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MODELES REVUES - A1\"/>
    </mc:Choice>
  </mc:AlternateContent>
  <xr:revisionPtr revIDLastSave="0" documentId="13_ncr:1_{CB5A92F9-FA35-4028-B403-2D4EC269D111}" xr6:coauthVersionLast="47" xr6:coauthVersionMax="47" xr10:uidLastSave="{00000000-0000-0000-0000-000000000000}"/>
  <bookViews>
    <workbookView xWindow="-120" yWindow="-120" windowWidth="20730" windowHeight="11040" tabRatio="914" activeTab="5" xr2:uid="{6A9FBE31-9C36-4286-9E6D-D387F551BF7D}"/>
  </bookViews>
  <sheets>
    <sheet name="DATE" sheetId="15" r:id="rId1"/>
    <sheet name="App MESURE" sheetId="8" r:id="rId2"/>
    <sheet name="App MODELE" sheetId="4" r:id="rId3"/>
    <sheet name="X-Y" sheetId="2" r:id="rId4"/>
    <sheet name="SUIVIE" sheetId="3" r:id="rId5"/>
    <sheet name="MODEL - pluie - débit" sheetId="1" r:id="rId6"/>
  </sheets>
  <definedNames>
    <definedName name="solver_adj" localSheetId="5" hidden="1">'MODEL - pluie - débit'!$G$2:$N$2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100</definedName>
    <definedName name="solver_lhs1" localSheetId="5" hidden="1">'MODEL - pluie - débit'!$I$2</definedName>
    <definedName name="solver_lhs10" localSheetId="5" hidden="1">'MODEL - pluie - débit'!$N$2</definedName>
    <definedName name="solver_lhs11" localSheetId="5" hidden="1">'MODEL - pluie - débit'!$N$2</definedName>
    <definedName name="solver_lhs2" localSheetId="5" hidden="1">'MODEL - pluie - débit'!$K$2</definedName>
    <definedName name="solver_lhs3" localSheetId="5" hidden="1">'MODEL - pluie - débit'!$K$2</definedName>
    <definedName name="solver_lhs4" localSheetId="5" hidden="1">'MODEL - pluie - débit'!$J$2</definedName>
    <definedName name="solver_lhs5" localSheetId="5" hidden="1">'MODEL - pluie - débit'!$L$2</definedName>
    <definedName name="solver_lhs6" localSheetId="5" hidden="1">'MODEL - pluie - débit'!$M$2</definedName>
    <definedName name="solver_lhs7" localSheetId="5" hidden="1">'MODEL - pluie - débit'!$L$2</definedName>
    <definedName name="solver_lhs8" localSheetId="5" hidden="1">'MODEL - pluie - débit'!$N$2</definedName>
    <definedName name="solver_lhs9" localSheetId="5" hidden="1">'MODEL - pluie - débit'!$M$2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11</definedName>
    <definedName name="solver_nwt" localSheetId="5" hidden="1">1</definedName>
    <definedName name="solver_opt" localSheetId="5" hidden="1">'MODEL - pluie - débit'!$A$3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10" localSheetId="5" hidden="1">1</definedName>
    <definedName name="solver_rel11" localSheetId="5" hidden="1">3</definedName>
    <definedName name="solver_rel2" localSheetId="5" hidden="1">1</definedName>
    <definedName name="solver_rel3" localSheetId="5" hidden="1">3</definedName>
    <definedName name="solver_rel4" localSheetId="5" hidden="1">3</definedName>
    <definedName name="solver_rel5" localSheetId="5" hidden="1">3</definedName>
    <definedName name="solver_rel6" localSheetId="5" hidden="1">3</definedName>
    <definedName name="solver_rel7" localSheetId="5" hidden="1">3</definedName>
    <definedName name="solver_rel8" localSheetId="5" hidden="1">3</definedName>
    <definedName name="solver_rel9" localSheetId="5" hidden="1">1</definedName>
    <definedName name="solver_rhs1" localSheetId="5" hidden="1">0.02</definedName>
    <definedName name="solver_rhs10" localSheetId="5" hidden="1">70</definedName>
    <definedName name="solver_rhs11" localSheetId="5" hidden="1">0</definedName>
    <definedName name="solver_rhs2" localSheetId="5" hidden="1">0.25</definedName>
    <definedName name="solver_rhs3" localSheetId="5" hidden="1">0.07</definedName>
    <definedName name="solver_rhs4" localSheetId="5" hidden="1">0</definedName>
    <definedName name="solver_rhs5" localSheetId="5" hidden="1">0</definedName>
    <definedName name="solver_rhs6" localSheetId="5" hidden="1">0.01</definedName>
    <definedName name="solver_rhs7" localSheetId="5" hidden="1">0.01</definedName>
    <definedName name="solver_rhs8" localSheetId="5" hidden="1">5</definedName>
    <definedName name="solver_rhs9" localSheetId="5" hidden="1">0.62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100</definedName>
    <definedName name="solver_tol" localSheetId="5" hidden="1">0.05</definedName>
    <definedName name="solver_typ" localSheetId="5" hidden="1">2</definedName>
    <definedName name="solver_val" localSheetId="5" hidden="1">1</definedName>
    <definedName name="solver_ver" localSheetId="5" hidden="1">3</definedName>
    <definedName name="_xlnm.Print_Area" localSheetId="1">'App MESURE'!$C$1:$O$23</definedName>
    <definedName name="_xlnm.Print_Area" localSheetId="5">'MODEL - pluie - débit'!$A$1:$R$761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S278" i="8"/>
  <c r="T278" i="8"/>
  <c r="G390" i="1"/>
  <c r="H390" i="1" s="1"/>
  <c r="G234" i="1" l="1"/>
  <c r="H234" i="1" s="1"/>
  <c r="T230" i="8" l="1"/>
  <c r="P234" i="1" s="1"/>
  <c r="T231" i="8"/>
  <c r="T232" i="8"/>
  <c r="T233" i="8"/>
  <c r="T234" i="8"/>
  <c r="T235" i="8"/>
  <c r="T236" i="8"/>
  <c r="T237" i="8"/>
  <c r="T238" i="8"/>
  <c r="T239" i="8"/>
  <c r="T240" i="8"/>
  <c r="T241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D67" i="4" l="1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Q88" i="4"/>
  <c r="P86" i="4" l="1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84" i="4"/>
  <c r="T2" i="8" l="1"/>
  <c r="P6" i="1" s="1"/>
  <c r="D66" i="4"/>
  <c r="E66" i="4"/>
  <c r="F66" i="4"/>
  <c r="G66" i="4"/>
  <c r="H66" i="4"/>
  <c r="I66" i="4"/>
  <c r="J66" i="4"/>
  <c r="K66" i="4"/>
  <c r="L66" i="4"/>
  <c r="M66" i="4"/>
  <c r="N66" i="4"/>
  <c r="O66" i="4"/>
  <c r="B7" i="1"/>
  <c r="B8" i="1" s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G19" i="1"/>
  <c r="B20" i="1"/>
  <c r="B21" i="1" s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B45" i="1" s="1"/>
  <c r="G43" i="1"/>
  <c r="H43" i="1" s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B60" i="1" s="1"/>
  <c r="B61" i="1" s="1"/>
  <c r="B62" i="1" s="1"/>
  <c r="B63" i="1" s="1"/>
  <c r="B64" i="1" s="1"/>
  <c r="B65" i="1" s="1"/>
  <c r="G59" i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81" i="1"/>
  <c r="G82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0" i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1" i="1"/>
  <c r="G392" i="1"/>
  <c r="G393" i="1"/>
  <c r="H393" i="1" s="1"/>
  <c r="E394" i="1"/>
  <c r="G394" i="1" s="1"/>
  <c r="E395" i="1"/>
  <c r="E396" i="1"/>
  <c r="E397" i="1"/>
  <c r="E398" i="1"/>
  <c r="G398" i="1" s="1"/>
  <c r="E399" i="1"/>
  <c r="G399" i="1" s="1"/>
  <c r="H399" i="1" s="1"/>
  <c r="E400" i="1"/>
  <c r="G400" i="1" s="1"/>
  <c r="E401" i="1"/>
  <c r="G401" i="1" s="1"/>
  <c r="S2" i="8"/>
  <c r="V2" i="8"/>
  <c r="S3" i="8"/>
  <c r="T3" i="8"/>
  <c r="P7" i="1" s="1"/>
  <c r="V3" i="8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P235" i="1"/>
  <c r="P236" i="1"/>
  <c r="P237" i="1"/>
  <c r="P238" i="1"/>
  <c r="P239" i="1"/>
  <c r="P240" i="1"/>
  <c r="P241" i="1"/>
  <c r="P242" i="1"/>
  <c r="P243" i="1"/>
  <c r="P244" i="1"/>
  <c r="P245" i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P282" i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P396" i="1" s="1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B86" i="1" l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P66" i="4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90" i="1"/>
  <c r="H60" i="1"/>
  <c r="H55" i="1"/>
  <c r="H47" i="1"/>
  <c r="G21" i="1"/>
  <c r="H21" i="1" s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I7" i="1" l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7" i="1" l="1"/>
  <c r="K7" i="1" s="1"/>
  <c r="L7" i="1" s="1"/>
  <c r="M7" i="1" s="1"/>
  <c r="N7" i="1" s="1"/>
  <c r="O7" i="1" s="1"/>
  <c r="R7" i="1" l="1"/>
  <c r="I8" i="1"/>
  <c r="J8" i="1" l="1"/>
  <c r="K8" i="1" s="1"/>
  <c r="L8" i="1" s="1"/>
  <c r="M8" i="1" s="1"/>
  <c r="N8" i="1" s="1"/>
  <c r="O8" i="1" s="1"/>
  <c r="R8" i="1" l="1"/>
  <c r="I9" i="1"/>
  <c r="J9" i="1" l="1"/>
  <c r="K9" i="1" s="1"/>
  <c r="L9" i="1" s="1"/>
  <c r="M9" i="1" s="1"/>
  <c r="N9" i="1" s="1"/>
  <c r="O9" i="1" s="1"/>
  <c r="R9" i="1" l="1"/>
  <c r="I10" i="1"/>
  <c r="J10" i="1" s="1"/>
  <c r="K10" i="1" l="1"/>
  <c r="L10" i="1" s="1"/>
  <c r="M10" i="1" s="1"/>
  <c r="N10" i="1" s="1"/>
  <c r="O10" i="1" s="1"/>
  <c r="R10" i="1" l="1"/>
  <c r="I11" i="1"/>
  <c r="J11" i="1" s="1"/>
  <c r="K11" i="1" l="1"/>
  <c r="L11" i="1" l="1"/>
  <c r="M11" i="1" s="1"/>
  <c r="N11" i="1" s="1"/>
  <c r="O11" i="1" s="1"/>
  <c r="R11" i="1" s="1"/>
  <c r="I12" i="1" l="1"/>
  <c r="J12" i="1" l="1"/>
  <c r="K12" i="1" s="1"/>
  <c r="L12" i="1" s="1"/>
  <c r="M12" i="1" s="1"/>
  <c r="N12" i="1" s="1"/>
  <c r="O12" i="1" s="1"/>
  <c r="R12" i="1" s="1"/>
  <c r="I13" i="1" l="1"/>
  <c r="J13" i="1" l="1"/>
  <c r="K13" i="1" s="1"/>
  <c r="L13" i="1" s="1"/>
  <c r="M13" i="1" s="1"/>
  <c r="N13" i="1" s="1"/>
  <c r="O13" i="1" s="1"/>
  <c r="R13" i="1" s="1"/>
  <c r="I14" i="1" l="1"/>
  <c r="J14" i="1" l="1"/>
  <c r="K14" i="1" s="1"/>
  <c r="L14" i="1" s="1"/>
  <c r="M14" i="1" s="1"/>
  <c r="N14" i="1" s="1"/>
  <c r="O14" i="1" s="1"/>
  <c r="R14" i="1" s="1"/>
  <c r="I15" i="1" l="1"/>
  <c r="J15" i="1" l="1"/>
  <c r="K15" i="1" s="1"/>
  <c r="L15" i="1" s="1"/>
  <c r="M15" i="1" s="1"/>
  <c r="N15" i="1" s="1"/>
  <c r="O15" i="1" s="1"/>
  <c r="R15" i="1" s="1"/>
  <c r="I16" i="1" l="1"/>
  <c r="J16" i="1" l="1"/>
  <c r="K16" i="1" s="1"/>
  <c r="L16" i="1" s="1"/>
  <c r="M16" i="1" s="1"/>
  <c r="N16" i="1" s="1"/>
  <c r="O16" i="1" s="1"/>
  <c r="R16" i="1" s="1"/>
  <c r="I17" i="1" l="1"/>
  <c r="J17" i="1" l="1"/>
  <c r="K17" i="1" s="1"/>
  <c r="L17" i="1" s="1"/>
  <c r="M17" i="1" s="1"/>
  <c r="N17" i="1" s="1"/>
  <c r="O17" i="1" s="1"/>
  <c r="R17" i="1" s="1"/>
  <c r="I18" i="1" l="1"/>
  <c r="J18" i="1" l="1"/>
  <c r="K18" i="1" s="1"/>
  <c r="L18" i="1" s="1"/>
  <c r="M18" i="1" s="1"/>
  <c r="N18" i="1" s="1"/>
  <c r="O18" i="1" s="1"/>
  <c r="R18" i="1" s="1"/>
  <c r="I19" i="1" l="1"/>
  <c r="J19" i="1" l="1"/>
  <c r="K19" i="1" s="1"/>
  <c r="L19" i="1" s="1"/>
  <c r="M19" i="1" s="1"/>
  <c r="N19" i="1" s="1"/>
  <c r="O19" i="1" s="1"/>
  <c r="R19" i="1" s="1"/>
  <c r="I20" i="1" l="1"/>
  <c r="J20" i="1" l="1"/>
  <c r="K20" i="1" s="1"/>
  <c r="L20" i="1" s="1"/>
  <c r="M20" i="1" s="1"/>
  <c r="N20" i="1" s="1"/>
  <c r="O20" i="1" s="1"/>
  <c r="R20" i="1" s="1"/>
  <c r="I21" i="1" l="1"/>
  <c r="J21" i="1" l="1"/>
  <c r="K21" i="1" s="1"/>
  <c r="L21" i="1" s="1"/>
  <c r="M21" i="1" s="1"/>
  <c r="N21" i="1" s="1"/>
  <c r="O21" i="1" s="1"/>
  <c r="R21" i="1" s="1"/>
  <c r="I22" i="1" l="1"/>
  <c r="J22" i="1" l="1"/>
  <c r="K22" i="1" s="1"/>
  <c r="L22" i="1" s="1"/>
  <c r="M22" i="1" s="1"/>
  <c r="N22" i="1" s="1"/>
  <c r="O22" i="1" s="1"/>
  <c r="R22" i="1" s="1"/>
  <c r="I23" i="1" l="1"/>
  <c r="J23" i="1" l="1"/>
  <c r="K23" i="1" s="1"/>
  <c r="L23" i="1" s="1"/>
  <c r="M23" i="1" s="1"/>
  <c r="N23" i="1" s="1"/>
  <c r="O23" i="1" s="1"/>
  <c r="R23" i="1" s="1"/>
  <c r="I24" i="1" l="1"/>
  <c r="J24" i="1" l="1"/>
  <c r="K24" i="1" s="1"/>
  <c r="L24" i="1" s="1"/>
  <c r="M24" i="1" s="1"/>
  <c r="N24" i="1" s="1"/>
  <c r="O24" i="1" s="1"/>
  <c r="R24" i="1" s="1"/>
  <c r="I25" i="1" l="1"/>
  <c r="J25" i="1" l="1"/>
  <c r="K25" i="1" s="1"/>
  <c r="L25" i="1" s="1"/>
  <c r="M25" i="1" s="1"/>
  <c r="N25" i="1" s="1"/>
  <c r="O25" i="1" s="1"/>
  <c r="R25" i="1" s="1"/>
  <c r="I26" i="1" l="1"/>
  <c r="J26" i="1" l="1"/>
  <c r="K26" i="1" s="1"/>
  <c r="L26" i="1" s="1"/>
  <c r="M26" i="1" s="1"/>
  <c r="N26" i="1" s="1"/>
  <c r="O26" i="1" s="1"/>
  <c r="R26" i="1" s="1"/>
  <c r="I27" i="1" l="1"/>
  <c r="J27" i="1" l="1"/>
  <c r="K27" i="1" s="1"/>
  <c r="L27" i="1" s="1"/>
  <c r="M27" i="1" s="1"/>
  <c r="N27" i="1" s="1"/>
  <c r="O27" i="1" s="1"/>
  <c r="R27" i="1" s="1"/>
  <c r="I28" i="1" l="1"/>
  <c r="J28" i="1" l="1"/>
  <c r="K28" i="1" s="1"/>
  <c r="L28" i="1" s="1"/>
  <c r="M28" i="1" s="1"/>
  <c r="N28" i="1" s="1"/>
  <c r="O28" i="1" s="1"/>
  <c r="R28" i="1" s="1"/>
  <c r="I29" i="1" l="1"/>
  <c r="J29" i="1" l="1"/>
  <c r="K29" i="1" s="1"/>
  <c r="L29" i="1" s="1"/>
  <c r="M29" i="1" s="1"/>
  <c r="N29" i="1" s="1"/>
  <c r="O29" i="1" s="1"/>
  <c r="R29" i="1" s="1"/>
  <c r="I30" i="1" l="1"/>
  <c r="J30" i="1" l="1"/>
  <c r="K30" i="1" s="1"/>
  <c r="L30" i="1" s="1"/>
  <c r="M30" i="1" s="1"/>
  <c r="N30" i="1" s="1"/>
  <c r="O30" i="1" s="1"/>
  <c r="R30" i="1" s="1"/>
  <c r="I31" i="1" l="1"/>
  <c r="J31" i="1" l="1"/>
  <c r="K31" i="1" s="1"/>
  <c r="L31" i="1" s="1"/>
  <c r="M31" i="1" s="1"/>
  <c r="N31" i="1" s="1"/>
  <c r="O31" i="1" s="1"/>
  <c r="R31" i="1" s="1"/>
  <c r="I32" i="1" l="1"/>
  <c r="J32" i="1" l="1"/>
  <c r="K32" i="1" s="1"/>
  <c r="L32" i="1" s="1"/>
  <c r="M32" i="1" s="1"/>
  <c r="N32" i="1" s="1"/>
  <c r="O32" i="1" s="1"/>
  <c r="R32" i="1" s="1"/>
  <c r="I33" i="1" l="1"/>
  <c r="J33" i="1" l="1"/>
  <c r="K33" i="1" s="1"/>
  <c r="L33" i="1" s="1"/>
  <c r="M33" i="1" s="1"/>
  <c r="N33" i="1" s="1"/>
  <c r="O33" i="1" s="1"/>
  <c r="R33" i="1" s="1"/>
  <c r="I34" i="1" l="1"/>
  <c r="J34" i="1" l="1"/>
  <c r="K34" i="1" s="1"/>
  <c r="L34" i="1" s="1"/>
  <c r="M34" i="1" s="1"/>
  <c r="N34" i="1" s="1"/>
  <c r="O34" i="1" s="1"/>
  <c r="R34" i="1" s="1"/>
  <c r="I35" i="1" l="1"/>
  <c r="J35" i="1" l="1"/>
  <c r="K35" i="1" s="1"/>
  <c r="L35" i="1" s="1"/>
  <c r="M35" i="1" s="1"/>
  <c r="N35" i="1" s="1"/>
  <c r="O35" i="1" s="1"/>
  <c r="R35" i="1" s="1"/>
  <c r="I36" i="1" l="1"/>
  <c r="J36" i="1" l="1"/>
  <c r="K36" i="1" s="1"/>
  <c r="L36" i="1" s="1"/>
  <c r="M36" i="1" s="1"/>
  <c r="N36" i="1" s="1"/>
  <c r="O36" i="1" s="1"/>
  <c r="R36" i="1" s="1"/>
  <c r="I37" i="1" l="1"/>
  <c r="J37" i="1" l="1"/>
  <c r="K37" i="1" s="1"/>
  <c r="L37" i="1" s="1"/>
  <c r="M37" i="1" s="1"/>
  <c r="N37" i="1" s="1"/>
  <c r="O37" i="1" s="1"/>
  <c r="R37" i="1" s="1"/>
  <c r="I38" i="1" l="1"/>
  <c r="J38" i="1" l="1"/>
  <c r="K38" i="1" s="1"/>
  <c r="L38" i="1" s="1"/>
  <c r="M38" i="1" s="1"/>
  <c r="N38" i="1" s="1"/>
  <c r="O38" i="1" s="1"/>
  <c r="R38" i="1" s="1"/>
  <c r="I39" i="1" l="1"/>
  <c r="J39" i="1" l="1"/>
  <c r="K39" i="1" s="1"/>
  <c r="L39" i="1" s="1"/>
  <c r="M39" i="1" s="1"/>
  <c r="N39" i="1" s="1"/>
  <c r="O39" i="1" s="1"/>
  <c r="R39" i="1" s="1"/>
  <c r="I40" i="1" l="1"/>
  <c r="J40" i="1" l="1"/>
  <c r="K40" i="1" s="1"/>
  <c r="L40" i="1" s="1"/>
  <c r="M40" i="1" s="1"/>
  <c r="N40" i="1" s="1"/>
  <c r="O40" i="1" s="1"/>
  <c r="R40" i="1" s="1"/>
  <c r="I41" i="1" l="1"/>
  <c r="J41" i="1" l="1"/>
  <c r="K41" i="1" s="1"/>
  <c r="L41" i="1" s="1"/>
  <c r="M41" i="1" s="1"/>
  <c r="N41" i="1" s="1"/>
  <c r="O41" i="1" s="1"/>
  <c r="R41" i="1" s="1"/>
  <c r="I42" i="1" l="1"/>
  <c r="J42" i="1" l="1"/>
  <c r="K42" i="1" s="1"/>
  <c r="L42" i="1" s="1"/>
  <c r="M42" i="1" s="1"/>
  <c r="N42" i="1" s="1"/>
  <c r="O42" i="1" s="1"/>
  <c r="R42" i="1" s="1"/>
  <c r="I43" i="1" l="1"/>
  <c r="J43" i="1" l="1"/>
  <c r="K43" i="1" s="1"/>
  <c r="L43" i="1" s="1"/>
  <c r="M43" i="1" s="1"/>
  <c r="N43" i="1" s="1"/>
  <c r="O43" i="1" s="1"/>
  <c r="R43" i="1" s="1"/>
  <c r="I44" i="1" l="1"/>
  <c r="J44" i="1" l="1"/>
  <c r="K44" i="1" s="1"/>
  <c r="L44" i="1" s="1"/>
  <c r="M44" i="1" s="1"/>
  <c r="N44" i="1" s="1"/>
  <c r="O44" i="1" s="1"/>
  <c r="R44" i="1" s="1"/>
  <c r="I45" i="1" l="1"/>
  <c r="J45" i="1" l="1"/>
  <c r="K45" i="1" s="1"/>
  <c r="L45" i="1" s="1"/>
  <c r="M45" i="1" s="1"/>
  <c r="N45" i="1" s="1"/>
  <c r="O45" i="1" s="1"/>
  <c r="R45" i="1" s="1"/>
  <c r="I46" i="1" l="1"/>
  <c r="J46" i="1" l="1"/>
  <c r="K46" i="1" s="1"/>
  <c r="L46" i="1" s="1"/>
  <c r="M46" i="1" s="1"/>
  <c r="N46" i="1" s="1"/>
  <c r="O46" i="1" s="1"/>
  <c r="R46" i="1" s="1"/>
  <c r="I47" i="1" l="1"/>
  <c r="J47" i="1" l="1"/>
  <c r="K47" i="1" s="1"/>
  <c r="L47" i="1" s="1"/>
  <c r="M47" i="1" s="1"/>
  <c r="N47" i="1" s="1"/>
  <c r="O47" i="1" s="1"/>
  <c r="R47" i="1" s="1"/>
  <c r="I48" i="1" l="1"/>
  <c r="J48" i="1" l="1"/>
  <c r="K48" i="1" s="1"/>
  <c r="L48" i="1" s="1"/>
  <c r="M48" i="1" s="1"/>
  <c r="N48" i="1" s="1"/>
  <c r="O48" i="1" s="1"/>
  <c r="R48" i="1" s="1"/>
  <c r="I49" i="1" l="1"/>
  <c r="J49" i="1" l="1"/>
  <c r="K49" i="1" s="1"/>
  <c r="L49" i="1" s="1"/>
  <c r="M49" i="1" s="1"/>
  <c r="N49" i="1" s="1"/>
  <c r="O49" i="1" s="1"/>
  <c r="R49" i="1" s="1"/>
  <c r="I50" i="1" l="1"/>
  <c r="J50" i="1" l="1"/>
  <c r="K50" i="1" s="1"/>
  <c r="L50" i="1" s="1"/>
  <c r="M50" i="1" s="1"/>
  <c r="N50" i="1" s="1"/>
  <c r="O50" i="1" s="1"/>
  <c r="R50" i="1" s="1"/>
  <c r="I51" i="1" l="1"/>
  <c r="J51" i="1" l="1"/>
  <c r="K51" i="1" s="1"/>
  <c r="L51" i="1" s="1"/>
  <c r="M51" i="1" s="1"/>
  <c r="N51" i="1" s="1"/>
  <c r="O51" i="1" s="1"/>
  <c r="R51" i="1" s="1"/>
  <c r="I52" i="1" l="1"/>
  <c r="J52" i="1" l="1"/>
  <c r="K52" i="1" s="1"/>
  <c r="L52" i="1" s="1"/>
  <c r="M52" i="1" s="1"/>
  <c r="N52" i="1" s="1"/>
  <c r="O52" i="1" s="1"/>
  <c r="R52" i="1" s="1"/>
  <c r="I53" i="1" l="1"/>
  <c r="J53" i="1" l="1"/>
  <c r="K53" i="1" s="1"/>
  <c r="L53" i="1" s="1"/>
  <c r="M53" i="1" s="1"/>
  <c r="N53" i="1" s="1"/>
  <c r="O53" i="1" s="1"/>
  <c r="R53" i="1" s="1"/>
  <c r="I54" i="1" l="1"/>
  <c r="J54" i="1" l="1"/>
  <c r="K54" i="1" s="1"/>
  <c r="L54" i="1" s="1"/>
  <c r="M54" i="1" s="1"/>
  <c r="N54" i="1" s="1"/>
  <c r="O54" i="1" s="1"/>
  <c r="R54" i="1" s="1"/>
  <c r="I55" i="1" l="1"/>
  <c r="J55" i="1" l="1"/>
  <c r="K55" i="1" s="1"/>
  <c r="L55" i="1" s="1"/>
  <c r="M55" i="1" s="1"/>
  <c r="N55" i="1" s="1"/>
  <c r="O55" i="1" s="1"/>
  <c r="R55" i="1" s="1"/>
  <c r="I56" i="1" l="1"/>
  <c r="J56" i="1" l="1"/>
  <c r="K56" i="1" s="1"/>
  <c r="L56" i="1" s="1"/>
  <c r="M56" i="1" s="1"/>
  <c r="N56" i="1" s="1"/>
  <c r="O56" i="1" s="1"/>
  <c r="R56" i="1" s="1"/>
  <c r="I57" i="1" l="1"/>
  <c r="J57" i="1" l="1"/>
  <c r="K57" i="1" s="1"/>
  <c r="L57" i="1" s="1"/>
  <c r="M57" i="1" s="1"/>
  <c r="N57" i="1" s="1"/>
  <c r="O57" i="1" s="1"/>
  <c r="R57" i="1" s="1"/>
  <c r="I58" i="1" l="1"/>
  <c r="J58" i="1" s="1"/>
  <c r="K58" i="1" l="1"/>
  <c r="L58" i="1" s="1"/>
  <c r="M58" i="1" l="1"/>
  <c r="N58" i="1" s="1"/>
  <c r="O58" i="1" s="1"/>
  <c r="R58" i="1" s="1"/>
  <c r="I59" i="1"/>
  <c r="J59" i="1" l="1"/>
  <c r="K59" i="1" s="1"/>
  <c r="L59" i="1" s="1"/>
  <c r="M59" i="1" s="1"/>
  <c r="N59" i="1" s="1"/>
  <c r="O59" i="1" s="1"/>
  <c r="R59" i="1" s="1"/>
  <c r="I60" i="1" l="1"/>
  <c r="J60" i="1" l="1"/>
  <c r="K60" i="1" s="1"/>
  <c r="L60" i="1" s="1"/>
  <c r="M60" i="1" s="1"/>
  <c r="N60" i="1" s="1"/>
  <c r="O60" i="1" s="1"/>
  <c r="R60" i="1" s="1"/>
  <c r="I61" i="1" l="1"/>
  <c r="J61" i="1" s="1"/>
  <c r="K61" i="1" l="1"/>
  <c r="L61" i="1" s="1"/>
  <c r="M61" i="1" l="1"/>
  <c r="N61" i="1" s="1"/>
  <c r="O61" i="1" s="1"/>
  <c r="R61" i="1" s="1"/>
  <c r="I62" i="1"/>
  <c r="J62" i="1" l="1"/>
  <c r="K62" i="1" s="1"/>
  <c r="L62" i="1" s="1"/>
  <c r="M62" i="1" s="1"/>
  <c r="N62" i="1" s="1"/>
  <c r="O62" i="1" s="1"/>
  <c r="R62" i="1" s="1"/>
  <c r="I63" i="1" l="1"/>
  <c r="J63" i="1" l="1"/>
  <c r="K63" i="1" s="1"/>
  <c r="L63" i="1" s="1"/>
  <c r="M63" i="1" s="1"/>
  <c r="N63" i="1" s="1"/>
  <c r="O63" i="1" s="1"/>
  <c r="R63" i="1" s="1"/>
  <c r="I64" i="1" l="1"/>
  <c r="J64" i="1" l="1"/>
  <c r="K64" i="1" s="1"/>
  <c r="L64" i="1" s="1"/>
  <c r="M64" i="1" s="1"/>
  <c r="N64" i="1" s="1"/>
  <c r="O64" i="1" s="1"/>
  <c r="R64" i="1" s="1"/>
  <c r="I65" i="1" l="1"/>
  <c r="J65" i="1" l="1"/>
  <c r="K65" i="1" s="1"/>
  <c r="L65" i="1" s="1"/>
  <c r="M65" i="1" s="1"/>
  <c r="N65" i="1" s="1"/>
  <c r="O65" i="1" s="1"/>
  <c r="R65" i="1" s="1"/>
  <c r="I66" i="1" l="1"/>
  <c r="J66" i="1" l="1"/>
  <c r="K66" i="1" s="1"/>
  <c r="L66" i="1" s="1"/>
  <c r="M66" i="1" s="1"/>
  <c r="N66" i="1" s="1"/>
  <c r="O66" i="1" s="1"/>
  <c r="R66" i="1" s="1"/>
  <c r="I67" i="1" l="1"/>
  <c r="J67" i="1" s="1"/>
  <c r="K67" i="1" l="1"/>
  <c r="L67" i="1" s="1"/>
  <c r="M67" i="1" s="1"/>
  <c r="N67" i="1" s="1"/>
  <c r="O67" i="1" s="1"/>
  <c r="R67" i="1" s="1"/>
  <c r="I68" i="1" l="1"/>
  <c r="J68" i="1" l="1"/>
  <c r="K68" i="1" s="1"/>
  <c r="L68" i="1" s="1"/>
  <c r="M68" i="1" s="1"/>
  <c r="N68" i="1" s="1"/>
  <c r="O68" i="1" s="1"/>
  <c r="R68" i="1" s="1"/>
  <c r="I69" i="1" l="1"/>
  <c r="J69" i="1" l="1"/>
  <c r="K69" i="1" s="1"/>
  <c r="L69" i="1" s="1"/>
  <c r="M69" i="1" s="1"/>
  <c r="N69" i="1" s="1"/>
  <c r="O69" i="1" s="1"/>
  <c r="R69" i="1" s="1"/>
  <c r="I70" i="1" l="1"/>
  <c r="J70" i="1" l="1"/>
  <c r="K70" i="1" s="1"/>
  <c r="L70" i="1" s="1"/>
  <c r="M70" i="1" s="1"/>
  <c r="N70" i="1" s="1"/>
  <c r="O70" i="1" s="1"/>
  <c r="R70" i="1" s="1"/>
  <c r="I71" i="1" l="1"/>
  <c r="J71" i="1" l="1"/>
  <c r="K71" i="1" s="1"/>
  <c r="L71" i="1" s="1"/>
  <c r="M71" i="1" s="1"/>
  <c r="N71" i="1" s="1"/>
  <c r="O71" i="1" s="1"/>
  <c r="R71" i="1" s="1"/>
  <c r="I72" i="1" l="1"/>
  <c r="J72" i="1" l="1"/>
  <c r="K72" i="1" s="1"/>
  <c r="L72" i="1" s="1"/>
  <c r="M72" i="1" s="1"/>
  <c r="N72" i="1" s="1"/>
  <c r="O72" i="1" s="1"/>
  <c r="R72" i="1" s="1"/>
  <c r="I73" i="1" l="1"/>
  <c r="J73" i="1" s="1"/>
  <c r="K73" i="1" l="1"/>
  <c r="L73" i="1" s="1"/>
  <c r="M73" i="1" s="1"/>
  <c r="N73" i="1" s="1"/>
  <c r="O73" i="1" s="1"/>
  <c r="R73" i="1" s="1"/>
  <c r="I74" i="1" l="1"/>
  <c r="J74" i="1" l="1"/>
  <c r="K74" i="1" s="1"/>
  <c r="L74" i="1" s="1"/>
  <c r="M74" i="1" s="1"/>
  <c r="N74" i="1" s="1"/>
  <c r="O74" i="1" s="1"/>
  <c r="R74" i="1" s="1"/>
  <c r="I75" i="1" l="1"/>
  <c r="J75" i="1" l="1"/>
  <c r="K75" i="1" s="1"/>
  <c r="L75" i="1" s="1"/>
  <c r="M75" i="1" s="1"/>
  <c r="N75" i="1" s="1"/>
  <c r="O75" i="1" s="1"/>
  <c r="R75" i="1" s="1"/>
  <c r="I76" i="1" l="1"/>
  <c r="J76" i="1" l="1"/>
  <c r="K76" i="1" s="1"/>
  <c r="L76" i="1" s="1"/>
  <c r="M76" i="1" s="1"/>
  <c r="N76" i="1" s="1"/>
  <c r="O76" i="1" s="1"/>
  <c r="R76" i="1" s="1"/>
  <c r="I77" i="1" l="1"/>
  <c r="J77" i="1" l="1"/>
  <c r="K77" i="1" s="1"/>
  <c r="L77" i="1" s="1"/>
  <c r="M77" i="1" s="1"/>
  <c r="N77" i="1" s="1"/>
  <c r="O77" i="1" s="1"/>
  <c r="R77" i="1" s="1"/>
  <c r="I78" i="1" l="1"/>
  <c r="J78" i="1" l="1"/>
  <c r="K78" i="1" s="1"/>
  <c r="L78" i="1" s="1"/>
  <c r="I79" i="1" s="1"/>
  <c r="J79" i="1" s="1"/>
  <c r="K79" i="1" l="1"/>
  <c r="M78" i="1"/>
  <c r="N78" i="1" l="1"/>
  <c r="L79" i="1"/>
  <c r="I80" i="1" s="1"/>
  <c r="J80" i="1" s="1"/>
  <c r="K80" i="1" l="1"/>
  <c r="M79" i="1"/>
  <c r="O78" i="1"/>
  <c r="R78" i="1" s="1"/>
  <c r="N79" i="1" l="1"/>
  <c r="L80" i="1"/>
  <c r="I81" i="1" s="1"/>
  <c r="J81" i="1" s="1"/>
  <c r="K81" i="1" l="1"/>
  <c r="M80" i="1"/>
  <c r="O79" i="1"/>
  <c r="R79" i="1" s="1"/>
  <c r="N80" i="1" l="1"/>
  <c r="L81" i="1"/>
  <c r="I82" i="1" s="1"/>
  <c r="J82" i="1" s="1"/>
  <c r="K82" i="1" l="1"/>
  <c r="M81" i="1"/>
  <c r="O80" i="1"/>
  <c r="R80" i="1" s="1"/>
  <c r="L82" i="1" l="1"/>
  <c r="I83" i="1" s="1"/>
  <c r="J83" i="1" s="1"/>
  <c r="N81" i="1"/>
  <c r="O81" i="1" l="1"/>
  <c r="R81" i="1" s="1"/>
  <c r="K83" i="1"/>
  <c r="M82" i="1"/>
  <c r="L83" i="1" l="1"/>
  <c r="N82" i="1"/>
  <c r="M83" i="1" l="1"/>
  <c r="N83" i="1" s="1"/>
  <c r="O83" i="1" s="1"/>
  <c r="R83" i="1" s="1"/>
  <c r="O82" i="1"/>
  <c r="R82" i="1" s="1"/>
  <c r="I84" i="1"/>
  <c r="J84" i="1" s="1"/>
  <c r="K84" i="1" l="1"/>
  <c r="L84" i="1" l="1"/>
  <c r="M84" i="1" s="1"/>
  <c r="N84" i="1" s="1"/>
  <c r="O84" i="1" s="1"/>
  <c r="R84" i="1" s="1"/>
  <c r="I85" i="1" l="1"/>
  <c r="J85" i="1" l="1"/>
  <c r="K85" i="1" s="1"/>
  <c r="L85" i="1" s="1"/>
  <c r="M85" i="1" s="1"/>
  <c r="N85" i="1" s="1"/>
  <c r="O85" i="1" s="1"/>
  <c r="R85" i="1" s="1"/>
  <c r="I86" i="1" l="1"/>
  <c r="J86" i="1" l="1"/>
  <c r="K86" i="1" s="1"/>
  <c r="L86" i="1" s="1"/>
  <c r="M86" i="1" s="1"/>
  <c r="N86" i="1" s="1"/>
  <c r="O86" i="1" s="1"/>
  <c r="R86" i="1" s="1"/>
  <c r="I87" i="1" l="1"/>
  <c r="J87" i="1" l="1"/>
  <c r="K87" i="1" s="1"/>
  <c r="L87" i="1" s="1"/>
  <c r="M87" i="1" s="1"/>
  <c r="N87" i="1" s="1"/>
  <c r="O87" i="1" s="1"/>
  <c r="R87" i="1" s="1"/>
  <c r="I88" i="1" l="1"/>
  <c r="J88" i="1" s="1"/>
  <c r="K88" i="1" l="1"/>
  <c r="L88" i="1" l="1"/>
  <c r="M88" i="1" s="1"/>
  <c r="N88" i="1" s="1"/>
  <c r="O88" i="1" s="1"/>
  <c r="R88" i="1" s="1"/>
  <c r="I89" i="1" l="1"/>
  <c r="J89" i="1" l="1"/>
  <c r="K89" i="1" s="1"/>
  <c r="L89" i="1" s="1"/>
  <c r="M89" i="1" s="1"/>
  <c r="N89" i="1" s="1"/>
  <c r="O89" i="1" s="1"/>
  <c r="R89" i="1" s="1"/>
  <c r="I90" i="1" l="1"/>
  <c r="J90" i="1" l="1"/>
  <c r="K90" i="1" s="1"/>
  <c r="L90" i="1" s="1"/>
  <c r="M90" i="1" s="1"/>
  <c r="N90" i="1" s="1"/>
  <c r="O90" i="1" s="1"/>
  <c r="R90" i="1" s="1"/>
  <c r="I91" i="1" l="1"/>
  <c r="J91" i="1" l="1"/>
  <c r="K91" i="1" s="1"/>
  <c r="L91" i="1" s="1"/>
  <c r="M91" i="1" s="1"/>
  <c r="N91" i="1" s="1"/>
  <c r="O91" i="1" s="1"/>
  <c r="R91" i="1" s="1"/>
  <c r="I92" i="1" l="1"/>
  <c r="J92" i="1" l="1"/>
  <c r="K92" i="1" s="1"/>
  <c r="L92" i="1" s="1"/>
  <c r="M92" i="1" s="1"/>
  <c r="N92" i="1" s="1"/>
  <c r="O92" i="1" s="1"/>
  <c r="R92" i="1" s="1"/>
  <c r="I93" i="1" l="1"/>
  <c r="J93" i="1" l="1"/>
  <c r="K93" i="1" s="1"/>
  <c r="L93" i="1" s="1"/>
  <c r="M93" i="1" s="1"/>
  <c r="N93" i="1" s="1"/>
  <c r="O93" i="1" s="1"/>
  <c r="R93" i="1" s="1"/>
  <c r="I94" i="1" l="1"/>
  <c r="J94" i="1" l="1"/>
  <c r="K94" i="1" s="1"/>
  <c r="L94" i="1" s="1"/>
  <c r="M94" i="1" s="1"/>
  <c r="N94" i="1" s="1"/>
  <c r="O94" i="1" s="1"/>
  <c r="R94" i="1" s="1"/>
  <c r="I95" i="1" l="1"/>
  <c r="J95" i="1" l="1"/>
  <c r="K95" i="1" s="1"/>
  <c r="L95" i="1" s="1"/>
  <c r="M95" i="1" s="1"/>
  <c r="N95" i="1" s="1"/>
  <c r="O95" i="1" s="1"/>
  <c r="R95" i="1" s="1"/>
  <c r="I96" i="1" l="1"/>
  <c r="J96" i="1" l="1"/>
  <c r="K96" i="1" s="1"/>
  <c r="L96" i="1" s="1"/>
  <c r="M96" i="1" s="1"/>
  <c r="N96" i="1" s="1"/>
  <c r="O96" i="1" s="1"/>
  <c r="R96" i="1" s="1"/>
  <c r="I97" i="1" l="1"/>
  <c r="J97" i="1" l="1"/>
  <c r="K97" i="1" s="1"/>
  <c r="L97" i="1" s="1"/>
  <c r="M97" i="1" s="1"/>
  <c r="N97" i="1" s="1"/>
  <c r="O97" i="1" s="1"/>
  <c r="R97" i="1" s="1"/>
  <c r="I98" i="1" l="1"/>
  <c r="J98" i="1" l="1"/>
  <c r="K98" i="1" s="1"/>
  <c r="L98" i="1" s="1"/>
  <c r="M98" i="1" s="1"/>
  <c r="N98" i="1" s="1"/>
  <c r="O98" i="1" s="1"/>
  <c r="R98" i="1" s="1"/>
  <c r="I99" i="1" l="1"/>
  <c r="J99" i="1" l="1"/>
  <c r="K99" i="1" s="1"/>
  <c r="L99" i="1" s="1"/>
  <c r="M99" i="1" s="1"/>
  <c r="N99" i="1" s="1"/>
  <c r="O99" i="1" s="1"/>
  <c r="R99" i="1" s="1"/>
  <c r="I100" i="1" l="1"/>
  <c r="J100" i="1" l="1"/>
  <c r="K100" i="1" s="1"/>
  <c r="L100" i="1" s="1"/>
  <c r="M100" i="1" s="1"/>
  <c r="N100" i="1" s="1"/>
  <c r="O100" i="1" s="1"/>
  <c r="R100" i="1" s="1"/>
  <c r="I101" i="1" l="1"/>
  <c r="J101" i="1" s="1"/>
  <c r="K101" i="1" l="1"/>
  <c r="L101" i="1" s="1"/>
  <c r="M101" i="1" l="1"/>
  <c r="N101" i="1" s="1"/>
  <c r="O101" i="1" s="1"/>
  <c r="R101" i="1" s="1"/>
  <c r="I102" i="1"/>
  <c r="J102" i="1" l="1"/>
  <c r="K102" i="1" s="1"/>
  <c r="L102" i="1" s="1"/>
  <c r="M102" i="1" s="1"/>
  <c r="N102" i="1" s="1"/>
  <c r="O102" i="1" s="1"/>
  <c r="R102" i="1" s="1"/>
  <c r="I103" i="1" l="1"/>
  <c r="J103" i="1" l="1"/>
  <c r="K103" i="1" s="1"/>
  <c r="L103" i="1" s="1"/>
  <c r="M103" i="1" s="1"/>
  <c r="N103" i="1" s="1"/>
  <c r="O103" i="1" s="1"/>
  <c r="R103" i="1" s="1"/>
  <c r="I104" i="1" l="1"/>
  <c r="J104" i="1" l="1"/>
  <c r="K104" i="1" s="1"/>
  <c r="L104" i="1" s="1"/>
  <c r="M104" i="1" s="1"/>
  <c r="N104" i="1" s="1"/>
  <c r="O104" i="1" s="1"/>
  <c r="R104" i="1" s="1"/>
  <c r="I105" i="1" l="1"/>
  <c r="J105" i="1" l="1"/>
  <c r="K105" i="1" s="1"/>
  <c r="L105" i="1" s="1"/>
  <c r="M105" i="1" s="1"/>
  <c r="N105" i="1" s="1"/>
  <c r="O105" i="1" s="1"/>
  <c r="R105" i="1" s="1"/>
  <c r="I106" i="1" l="1"/>
  <c r="J106" i="1" l="1"/>
  <c r="K106" i="1" s="1"/>
  <c r="L106" i="1" s="1"/>
  <c r="M106" i="1" s="1"/>
  <c r="N106" i="1" s="1"/>
  <c r="O106" i="1" s="1"/>
  <c r="R106" i="1" s="1"/>
  <c r="I107" i="1" l="1"/>
  <c r="J107" i="1" l="1"/>
  <c r="K107" i="1" s="1"/>
  <c r="L107" i="1" s="1"/>
  <c r="M107" i="1" s="1"/>
  <c r="N107" i="1" s="1"/>
  <c r="O107" i="1" s="1"/>
  <c r="R107" i="1" s="1"/>
  <c r="I108" i="1" l="1"/>
  <c r="J108" i="1" s="1"/>
  <c r="K108" i="1" l="1"/>
  <c r="L108" i="1" s="1"/>
  <c r="M108" i="1" s="1"/>
  <c r="N108" i="1" s="1"/>
  <c r="O108" i="1" s="1"/>
  <c r="R108" i="1" s="1"/>
  <c r="I109" i="1" l="1"/>
  <c r="J109" i="1" l="1"/>
  <c r="K109" i="1" s="1"/>
  <c r="L109" i="1" s="1"/>
  <c r="M109" i="1" s="1"/>
  <c r="N109" i="1" s="1"/>
  <c r="O109" i="1" s="1"/>
  <c r="R109" i="1" s="1"/>
  <c r="I110" i="1" l="1"/>
  <c r="J110" i="1" l="1"/>
  <c r="K110" i="1" s="1"/>
  <c r="L110" i="1" s="1"/>
  <c r="M110" i="1" s="1"/>
  <c r="N110" i="1" s="1"/>
  <c r="O110" i="1" s="1"/>
  <c r="R110" i="1" s="1"/>
  <c r="I111" i="1" l="1"/>
  <c r="J111" i="1" l="1"/>
  <c r="K111" i="1" s="1"/>
  <c r="L111" i="1" s="1"/>
  <c r="M111" i="1" s="1"/>
  <c r="N111" i="1" s="1"/>
  <c r="O111" i="1" s="1"/>
  <c r="R111" i="1" s="1"/>
  <c r="I112" i="1" l="1"/>
  <c r="J112" i="1" s="1"/>
  <c r="K112" i="1" l="1"/>
  <c r="L112" i="1" s="1"/>
  <c r="M112" i="1" l="1"/>
  <c r="N112" i="1" s="1"/>
  <c r="O112" i="1" s="1"/>
  <c r="R112" i="1" s="1"/>
  <c r="I113" i="1"/>
  <c r="J113" i="1" l="1"/>
  <c r="K113" i="1" s="1"/>
  <c r="L113" i="1" s="1"/>
  <c r="M113" i="1" s="1"/>
  <c r="N113" i="1" s="1"/>
  <c r="O113" i="1" s="1"/>
  <c r="R113" i="1" s="1"/>
  <c r="I114" i="1" l="1"/>
  <c r="J114" i="1" l="1"/>
  <c r="K114" i="1" s="1"/>
  <c r="L114" i="1" s="1"/>
  <c r="M114" i="1" s="1"/>
  <c r="N114" i="1" s="1"/>
  <c r="O114" i="1" s="1"/>
  <c r="R114" i="1" s="1"/>
  <c r="I115" i="1" l="1"/>
  <c r="J115" i="1" l="1"/>
  <c r="K115" i="1" s="1"/>
  <c r="L115" i="1" s="1"/>
  <c r="M115" i="1" s="1"/>
  <c r="N115" i="1" s="1"/>
  <c r="O115" i="1" s="1"/>
  <c r="R115" i="1" s="1"/>
  <c r="I116" i="1" l="1"/>
  <c r="J116" i="1" l="1"/>
  <c r="K116" i="1" s="1"/>
  <c r="L116" i="1" s="1"/>
  <c r="M116" i="1" s="1"/>
  <c r="N116" i="1" s="1"/>
  <c r="O116" i="1" s="1"/>
  <c r="R116" i="1" s="1"/>
  <c r="I117" i="1" l="1"/>
  <c r="J117" i="1" l="1"/>
  <c r="K117" i="1" s="1"/>
  <c r="L117" i="1" s="1"/>
  <c r="M117" i="1" s="1"/>
  <c r="N117" i="1" s="1"/>
  <c r="O117" i="1" s="1"/>
  <c r="R117" i="1" s="1"/>
  <c r="I118" i="1" l="1"/>
  <c r="J118" i="1" l="1"/>
  <c r="K118" i="1" s="1"/>
  <c r="L118" i="1" s="1"/>
  <c r="M118" i="1" s="1"/>
  <c r="N118" i="1" s="1"/>
  <c r="O118" i="1" s="1"/>
  <c r="R118" i="1" s="1"/>
  <c r="I119" i="1" l="1"/>
  <c r="J119" i="1" l="1"/>
  <c r="K119" i="1" s="1"/>
  <c r="L119" i="1" s="1"/>
  <c r="M119" i="1" s="1"/>
  <c r="N119" i="1" s="1"/>
  <c r="O119" i="1" s="1"/>
  <c r="R119" i="1" s="1"/>
  <c r="I120" i="1" l="1"/>
  <c r="J120" i="1" l="1"/>
  <c r="K120" i="1" s="1"/>
  <c r="L120" i="1" s="1"/>
  <c r="M120" i="1" s="1"/>
  <c r="N120" i="1" s="1"/>
  <c r="O120" i="1" s="1"/>
  <c r="R120" i="1" s="1"/>
  <c r="I121" i="1" l="1"/>
  <c r="J121" i="1" l="1"/>
  <c r="K121" i="1" s="1"/>
  <c r="L121" i="1" s="1"/>
  <c r="M121" i="1" s="1"/>
  <c r="N121" i="1" s="1"/>
  <c r="O121" i="1" s="1"/>
  <c r="R121" i="1" s="1"/>
  <c r="I122" i="1" l="1"/>
  <c r="J122" i="1" l="1"/>
  <c r="K122" i="1" s="1"/>
  <c r="L122" i="1" s="1"/>
  <c r="M122" i="1" s="1"/>
  <c r="N122" i="1" s="1"/>
  <c r="O122" i="1" s="1"/>
  <c r="R122" i="1" s="1"/>
  <c r="I123" i="1" l="1"/>
  <c r="J123" i="1" l="1"/>
  <c r="K123" i="1" s="1"/>
  <c r="L123" i="1" s="1"/>
  <c r="M123" i="1" s="1"/>
  <c r="N123" i="1" s="1"/>
  <c r="O123" i="1" s="1"/>
  <c r="R123" i="1" s="1"/>
  <c r="I124" i="1" l="1"/>
  <c r="J124" i="1" l="1"/>
  <c r="K124" i="1" s="1"/>
  <c r="L124" i="1" s="1"/>
  <c r="M124" i="1" s="1"/>
  <c r="N124" i="1" s="1"/>
  <c r="O124" i="1" s="1"/>
  <c r="R124" i="1" s="1"/>
  <c r="I125" i="1" l="1"/>
  <c r="J125" i="1" l="1"/>
  <c r="K125" i="1" s="1"/>
  <c r="L125" i="1" s="1"/>
  <c r="M125" i="1" s="1"/>
  <c r="N125" i="1" s="1"/>
  <c r="O125" i="1" s="1"/>
  <c r="R125" i="1" s="1"/>
  <c r="I126" i="1" l="1"/>
  <c r="J126" i="1" l="1"/>
  <c r="K126" i="1" s="1"/>
  <c r="L126" i="1" s="1"/>
  <c r="M126" i="1" s="1"/>
  <c r="N126" i="1" s="1"/>
  <c r="O126" i="1" s="1"/>
  <c r="R126" i="1" s="1"/>
  <c r="I127" i="1" l="1"/>
  <c r="J127" i="1" l="1"/>
  <c r="K127" i="1" s="1"/>
  <c r="L127" i="1" s="1"/>
  <c r="M127" i="1" s="1"/>
  <c r="N127" i="1" s="1"/>
  <c r="O127" i="1" s="1"/>
  <c r="R127" i="1" s="1"/>
  <c r="I128" i="1" l="1"/>
  <c r="J128" i="1" l="1"/>
  <c r="K128" i="1" s="1"/>
  <c r="L128" i="1" s="1"/>
  <c r="M128" i="1" s="1"/>
  <c r="N128" i="1" s="1"/>
  <c r="O128" i="1" s="1"/>
  <c r="R128" i="1" s="1"/>
  <c r="I129" i="1" l="1"/>
  <c r="J129" i="1" l="1"/>
  <c r="K129" i="1" s="1"/>
  <c r="L129" i="1" s="1"/>
  <c r="M129" i="1" s="1"/>
  <c r="N129" i="1" s="1"/>
  <c r="O129" i="1" s="1"/>
  <c r="R129" i="1" s="1"/>
  <c r="I130" i="1" l="1"/>
  <c r="J130" i="1" l="1"/>
  <c r="K130" i="1" s="1"/>
  <c r="L130" i="1" s="1"/>
  <c r="M130" i="1" s="1"/>
  <c r="N130" i="1" s="1"/>
  <c r="O130" i="1" s="1"/>
  <c r="R130" i="1" s="1"/>
  <c r="I131" i="1" l="1"/>
  <c r="J131" i="1" l="1"/>
  <c r="K131" i="1" s="1"/>
  <c r="L131" i="1" s="1"/>
  <c r="M131" i="1" s="1"/>
  <c r="N131" i="1" s="1"/>
  <c r="O131" i="1" s="1"/>
  <c r="R131" i="1" s="1"/>
  <c r="I132" i="1" l="1"/>
  <c r="J132" i="1" l="1"/>
  <c r="K132" i="1" s="1"/>
  <c r="L132" i="1" s="1"/>
  <c r="M132" i="1" s="1"/>
  <c r="N132" i="1" s="1"/>
  <c r="O132" i="1" s="1"/>
  <c r="R132" i="1" s="1"/>
  <c r="I133" i="1" l="1"/>
  <c r="J133" i="1" l="1"/>
  <c r="K133" i="1" s="1"/>
  <c r="L133" i="1" s="1"/>
  <c r="M133" i="1" s="1"/>
  <c r="N133" i="1" s="1"/>
  <c r="O133" i="1" s="1"/>
  <c r="R133" i="1" s="1"/>
  <c r="I134" i="1" l="1"/>
  <c r="J134" i="1" l="1"/>
  <c r="K134" i="1" s="1"/>
  <c r="L134" i="1" s="1"/>
  <c r="M134" i="1" s="1"/>
  <c r="N134" i="1" s="1"/>
  <c r="O134" i="1" s="1"/>
  <c r="R134" i="1" s="1"/>
  <c r="I135" i="1" l="1"/>
  <c r="J135" i="1" l="1"/>
  <c r="K135" i="1" s="1"/>
  <c r="L135" i="1" s="1"/>
  <c r="M135" i="1" s="1"/>
  <c r="N135" i="1" s="1"/>
  <c r="O135" i="1" s="1"/>
  <c r="R135" i="1" s="1"/>
  <c r="I136" i="1" l="1"/>
  <c r="J136" i="1" l="1"/>
  <c r="K136" i="1" s="1"/>
  <c r="L136" i="1" s="1"/>
  <c r="M136" i="1" s="1"/>
  <c r="N136" i="1" s="1"/>
  <c r="O136" i="1" s="1"/>
  <c r="R136" i="1" s="1"/>
  <c r="I137" i="1" l="1"/>
  <c r="J137" i="1" l="1"/>
  <c r="K137" i="1" s="1"/>
  <c r="L137" i="1" s="1"/>
  <c r="M137" i="1" s="1"/>
  <c r="N137" i="1" s="1"/>
  <c r="O137" i="1" s="1"/>
  <c r="R137" i="1" s="1"/>
  <c r="I138" i="1" l="1"/>
  <c r="J138" i="1" s="1"/>
  <c r="K138" i="1" l="1"/>
  <c r="L138" i="1" l="1"/>
  <c r="M138" i="1" s="1"/>
  <c r="N138" i="1" s="1"/>
  <c r="O138" i="1" s="1"/>
  <c r="R138" i="1" s="1"/>
  <c r="I139" i="1" l="1"/>
  <c r="J139" i="1" l="1"/>
  <c r="K139" i="1" s="1"/>
  <c r="L139" i="1" s="1"/>
  <c r="M139" i="1" s="1"/>
  <c r="N139" i="1" s="1"/>
  <c r="O139" i="1" s="1"/>
  <c r="R139" i="1" s="1"/>
  <c r="I140" i="1" l="1"/>
  <c r="J140" i="1" s="1"/>
  <c r="K140" i="1" l="1"/>
  <c r="L140" i="1" l="1"/>
  <c r="M140" i="1" s="1"/>
  <c r="N140" i="1" s="1"/>
  <c r="O140" i="1" s="1"/>
  <c r="R140" i="1" s="1"/>
  <c r="I141" i="1" l="1"/>
  <c r="J141" i="1" l="1"/>
  <c r="K141" i="1" s="1"/>
  <c r="L141" i="1" s="1"/>
  <c r="M141" i="1" s="1"/>
  <c r="N141" i="1" s="1"/>
  <c r="O141" i="1" s="1"/>
  <c r="R141" i="1" s="1"/>
  <c r="I142" i="1" l="1"/>
  <c r="J142" i="1" l="1"/>
  <c r="K142" i="1" s="1"/>
  <c r="L142" i="1" s="1"/>
  <c r="M142" i="1" s="1"/>
  <c r="N142" i="1" s="1"/>
  <c r="O142" i="1" s="1"/>
  <c r="R142" i="1" s="1"/>
  <c r="I143" i="1" l="1"/>
  <c r="J143" i="1" l="1"/>
  <c r="K143" i="1" s="1"/>
  <c r="L143" i="1" s="1"/>
  <c r="M143" i="1" s="1"/>
  <c r="N143" i="1" s="1"/>
  <c r="O143" i="1" s="1"/>
  <c r="R143" i="1" s="1"/>
  <c r="I144" i="1" l="1"/>
  <c r="J144" i="1" l="1"/>
  <c r="K144" i="1" s="1"/>
  <c r="L144" i="1" s="1"/>
  <c r="M144" i="1" s="1"/>
  <c r="N144" i="1" s="1"/>
  <c r="O144" i="1" s="1"/>
  <c r="R144" i="1" s="1"/>
  <c r="I145" i="1" l="1"/>
  <c r="J145" i="1" l="1"/>
  <c r="K145" i="1" s="1"/>
  <c r="L145" i="1" s="1"/>
  <c r="M145" i="1" s="1"/>
  <c r="N145" i="1" s="1"/>
  <c r="O145" i="1" s="1"/>
  <c r="R145" i="1" s="1"/>
  <c r="I146" i="1" l="1"/>
  <c r="J146" i="1" l="1"/>
  <c r="K146" i="1" s="1"/>
  <c r="L146" i="1" s="1"/>
  <c r="M146" i="1" s="1"/>
  <c r="N146" i="1" s="1"/>
  <c r="O146" i="1" s="1"/>
  <c r="R146" i="1" s="1"/>
  <c r="I147" i="1" l="1"/>
  <c r="J147" i="1" l="1"/>
  <c r="K147" i="1" s="1"/>
  <c r="L147" i="1" s="1"/>
  <c r="M147" i="1" s="1"/>
  <c r="N147" i="1" s="1"/>
  <c r="O147" i="1" s="1"/>
  <c r="R147" i="1" s="1"/>
  <c r="I148" i="1" l="1"/>
  <c r="J148" i="1" l="1"/>
  <c r="K148" i="1" s="1"/>
  <c r="L148" i="1" s="1"/>
  <c r="M148" i="1" s="1"/>
  <c r="N148" i="1" s="1"/>
  <c r="O148" i="1" s="1"/>
  <c r="R148" i="1" s="1"/>
  <c r="I149" i="1" l="1"/>
  <c r="J149" i="1" l="1"/>
  <c r="K149" i="1" s="1"/>
  <c r="L149" i="1" s="1"/>
  <c r="M149" i="1" s="1"/>
  <c r="N149" i="1" s="1"/>
  <c r="O149" i="1" s="1"/>
  <c r="R149" i="1" s="1"/>
  <c r="I150" i="1" l="1"/>
  <c r="J150" i="1" l="1"/>
  <c r="K150" i="1" s="1"/>
  <c r="L150" i="1" s="1"/>
  <c r="M150" i="1" s="1"/>
  <c r="N150" i="1" s="1"/>
  <c r="O150" i="1" s="1"/>
  <c r="I151" i="1" l="1"/>
  <c r="J151" i="1" l="1"/>
  <c r="K151" i="1" s="1"/>
  <c r="L151" i="1" s="1"/>
  <c r="M151" i="1" s="1"/>
  <c r="N151" i="1" s="1"/>
  <c r="O151" i="1" s="1"/>
  <c r="I152" i="1" l="1"/>
  <c r="J152" i="1" s="1"/>
  <c r="K152" i="1" l="1"/>
  <c r="L152" i="1" s="1"/>
  <c r="M152" i="1" l="1"/>
  <c r="N152" i="1" s="1"/>
  <c r="O152" i="1" s="1"/>
  <c r="I153" i="1"/>
  <c r="J153" i="1" l="1"/>
  <c r="K153" i="1" s="1"/>
  <c r="L153" i="1" s="1"/>
  <c r="M153" i="1" s="1"/>
  <c r="N153" i="1" s="1"/>
  <c r="O153" i="1" s="1"/>
  <c r="I154" i="1" l="1"/>
  <c r="J154" i="1" l="1"/>
  <c r="K154" i="1" s="1"/>
  <c r="L154" i="1" s="1"/>
  <c r="M154" i="1" s="1"/>
  <c r="N154" i="1" s="1"/>
  <c r="O154" i="1" s="1"/>
  <c r="I155" i="1" l="1"/>
  <c r="J155" i="1" l="1"/>
  <c r="K155" i="1" s="1"/>
  <c r="L155" i="1" s="1"/>
  <c r="M155" i="1" s="1"/>
  <c r="N155" i="1" s="1"/>
  <c r="O155" i="1" s="1"/>
  <c r="I156" i="1" l="1"/>
  <c r="J156" i="1" l="1"/>
  <c r="K156" i="1" s="1"/>
  <c r="L156" i="1" s="1"/>
  <c r="M156" i="1" s="1"/>
  <c r="N156" i="1" s="1"/>
  <c r="O156" i="1" s="1"/>
  <c r="I157" i="1" l="1"/>
  <c r="J157" i="1" s="1"/>
  <c r="K157" i="1" l="1"/>
  <c r="L157" i="1" l="1"/>
  <c r="M157" i="1" s="1"/>
  <c r="N157" i="1" s="1"/>
  <c r="O157" i="1" s="1"/>
  <c r="I158" i="1" l="1"/>
  <c r="J158" i="1" l="1"/>
  <c r="K158" i="1" s="1"/>
  <c r="L158" i="1" s="1"/>
  <c r="M158" i="1" s="1"/>
  <c r="N158" i="1" s="1"/>
  <c r="O158" i="1" s="1"/>
  <c r="I159" i="1" l="1"/>
  <c r="J159" i="1" s="1"/>
  <c r="K159" i="1" l="1"/>
  <c r="L159" i="1" s="1"/>
  <c r="M159" i="1" s="1"/>
  <c r="N159" i="1" s="1"/>
  <c r="O159" i="1" s="1"/>
  <c r="I160" i="1" l="1"/>
  <c r="J160" i="1" l="1"/>
  <c r="K160" i="1" s="1"/>
  <c r="L160" i="1" s="1"/>
  <c r="M160" i="1" s="1"/>
  <c r="N160" i="1" s="1"/>
  <c r="O160" i="1" s="1"/>
  <c r="I161" i="1" l="1"/>
  <c r="J161" i="1" l="1"/>
  <c r="K161" i="1" s="1"/>
  <c r="L161" i="1" s="1"/>
  <c r="M161" i="1" s="1"/>
  <c r="N161" i="1" s="1"/>
  <c r="O161" i="1" s="1"/>
  <c r="I162" i="1" l="1"/>
  <c r="J162" i="1" l="1"/>
  <c r="K162" i="1" s="1"/>
  <c r="L162" i="1" s="1"/>
  <c r="M162" i="1" s="1"/>
  <c r="N162" i="1" s="1"/>
  <c r="O162" i="1" s="1"/>
  <c r="I163" i="1" l="1"/>
  <c r="J163" i="1" l="1"/>
  <c r="K163" i="1" s="1"/>
  <c r="L163" i="1" s="1"/>
  <c r="M163" i="1" s="1"/>
  <c r="N163" i="1" s="1"/>
  <c r="O163" i="1" s="1"/>
  <c r="I164" i="1" l="1"/>
  <c r="J164" i="1" l="1"/>
  <c r="K164" i="1" s="1"/>
  <c r="L164" i="1" s="1"/>
  <c r="M164" i="1" s="1"/>
  <c r="N164" i="1" s="1"/>
  <c r="O164" i="1" s="1"/>
  <c r="I165" i="1" l="1"/>
  <c r="J165" i="1" l="1"/>
  <c r="K165" i="1" s="1"/>
  <c r="L165" i="1" s="1"/>
  <c r="M165" i="1" s="1"/>
  <c r="N165" i="1" s="1"/>
  <c r="O165" i="1" s="1"/>
  <c r="I166" i="1" l="1"/>
  <c r="J166" i="1" l="1"/>
  <c r="K166" i="1" s="1"/>
  <c r="L166" i="1" s="1"/>
  <c r="M166" i="1" s="1"/>
  <c r="N166" i="1" s="1"/>
  <c r="O166" i="1" s="1"/>
  <c r="I167" i="1" l="1"/>
  <c r="J167" i="1" l="1"/>
  <c r="K167" i="1" s="1"/>
  <c r="L167" i="1" s="1"/>
  <c r="M167" i="1" s="1"/>
  <c r="N167" i="1" s="1"/>
  <c r="O167" i="1" s="1"/>
  <c r="I168" i="1" l="1"/>
  <c r="J168" i="1" l="1"/>
  <c r="K168" i="1" s="1"/>
  <c r="L168" i="1" s="1"/>
  <c r="M168" i="1" s="1"/>
  <c r="N168" i="1" s="1"/>
  <c r="O168" i="1" s="1"/>
  <c r="I169" i="1" l="1"/>
  <c r="J169" i="1" l="1"/>
  <c r="K169" i="1" s="1"/>
  <c r="L169" i="1" s="1"/>
  <c r="M169" i="1" s="1"/>
  <c r="N169" i="1" s="1"/>
  <c r="O169" i="1" s="1"/>
  <c r="I170" i="1" l="1"/>
  <c r="J170" i="1" s="1"/>
  <c r="K170" i="1" l="1"/>
  <c r="L170" i="1" l="1"/>
  <c r="M170" i="1" s="1"/>
  <c r="N170" i="1" s="1"/>
  <c r="O170" i="1" s="1"/>
  <c r="I171" i="1" l="1"/>
  <c r="J171" i="1" l="1"/>
  <c r="K171" i="1" s="1"/>
  <c r="L171" i="1" s="1"/>
  <c r="M171" i="1" s="1"/>
  <c r="N171" i="1" s="1"/>
  <c r="O171" i="1" s="1"/>
  <c r="I172" i="1" l="1"/>
  <c r="J172" i="1" s="1"/>
  <c r="K172" i="1" l="1"/>
  <c r="L172" i="1" l="1"/>
  <c r="M172" i="1" s="1"/>
  <c r="N172" i="1" s="1"/>
  <c r="O172" i="1" s="1"/>
  <c r="I173" i="1" l="1"/>
  <c r="J173" i="1" l="1"/>
  <c r="K173" i="1" s="1"/>
  <c r="L173" i="1" s="1"/>
  <c r="M173" i="1" s="1"/>
  <c r="N173" i="1" s="1"/>
  <c r="O173" i="1" s="1"/>
  <c r="I174" i="1" l="1"/>
  <c r="J174" i="1" l="1"/>
  <c r="K174" i="1" s="1"/>
  <c r="L174" i="1" s="1"/>
  <c r="M174" i="1" s="1"/>
  <c r="N174" i="1" s="1"/>
  <c r="O174" i="1" s="1"/>
  <c r="R174" i="1" s="1"/>
  <c r="I175" i="1" l="1"/>
  <c r="J175" i="1" l="1"/>
  <c r="K175" i="1" s="1"/>
  <c r="L175" i="1" s="1"/>
  <c r="M175" i="1" s="1"/>
  <c r="N175" i="1" s="1"/>
  <c r="O175" i="1" s="1"/>
  <c r="R175" i="1" s="1"/>
  <c r="I176" i="1" l="1"/>
  <c r="J176" i="1" l="1"/>
  <c r="K176" i="1" s="1"/>
  <c r="L176" i="1" s="1"/>
  <c r="M176" i="1" s="1"/>
  <c r="N176" i="1" s="1"/>
  <c r="O176" i="1" s="1"/>
  <c r="R176" i="1" s="1"/>
  <c r="I177" i="1" l="1"/>
  <c r="J177" i="1" l="1"/>
  <c r="K177" i="1" s="1"/>
  <c r="L177" i="1" s="1"/>
  <c r="M177" i="1" s="1"/>
  <c r="N177" i="1" s="1"/>
  <c r="O177" i="1" s="1"/>
  <c r="R177" i="1" s="1"/>
  <c r="I178" i="1" l="1"/>
  <c r="J178" i="1" s="1"/>
  <c r="K178" i="1" l="1"/>
  <c r="L178" i="1" s="1"/>
  <c r="M178" i="1" s="1"/>
  <c r="N178" i="1" s="1"/>
  <c r="O178" i="1" s="1"/>
  <c r="R178" i="1" s="1"/>
  <c r="I179" i="1" l="1"/>
  <c r="J179" i="1" s="1"/>
  <c r="K179" i="1" l="1"/>
  <c r="L179" i="1" s="1"/>
  <c r="M179" i="1" s="1"/>
  <c r="N179" i="1" s="1"/>
  <c r="O179" i="1" s="1"/>
  <c r="R179" i="1" s="1"/>
  <c r="I180" i="1" l="1"/>
  <c r="J180" i="1" l="1"/>
  <c r="K180" i="1" s="1"/>
  <c r="L180" i="1" s="1"/>
  <c r="M180" i="1" s="1"/>
  <c r="N180" i="1" s="1"/>
  <c r="O180" i="1" s="1"/>
  <c r="R180" i="1" s="1"/>
  <c r="I181" i="1" l="1"/>
  <c r="J181" i="1" l="1"/>
  <c r="K181" i="1" s="1"/>
  <c r="L181" i="1" s="1"/>
  <c r="M181" i="1" s="1"/>
  <c r="N181" i="1" s="1"/>
  <c r="O181" i="1" s="1"/>
  <c r="R181" i="1" s="1"/>
  <c r="I182" i="1" l="1"/>
  <c r="J182" i="1" l="1"/>
  <c r="K182" i="1" s="1"/>
  <c r="L182" i="1" s="1"/>
  <c r="M182" i="1" s="1"/>
  <c r="N182" i="1" s="1"/>
  <c r="O182" i="1" s="1"/>
  <c r="R182" i="1" s="1"/>
  <c r="I183" i="1" l="1"/>
  <c r="J183" i="1" l="1"/>
  <c r="K183" i="1" s="1"/>
  <c r="L183" i="1" s="1"/>
  <c r="M183" i="1" s="1"/>
  <c r="N183" i="1" s="1"/>
  <c r="O183" i="1" s="1"/>
  <c r="R183" i="1" s="1"/>
  <c r="I184" i="1" l="1"/>
  <c r="J184" i="1" s="1"/>
  <c r="K184" i="1" l="1"/>
  <c r="L184" i="1" l="1"/>
  <c r="M184" i="1" s="1"/>
  <c r="N184" i="1" s="1"/>
  <c r="O184" i="1" s="1"/>
  <c r="R184" i="1" s="1"/>
  <c r="I185" i="1" l="1"/>
  <c r="J185" i="1" l="1"/>
  <c r="K185" i="1" s="1"/>
  <c r="L185" i="1" s="1"/>
  <c r="M185" i="1" s="1"/>
  <c r="N185" i="1" s="1"/>
  <c r="O185" i="1" s="1"/>
  <c r="R185" i="1" s="1"/>
  <c r="I186" i="1" l="1"/>
  <c r="J186" i="1" l="1"/>
  <c r="K186" i="1" s="1"/>
  <c r="L186" i="1" s="1"/>
  <c r="M186" i="1" s="1"/>
  <c r="N186" i="1" s="1"/>
  <c r="O186" i="1" s="1"/>
  <c r="R186" i="1" s="1"/>
  <c r="I187" i="1" l="1"/>
  <c r="J187" i="1" l="1"/>
  <c r="K187" i="1" s="1"/>
  <c r="L187" i="1" s="1"/>
  <c r="M187" i="1" s="1"/>
  <c r="N187" i="1" s="1"/>
  <c r="O187" i="1" s="1"/>
  <c r="R187" i="1" s="1"/>
  <c r="I188" i="1" l="1"/>
  <c r="J188" i="1" l="1"/>
  <c r="K188" i="1" s="1"/>
  <c r="L188" i="1" s="1"/>
  <c r="M188" i="1" s="1"/>
  <c r="N188" i="1" s="1"/>
  <c r="O188" i="1" s="1"/>
  <c r="R188" i="1" s="1"/>
  <c r="I189" i="1" l="1"/>
  <c r="J189" i="1" l="1"/>
  <c r="K189" i="1" s="1"/>
  <c r="L189" i="1" s="1"/>
  <c r="M189" i="1" s="1"/>
  <c r="N189" i="1" s="1"/>
  <c r="O189" i="1" s="1"/>
  <c r="R189" i="1" s="1"/>
  <c r="I190" i="1" l="1"/>
  <c r="J190" i="1" s="1"/>
  <c r="K190" i="1" l="1"/>
  <c r="L190" i="1" l="1"/>
  <c r="M190" i="1" s="1"/>
  <c r="N190" i="1" s="1"/>
  <c r="O190" i="1" s="1"/>
  <c r="R190" i="1" s="1"/>
  <c r="I191" i="1" l="1"/>
  <c r="J191" i="1" l="1"/>
  <c r="K191" i="1" s="1"/>
  <c r="L191" i="1" s="1"/>
  <c r="M191" i="1" s="1"/>
  <c r="N191" i="1" s="1"/>
  <c r="O191" i="1" s="1"/>
  <c r="R191" i="1" s="1"/>
  <c r="I192" i="1" l="1"/>
  <c r="J192" i="1" l="1"/>
  <c r="K192" i="1" s="1"/>
  <c r="L192" i="1" s="1"/>
  <c r="M192" i="1" s="1"/>
  <c r="N192" i="1" s="1"/>
  <c r="O192" i="1" s="1"/>
  <c r="R192" i="1" s="1"/>
  <c r="I193" i="1" l="1"/>
  <c r="J193" i="1" l="1"/>
  <c r="K193" i="1" s="1"/>
  <c r="L193" i="1" s="1"/>
  <c r="M193" i="1" s="1"/>
  <c r="N193" i="1" s="1"/>
  <c r="O193" i="1" s="1"/>
  <c r="R193" i="1" s="1"/>
  <c r="I194" i="1" l="1"/>
  <c r="J194" i="1" l="1"/>
  <c r="K194" i="1" s="1"/>
  <c r="L194" i="1" s="1"/>
  <c r="M194" i="1" s="1"/>
  <c r="N194" i="1" s="1"/>
  <c r="O194" i="1" s="1"/>
  <c r="R194" i="1" s="1"/>
  <c r="I195" i="1" l="1"/>
  <c r="J195" i="1" l="1"/>
  <c r="K195" i="1" s="1"/>
  <c r="L195" i="1" s="1"/>
  <c r="M195" i="1" s="1"/>
  <c r="N195" i="1" s="1"/>
  <c r="O195" i="1" s="1"/>
  <c r="R195" i="1" s="1"/>
  <c r="I196" i="1" l="1"/>
  <c r="J196" i="1" s="1"/>
  <c r="K196" i="1" l="1"/>
  <c r="L196" i="1" s="1"/>
  <c r="M196" i="1" s="1"/>
  <c r="N196" i="1" s="1"/>
  <c r="O196" i="1" s="1"/>
  <c r="R196" i="1" s="1"/>
  <c r="I197" i="1" l="1"/>
  <c r="J197" i="1" l="1"/>
  <c r="K197" i="1" s="1"/>
  <c r="L197" i="1" s="1"/>
  <c r="M197" i="1" s="1"/>
  <c r="N197" i="1" s="1"/>
  <c r="O197" i="1" s="1"/>
  <c r="R197" i="1" s="1"/>
  <c r="I198" i="1" l="1"/>
  <c r="J198" i="1" l="1"/>
  <c r="K198" i="1" s="1"/>
  <c r="L198" i="1" s="1"/>
  <c r="M198" i="1" s="1"/>
  <c r="N198" i="1" s="1"/>
  <c r="O198" i="1" s="1"/>
  <c r="R198" i="1" s="1"/>
  <c r="I199" i="1" l="1"/>
  <c r="J199" i="1" l="1"/>
  <c r="K199" i="1" s="1"/>
  <c r="L199" i="1" s="1"/>
  <c r="M199" i="1" s="1"/>
  <c r="N199" i="1" s="1"/>
  <c r="O199" i="1" s="1"/>
  <c r="R199" i="1" s="1"/>
  <c r="I200" i="1" l="1"/>
  <c r="J200" i="1" l="1"/>
  <c r="K200" i="1" s="1"/>
  <c r="L200" i="1" s="1"/>
  <c r="M200" i="1" s="1"/>
  <c r="N200" i="1" s="1"/>
  <c r="O200" i="1" s="1"/>
  <c r="R200" i="1" s="1"/>
  <c r="I201" i="1" l="1"/>
  <c r="J201" i="1" l="1"/>
  <c r="K201" i="1" s="1"/>
  <c r="L201" i="1" s="1"/>
  <c r="M201" i="1" s="1"/>
  <c r="N201" i="1" s="1"/>
  <c r="O201" i="1" s="1"/>
  <c r="R201" i="1" s="1"/>
  <c r="I202" i="1" l="1"/>
  <c r="J202" i="1" l="1"/>
  <c r="K202" i="1" s="1"/>
  <c r="L202" i="1" s="1"/>
  <c r="M202" i="1" s="1"/>
  <c r="N202" i="1" s="1"/>
  <c r="O202" i="1" s="1"/>
  <c r="R202" i="1" s="1"/>
  <c r="I203" i="1" l="1"/>
  <c r="J203" i="1" l="1"/>
  <c r="K203" i="1" s="1"/>
  <c r="L203" i="1" s="1"/>
  <c r="M203" i="1" s="1"/>
  <c r="N203" i="1" s="1"/>
  <c r="O203" i="1" s="1"/>
  <c r="R203" i="1" s="1"/>
  <c r="I204" i="1" l="1"/>
  <c r="J204" i="1" l="1"/>
  <c r="K204" i="1" s="1"/>
  <c r="L204" i="1" s="1"/>
  <c r="M204" i="1" s="1"/>
  <c r="N204" i="1" s="1"/>
  <c r="O204" i="1" s="1"/>
  <c r="R204" i="1" s="1"/>
  <c r="I205" i="1" l="1"/>
  <c r="J205" i="1" l="1"/>
  <c r="K205" i="1" s="1"/>
  <c r="L205" i="1" s="1"/>
  <c r="M205" i="1" s="1"/>
  <c r="N205" i="1" s="1"/>
  <c r="O205" i="1" s="1"/>
  <c r="R205" i="1" s="1"/>
  <c r="I206" i="1" l="1"/>
  <c r="J206" i="1" l="1"/>
  <c r="K206" i="1" s="1"/>
  <c r="L206" i="1" s="1"/>
  <c r="M206" i="1" s="1"/>
  <c r="N206" i="1" s="1"/>
  <c r="O206" i="1" s="1"/>
  <c r="R206" i="1" s="1"/>
  <c r="I207" i="1" l="1"/>
  <c r="J207" i="1" l="1"/>
  <c r="K207" i="1" s="1"/>
  <c r="L207" i="1" s="1"/>
  <c r="M207" i="1" s="1"/>
  <c r="N207" i="1" s="1"/>
  <c r="O207" i="1" s="1"/>
  <c r="R207" i="1" s="1"/>
  <c r="I208" i="1" l="1"/>
  <c r="J208" i="1" l="1"/>
  <c r="K208" i="1" s="1"/>
  <c r="L208" i="1" s="1"/>
  <c r="M208" i="1" s="1"/>
  <c r="N208" i="1" s="1"/>
  <c r="O208" i="1" s="1"/>
  <c r="R208" i="1" s="1"/>
  <c r="I209" i="1" l="1"/>
  <c r="J209" i="1" l="1"/>
  <c r="K209" i="1" s="1"/>
  <c r="L209" i="1" s="1"/>
  <c r="M209" i="1" s="1"/>
  <c r="N209" i="1" s="1"/>
  <c r="O209" i="1" s="1"/>
  <c r="R209" i="1" s="1"/>
  <c r="I210" i="1" l="1"/>
  <c r="J210" i="1" s="1"/>
  <c r="K210" i="1" l="1"/>
  <c r="L210" i="1" l="1"/>
  <c r="M210" i="1" s="1"/>
  <c r="N210" i="1" s="1"/>
  <c r="O210" i="1" s="1"/>
  <c r="R210" i="1" s="1"/>
  <c r="I211" i="1" l="1"/>
  <c r="J211" i="1" l="1"/>
  <c r="K211" i="1" s="1"/>
  <c r="L211" i="1" s="1"/>
  <c r="M211" i="1" s="1"/>
  <c r="N211" i="1" s="1"/>
  <c r="O211" i="1" s="1"/>
  <c r="R211" i="1" s="1"/>
  <c r="I212" i="1" l="1"/>
  <c r="J212" i="1" l="1"/>
  <c r="K212" i="1" s="1"/>
  <c r="L212" i="1" s="1"/>
  <c r="M212" i="1" s="1"/>
  <c r="N212" i="1" s="1"/>
  <c r="O212" i="1" s="1"/>
  <c r="R212" i="1" s="1"/>
  <c r="I213" i="1" l="1"/>
  <c r="J213" i="1" l="1"/>
  <c r="K213" i="1" s="1"/>
  <c r="L213" i="1" s="1"/>
  <c r="M213" i="1" s="1"/>
  <c r="N213" i="1" s="1"/>
  <c r="O213" i="1" s="1"/>
  <c r="R213" i="1" s="1"/>
  <c r="I214" i="1" l="1"/>
  <c r="J214" i="1" l="1"/>
  <c r="K214" i="1" s="1"/>
  <c r="L214" i="1" s="1"/>
  <c r="M214" i="1" s="1"/>
  <c r="N214" i="1" s="1"/>
  <c r="O214" i="1" s="1"/>
  <c r="R214" i="1" s="1"/>
  <c r="I215" i="1" l="1"/>
  <c r="J215" i="1" l="1"/>
  <c r="K215" i="1" s="1"/>
  <c r="L215" i="1" s="1"/>
  <c r="M215" i="1" s="1"/>
  <c r="N215" i="1" s="1"/>
  <c r="O215" i="1" s="1"/>
  <c r="R215" i="1" s="1"/>
  <c r="I216" i="1" l="1"/>
  <c r="J216" i="1" l="1"/>
  <c r="K216" i="1" s="1"/>
  <c r="L216" i="1" s="1"/>
  <c r="M216" i="1" s="1"/>
  <c r="N216" i="1" s="1"/>
  <c r="O216" i="1" s="1"/>
  <c r="R216" i="1" s="1"/>
  <c r="I217" i="1" l="1"/>
  <c r="J217" i="1" l="1"/>
  <c r="K217" i="1" s="1"/>
  <c r="L217" i="1" s="1"/>
  <c r="M217" i="1" s="1"/>
  <c r="N217" i="1" s="1"/>
  <c r="O217" i="1" s="1"/>
  <c r="R217" i="1" s="1"/>
  <c r="I218" i="1" l="1"/>
  <c r="J218" i="1" l="1"/>
  <c r="K218" i="1" s="1"/>
  <c r="L218" i="1" s="1"/>
  <c r="M218" i="1" s="1"/>
  <c r="N218" i="1" s="1"/>
  <c r="O218" i="1" s="1"/>
  <c r="R218" i="1" s="1"/>
  <c r="I219" i="1" l="1"/>
  <c r="J219" i="1" l="1"/>
  <c r="K219" i="1" s="1"/>
  <c r="L219" i="1" s="1"/>
  <c r="M219" i="1" s="1"/>
  <c r="N219" i="1" s="1"/>
  <c r="O219" i="1" s="1"/>
  <c r="R219" i="1" s="1"/>
  <c r="I220" i="1" l="1"/>
  <c r="J220" i="1" l="1"/>
  <c r="K220" i="1" s="1"/>
  <c r="L220" i="1" s="1"/>
  <c r="M220" i="1" s="1"/>
  <c r="N220" i="1" s="1"/>
  <c r="O220" i="1" s="1"/>
  <c r="R220" i="1" s="1"/>
  <c r="I221" i="1" l="1"/>
  <c r="J221" i="1" l="1"/>
  <c r="K221" i="1" s="1"/>
  <c r="L221" i="1" s="1"/>
  <c r="M221" i="1" s="1"/>
  <c r="N221" i="1" s="1"/>
  <c r="O221" i="1" s="1"/>
  <c r="R221" i="1" s="1"/>
  <c r="I222" i="1" l="1"/>
  <c r="J222" i="1" s="1"/>
  <c r="K222" i="1" l="1"/>
  <c r="L222" i="1" l="1"/>
  <c r="M222" i="1" s="1"/>
  <c r="N222" i="1" s="1"/>
  <c r="O222" i="1" s="1"/>
  <c r="R222" i="1" s="1"/>
  <c r="I223" i="1" l="1"/>
  <c r="J223" i="1" s="1"/>
  <c r="K223" i="1" l="1"/>
  <c r="L223" i="1" s="1"/>
  <c r="M223" i="1" s="1"/>
  <c r="N223" i="1" s="1"/>
  <c r="O223" i="1" s="1"/>
  <c r="R223" i="1" s="1"/>
  <c r="I224" i="1" l="1"/>
  <c r="J224" i="1" l="1"/>
  <c r="K224" i="1" s="1"/>
  <c r="L224" i="1" s="1"/>
  <c r="M224" i="1" s="1"/>
  <c r="N224" i="1" s="1"/>
  <c r="O224" i="1" s="1"/>
  <c r="R224" i="1" s="1"/>
  <c r="I225" i="1" l="1"/>
  <c r="J225" i="1" l="1"/>
  <c r="K225" i="1" s="1"/>
  <c r="L225" i="1" s="1"/>
  <c r="M225" i="1" s="1"/>
  <c r="N225" i="1" s="1"/>
  <c r="O225" i="1" s="1"/>
  <c r="R225" i="1" s="1"/>
  <c r="I226" i="1" l="1"/>
  <c r="J226" i="1" l="1"/>
  <c r="K226" i="1" s="1"/>
  <c r="L226" i="1" s="1"/>
  <c r="M226" i="1" s="1"/>
  <c r="N226" i="1" s="1"/>
  <c r="O226" i="1" s="1"/>
  <c r="R226" i="1" s="1"/>
  <c r="I227" i="1" l="1"/>
  <c r="J227" i="1" l="1"/>
  <c r="K227" i="1" s="1"/>
  <c r="L227" i="1" s="1"/>
  <c r="M227" i="1" s="1"/>
  <c r="N227" i="1" s="1"/>
  <c r="O227" i="1" s="1"/>
  <c r="R227" i="1" s="1"/>
  <c r="I228" i="1" l="1"/>
  <c r="J228" i="1" l="1"/>
  <c r="K228" i="1" s="1"/>
  <c r="L228" i="1" s="1"/>
  <c r="M228" i="1" s="1"/>
  <c r="N228" i="1" s="1"/>
  <c r="O228" i="1" s="1"/>
  <c r="R228" i="1" s="1"/>
  <c r="I229" i="1" l="1"/>
  <c r="J229" i="1" l="1"/>
  <c r="K229" i="1" s="1"/>
  <c r="L229" i="1" s="1"/>
  <c r="M229" i="1" s="1"/>
  <c r="N229" i="1" s="1"/>
  <c r="O229" i="1" s="1"/>
  <c r="R229" i="1" s="1"/>
  <c r="I230" i="1" l="1"/>
  <c r="J230" i="1" l="1"/>
  <c r="K230" i="1" s="1"/>
  <c r="L230" i="1" s="1"/>
  <c r="M230" i="1" s="1"/>
  <c r="N230" i="1" s="1"/>
  <c r="O230" i="1" s="1"/>
  <c r="R230" i="1" s="1"/>
  <c r="I231" i="1" l="1"/>
  <c r="J231" i="1" l="1"/>
  <c r="K231" i="1" s="1"/>
  <c r="L231" i="1" s="1"/>
  <c r="M231" i="1" s="1"/>
  <c r="N231" i="1" s="1"/>
  <c r="O231" i="1" s="1"/>
  <c r="R231" i="1" s="1"/>
  <c r="I232" i="1" l="1"/>
  <c r="J232" i="1" l="1"/>
  <c r="K232" i="1" s="1"/>
  <c r="L232" i="1" s="1"/>
  <c r="M232" i="1" s="1"/>
  <c r="N232" i="1" s="1"/>
  <c r="O232" i="1" s="1"/>
  <c r="R232" i="1" s="1"/>
  <c r="I233" i="1" l="1"/>
  <c r="J233" i="1" l="1"/>
  <c r="K233" i="1" s="1"/>
  <c r="L233" i="1" l="1"/>
  <c r="M233" i="1" s="1"/>
  <c r="N233" i="1" s="1"/>
  <c r="O233" i="1" s="1"/>
  <c r="R233" i="1" s="1"/>
  <c r="I234" i="1" l="1"/>
  <c r="J234" i="1" s="1"/>
  <c r="K234" i="1" s="1"/>
  <c r="L234" i="1" s="1"/>
  <c r="M234" i="1" s="1"/>
  <c r="N234" i="1" s="1"/>
  <c r="O234" i="1" s="1"/>
  <c r="R234" i="1" s="1"/>
  <c r="I235" i="1" l="1"/>
  <c r="J235" i="1" s="1"/>
  <c r="K235" i="1" s="1"/>
  <c r="L235" i="1" s="1"/>
  <c r="M235" i="1" s="1"/>
  <c r="N235" i="1" s="1"/>
  <c r="O235" i="1" s="1"/>
  <c r="R235" i="1" s="1"/>
  <c r="I236" i="1" l="1"/>
  <c r="J236" i="1" l="1"/>
  <c r="K236" i="1" s="1"/>
  <c r="L236" i="1" s="1"/>
  <c r="M236" i="1" s="1"/>
  <c r="N236" i="1" s="1"/>
  <c r="O236" i="1" s="1"/>
  <c r="R236" i="1" s="1"/>
  <c r="I237" i="1" l="1"/>
  <c r="J237" i="1" l="1"/>
  <c r="K237" i="1" s="1"/>
  <c r="L237" i="1" s="1"/>
  <c r="M237" i="1" s="1"/>
  <c r="N237" i="1" s="1"/>
  <c r="O237" i="1" s="1"/>
  <c r="R237" i="1" s="1"/>
  <c r="I238" i="1" l="1"/>
  <c r="J238" i="1" l="1"/>
  <c r="K238" i="1" s="1"/>
  <c r="L238" i="1" s="1"/>
  <c r="M238" i="1" s="1"/>
  <c r="N238" i="1" s="1"/>
  <c r="O238" i="1" s="1"/>
  <c r="R238" i="1" s="1"/>
  <c r="I239" i="1" l="1"/>
  <c r="J239" i="1" l="1"/>
  <c r="K239" i="1" s="1"/>
  <c r="L239" i="1" s="1"/>
  <c r="M239" i="1" s="1"/>
  <c r="N239" i="1" s="1"/>
  <c r="O239" i="1" s="1"/>
  <c r="R239" i="1" s="1"/>
  <c r="I240" i="1" l="1"/>
  <c r="J240" i="1" l="1"/>
  <c r="K240" i="1" s="1"/>
  <c r="L240" i="1" s="1"/>
  <c r="M240" i="1" s="1"/>
  <c r="N240" i="1" s="1"/>
  <c r="O240" i="1" s="1"/>
  <c r="R240" i="1" s="1"/>
  <c r="I241" i="1" l="1"/>
  <c r="J241" i="1" l="1"/>
  <c r="K241" i="1" s="1"/>
  <c r="L241" i="1" s="1"/>
  <c r="M241" i="1" s="1"/>
  <c r="N241" i="1" s="1"/>
  <c r="O241" i="1" s="1"/>
  <c r="R241" i="1" s="1"/>
  <c r="I242" i="1" l="1"/>
  <c r="J242" i="1" l="1"/>
  <c r="K242" i="1" s="1"/>
  <c r="L242" i="1" s="1"/>
  <c r="M242" i="1" s="1"/>
  <c r="N242" i="1" s="1"/>
  <c r="O242" i="1" s="1"/>
  <c r="R242" i="1" s="1"/>
  <c r="I243" i="1" l="1"/>
  <c r="J243" i="1" l="1"/>
  <c r="K243" i="1" s="1"/>
  <c r="L243" i="1" s="1"/>
  <c r="M243" i="1" s="1"/>
  <c r="N243" i="1" s="1"/>
  <c r="O243" i="1" s="1"/>
  <c r="R243" i="1" s="1"/>
  <c r="I244" i="1" l="1"/>
  <c r="J244" i="1" s="1"/>
  <c r="K244" i="1" l="1"/>
  <c r="L244" i="1" s="1"/>
  <c r="M244" i="1" l="1"/>
  <c r="N244" i="1" s="1"/>
  <c r="O244" i="1" s="1"/>
  <c r="R244" i="1" s="1"/>
  <c r="I245" i="1"/>
  <c r="J245" i="1" l="1"/>
  <c r="K245" i="1" s="1"/>
  <c r="L245" i="1" s="1"/>
  <c r="M245" i="1" s="1"/>
  <c r="N245" i="1" s="1"/>
  <c r="O245" i="1" s="1"/>
  <c r="R245" i="1" s="1"/>
  <c r="I246" i="1" l="1"/>
  <c r="J246" i="1" l="1"/>
  <c r="K246" i="1" s="1"/>
  <c r="L246" i="1" s="1"/>
  <c r="M246" i="1" s="1"/>
  <c r="N246" i="1" s="1"/>
  <c r="O246" i="1" s="1"/>
  <c r="R246" i="1" s="1"/>
  <c r="I247" i="1" l="1"/>
  <c r="J247" i="1" l="1"/>
  <c r="K247" i="1" s="1"/>
  <c r="L247" i="1" s="1"/>
  <c r="M247" i="1" s="1"/>
  <c r="N247" i="1" s="1"/>
  <c r="O247" i="1" s="1"/>
  <c r="R247" i="1" s="1"/>
  <c r="I248" i="1" l="1"/>
  <c r="J248" i="1" l="1"/>
  <c r="K248" i="1" s="1"/>
  <c r="L248" i="1" s="1"/>
  <c r="M248" i="1" s="1"/>
  <c r="N248" i="1" s="1"/>
  <c r="O248" i="1" s="1"/>
  <c r="R248" i="1" s="1"/>
  <c r="I249" i="1" l="1"/>
  <c r="J249" i="1" l="1"/>
  <c r="K249" i="1" s="1"/>
  <c r="L249" i="1" s="1"/>
  <c r="M249" i="1" s="1"/>
  <c r="N249" i="1" s="1"/>
  <c r="O249" i="1" s="1"/>
  <c r="R249" i="1" s="1"/>
  <c r="I250" i="1" l="1"/>
  <c r="J250" i="1" s="1"/>
  <c r="K250" i="1" l="1"/>
  <c r="L250" i="1" l="1"/>
  <c r="M250" i="1" s="1"/>
  <c r="N250" i="1" s="1"/>
  <c r="O250" i="1" s="1"/>
  <c r="R250" i="1" s="1"/>
  <c r="I251" i="1" l="1"/>
  <c r="J251" i="1" s="1"/>
  <c r="K251" i="1" l="1"/>
  <c r="L251" i="1" s="1"/>
  <c r="M251" i="1" l="1"/>
  <c r="N251" i="1" s="1"/>
  <c r="O251" i="1" s="1"/>
  <c r="R251" i="1" s="1"/>
  <c r="I252" i="1"/>
  <c r="J252" i="1" l="1"/>
  <c r="K252" i="1" s="1"/>
  <c r="L252" i="1" s="1"/>
  <c r="M252" i="1" s="1"/>
  <c r="N252" i="1" s="1"/>
  <c r="O252" i="1" s="1"/>
  <c r="R252" i="1" s="1"/>
  <c r="I253" i="1" l="1"/>
  <c r="J253" i="1" s="1"/>
  <c r="K253" i="1" l="1"/>
  <c r="L253" i="1" l="1"/>
  <c r="M253" i="1" s="1"/>
  <c r="N253" i="1" s="1"/>
  <c r="O253" i="1" s="1"/>
  <c r="R253" i="1" s="1"/>
  <c r="I254" i="1" l="1"/>
  <c r="J254" i="1" l="1"/>
  <c r="K254" i="1" s="1"/>
  <c r="L254" i="1" s="1"/>
  <c r="M254" i="1" s="1"/>
  <c r="N254" i="1" s="1"/>
  <c r="O254" i="1" s="1"/>
  <c r="R254" i="1" s="1"/>
  <c r="I255" i="1" l="1"/>
  <c r="J255" i="1" l="1"/>
  <c r="K255" i="1" s="1"/>
  <c r="L255" i="1" s="1"/>
  <c r="M255" i="1" s="1"/>
  <c r="N255" i="1" s="1"/>
  <c r="O255" i="1" s="1"/>
  <c r="R255" i="1" s="1"/>
  <c r="I256" i="1" l="1"/>
  <c r="J256" i="1" s="1"/>
  <c r="K256" i="1" l="1"/>
  <c r="L256" i="1" l="1"/>
  <c r="M256" i="1" s="1"/>
  <c r="N256" i="1" s="1"/>
  <c r="O256" i="1" s="1"/>
  <c r="R256" i="1" s="1"/>
  <c r="I257" i="1" l="1"/>
  <c r="J257" i="1" l="1"/>
  <c r="K257" i="1" s="1"/>
  <c r="L257" i="1" s="1"/>
  <c r="M257" i="1" s="1"/>
  <c r="N257" i="1" s="1"/>
  <c r="O257" i="1" s="1"/>
  <c r="R257" i="1" s="1"/>
  <c r="I258" i="1" l="1"/>
  <c r="J258" i="1" l="1"/>
  <c r="K258" i="1" s="1"/>
  <c r="L258" i="1" s="1"/>
  <c r="M258" i="1" s="1"/>
  <c r="N258" i="1" s="1"/>
  <c r="O258" i="1" s="1"/>
  <c r="R258" i="1" s="1"/>
  <c r="I259" i="1" l="1"/>
  <c r="J259" i="1" l="1"/>
  <c r="K259" i="1" s="1"/>
  <c r="L259" i="1" s="1"/>
  <c r="M259" i="1" s="1"/>
  <c r="N259" i="1" s="1"/>
  <c r="O259" i="1" s="1"/>
  <c r="R259" i="1" s="1"/>
  <c r="I260" i="1" l="1"/>
  <c r="J260" i="1" l="1"/>
  <c r="K260" i="1" s="1"/>
  <c r="L260" i="1" s="1"/>
  <c r="M260" i="1" s="1"/>
  <c r="N260" i="1" s="1"/>
  <c r="O260" i="1" s="1"/>
  <c r="R260" i="1" s="1"/>
  <c r="I261" i="1" l="1"/>
  <c r="J261" i="1" s="1"/>
  <c r="K261" i="1" l="1"/>
  <c r="L261" i="1" l="1"/>
  <c r="M261" i="1" s="1"/>
  <c r="N261" i="1" s="1"/>
  <c r="O261" i="1" s="1"/>
  <c r="R261" i="1" s="1"/>
  <c r="I262" i="1" l="1"/>
  <c r="J262" i="1" l="1"/>
  <c r="K262" i="1" s="1"/>
  <c r="L262" i="1" s="1"/>
  <c r="M262" i="1" s="1"/>
  <c r="N262" i="1" s="1"/>
  <c r="O262" i="1" s="1"/>
  <c r="R262" i="1" s="1"/>
  <c r="I263" i="1" l="1"/>
  <c r="J263" i="1" l="1"/>
  <c r="K263" i="1" s="1"/>
  <c r="L263" i="1" s="1"/>
  <c r="M263" i="1" s="1"/>
  <c r="N263" i="1" s="1"/>
  <c r="O263" i="1" s="1"/>
  <c r="R263" i="1" s="1"/>
  <c r="I264" i="1" l="1"/>
  <c r="J264" i="1" l="1"/>
  <c r="K264" i="1" s="1"/>
  <c r="L264" i="1" s="1"/>
  <c r="M264" i="1" s="1"/>
  <c r="N264" i="1" s="1"/>
  <c r="O264" i="1" s="1"/>
  <c r="R264" i="1" s="1"/>
  <c r="I265" i="1" l="1"/>
  <c r="J265" i="1" l="1"/>
  <c r="K265" i="1" s="1"/>
  <c r="L265" i="1" s="1"/>
  <c r="M265" i="1" s="1"/>
  <c r="N265" i="1" s="1"/>
  <c r="O265" i="1" s="1"/>
  <c r="R265" i="1" s="1"/>
  <c r="I266" i="1" l="1"/>
  <c r="J266" i="1" l="1"/>
  <c r="K266" i="1" s="1"/>
  <c r="L266" i="1" s="1"/>
  <c r="M266" i="1" s="1"/>
  <c r="N266" i="1" s="1"/>
  <c r="O266" i="1" s="1"/>
  <c r="R266" i="1" s="1"/>
  <c r="I267" i="1" l="1"/>
  <c r="J267" i="1" l="1"/>
  <c r="K267" i="1" s="1"/>
  <c r="L267" i="1" s="1"/>
  <c r="M267" i="1" s="1"/>
  <c r="N267" i="1" s="1"/>
  <c r="O267" i="1" s="1"/>
  <c r="R267" i="1" s="1"/>
  <c r="I268" i="1" l="1"/>
  <c r="J268" i="1" s="1"/>
  <c r="K268" i="1" l="1"/>
  <c r="L268" i="1" l="1"/>
  <c r="M268" i="1" s="1"/>
  <c r="N268" i="1" s="1"/>
  <c r="O268" i="1" s="1"/>
  <c r="R268" i="1" s="1"/>
  <c r="I269" i="1" l="1"/>
  <c r="J269" i="1" l="1"/>
  <c r="K269" i="1" s="1"/>
  <c r="L269" i="1" s="1"/>
  <c r="M269" i="1" s="1"/>
  <c r="N269" i="1" s="1"/>
  <c r="O269" i="1" s="1"/>
  <c r="R269" i="1" s="1"/>
  <c r="I270" i="1" l="1"/>
  <c r="J270" i="1" l="1"/>
  <c r="K270" i="1" s="1"/>
  <c r="L270" i="1" s="1"/>
  <c r="M270" i="1" s="1"/>
  <c r="N270" i="1" s="1"/>
  <c r="O270" i="1" s="1"/>
  <c r="R270" i="1" l="1"/>
  <c r="A3" i="1" s="1"/>
  <c r="F2" i="1"/>
  <c r="I271" i="1"/>
  <c r="J271" i="1" l="1"/>
  <c r="K271" i="1" s="1"/>
  <c r="L271" i="1" s="1"/>
  <c r="M271" i="1" s="1"/>
  <c r="N271" i="1" s="1"/>
  <c r="O271" i="1" s="1"/>
  <c r="R271" i="1" l="1"/>
  <c r="I272" i="1"/>
  <c r="J272" i="1" l="1"/>
  <c r="K272" i="1" s="1"/>
  <c r="L272" i="1" s="1"/>
  <c r="M272" i="1" s="1"/>
  <c r="N272" i="1" s="1"/>
  <c r="O272" i="1" s="1"/>
  <c r="R272" i="1" l="1"/>
  <c r="I273" i="1"/>
  <c r="J273" i="1" l="1"/>
  <c r="K273" i="1" s="1"/>
  <c r="L273" i="1" s="1"/>
  <c r="M273" i="1" s="1"/>
  <c r="N273" i="1" s="1"/>
  <c r="O273" i="1" s="1"/>
  <c r="R273" i="1" l="1"/>
  <c r="I274" i="1"/>
  <c r="J274" i="1" l="1"/>
  <c r="K274" i="1" s="1"/>
  <c r="L274" i="1" s="1"/>
  <c r="M274" i="1" s="1"/>
  <c r="N274" i="1" s="1"/>
  <c r="O274" i="1" s="1"/>
  <c r="R274" i="1" l="1"/>
  <c r="I275" i="1"/>
  <c r="J275" i="1" l="1"/>
  <c r="K275" i="1" s="1"/>
  <c r="L275" i="1" s="1"/>
  <c r="M275" i="1" s="1"/>
  <c r="N275" i="1" s="1"/>
  <c r="O275" i="1" s="1"/>
  <c r="R275" i="1" l="1"/>
  <c r="I276" i="1"/>
  <c r="J276" i="1" l="1"/>
  <c r="K276" i="1" s="1"/>
  <c r="L276" i="1" s="1"/>
  <c r="M276" i="1" s="1"/>
  <c r="N276" i="1" s="1"/>
  <c r="O276" i="1" s="1"/>
  <c r="R276" i="1" s="1"/>
  <c r="I277" i="1" l="1"/>
  <c r="J277" i="1" l="1"/>
  <c r="K277" i="1" s="1"/>
  <c r="L277" i="1" s="1"/>
  <c r="M277" i="1" s="1"/>
  <c r="N277" i="1" s="1"/>
  <c r="O277" i="1" s="1"/>
  <c r="R277" i="1" s="1"/>
  <c r="I278" i="1" l="1"/>
  <c r="J278" i="1" s="1"/>
  <c r="K278" i="1" l="1"/>
  <c r="L278" i="1" s="1"/>
  <c r="M278" i="1" s="1"/>
  <c r="N278" i="1" s="1"/>
  <c r="O278" i="1" s="1"/>
  <c r="R278" i="1" s="1"/>
  <c r="I279" i="1" l="1"/>
  <c r="J279" i="1" l="1"/>
  <c r="K279" i="1" s="1"/>
  <c r="L279" i="1" s="1"/>
  <c r="M279" i="1" s="1"/>
  <c r="N279" i="1" s="1"/>
  <c r="O279" i="1" s="1"/>
  <c r="R279" i="1" s="1"/>
  <c r="I280" i="1" l="1"/>
  <c r="J280" i="1" s="1"/>
  <c r="K280" i="1" l="1"/>
  <c r="L280" i="1" l="1"/>
  <c r="M280" i="1" s="1"/>
  <c r="N280" i="1" s="1"/>
  <c r="O280" i="1" s="1"/>
  <c r="R280" i="1" s="1"/>
  <c r="I281" i="1" l="1"/>
  <c r="J281" i="1" s="1"/>
  <c r="K281" i="1" l="1"/>
  <c r="L281" i="1" l="1"/>
  <c r="M281" i="1" s="1"/>
  <c r="N281" i="1" s="1"/>
  <c r="O281" i="1" s="1"/>
  <c r="R281" i="1" s="1"/>
  <c r="I282" i="1" l="1"/>
  <c r="J282" i="1" l="1"/>
  <c r="K282" i="1" s="1"/>
  <c r="L282" i="1" s="1"/>
  <c r="M282" i="1" s="1"/>
  <c r="N282" i="1" s="1"/>
  <c r="O282" i="1" s="1"/>
  <c r="R282" i="1" s="1"/>
  <c r="I283" i="1" l="1"/>
  <c r="J283" i="1" l="1"/>
  <c r="K283" i="1" s="1"/>
  <c r="L283" i="1" s="1"/>
  <c r="M283" i="1" s="1"/>
  <c r="N283" i="1" s="1"/>
  <c r="O283" i="1" s="1"/>
  <c r="R283" i="1" s="1"/>
  <c r="I284" i="1" l="1"/>
  <c r="J284" i="1" l="1"/>
  <c r="K284" i="1" s="1"/>
  <c r="L284" i="1" s="1"/>
  <c r="M284" i="1" s="1"/>
  <c r="N284" i="1" s="1"/>
  <c r="O284" i="1" s="1"/>
  <c r="R284" i="1" s="1"/>
  <c r="I285" i="1" l="1"/>
  <c r="J285" i="1" l="1"/>
  <c r="K285" i="1" s="1"/>
  <c r="L285" i="1" s="1"/>
  <c r="M285" i="1" s="1"/>
  <c r="N285" i="1" s="1"/>
  <c r="O285" i="1" s="1"/>
  <c r="R285" i="1" s="1"/>
  <c r="I286" i="1" l="1"/>
  <c r="J286" i="1" l="1"/>
  <c r="K286" i="1" s="1"/>
  <c r="L286" i="1" s="1"/>
  <c r="M286" i="1" s="1"/>
  <c r="N286" i="1" s="1"/>
  <c r="O286" i="1" s="1"/>
  <c r="R286" i="1" s="1"/>
  <c r="I287" i="1" l="1"/>
  <c r="J287" i="1" l="1"/>
  <c r="K287" i="1" s="1"/>
  <c r="L287" i="1" s="1"/>
  <c r="M287" i="1" s="1"/>
  <c r="N287" i="1" s="1"/>
  <c r="O287" i="1" s="1"/>
  <c r="R287" i="1" s="1"/>
  <c r="I288" i="1" l="1"/>
  <c r="J288" i="1" l="1"/>
  <c r="K288" i="1" s="1"/>
  <c r="L288" i="1" s="1"/>
  <c r="M288" i="1" s="1"/>
  <c r="N288" i="1" s="1"/>
  <c r="O288" i="1" s="1"/>
  <c r="R288" i="1" s="1"/>
  <c r="I289" i="1" l="1"/>
  <c r="J289" i="1" l="1"/>
  <c r="K289" i="1" s="1"/>
  <c r="L289" i="1" s="1"/>
  <c r="M289" i="1" s="1"/>
  <c r="N289" i="1" s="1"/>
  <c r="O289" i="1" s="1"/>
  <c r="R289" i="1" s="1"/>
  <c r="I290" i="1" l="1"/>
  <c r="J290" i="1" l="1"/>
  <c r="K290" i="1" s="1"/>
  <c r="L290" i="1" s="1"/>
  <c r="M290" i="1" s="1"/>
  <c r="N290" i="1" s="1"/>
  <c r="O290" i="1" s="1"/>
  <c r="R290" i="1" s="1"/>
  <c r="I291" i="1" l="1"/>
  <c r="J291" i="1" l="1"/>
  <c r="K291" i="1" s="1"/>
  <c r="L291" i="1" s="1"/>
  <c r="M291" i="1" s="1"/>
  <c r="N291" i="1" s="1"/>
  <c r="O291" i="1" s="1"/>
  <c r="R291" i="1" s="1"/>
  <c r="I292" i="1" l="1"/>
  <c r="J292" i="1" s="1"/>
  <c r="K292" i="1" l="1"/>
  <c r="L292" i="1" l="1"/>
  <c r="M292" i="1" s="1"/>
  <c r="N292" i="1" s="1"/>
  <c r="O292" i="1" s="1"/>
  <c r="R292" i="1" s="1"/>
  <c r="I293" i="1" l="1"/>
  <c r="J293" i="1" l="1"/>
  <c r="K293" i="1" s="1"/>
  <c r="L293" i="1" s="1"/>
  <c r="M293" i="1" s="1"/>
  <c r="N293" i="1" s="1"/>
  <c r="O293" i="1" s="1"/>
  <c r="R293" i="1" s="1"/>
  <c r="I294" i="1" l="1"/>
  <c r="J294" i="1" l="1"/>
  <c r="K294" i="1" s="1"/>
  <c r="L294" i="1" s="1"/>
  <c r="M294" i="1" s="1"/>
  <c r="N294" i="1" s="1"/>
  <c r="O294" i="1" s="1"/>
  <c r="R294" i="1" s="1"/>
  <c r="I295" i="1" l="1"/>
  <c r="J295" i="1" l="1"/>
  <c r="K295" i="1" s="1"/>
  <c r="L295" i="1" s="1"/>
  <c r="M295" i="1" s="1"/>
  <c r="N295" i="1" s="1"/>
  <c r="O295" i="1" s="1"/>
  <c r="R295" i="1" s="1"/>
  <c r="I296" i="1" l="1"/>
  <c r="J296" i="1" l="1"/>
  <c r="K296" i="1" s="1"/>
  <c r="L296" i="1" s="1"/>
  <c r="M296" i="1" s="1"/>
  <c r="N296" i="1" s="1"/>
  <c r="O296" i="1" s="1"/>
  <c r="R296" i="1" s="1"/>
  <c r="I297" i="1" l="1"/>
  <c r="J297" i="1" l="1"/>
  <c r="K297" i="1" s="1"/>
  <c r="L297" i="1" s="1"/>
  <c r="M297" i="1" s="1"/>
  <c r="N297" i="1" s="1"/>
  <c r="O297" i="1" s="1"/>
  <c r="R297" i="1" s="1"/>
  <c r="I298" i="1" l="1"/>
  <c r="J298" i="1" l="1"/>
  <c r="K298" i="1" s="1"/>
  <c r="L298" i="1" s="1"/>
  <c r="M298" i="1" s="1"/>
  <c r="N298" i="1" s="1"/>
  <c r="O298" i="1" s="1"/>
  <c r="R298" i="1" s="1"/>
  <c r="I299" i="1" l="1"/>
  <c r="J299" i="1" l="1"/>
  <c r="K299" i="1" s="1"/>
  <c r="L299" i="1" s="1"/>
  <c r="M299" i="1" s="1"/>
  <c r="N299" i="1" s="1"/>
  <c r="O299" i="1" s="1"/>
  <c r="R299" i="1" s="1"/>
  <c r="I300" i="1" l="1"/>
  <c r="J300" i="1" l="1"/>
  <c r="K300" i="1" s="1"/>
  <c r="L300" i="1" s="1"/>
  <c r="M300" i="1" s="1"/>
  <c r="N300" i="1" s="1"/>
  <c r="O300" i="1" s="1"/>
  <c r="R300" i="1" s="1"/>
  <c r="I301" i="1" l="1"/>
  <c r="J301" i="1" l="1"/>
  <c r="K301" i="1" s="1"/>
  <c r="L301" i="1" s="1"/>
  <c r="M301" i="1" s="1"/>
  <c r="N301" i="1" s="1"/>
  <c r="O301" i="1" s="1"/>
  <c r="R301" i="1" s="1"/>
  <c r="I302" i="1" l="1"/>
  <c r="J302" i="1" l="1"/>
  <c r="K302" i="1" s="1"/>
  <c r="L302" i="1" s="1"/>
  <c r="M302" i="1" s="1"/>
  <c r="N302" i="1" s="1"/>
  <c r="O302" i="1" s="1"/>
  <c r="R302" i="1" s="1"/>
  <c r="I303" i="1" l="1"/>
  <c r="J303" i="1" l="1"/>
  <c r="K303" i="1" s="1"/>
  <c r="L303" i="1" s="1"/>
  <c r="M303" i="1" s="1"/>
  <c r="N303" i="1" s="1"/>
  <c r="O303" i="1" s="1"/>
  <c r="R303" i="1" s="1"/>
  <c r="I304" i="1" l="1"/>
  <c r="J304" i="1" l="1"/>
  <c r="K304" i="1" s="1"/>
  <c r="L304" i="1" s="1"/>
  <c r="M304" i="1" s="1"/>
  <c r="N304" i="1" s="1"/>
  <c r="O304" i="1" s="1"/>
  <c r="R304" i="1" s="1"/>
  <c r="I305" i="1" l="1"/>
  <c r="J305" i="1" l="1"/>
  <c r="K305" i="1" s="1"/>
  <c r="L305" i="1" s="1"/>
  <c r="M305" i="1" s="1"/>
  <c r="N305" i="1" s="1"/>
  <c r="O305" i="1" s="1"/>
  <c r="R305" i="1" s="1"/>
  <c r="I306" i="1" l="1"/>
  <c r="J306" i="1" l="1"/>
  <c r="K306" i="1" s="1"/>
  <c r="L306" i="1" s="1"/>
  <c r="M306" i="1" s="1"/>
  <c r="N306" i="1" s="1"/>
  <c r="O306" i="1" s="1"/>
  <c r="R306" i="1" s="1"/>
  <c r="I307" i="1" l="1"/>
  <c r="J307" i="1" l="1"/>
  <c r="K307" i="1" s="1"/>
  <c r="L307" i="1" s="1"/>
  <c r="M307" i="1" s="1"/>
  <c r="N307" i="1" s="1"/>
  <c r="O307" i="1" s="1"/>
  <c r="R307" i="1" s="1"/>
  <c r="I308" i="1" l="1"/>
  <c r="J308" i="1" l="1"/>
  <c r="K308" i="1" s="1"/>
  <c r="L308" i="1" s="1"/>
  <c r="M308" i="1" s="1"/>
  <c r="N308" i="1" s="1"/>
  <c r="O308" i="1" s="1"/>
  <c r="R308" i="1" s="1"/>
  <c r="I309" i="1" l="1"/>
  <c r="J309" i="1" l="1"/>
  <c r="K309" i="1" s="1"/>
  <c r="L309" i="1" s="1"/>
  <c r="M309" i="1" s="1"/>
  <c r="N309" i="1" s="1"/>
  <c r="O309" i="1" s="1"/>
  <c r="R309" i="1" s="1"/>
  <c r="I310" i="1" l="1"/>
  <c r="J310" i="1" l="1"/>
  <c r="K310" i="1" s="1"/>
  <c r="L310" i="1" s="1"/>
  <c r="M310" i="1" s="1"/>
  <c r="N310" i="1" s="1"/>
  <c r="O310" i="1" s="1"/>
  <c r="R310" i="1" s="1"/>
  <c r="I311" i="1" l="1"/>
  <c r="J311" i="1" l="1"/>
  <c r="K311" i="1" s="1"/>
  <c r="L311" i="1" s="1"/>
  <c r="M311" i="1" s="1"/>
  <c r="N311" i="1" s="1"/>
  <c r="O311" i="1" s="1"/>
  <c r="R311" i="1" s="1"/>
  <c r="I312" i="1" l="1"/>
  <c r="J312" i="1" l="1"/>
  <c r="K312" i="1" s="1"/>
  <c r="L312" i="1" s="1"/>
  <c r="M312" i="1" s="1"/>
  <c r="N312" i="1" s="1"/>
  <c r="O312" i="1" s="1"/>
  <c r="R312" i="1" s="1"/>
  <c r="I313" i="1" l="1"/>
  <c r="J313" i="1" l="1"/>
  <c r="K313" i="1" s="1"/>
  <c r="L313" i="1" s="1"/>
  <c r="M313" i="1" s="1"/>
  <c r="N313" i="1" s="1"/>
  <c r="O313" i="1" s="1"/>
  <c r="R313" i="1" s="1"/>
  <c r="I314" i="1" l="1"/>
  <c r="J314" i="1" l="1"/>
  <c r="K314" i="1" s="1"/>
  <c r="L314" i="1" s="1"/>
  <c r="M314" i="1" s="1"/>
  <c r="N314" i="1" s="1"/>
  <c r="O314" i="1" s="1"/>
  <c r="R314" i="1" s="1"/>
  <c r="I315" i="1" l="1"/>
  <c r="J315" i="1" l="1"/>
  <c r="K315" i="1" s="1"/>
  <c r="L315" i="1" s="1"/>
  <c r="M315" i="1" s="1"/>
  <c r="N315" i="1" s="1"/>
  <c r="O315" i="1" s="1"/>
  <c r="R315" i="1" s="1"/>
  <c r="I316" i="1" l="1"/>
  <c r="J316" i="1" l="1"/>
  <c r="K316" i="1" s="1"/>
  <c r="L316" i="1" s="1"/>
  <c r="M316" i="1" s="1"/>
  <c r="N316" i="1" s="1"/>
  <c r="O316" i="1" s="1"/>
  <c r="R316" i="1" s="1"/>
  <c r="I317" i="1" l="1"/>
  <c r="J317" i="1" l="1"/>
  <c r="K317" i="1" s="1"/>
  <c r="L317" i="1" s="1"/>
  <c r="M317" i="1" s="1"/>
  <c r="N317" i="1" s="1"/>
  <c r="O317" i="1" s="1"/>
  <c r="R317" i="1" s="1"/>
  <c r="I318" i="1" l="1"/>
  <c r="J318" i="1" l="1"/>
  <c r="K318" i="1" s="1"/>
  <c r="L318" i="1" s="1"/>
  <c r="M318" i="1" s="1"/>
  <c r="N318" i="1" s="1"/>
  <c r="O318" i="1" s="1"/>
  <c r="R318" i="1" s="1"/>
  <c r="I319" i="1" l="1"/>
  <c r="J319" i="1" l="1"/>
  <c r="K319" i="1" s="1"/>
  <c r="L319" i="1" s="1"/>
  <c r="M319" i="1" s="1"/>
  <c r="N319" i="1" s="1"/>
  <c r="O319" i="1" s="1"/>
  <c r="R319" i="1" s="1"/>
  <c r="I320" i="1" l="1"/>
  <c r="J320" i="1" s="1"/>
  <c r="K320" i="1" l="1"/>
  <c r="L320" i="1" s="1"/>
  <c r="M320" i="1" l="1"/>
  <c r="N320" i="1" s="1"/>
  <c r="O320" i="1" s="1"/>
  <c r="R320" i="1" s="1"/>
  <c r="I321" i="1"/>
  <c r="J321" i="1" l="1"/>
  <c r="K321" i="1" s="1"/>
  <c r="L321" i="1" s="1"/>
  <c r="M321" i="1" s="1"/>
  <c r="N321" i="1" s="1"/>
  <c r="O321" i="1" s="1"/>
  <c r="R321" i="1" s="1"/>
  <c r="I322" i="1" l="1"/>
  <c r="J322" i="1" l="1"/>
  <c r="K322" i="1" s="1"/>
  <c r="L322" i="1" s="1"/>
  <c r="M322" i="1" s="1"/>
  <c r="N322" i="1" s="1"/>
  <c r="O322" i="1" s="1"/>
  <c r="R322" i="1" s="1"/>
  <c r="I323" i="1" l="1"/>
  <c r="J323" i="1" l="1"/>
  <c r="K323" i="1" s="1"/>
  <c r="L323" i="1" s="1"/>
  <c r="M323" i="1" s="1"/>
  <c r="N323" i="1" s="1"/>
  <c r="O323" i="1" s="1"/>
  <c r="R323" i="1" s="1"/>
  <c r="I324" i="1" l="1"/>
  <c r="J324" i="1" l="1"/>
  <c r="K324" i="1" s="1"/>
  <c r="L324" i="1" s="1"/>
  <c r="M324" i="1" s="1"/>
  <c r="N324" i="1" s="1"/>
  <c r="O324" i="1" s="1"/>
  <c r="R324" i="1" s="1"/>
  <c r="I325" i="1" l="1"/>
  <c r="J325" i="1" l="1"/>
  <c r="K325" i="1" s="1"/>
  <c r="L325" i="1" s="1"/>
  <c r="M325" i="1" s="1"/>
  <c r="N325" i="1" s="1"/>
  <c r="O325" i="1" s="1"/>
  <c r="R325" i="1" s="1"/>
  <c r="I326" i="1" l="1"/>
  <c r="J326" i="1" l="1"/>
  <c r="K326" i="1" s="1"/>
  <c r="L326" i="1" s="1"/>
  <c r="M326" i="1" s="1"/>
  <c r="N326" i="1" s="1"/>
  <c r="O326" i="1" s="1"/>
  <c r="R326" i="1" s="1"/>
  <c r="I327" i="1" l="1"/>
  <c r="J327" i="1" l="1"/>
  <c r="K327" i="1" s="1"/>
  <c r="L327" i="1" s="1"/>
  <c r="M327" i="1" s="1"/>
  <c r="N327" i="1" s="1"/>
  <c r="O327" i="1" s="1"/>
  <c r="R327" i="1" s="1"/>
  <c r="I328" i="1" l="1"/>
  <c r="J328" i="1" s="1"/>
  <c r="K328" i="1" l="1"/>
  <c r="L328" i="1" l="1"/>
  <c r="M328" i="1" s="1"/>
  <c r="N328" i="1" s="1"/>
  <c r="O328" i="1" s="1"/>
  <c r="R328" i="1" s="1"/>
  <c r="I329" i="1" l="1"/>
  <c r="J329" i="1" l="1"/>
  <c r="K329" i="1" s="1"/>
  <c r="L329" i="1" s="1"/>
  <c r="M329" i="1" s="1"/>
  <c r="N329" i="1" s="1"/>
  <c r="O329" i="1" s="1"/>
  <c r="R329" i="1" s="1"/>
  <c r="I330" i="1" l="1"/>
  <c r="J330" i="1" l="1"/>
  <c r="K330" i="1" s="1"/>
  <c r="L330" i="1" s="1"/>
  <c r="M330" i="1" s="1"/>
  <c r="N330" i="1" s="1"/>
  <c r="O330" i="1" s="1"/>
  <c r="R330" i="1" s="1"/>
  <c r="I331" i="1" l="1"/>
  <c r="J331" i="1" l="1"/>
  <c r="K331" i="1" s="1"/>
  <c r="L331" i="1" s="1"/>
  <c r="M331" i="1" s="1"/>
  <c r="N331" i="1" s="1"/>
  <c r="O331" i="1" s="1"/>
  <c r="R331" i="1" s="1"/>
  <c r="I332" i="1" l="1"/>
  <c r="J332" i="1" l="1"/>
  <c r="K332" i="1" s="1"/>
  <c r="L332" i="1" s="1"/>
  <c r="M332" i="1" s="1"/>
  <c r="N332" i="1" s="1"/>
  <c r="O332" i="1" s="1"/>
  <c r="R332" i="1" s="1"/>
  <c r="I333" i="1" l="1"/>
  <c r="J333" i="1" l="1"/>
  <c r="K333" i="1" s="1"/>
  <c r="L333" i="1" s="1"/>
  <c r="M333" i="1" s="1"/>
  <c r="N333" i="1" s="1"/>
  <c r="O333" i="1" s="1"/>
  <c r="R333" i="1" s="1"/>
  <c r="I334" i="1" l="1"/>
  <c r="J334" i="1" l="1"/>
  <c r="K334" i="1" s="1"/>
  <c r="L334" i="1" s="1"/>
  <c r="M334" i="1" s="1"/>
  <c r="N334" i="1" s="1"/>
  <c r="O334" i="1" s="1"/>
  <c r="R334" i="1" s="1"/>
  <c r="I335" i="1" l="1"/>
  <c r="J335" i="1" l="1"/>
  <c r="K335" i="1" s="1"/>
  <c r="L335" i="1" s="1"/>
  <c r="M335" i="1" s="1"/>
  <c r="N335" i="1" s="1"/>
  <c r="O335" i="1" s="1"/>
  <c r="R335" i="1" s="1"/>
  <c r="I336" i="1" l="1"/>
  <c r="J336" i="1" l="1"/>
  <c r="K336" i="1" s="1"/>
  <c r="L336" i="1" s="1"/>
  <c r="M336" i="1" s="1"/>
  <c r="N336" i="1" s="1"/>
  <c r="O336" i="1" s="1"/>
  <c r="R336" i="1" s="1"/>
  <c r="I337" i="1" l="1"/>
  <c r="J337" i="1" l="1"/>
  <c r="K337" i="1" s="1"/>
  <c r="L337" i="1" s="1"/>
  <c r="M337" i="1" s="1"/>
  <c r="N337" i="1" s="1"/>
  <c r="O337" i="1" s="1"/>
  <c r="R337" i="1" s="1"/>
  <c r="I338" i="1" l="1"/>
  <c r="J338" i="1" l="1"/>
  <c r="K338" i="1" s="1"/>
  <c r="L338" i="1" s="1"/>
  <c r="M338" i="1" s="1"/>
  <c r="N338" i="1" s="1"/>
  <c r="O338" i="1" s="1"/>
  <c r="R338" i="1" s="1"/>
  <c r="I339" i="1" l="1"/>
  <c r="J339" i="1" l="1"/>
  <c r="K339" i="1" s="1"/>
  <c r="L339" i="1" s="1"/>
  <c r="M339" i="1" s="1"/>
  <c r="N339" i="1" s="1"/>
  <c r="O339" i="1" s="1"/>
  <c r="R339" i="1" s="1"/>
  <c r="I340" i="1" l="1"/>
  <c r="J340" i="1" l="1"/>
  <c r="K340" i="1" s="1"/>
  <c r="L340" i="1" s="1"/>
  <c r="M340" i="1" s="1"/>
  <c r="N340" i="1" s="1"/>
  <c r="O340" i="1" s="1"/>
  <c r="R340" i="1" s="1"/>
  <c r="I341" i="1" l="1"/>
  <c r="J341" i="1" l="1"/>
  <c r="K341" i="1" s="1"/>
  <c r="L341" i="1" s="1"/>
  <c r="M341" i="1" s="1"/>
  <c r="N341" i="1" s="1"/>
  <c r="O341" i="1" s="1"/>
  <c r="R341" i="1" s="1"/>
  <c r="I342" i="1" l="1"/>
  <c r="J342" i="1" l="1"/>
  <c r="K342" i="1" s="1"/>
  <c r="L342" i="1" s="1"/>
  <c r="M342" i="1" s="1"/>
  <c r="N342" i="1" s="1"/>
  <c r="O342" i="1" s="1"/>
  <c r="R342" i="1" s="1"/>
  <c r="I343" i="1" l="1"/>
  <c r="J343" i="1" l="1"/>
  <c r="K343" i="1" s="1"/>
  <c r="L343" i="1" s="1"/>
  <c r="M343" i="1" s="1"/>
  <c r="N343" i="1" s="1"/>
  <c r="O343" i="1" s="1"/>
  <c r="R343" i="1" s="1"/>
  <c r="I344" i="1" l="1"/>
  <c r="J344" i="1" l="1"/>
  <c r="K344" i="1" s="1"/>
  <c r="L344" i="1" s="1"/>
  <c r="M344" i="1" s="1"/>
  <c r="N344" i="1" s="1"/>
  <c r="O344" i="1" s="1"/>
  <c r="R344" i="1" s="1"/>
  <c r="I345" i="1" l="1"/>
  <c r="J345" i="1" l="1"/>
  <c r="K345" i="1" s="1"/>
  <c r="L345" i="1" s="1"/>
  <c r="M345" i="1" s="1"/>
  <c r="N345" i="1" s="1"/>
  <c r="O345" i="1" s="1"/>
  <c r="R345" i="1" s="1"/>
  <c r="I346" i="1" l="1"/>
  <c r="J346" i="1" l="1"/>
  <c r="K346" i="1" s="1"/>
  <c r="L346" i="1" s="1"/>
  <c r="M346" i="1" s="1"/>
  <c r="N346" i="1" s="1"/>
  <c r="O346" i="1" s="1"/>
  <c r="R346" i="1" s="1"/>
  <c r="I347" i="1" l="1"/>
  <c r="J347" i="1" l="1"/>
  <c r="K347" i="1" s="1"/>
  <c r="L347" i="1" s="1"/>
  <c r="M347" i="1" s="1"/>
  <c r="N347" i="1" s="1"/>
  <c r="O347" i="1" s="1"/>
  <c r="R347" i="1" s="1"/>
  <c r="I348" i="1" l="1"/>
  <c r="J348" i="1" l="1"/>
  <c r="K348" i="1" s="1"/>
  <c r="L348" i="1" s="1"/>
  <c r="M348" i="1" s="1"/>
  <c r="N348" i="1" s="1"/>
  <c r="O348" i="1" s="1"/>
  <c r="R348" i="1" s="1"/>
  <c r="I349" i="1" l="1"/>
  <c r="J349" i="1" l="1"/>
  <c r="K349" i="1" s="1"/>
  <c r="L349" i="1" s="1"/>
  <c r="M349" i="1" s="1"/>
  <c r="N349" i="1" s="1"/>
  <c r="O349" i="1" s="1"/>
  <c r="R349" i="1" s="1"/>
  <c r="I350" i="1" l="1"/>
  <c r="J350" i="1" l="1"/>
  <c r="K350" i="1" s="1"/>
  <c r="L350" i="1" s="1"/>
  <c r="M350" i="1" s="1"/>
  <c r="N350" i="1" s="1"/>
  <c r="O350" i="1" s="1"/>
  <c r="R350" i="1" s="1"/>
  <c r="I351" i="1" l="1"/>
  <c r="J351" i="1" l="1"/>
  <c r="K351" i="1" s="1"/>
  <c r="L351" i="1" s="1"/>
  <c r="M351" i="1" s="1"/>
  <c r="N351" i="1" s="1"/>
  <c r="O351" i="1" s="1"/>
  <c r="R351" i="1" s="1"/>
  <c r="I352" i="1" l="1"/>
  <c r="J352" i="1" s="1"/>
  <c r="K352" i="1" l="1"/>
  <c r="L352" i="1" l="1"/>
  <c r="M352" i="1" s="1"/>
  <c r="N352" i="1" s="1"/>
  <c r="O352" i="1" s="1"/>
  <c r="R352" i="1" s="1"/>
  <c r="I353" i="1" l="1"/>
  <c r="J353" i="1" l="1"/>
  <c r="K353" i="1" s="1"/>
  <c r="L353" i="1" s="1"/>
  <c r="M353" i="1" s="1"/>
  <c r="N353" i="1" s="1"/>
  <c r="O353" i="1" s="1"/>
  <c r="R353" i="1" s="1"/>
  <c r="I354" i="1" l="1"/>
  <c r="J354" i="1" l="1"/>
  <c r="K354" i="1" s="1"/>
  <c r="L354" i="1" s="1"/>
  <c r="M354" i="1" s="1"/>
  <c r="N354" i="1" s="1"/>
  <c r="O354" i="1" s="1"/>
  <c r="R354" i="1" s="1"/>
  <c r="I355" i="1" l="1"/>
  <c r="J355" i="1" s="1"/>
  <c r="K355" i="1" l="1"/>
  <c r="L355" i="1" l="1"/>
  <c r="M355" i="1" s="1"/>
  <c r="N355" i="1" s="1"/>
  <c r="O355" i="1" s="1"/>
  <c r="R355" i="1" s="1"/>
  <c r="I356" i="1" l="1"/>
  <c r="J356" i="1" l="1"/>
  <c r="K356" i="1" s="1"/>
  <c r="L356" i="1" s="1"/>
  <c r="M356" i="1" s="1"/>
  <c r="N356" i="1" s="1"/>
  <c r="O356" i="1" s="1"/>
  <c r="R356" i="1" s="1"/>
  <c r="I357" i="1" l="1"/>
  <c r="J357" i="1" l="1"/>
  <c r="K357" i="1" s="1"/>
  <c r="L357" i="1" s="1"/>
  <c r="M357" i="1" s="1"/>
  <c r="N357" i="1" s="1"/>
  <c r="O357" i="1" s="1"/>
  <c r="R357" i="1" s="1"/>
  <c r="I358" i="1" l="1"/>
  <c r="J358" i="1" s="1"/>
  <c r="K358" i="1" l="1"/>
  <c r="L358" i="1" l="1"/>
  <c r="M358" i="1" s="1"/>
  <c r="N358" i="1" s="1"/>
  <c r="O358" i="1" s="1"/>
  <c r="R358" i="1" s="1"/>
  <c r="I359" i="1" l="1"/>
  <c r="J359" i="1" l="1"/>
  <c r="K359" i="1" s="1"/>
  <c r="L359" i="1" s="1"/>
  <c r="M359" i="1" s="1"/>
  <c r="N359" i="1" s="1"/>
  <c r="O359" i="1" s="1"/>
  <c r="R359" i="1" s="1"/>
  <c r="I360" i="1" l="1"/>
  <c r="J360" i="1" l="1"/>
  <c r="K360" i="1" s="1"/>
  <c r="L360" i="1" s="1"/>
  <c r="M360" i="1" s="1"/>
  <c r="N360" i="1" s="1"/>
  <c r="O360" i="1" s="1"/>
  <c r="R360" i="1" s="1"/>
  <c r="I361" i="1" l="1"/>
  <c r="J361" i="1" l="1"/>
  <c r="K361" i="1" s="1"/>
  <c r="L361" i="1" s="1"/>
  <c r="M361" i="1" s="1"/>
  <c r="N361" i="1" s="1"/>
  <c r="O361" i="1" s="1"/>
  <c r="R361" i="1" s="1"/>
  <c r="I362" i="1" l="1"/>
  <c r="J362" i="1" l="1"/>
  <c r="K362" i="1" s="1"/>
  <c r="L362" i="1" s="1"/>
  <c r="M362" i="1" s="1"/>
  <c r="N362" i="1" s="1"/>
  <c r="O362" i="1" s="1"/>
  <c r="R362" i="1" s="1"/>
  <c r="I363" i="1" l="1"/>
  <c r="J363" i="1" l="1"/>
  <c r="K363" i="1" s="1"/>
  <c r="L363" i="1" s="1"/>
  <c r="M363" i="1" s="1"/>
  <c r="N363" i="1" s="1"/>
  <c r="O363" i="1" s="1"/>
  <c r="R363" i="1" s="1"/>
  <c r="I364" i="1" l="1"/>
  <c r="J364" i="1" l="1"/>
  <c r="K364" i="1" s="1"/>
  <c r="L364" i="1" s="1"/>
  <c r="M364" i="1" s="1"/>
  <c r="N364" i="1" s="1"/>
  <c r="O364" i="1" s="1"/>
  <c r="R364" i="1" s="1"/>
  <c r="I365" i="1" l="1"/>
  <c r="J365" i="1" l="1"/>
  <c r="K365" i="1" s="1"/>
  <c r="L365" i="1" s="1"/>
  <c r="M365" i="1" s="1"/>
  <c r="N365" i="1" s="1"/>
  <c r="O365" i="1" s="1"/>
  <c r="R365" i="1" s="1"/>
  <c r="I366" i="1" l="1"/>
  <c r="J366" i="1" l="1"/>
  <c r="K366" i="1" s="1"/>
  <c r="L366" i="1" s="1"/>
  <c r="M366" i="1" s="1"/>
  <c r="N366" i="1" s="1"/>
  <c r="O366" i="1" s="1"/>
  <c r="R366" i="1" s="1"/>
  <c r="I367" i="1" l="1"/>
  <c r="J367" i="1" l="1"/>
  <c r="K367" i="1" s="1"/>
  <c r="L367" i="1" s="1"/>
  <c r="M367" i="1" s="1"/>
  <c r="N367" i="1" s="1"/>
  <c r="O367" i="1" s="1"/>
  <c r="R367" i="1" s="1"/>
  <c r="I368" i="1" l="1"/>
  <c r="J368" i="1" l="1"/>
  <c r="K368" i="1" s="1"/>
  <c r="L368" i="1" s="1"/>
  <c r="M368" i="1" s="1"/>
  <c r="N368" i="1" s="1"/>
  <c r="O368" i="1" s="1"/>
  <c r="R368" i="1" s="1"/>
  <c r="I369" i="1" l="1"/>
  <c r="J369" i="1" l="1"/>
  <c r="K369" i="1" s="1"/>
  <c r="L369" i="1" s="1"/>
  <c r="M369" i="1" s="1"/>
  <c r="N369" i="1" s="1"/>
  <c r="O369" i="1" s="1"/>
  <c r="R369" i="1" s="1"/>
  <c r="I370" i="1" l="1"/>
  <c r="J370" i="1" s="1"/>
  <c r="K370" i="1" l="1"/>
  <c r="L370" i="1" l="1"/>
  <c r="M370" i="1" s="1"/>
  <c r="N370" i="1" s="1"/>
  <c r="O370" i="1" s="1"/>
  <c r="R370" i="1" s="1"/>
  <c r="I371" i="1" l="1"/>
  <c r="J371" i="1" s="1"/>
  <c r="K371" i="1" l="1"/>
  <c r="L371" i="1" l="1"/>
  <c r="M371" i="1" s="1"/>
  <c r="N371" i="1" s="1"/>
  <c r="O371" i="1" s="1"/>
  <c r="R371" i="1" s="1"/>
  <c r="I372" i="1" l="1"/>
  <c r="J372" i="1" l="1"/>
  <c r="K372" i="1" s="1"/>
  <c r="L372" i="1" s="1"/>
  <c r="M372" i="1" s="1"/>
  <c r="N372" i="1" s="1"/>
  <c r="O372" i="1" s="1"/>
  <c r="R372" i="1" s="1"/>
  <c r="I373" i="1" l="1"/>
  <c r="J373" i="1" l="1"/>
  <c r="K373" i="1" s="1"/>
  <c r="L373" i="1" s="1"/>
  <c r="M373" i="1" s="1"/>
  <c r="N373" i="1" s="1"/>
  <c r="O373" i="1" s="1"/>
  <c r="R373" i="1" s="1"/>
  <c r="I374" i="1" l="1"/>
  <c r="J374" i="1" s="1"/>
  <c r="K374" i="1" l="1"/>
  <c r="L374" i="1" s="1"/>
  <c r="M374" i="1" s="1"/>
  <c r="N374" i="1" s="1"/>
  <c r="O374" i="1" s="1"/>
  <c r="R374" i="1" s="1"/>
  <c r="I375" i="1" l="1"/>
  <c r="J375" i="1" l="1"/>
  <c r="K375" i="1" s="1"/>
  <c r="L375" i="1" s="1"/>
  <c r="M375" i="1" s="1"/>
  <c r="N375" i="1" s="1"/>
  <c r="O375" i="1" s="1"/>
  <c r="R375" i="1" s="1"/>
  <c r="I376" i="1" l="1"/>
  <c r="J376" i="1" l="1"/>
  <c r="K376" i="1" s="1"/>
  <c r="L376" i="1" s="1"/>
  <c r="M376" i="1" s="1"/>
  <c r="N376" i="1" s="1"/>
  <c r="O376" i="1" s="1"/>
  <c r="R376" i="1" s="1"/>
  <c r="I377" i="1" l="1"/>
  <c r="J377" i="1" l="1"/>
  <c r="K377" i="1" s="1"/>
  <c r="L377" i="1" s="1"/>
  <c r="M377" i="1" s="1"/>
  <c r="N377" i="1" s="1"/>
  <c r="O377" i="1" s="1"/>
  <c r="R377" i="1" s="1"/>
  <c r="I378" i="1" l="1"/>
  <c r="J378" i="1" l="1"/>
  <c r="K378" i="1" s="1"/>
  <c r="L378" i="1" s="1"/>
  <c r="M378" i="1" s="1"/>
  <c r="N378" i="1" s="1"/>
  <c r="O378" i="1" s="1"/>
  <c r="R378" i="1" s="1"/>
  <c r="I379" i="1" l="1"/>
  <c r="J379" i="1" l="1"/>
  <c r="K379" i="1" s="1"/>
  <c r="L379" i="1" s="1"/>
  <c r="M379" i="1" s="1"/>
  <c r="N379" i="1" s="1"/>
  <c r="O379" i="1" s="1"/>
  <c r="R379" i="1" s="1"/>
  <c r="I380" i="1" l="1"/>
  <c r="J380" i="1" l="1"/>
  <c r="K380" i="1" s="1"/>
  <c r="L380" i="1" s="1"/>
  <c r="M380" i="1" s="1"/>
  <c r="N380" i="1" s="1"/>
  <c r="O380" i="1" s="1"/>
  <c r="R380" i="1" s="1"/>
  <c r="I381" i="1" l="1"/>
  <c r="J381" i="1" s="1"/>
  <c r="K381" i="1" l="1"/>
  <c r="L381" i="1" l="1"/>
  <c r="M381" i="1" s="1"/>
  <c r="N381" i="1" s="1"/>
  <c r="O381" i="1" s="1"/>
  <c r="R381" i="1" s="1"/>
  <c r="I382" i="1" l="1"/>
  <c r="J382" i="1" l="1"/>
  <c r="K382" i="1" s="1"/>
  <c r="L382" i="1" s="1"/>
  <c r="M382" i="1" s="1"/>
  <c r="N382" i="1" s="1"/>
  <c r="O382" i="1" s="1"/>
  <c r="R382" i="1" s="1"/>
  <c r="I383" i="1" l="1"/>
  <c r="J383" i="1" s="1"/>
  <c r="K383" i="1" l="1"/>
  <c r="L383" i="1" l="1"/>
  <c r="M383" i="1" s="1"/>
  <c r="N383" i="1" s="1"/>
  <c r="O383" i="1" s="1"/>
  <c r="R383" i="1" s="1"/>
  <c r="I384" i="1" l="1"/>
  <c r="J384" i="1" l="1"/>
  <c r="K384" i="1" s="1"/>
  <c r="L384" i="1" s="1"/>
  <c r="M384" i="1" s="1"/>
  <c r="N384" i="1" s="1"/>
  <c r="O384" i="1" s="1"/>
  <c r="R384" i="1" s="1"/>
  <c r="I385" i="1" l="1"/>
  <c r="J385" i="1" l="1"/>
  <c r="K385" i="1" s="1"/>
  <c r="L385" i="1" s="1"/>
  <c r="M385" i="1" s="1"/>
  <c r="N385" i="1" s="1"/>
  <c r="O385" i="1" s="1"/>
  <c r="R385" i="1" s="1"/>
  <c r="I386" i="1" l="1"/>
  <c r="J386" i="1" l="1"/>
  <c r="K386" i="1" s="1"/>
  <c r="L386" i="1" s="1"/>
  <c r="M386" i="1" s="1"/>
  <c r="N386" i="1" s="1"/>
  <c r="O386" i="1" s="1"/>
  <c r="R386" i="1" s="1"/>
  <c r="I387" i="1" l="1"/>
  <c r="J387" i="1" l="1"/>
  <c r="K387" i="1" s="1"/>
  <c r="L387" i="1" s="1"/>
  <c r="M387" i="1" s="1"/>
  <c r="N387" i="1" s="1"/>
  <c r="O387" i="1" s="1"/>
  <c r="R387" i="1" s="1"/>
  <c r="I388" i="1" l="1"/>
  <c r="J388" i="1" l="1"/>
  <c r="K388" i="1" s="1"/>
  <c r="L388" i="1" s="1"/>
  <c r="M388" i="1" s="1"/>
  <c r="N388" i="1" s="1"/>
  <c r="O388" i="1" s="1"/>
  <c r="R388" i="1" s="1"/>
  <c r="I389" i="1" l="1"/>
  <c r="J389" i="1" l="1"/>
  <c r="K389" i="1" s="1"/>
  <c r="L389" i="1" l="1"/>
  <c r="M389" i="1" s="1"/>
  <c r="N389" i="1" s="1"/>
  <c r="O389" i="1" s="1"/>
  <c r="R389" i="1" s="1"/>
  <c r="I390" i="1" l="1"/>
  <c r="J390" i="1" s="1"/>
  <c r="K390" i="1" s="1"/>
  <c r="L390" i="1" s="1"/>
  <c r="M390" i="1" s="1"/>
  <c r="N390" i="1" s="1"/>
  <c r="O390" i="1" s="1"/>
  <c r="R390" i="1" s="1"/>
  <c r="I391" i="1" l="1"/>
  <c r="J391" i="1" s="1"/>
  <c r="K391" i="1" l="1"/>
  <c r="L391" i="1" l="1"/>
  <c r="M391" i="1" s="1"/>
  <c r="N391" i="1" s="1"/>
  <c r="O391" i="1" s="1"/>
  <c r="R391" i="1" s="1"/>
  <c r="I392" i="1" l="1"/>
  <c r="J392" i="1" l="1"/>
  <c r="K392" i="1" s="1"/>
  <c r="L392" i="1" s="1"/>
  <c r="M392" i="1" s="1"/>
  <c r="N392" i="1" s="1"/>
  <c r="O392" i="1" s="1"/>
  <c r="R392" i="1" s="1"/>
  <c r="I393" i="1" l="1"/>
  <c r="J393" i="1" s="1"/>
  <c r="K393" i="1" l="1"/>
  <c r="L393" i="1" l="1"/>
  <c r="M393" i="1" s="1"/>
  <c r="N393" i="1" s="1"/>
  <c r="O393" i="1" s="1"/>
  <c r="R393" i="1" s="1"/>
  <c r="I394" i="1" l="1"/>
  <c r="J394" i="1" l="1"/>
  <c r="K394" i="1" s="1"/>
  <c r="L394" i="1" s="1"/>
  <c r="M394" i="1" s="1"/>
  <c r="N394" i="1" s="1"/>
  <c r="O394" i="1" s="1"/>
  <c r="R394" i="1" s="1"/>
  <c r="I395" i="1" l="1"/>
  <c r="J395" i="1" l="1"/>
  <c r="K395" i="1" s="1"/>
  <c r="L395" i="1" l="1"/>
  <c r="M395" i="1" s="1"/>
  <c r="N395" i="1" s="1"/>
  <c r="O395" i="1" s="1"/>
  <c r="R395" i="1" s="1"/>
  <c r="I396" i="1" l="1"/>
  <c r="J396" i="1" s="1"/>
  <c r="K396" i="1" s="1"/>
  <c r="L396" i="1" l="1"/>
  <c r="M396" i="1" s="1"/>
  <c r="N396" i="1" s="1"/>
  <c r="O396" i="1" s="1"/>
  <c r="R396" i="1" s="1"/>
  <c r="I397" i="1" l="1"/>
  <c r="J397" i="1" s="1"/>
  <c r="K397" i="1" s="1"/>
  <c r="L397" i="1" l="1"/>
  <c r="M397" i="1" s="1"/>
  <c r="N397" i="1" s="1"/>
  <c r="O397" i="1" s="1"/>
  <c r="R397" i="1" s="1"/>
  <c r="I398" i="1" l="1"/>
  <c r="J398" i="1" s="1"/>
  <c r="K398" i="1" s="1"/>
  <c r="L398" i="1" l="1"/>
  <c r="M398" i="1" s="1"/>
  <c r="N398" i="1" s="1"/>
  <c r="O398" i="1" s="1"/>
  <c r="R398" i="1" s="1"/>
  <c r="I399" i="1" l="1"/>
  <c r="J399" i="1" s="1"/>
  <c r="K399" i="1" s="1"/>
  <c r="L399" i="1" l="1"/>
  <c r="M399" i="1" s="1"/>
  <c r="N399" i="1" s="1"/>
  <c r="O399" i="1" s="1"/>
  <c r="R399" i="1" s="1"/>
  <c r="I400" i="1" l="1"/>
  <c r="J400" i="1" s="1"/>
  <c r="K400" i="1" s="1"/>
  <c r="L400" i="1" l="1"/>
  <c r="M400" i="1" s="1"/>
  <c r="N400" i="1" s="1"/>
  <c r="O400" i="1" s="1"/>
  <c r="R400" i="1" s="1"/>
  <c r="I401" i="1" l="1"/>
  <c r="J401" i="1" s="1"/>
  <c r="K401" i="1" s="1"/>
  <c r="L401" i="1" s="1"/>
  <c r="M401" i="1" s="1"/>
  <c r="N401" i="1" s="1"/>
  <c r="O401" i="1" s="1"/>
  <c r="O2" i="1" s="1"/>
  <c r="R401" i="1" l="1"/>
  <c r="D54" i="4" l="1"/>
  <c r="E54" i="4" l="1"/>
  <c r="F54" i="4" l="1"/>
  <c r="G54" i="4" l="1"/>
  <c r="H54" i="4" l="1"/>
  <c r="I54" i="4" l="1"/>
  <c r="J54" i="4" l="1"/>
  <c r="K54" i="4" l="1"/>
  <c r="L54" i="4" l="1"/>
  <c r="M54" i="4" l="1"/>
  <c r="N54" i="4" l="1"/>
  <c r="O54" i="4" l="1"/>
  <c r="P54" i="4" s="1"/>
  <c r="D55" i="4" l="1"/>
  <c r="E55" i="4" l="1"/>
  <c r="F55" i="4" l="1"/>
  <c r="G55" i="4" l="1"/>
  <c r="H55" i="4" l="1"/>
  <c r="I55" i="4" l="1"/>
  <c r="J55" i="4" l="1"/>
  <c r="K55" i="4" l="1"/>
  <c r="L55" i="4" l="1"/>
  <c r="M55" i="4" l="1"/>
  <c r="N55" i="4" l="1"/>
  <c r="O55" i="4" l="1"/>
  <c r="P55" i="4" s="1"/>
  <c r="D56" i="4" l="1"/>
  <c r="E56" i="4" l="1"/>
  <c r="F56" i="4" l="1"/>
  <c r="G56" i="4" l="1"/>
  <c r="H56" i="4" l="1"/>
  <c r="I56" i="4" l="1"/>
  <c r="J56" i="4" l="1"/>
  <c r="K56" i="4" l="1"/>
  <c r="L56" i="4" l="1"/>
  <c r="M56" i="4" l="1"/>
  <c r="N56" i="4" l="1"/>
  <c r="O56" i="4" l="1"/>
  <c r="P56" i="4" s="1"/>
  <c r="D57" i="4" l="1"/>
  <c r="E57" i="4" l="1"/>
  <c r="F57" i="4" l="1"/>
  <c r="G57" i="4" l="1"/>
  <c r="H57" i="4" l="1"/>
  <c r="I57" i="4" l="1"/>
  <c r="J57" i="4" l="1"/>
  <c r="K57" i="4" l="1"/>
  <c r="L57" i="4" l="1"/>
  <c r="M57" i="4" l="1"/>
  <c r="N57" i="4" l="1"/>
  <c r="O57" i="4" l="1"/>
  <c r="P57" i="4" s="1"/>
  <c r="D58" i="4" l="1"/>
  <c r="E58" i="4" l="1"/>
  <c r="F58" i="4" l="1"/>
  <c r="G58" i="4" l="1"/>
  <c r="H58" i="4" l="1"/>
  <c r="I58" i="4" l="1"/>
  <c r="J58" i="4" l="1"/>
  <c r="K58" i="4" l="1"/>
  <c r="L58" i="4" l="1"/>
  <c r="M58" i="4" l="1"/>
  <c r="N58" i="4" l="1"/>
  <c r="O58" i="4" l="1"/>
  <c r="P58" i="4" s="1"/>
  <c r="D59" i="4" l="1"/>
  <c r="E59" i="4" l="1"/>
  <c r="F59" i="4" l="1"/>
  <c r="G59" i="4" l="1"/>
  <c r="H59" i="4" l="1"/>
  <c r="I59" i="4" l="1"/>
  <c r="J59" i="4" l="1"/>
  <c r="K59" i="4" l="1"/>
  <c r="L59" i="4" l="1"/>
  <c r="M59" i="4" l="1"/>
  <c r="N59" i="4" l="1"/>
  <c r="O59" i="4" l="1"/>
  <c r="P59" i="4" s="1"/>
  <c r="D60" i="4" l="1"/>
  <c r="E60" i="4" l="1"/>
  <c r="F60" i="4" l="1"/>
  <c r="G60" i="4" l="1"/>
  <c r="H60" i="4" l="1"/>
  <c r="I60" i="4" l="1"/>
  <c r="J60" i="4" l="1"/>
  <c r="K60" i="4" l="1"/>
  <c r="L60" i="4" l="1"/>
  <c r="M60" i="4" l="1"/>
  <c r="N60" i="4" l="1"/>
  <c r="O60" i="4" l="1"/>
  <c r="P60" i="4" s="1"/>
  <c r="D61" i="4" l="1"/>
  <c r="E61" i="4" l="1"/>
  <c r="F61" i="4" l="1"/>
  <c r="G61" i="4" l="1"/>
  <c r="H61" i="4" l="1"/>
  <c r="I61" i="4" l="1"/>
  <c r="J61" i="4" l="1"/>
  <c r="K61" i="4" l="1"/>
  <c r="L61" i="4" l="1"/>
  <c r="M61" i="4" l="1"/>
  <c r="N61" i="4" l="1"/>
  <c r="O61" i="4" l="1"/>
  <c r="P61" i="4" s="1"/>
  <c r="D62" i="4" l="1"/>
  <c r="E62" i="4" l="1"/>
  <c r="F62" i="4" l="1"/>
  <c r="G62" i="4" l="1"/>
  <c r="H62" i="4" l="1"/>
  <c r="I62" i="4" l="1"/>
  <c r="J62" i="4" l="1"/>
  <c r="K62" i="4" l="1"/>
  <c r="L62" i="4" l="1"/>
  <c r="M62" i="4" l="1"/>
  <c r="N62" i="4" l="1"/>
  <c r="O62" i="4" l="1"/>
  <c r="P62" i="4" s="1"/>
  <c r="D63" i="4" l="1"/>
  <c r="E63" i="4" l="1"/>
  <c r="F63" i="4" l="1"/>
  <c r="G63" i="4" l="1"/>
  <c r="H63" i="4" l="1"/>
  <c r="I63" i="4" l="1"/>
  <c r="J63" i="4" l="1"/>
  <c r="K63" i="4" l="1"/>
  <c r="L63" i="4" l="1"/>
  <c r="M63" i="4" l="1"/>
  <c r="N63" i="4" l="1"/>
  <c r="O63" i="4" l="1"/>
  <c r="P63" i="4" s="1"/>
  <c r="D64" i="4" l="1"/>
  <c r="E64" i="4" l="1"/>
  <c r="F64" i="4" l="1"/>
  <c r="H64" i="4" l="1"/>
  <c r="G64" i="4"/>
  <c r="I64" i="4" l="1"/>
  <c r="J64" i="4" l="1"/>
  <c r="K64" i="4" l="1"/>
  <c r="L64" i="4" l="1"/>
  <c r="M64" i="4" l="1"/>
  <c r="N64" i="4" l="1"/>
  <c r="O64" i="4" l="1"/>
  <c r="P64" i="4" s="1"/>
  <c r="D65" i="4" l="1"/>
  <c r="D92" i="4" l="1"/>
  <c r="D93" i="4"/>
  <c r="D91" i="4"/>
  <c r="D90" i="4"/>
  <c r="E65" i="4" l="1"/>
  <c r="E91" i="4" l="1"/>
  <c r="E92" i="4"/>
  <c r="E93" i="4"/>
  <c r="E90" i="4"/>
  <c r="F65" i="4" l="1"/>
  <c r="F92" i="4" l="1"/>
  <c r="F93" i="4"/>
  <c r="F91" i="4"/>
  <c r="F90" i="4"/>
  <c r="G65" i="4"/>
  <c r="G91" i="4" l="1"/>
  <c r="G90" i="4"/>
  <c r="G92" i="4"/>
  <c r="G93" i="4"/>
  <c r="H65" i="4"/>
  <c r="H90" i="4" l="1"/>
  <c r="H91" i="4"/>
  <c r="H93" i="4"/>
  <c r="H92" i="4"/>
  <c r="I65" i="4"/>
  <c r="I90" i="4" l="1"/>
  <c r="I93" i="4"/>
  <c r="I92" i="4"/>
  <c r="I91" i="4"/>
  <c r="J65" i="4" l="1"/>
  <c r="K65" i="4" l="1"/>
  <c r="J90" i="4"/>
  <c r="J92" i="4"/>
  <c r="J91" i="4"/>
  <c r="J93" i="4"/>
  <c r="K90" i="4" l="1"/>
  <c r="K93" i="4"/>
  <c r="K92" i="4"/>
  <c r="K91" i="4"/>
  <c r="L65" i="4"/>
  <c r="L92" i="4" l="1"/>
  <c r="L90" i="4"/>
  <c r="L93" i="4"/>
  <c r="L91" i="4"/>
  <c r="M65" i="4"/>
  <c r="M91" i="4" l="1"/>
  <c r="M93" i="4"/>
  <c r="M90" i="4"/>
  <c r="M92" i="4"/>
  <c r="N65" i="4" l="1"/>
  <c r="N93" i="4" l="1"/>
  <c r="N91" i="4"/>
  <c r="N90" i="4"/>
  <c r="N92" i="4"/>
  <c r="O65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<sst xmlns="http://schemas.openxmlformats.org/spreadsheetml/2006/main" count="271" uniqueCount="182">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</sst>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1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9"/>
      <color indexed="8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3" fillId="0" borderId="7" xfId="0" applyNumberFormat="1" applyFont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8" xfId="0" applyFont="1" applyBorder="1" applyAlignment="1">
      <alignment horizontal="left" vertical="center"/>
    </xf>
    <xf numFmtId="165" fontId="2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0" fontId="8" fillId="0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65" fontId="4" fillId="0" borderId="22" xfId="0" quotePrefix="1" applyNumberFormat="1" applyFont="1" applyBorder="1" applyAlignment="1">
      <alignment horizontal="center"/>
    </xf>
    <xf numFmtId="17" fontId="6" fillId="0" borderId="23" xfId="0" applyNumberFormat="1" applyFont="1" applyBorder="1" applyAlignment="1">
      <alignment horizontal="right"/>
    </xf>
    <xf numFmtId="17" fontId="6" fillId="0" borderId="24" xfId="0" applyNumberFormat="1" applyFont="1" applyBorder="1" applyAlignment="1">
      <alignment horizontal="right"/>
    </xf>
    <xf numFmtId="17" fontId="6" fillId="0" borderId="25" xfId="0" applyNumberFormat="1" applyFont="1" applyBorder="1" applyAlignment="1">
      <alignment horizontal="right"/>
    </xf>
    <xf numFmtId="165" fontId="4" fillId="0" borderId="26" xfId="0" quotePrefix="1" applyNumberFormat="1" applyFont="1" applyBorder="1" applyAlignment="1">
      <alignment horizontal="center"/>
    </xf>
    <xf numFmtId="165" fontId="4" fillId="0" borderId="27" xfId="0" quotePrefix="1" applyNumberFormat="1" applyFont="1" applyBorder="1" applyAlignment="1">
      <alignment horizontal="center"/>
    </xf>
    <xf numFmtId="167" fontId="3" fillId="8" borderId="7" xfId="1" applyNumberFormat="1" applyFont="1" applyFill="1" applyBorder="1" applyAlignment="1">
      <alignment horizontal="center" vertical="center"/>
    </xf>
    <xf numFmtId="1" fontId="9" fillId="0" borderId="0" xfId="0" applyNumberFormat="1" applyFont="1"/>
    <xf numFmtId="165" fontId="9" fillId="0" borderId="0" xfId="0" applyNumberFormat="1" applyFont="1"/>
    <xf numFmtId="1" fontId="10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Protection="1">
      <protection locked="0"/>
    </xf>
    <xf numFmtId="1" fontId="10" fillId="0" borderId="0" xfId="0" quotePrefix="1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66" fontId="0" fillId="0" borderId="0" xfId="1" applyNumberFormat="1" applyFont="1"/>
    <xf numFmtId="168" fontId="2" fillId="0" borderId="0" xfId="0" applyNumberFormat="1" applyFont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12" fillId="0" borderId="0" xfId="0" applyNumberFormat="1" applyFont="1"/>
    <xf numFmtId="165" fontId="2" fillId="9" borderId="0" xfId="0" applyNumberFormat="1" applyFont="1" applyFill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wrapText="1"/>
    </xf>
    <xf numFmtId="0" fontId="0" fillId="9" borderId="0" xfId="0" applyFill="1"/>
    <xf numFmtId="0" fontId="14" fillId="0" borderId="0" xfId="0" applyFont="1"/>
    <xf numFmtId="0" fontId="5" fillId="0" borderId="0" xfId="0" applyFont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8" borderId="31" xfId="1" applyNumberFormat="1" applyFont="1" applyFill="1" applyBorder="1" applyAlignment="1">
      <alignment horizontal="center" vertical="center"/>
    </xf>
    <xf numFmtId="167" fontId="3" fillId="8" borderId="32" xfId="1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5522326859712388"/>
                  <c:y val="1.100222831509455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3.9219446921022461</c:v>
                </c:pt>
                <c:pt idx="4">
                  <c:v>0</c:v>
                </c:pt>
                <c:pt idx="5">
                  <c:v>10.155000451500234</c:v>
                </c:pt>
                <c:pt idx="6">
                  <c:v>25.900148541338815</c:v>
                </c:pt>
                <c:pt idx="7">
                  <c:v>9.6051491739258115</c:v>
                </c:pt>
                <c:pt idx="8">
                  <c:v>3.5115169295312731</c:v>
                </c:pt>
                <c:pt idx="9">
                  <c:v>1.3343764332218837</c:v>
                </c:pt>
                <c:pt idx="10">
                  <c:v>0.50706304462431584</c:v>
                </c:pt>
                <c:pt idx="11">
                  <c:v>0.19268395695724005</c:v>
                </c:pt>
                <c:pt idx="12">
                  <c:v>7.3219903643751222E-2</c:v>
                </c:pt>
                <c:pt idx="13">
                  <c:v>1.6295887625922927</c:v>
                </c:pt>
                <c:pt idx="14">
                  <c:v>1.0572954086157679E-2</c:v>
                </c:pt>
                <c:pt idx="15">
                  <c:v>4.0177225527399177E-3</c:v>
                </c:pt>
                <c:pt idx="16">
                  <c:v>1.5267345700411689E-3</c:v>
                </c:pt>
                <c:pt idx="17">
                  <c:v>5.8015913661564416E-4</c:v>
                </c:pt>
                <c:pt idx="18">
                  <c:v>1.1230285871892434</c:v>
                </c:pt>
                <c:pt idx="19">
                  <c:v>2.4255827353069073</c:v>
                </c:pt>
                <c:pt idx="20">
                  <c:v>3.1834492144373628E-5</c:v>
                </c:pt>
                <c:pt idx="21">
                  <c:v>1.2097107014861976E-5</c:v>
                </c:pt>
                <c:pt idx="22">
                  <c:v>4.5969006656475509E-6</c:v>
                </c:pt>
                <c:pt idx="23">
                  <c:v>1.7468222529460691E-6</c:v>
                </c:pt>
                <c:pt idx="24">
                  <c:v>6.6379245611950624E-7</c:v>
                </c:pt>
                <c:pt idx="25">
                  <c:v>2.522411333254124E-7</c:v>
                </c:pt>
                <c:pt idx="26">
                  <c:v>9.5851630663656692E-8</c:v>
                </c:pt>
                <c:pt idx="27">
                  <c:v>3.6423619652189545E-8</c:v>
                </c:pt>
                <c:pt idx="28">
                  <c:v>1.3840975467832028E-8</c:v>
                </c:pt>
                <c:pt idx="29">
                  <c:v>5.25957067777617E-9</c:v>
                </c:pt>
                <c:pt idx="30">
                  <c:v>2.61382368703085</c:v>
                </c:pt>
                <c:pt idx="31">
                  <c:v>7.59482005870879E-10</c:v>
                </c:pt>
                <c:pt idx="32">
                  <c:v>2.8860316223093406E-10</c:v>
                </c:pt>
                <c:pt idx="33">
                  <c:v>1.0966920164775492E-10</c:v>
                </c:pt>
                <c:pt idx="34">
                  <c:v>4.1674296626146877E-11</c:v>
                </c:pt>
                <c:pt idx="35">
                  <c:v>1.5836232717935812E-11</c:v>
                </c:pt>
                <c:pt idx="36">
                  <c:v>6.0177684328156088E-12</c:v>
                </c:pt>
                <c:pt idx="37">
                  <c:v>0.69248652419731049</c:v>
                </c:pt>
                <c:pt idx="38">
                  <c:v>10.935653342781698</c:v>
                </c:pt>
                <c:pt idx="39">
                  <c:v>1.2202148454993376</c:v>
                </c:pt>
                <c:pt idx="40">
                  <c:v>1.7759162673181448</c:v>
                </c:pt>
                <c:pt idx="41">
                  <c:v>6.5099422782861032</c:v>
                </c:pt>
                <c:pt idx="42">
                  <c:v>1.1516903288591767</c:v>
                </c:pt>
                <c:pt idx="43">
                  <c:v>0.26582824781742642</c:v>
                </c:pt>
                <c:pt idx="44">
                  <c:v>0.10101473417062204</c:v>
                </c:pt>
                <c:pt idx="45">
                  <c:v>3.8385598984836379E-2</c:v>
                </c:pt>
                <c:pt idx="46">
                  <c:v>1.4586527614237822E-2</c:v>
                </c:pt>
                <c:pt idx="47">
                  <c:v>5.5428804934103734E-3</c:v>
                </c:pt>
                <c:pt idx="48">
                  <c:v>2.106294587495942E-3</c:v>
                </c:pt>
                <c:pt idx="49">
                  <c:v>8.0039194324845787E-4</c:v>
                </c:pt>
                <c:pt idx="50">
                  <c:v>3.0414893843441407E-4</c:v>
                </c:pt>
                <c:pt idx="51">
                  <c:v>1.1557659660507732E-4</c:v>
                </c:pt>
                <c:pt idx="52">
                  <c:v>4.391910670992939E-5</c:v>
                </c:pt>
                <c:pt idx="53">
                  <c:v>1.6689260549773165E-5</c:v>
                </c:pt>
                <c:pt idx="54">
                  <c:v>6.3419190089138034E-6</c:v>
                </c:pt>
                <c:pt idx="55">
                  <c:v>6.9046474613917157</c:v>
                </c:pt>
                <c:pt idx="56">
                  <c:v>3.4048221720549179E-2</c:v>
                </c:pt>
                <c:pt idx="57">
                  <c:v>1.2938324253808689E-2</c:v>
                </c:pt>
                <c:pt idx="58">
                  <c:v>4.9165632164473016E-3</c:v>
                </c:pt>
                <c:pt idx="59">
                  <c:v>1.8682940222499742E-3</c:v>
                </c:pt>
                <c:pt idx="60">
                  <c:v>7.0995172845499024E-4</c:v>
                </c:pt>
                <c:pt idx="61">
                  <c:v>2.6978165681289631E-4</c:v>
                </c:pt>
                <c:pt idx="62">
                  <c:v>1.0251702958890058E-4</c:v>
                </c:pt>
                <c:pt idx="63">
                  <c:v>7.0058661272858824</c:v>
                </c:pt>
                <c:pt idx="64">
                  <c:v>42.419552326168024</c:v>
                </c:pt>
                <c:pt idx="65">
                  <c:v>24.621914173056709</c:v>
                </c:pt>
                <c:pt idx="66">
                  <c:v>27.606956544122781</c:v>
                </c:pt>
                <c:pt idx="67">
                  <c:v>8.0844264485352344</c:v>
                </c:pt>
                <c:pt idx="68">
                  <c:v>4.5011834606064944</c:v>
                </c:pt>
                <c:pt idx="69">
                  <c:v>1.1673911791684877</c:v>
                </c:pt>
                <c:pt idx="70">
                  <c:v>0.44360864808402528</c:v>
                </c:pt>
                <c:pt idx="71">
                  <c:v>0.16857128627192963</c:v>
                </c:pt>
                <c:pt idx="72">
                  <c:v>6.4057088783333258E-2</c:v>
                </c:pt>
                <c:pt idx="73">
                  <c:v>2.4341693737666641E-2</c:v>
                </c:pt>
                <c:pt idx="74">
                  <c:v>0.29730646423155987</c:v>
                </c:pt>
                <c:pt idx="75">
                  <c:v>34.313684790352433</c:v>
                </c:pt>
                <c:pt idx="76">
                  <c:v>26.528978871257973</c:v>
                </c:pt>
                <c:pt idx="77">
                  <c:v>7.9583851202088782</c:v>
                </c:pt>
                <c:pt idx="78">
                  <c:v>3.0241863456793738</c:v>
                </c:pt>
                <c:pt idx="79">
                  <c:v>8.863705882987535</c:v>
                </c:pt>
                <c:pt idx="80">
                  <c:v>0.52979790364948554</c:v>
                </c:pt>
                <c:pt idx="81">
                  <c:v>0.20132320338680454</c:v>
                </c:pt>
                <c:pt idx="82">
                  <c:v>7.6502817286985714E-2</c:v>
                </c:pt>
                <c:pt idx="83">
                  <c:v>2.9071070569054572E-2</c:v>
                </c:pt>
                <c:pt idx="84">
                  <c:v>9.2757021939637585E-2</c:v>
                </c:pt>
                <c:pt idx="85">
                  <c:v>0.2386610285825998</c:v>
                </c:pt>
                <c:pt idx="86">
                  <c:v>3.5852951393231511</c:v>
                </c:pt>
                <c:pt idx="87">
                  <c:v>6.2412588797768045</c:v>
                </c:pt>
                <c:pt idx="88">
                  <c:v>0.49964781455442947</c:v>
                </c:pt>
                <c:pt idx="89">
                  <c:v>3.9920131284806408</c:v>
                </c:pt>
                <c:pt idx="90">
                  <c:v>6.813456917937348E-2</c:v>
                </c:pt>
                <c:pt idx="91">
                  <c:v>2.5891136288161924E-2</c:v>
                </c:pt>
                <c:pt idx="92">
                  <c:v>9.8386317895015323E-3</c:v>
                </c:pt>
                <c:pt idx="93">
                  <c:v>3.7386800800105827E-3</c:v>
                </c:pt>
                <c:pt idx="94">
                  <c:v>1.4206984304040214E-3</c:v>
                </c:pt>
                <c:pt idx="95">
                  <c:v>5.3986540355352821E-4</c:v>
                </c:pt>
                <c:pt idx="96">
                  <c:v>2.0514885335034066E-4</c:v>
                </c:pt>
                <c:pt idx="97">
                  <c:v>7.7956564273129467E-5</c:v>
                </c:pt>
                <c:pt idx="98">
                  <c:v>2.9623494423789197E-5</c:v>
                </c:pt>
                <c:pt idx="99">
                  <c:v>2.4401480768033212</c:v>
                </c:pt>
                <c:pt idx="100">
                  <c:v>4.2860875263678233</c:v>
                </c:pt>
                <c:pt idx="101">
                  <c:v>1.3654858118996274</c:v>
                </c:pt>
                <c:pt idx="102">
                  <c:v>9.0333486201974691E-2</c:v>
                </c:pt>
                <c:pt idx="103">
                  <c:v>3.4326724756750381E-2</c:v>
                </c:pt>
                <c:pt idx="104">
                  <c:v>1.3044155407565147E-2</c:v>
                </c:pt>
                <c:pt idx="105">
                  <c:v>4.9567790548747563E-3</c:v>
                </c:pt>
                <c:pt idx="106">
                  <c:v>1.8835760408524075E-3</c:v>
                </c:pt>
                <c:pt idx="107">
                  <c:v>7.1575889552391494E-4</c:v>
                </c:pt>
                <c:pt idx="108">
                  <c:v>2.7198838029908766E-4</c:v>
                </c:pt>
                <c:pt idx="109">
                  <c:v>4.3016880280166081</c:v>
                </c:pt>
                <c:pt idx="110">
                  <c:v>3.9275122115188268E-5</c:v>
                </c:pt>
                <c:pt idx="111">
                  <c:v>1.4924546403771539E-5</c:v>
                </c:pt>
                <c:pt idx="112">
                  <c:v>5.6713276334331853E-6</c:v>
                </c:pt>
                <c:pt idx="113">
                  <c:v>2.1551045007046104E-6</c:v>
                </c:pt>
                <c:pt idx="114">
                  <c:v>8.1893971026775204E-7</c:v>
                </c:pt>
                <c:pt idx="115">
                  <c:v>2.9948805429861389</c:v>
                </c:pt>
                <c:pt idx="116">
                  <c:v>1.4462577300774462</c:v>
                </c:pt>
                <c:pt idx="117">
                  <c:v>4.4936859781812084E-8</c:v>
                </c:pt>
                <c:pt idx="118">
                  <c:v>1.7076006717088593E-8</c:v>
                </c:pt>
                <c:pt idx="119">
                  <c:v>6.488882552493665E-9</c:v>
                </c:pt>
                <c:pt idx="120">
                  <c:v>2.4657753699475927E-9</c:v>
                </c:pt>
                <c:pt idx="121">
                  <c:v>1.6390533241908953E-2</c:v>
                </c:pt>
                <c:pt idx="122">
                  <c:v>3.5605796342043239E-10</c:v>
                </c:pt>
                <c:pt idx="123">
                  <c:v>12.586424439958213</c:v>
                </c:pt>
                <c:pt idx="124">
                  <c:v>7.4751106729829235</c:v>
                </c:pt>
                <c:pt idx="125">
                  <c:v>1.7294920583409255</c:v>
                </c:pt>
                <c:pt idx="126">
                  <c:v>0.65720698216955176</c:v>
                </c:pt>
                <c:pt idx="127">
                  <c:v>0.24973865322442965</c:v>
                </c:pt>
                <c:pt idx="128">
                  <c:v>9.4900688225283261E-2</c:v>
                </c:pt>
                <c:pt idx="129">
                  <c:v>3.6062261525607632E-2</c:v>
                </c:pt>
                <c:pt idx="130">
                  <c:v>1.3703659379730901E-2</c:v>
                </c:pt>
                <c:pt idx="131">
                  <c:v>5.2073905642977432E-3</c:v>
                </c:pt>
                <c:pt idx="132">
                  <c:v>1.9788084144331422E-3</c:v>
                </c:pt>
                <c:pt idx="133">
                  <c:v>7.519471974845941E-4</c:v>
                </c:pt>
                <c:pt idx="134">
                  <c:v>2.8573993504414581E-4</c:v>
                </c:pt>
                <c:pt idx="135">
                  <c:v>6.6964925147109353</c:v>
                </c:pt>
                <c:pt idx="136">
                  <c:v>9.1885735422925871E-2</c:v>
                </c:pt>
                <c:pt idx="137">
                  <c:v>3.4916579460711833E-2</c:v>
                </c:pt>
                <c:pt idx="138">
                  <c:v>5.1227684010985621</c:v>
                </c:pt>
                <c:pt idx="139">
                  <c:v>4.3591183065186048</c:v>
                </c:pt>
                <c:pt idx="140">
                  <c:v>1.9159425481681802E-3</c:v>
                </c:pt>
                <c:pt idx="141">
                  <c:v>7.2805816830390842E-4</c:v>
                </c:pt>
                <c:pt idx="142">
                  <c:v>2.7666210395548523E-4</c:v>
                </c:pt>
                <c:pt idx="143">
                  <c:v>1.0513159950308436E-4</c:v>
                </c:pt>
                <c:pt idx="144">
                  <c:v>3.9950007811172067E-5</c:v>
                </c:pt>
                <c:pt idx="145">
                  <c:v>1.5181002968245383E-5</c:v>
                </c:pt>
                <c:pt idx="146">
                  <c:v>21.633556803143819</c:v>
                </c:pt>
                <c:pt idx="147">
                  <c:v>4.3567006793216247</c:v>
                </c:pt>
                <c:pt idx="148">
                  <c:v>2.3287420582222773</c:v>
                </c:pt>
                <c:pt idx="149">
                  <c:v>0.60831971531873275</c:v>
                </c:pt>
                <c:pt idx="150">
                  <c:v>2.6103072288095888</c:v>
                </c:pt>
                <c:pt idx="151">
                  <c:v>0.68911671040820388</c:v>
                </c:pt>
                <c:pt idx="152">
                  <c:v>3.3379719418969507E-2</c:v>
                </c:pt>
                <c:pt idx="153">
                  <c:v>1.268429337920841E-2</c:v>
                </c:pt>
                <c:pt idx="154">
                  <c:v>4.8200314840991972E-3</c:v>
                </c:pt>
                <c:pt idx="155">
                  <c:v>1.8316119639576946E-3</c:v>
                </c:pt>
                <c:pt idx="156">
                  <c:v>6.9601254630392395E-4</c:v>
                </c:pt>
                <c:pt idx="157">
                  <c:v>6.699861147132788</c:v>
                </c:pt>
                <c:pt idx="158">
                  <c:v>5.5902382276291682</c:v>
                </c:pt>
                <c:pt idx="159">
                  <c:v>8.6948821721997476</c:v>
                </c:pt>
                <c:pt idx="160">
                  <c:v>1.5492935338677163</c:v>
                </c:pt>
                <c:pt idx="161">
                  <c:v>0.58873154286973217</c:v>
                </c:pt>
                <c:pt idx="162">
                  <c:v>1.0678558878262845</c:v>
                </c:pt>
                <c:pt idx="163">
                  <c:v>1.8193844522870608</c:v>
                </c:pt>
                <c:pt idx="164">
                  <c:v>2.0078863908269771</c:v>
                </c:pt>
                <c:pt idx="165">
                  <c:v>1.2275853343732214E-2</c:v>
                </c:pt>
                <c:pt idx="166">
                  <c:v>4.6648242706182411E-3</c:v>
                </c:pt>
                <c:pt idx="167">
                  <c:v>1.7726332228349317E-3</c:v>
                </c:pt>
                <c:pt idx="168">
                  <c:v>6.736006246772741E-4</c:v>
                </c:pt>
                <c:pt idx="169">
                  <c:v>1.8093121505508858</c:v>
                </c:pt>
                <c:pt idx="170">
                  <c:v>0.50307859539810496</c:v>
                </c:pt>
                <c:pt idx="171">
                  <c:v>1.1491302777841095</c:v>
                </c:pt>
                <c:pt idx="172">
                  <c:v>1.4045489121370725E-5</c:v>
                </c:pt>
                <c:pt idx="173">
                  <c:v>0.85264264061807193</c:v>
                </c:pt>
                <c:pt idx="174">
                  <c:v>2.0281686291259326E-6</c:v>
                </c:pt>
                <c:pt idx="175">
                  <c:v>7.7070407906785429E-7</c:v>
                </c:pt>
                <c:pt idx="176">
                  <c:v>2.9286755004578468E-7</c:v>
                </c:pt>
                <c:pt idx="177">
                  <c:v>1.1128966901739817E-7</c:v>
                </c:pt>
                <c:pt idx="178">
                  <c:v>4.2290074226611298E-8</c:v>
                </c:pt>
                <c:pt idx="179">
                  <c:v>1.6070228206112293E-8</c:v>
                </c:pt>
                <c:pt idx="180">
                  <c:v>6.1066867183226725E-9</c:v>
                </c:pt>
                <c:pt idx="181">
                  <c:v>2.3205409529626154E-9</c:v>
                </c:pt>
                <c:pt idx="182">
                  <c:v>4.3467574235523552</c:v>
                </c:pt>
                <c:pt idx="183">
                  <c:v>3.3508611360780167E-10</c:v>
                </c:pt>
                <c:pt idx="184">
                  <c:v>13.539273549988135</c:v>
                </c:pt>
                <c:pt idx="185">
                  <c:v>12.12613560120727</c:v>
                </c:pt>
                <c:pt idx="186">
                  <c:v>3.1789582313464897</c:v>
                </c:pt>
                <c:pt idx="187">
                  <c:v>1.2080041279116662</c:v>
                </c:pt>
                <c:pt idx="188">
                  <c:v>0.45904156860643325</c:v>
                </c:pt>
                <c:pt idx="189">
                  <c:v>0.17443579607044463</c:v>
                </c:pt>
                <c:pt idx="190">
                  <c:v>6.6285602506768973E-2</c:v>
                </c:pt>
                <c:pt idx="191">
                  <c:v>2.518852895257221E-2</c:v>
                </c:pt>
                <c:pt idx="192">
                  <c:v>9.5716410019774396E-3</c:v>
                </c:pt>
                <c:pt idx="193">
                  <c:v>3.6372235807514263E-3</c:v>
                </c:pt>
                <c:pt idx="194">
                  <c:v>1.382144960685542E-3</c:v>
                </c:pt>
                <c:pt idx="195">
                  <c:v>5.2521508506050594E-4</c:v>
                </c:pt>
                <c:pt idx="196">
                  <c:v>1.995817323229922E-4</c:v>
                </c:pt>
                <c:pt idx="197">
                  <c:v>0.29623837315117407</c:v>
                </c:pt>
                <c:pt idx="198">
                  <c:v>2.8819602147440077E-5</c:v>
                </c:pt>
                <c:pt idx="199">
                  <c:v>2.9660089544569197</c:v>
                </c:pt>
                <c:pt idx="200">
                  <c:v>4.1615505500903467E-6</c:v>
                </c:pt>
                <c:pt idx="201">
                  <c:v>1.5813892090343321E-6</c:v>
                </c:pt>
                <c:pt idx="202">
                  <c:v>6.0092789943304625E-7</c:v>
                </c:pt>
                <c:pt idx="203">
                  <c:v>2.2835260178455761E-7</c:v>
                </c:pt>
                <c:pt idx="204">
                  <c:v>8.6773988678131907E-8</c:v>
                </c:pt>
                <c:pt idx="205">
                  <c:v>3.2974115697690128E-8</c:v>
                </c:pt>
                <c:pt idx="206">
                  <c:v>1.2196068903745627</c:v>
                </c:pt>
                <c:pt idx="207">
                  <c:v>4.7614623067464534E-9</c:v>
                </c:pt>
                <c:pt idx="208">
                  <c:v>1.1054158324627414</c:v>
                </c:pt>
                <c:pt idx="209">
                  <c:v>6.8755515709418802E-10</c:v>
                </c:pt>
                <c:pt idx="210">
                  <c:v>2.6127095969579141E-10</c:v>
                </c:pt>
                <c:pt idx="211">
                  <c:v>9.9282964684400744E-11</c:v>
                </c:pt>
                <c:pt idx="212">
                  <c:v>3.7727526580072278E-11</c:v>
                </c:pt>
                <c:pt idx="213">
                  <c:v>1.4336460100427468E-11</c:v>
                </c:pt>
                <c:pt idx="214">
                  <c:v>5.4478548381624384E-12</c:v>
                </c:pt>
                <c:pt idx="215">
                  <c:v>2.0701848385017266E-12</c:v>
                </c:pt>
                <c:pt idx="216">
                  <c:v>1.128553093076617</c:v>
                </c:pt>
                <c:pt idx="217">
                  <c:v>3.7215791473776934</c:v>
                </c:pt>
                <c:pt idx="218">
                  <c:v>4.9659393639037059</c:v>
                </c:pt>
                <c:pt idx="219">
                  <c:v>5.1003330442681287</c:v>
                </c:pt>
                <c:pt idx="220">
                  <c:v>11.566595881360389</c:v>
                </c:pt>
                <c:pt idx="221">
                  <c:v>18.632546839805588</c:v>
                </c:pt>
                <c:pt idx="222">
                  <c:v>14.526445376845668</c:v>
                </c:pt>
                <c:pt idx="223">
                  <c:v>3.8534782964595804</c:v>
                </c:pt>
                <c:pt idx="224">
                  <c:v>1.4643217526546406</c:v>
                </c:pt>
                <c:pt idx="225">
                  <c:v>0.55644226600876356</c:v>
                </c:pt>
                <c:pt idx="226">
                  <c:v>0.21144806108333011</c:v>
                </c:pt>
                <c:pt idx="227">
                  <c:v>8.035026321166544E-2</c:v>
                </c:pt>
                <c:pt idx="228">
                  <c:v>2.6498656570066488</c:v>
                </c:pt>
                <c:pt idx="229">
                  <c:v>1.1602578007764491E-2</c:v>
                </c:pt>
                <c:pt idx="230">
                  <c:v>4.4089796429505066E-3</c:v>
                </c:pt>
                <c:pt idx="231">
                  <c:v>16.701201848632088</c:v>
                </c:pt>
                <c:pt idx="232">
                  <c:v>18.890745220416392</c:v>
                </c:pt>
                <c:pt idx="233">
                  <c:v>31.490618189602451</c:v>
                </c:pt>
                <c:pt idx="234">
                  <c:v>20.830711676417945</c:v>
                </c:pt>
                <c:pt idx="235">
                  <c:v>6.4442615119963635</c:v>
                </c:pt>
                <c:pt idx="236">
                  <c:v>2.4488193745586186</c:v>
                </c:pt>
                <c:pt idx="237">
                  <c:v>0.93055136233227509</c:v>
                </c:pt>
                <c:pt idx="238">
                  <c:v>0.35360951768626447</c:v>
                </c:pt>
                <c:pt idx="239">
                  <c:v>0.13437161672078052</c:v>
                </c:pt>
                <c:pt idx="240">
                  <c:v>5.10612143538966E-2</c:v>
                </c:pt>
                <c:pt idx="241">
                  <c:v>1.0634345178279578</c:v>
                </c:pt>
                <c:pt idx="242">
                  <c:v>12.51621426825443</c:v>
                </c:pt>
                <c:pt idx="243">
                  <c:v>3.8279499881321879</c:v>
                </c:pt>
                <c:pt idx="244">
                  <c:v>1.5280092366502269</c:v>
                </c:pt>
                <c:pt idx="245">
                  <c:v>0.26151589931746233</c:v>
                </c:pt>
                <c:pt idx="246">
                  <c:v>1.7273477317073851</c:v>
                </c:pt>
                <c:pt idx="247">
                  <c:v>2.2739140553721762</c:v>
                </c:pt>
                <c:pt idx="248">
                  <c:v>5.949708614247565</c:v>
                </c:pt>
                <c:pt idx="249">
                  <c:v>5.4529621623921627E-3</c:v>
                </c:pt>
                <c:pt idx="250">
                  <c:v>2.0721256217090217E-3</c:v>
                </c:pt>
                <c:pt idx="251">
                  <c:v>7.8740773624942834E-4</c:v>
                </c:pt>
                <c:pt idx="252">
                  <c:v>2.9921493977478274E-4</c:v>
                </c:pt>
                <c:pt idx="253">
                  <c:v>1.1370167711441745E-4</c:v>
                </c:pt>
                <c:pt idx="254">
                  <c:v>8.0437610279417626</c:v>
                </c:pt>
                <c:pt idx="255">
                  <c:v>0.37217137258297373</c:v>
                </c:pt>
                <c:pt idx="256">
                  <c:v>0.14142512158153003</c:v>
                </c:pt>
                <c:pt idx="257">
                  <c:v>5.374154620098142E-2</c:v>
                </c:pt>
                <c:pt idx="258">
                  <c:v>2.0421787556372938E-2</c:v>
                </c:pt>
                <c:pt idx="259">
                  <c:v>3.7825393909528597</c:v>
                </c:pt>
                <c:pt idx="260">
                  <c:v>2.9489061231402517E-3</c:v>
                </c:pt>
                <c:pt idx="261">
                  <c:v>1.1205843267932958E-3</c:v>
                </c:pt>
                <c:pt idx="262">
                  <c:v>4.2582204418145251E-4</c:v>
                </c:pt>
                <c:pt idx="263">
                  <c:v>1.6181237678895193E-4</c:v>
                </c:pt>
                <c:pt idx="264">
                  <c:v>6.1488703179801745E-5</c:v>
                </c:pt>
                <c:pt idx="265">
                  <c:v>6.7065454589062359</c:v>
                </c:pt>
                <c:pt idx="266">
                  <c:v>11.364682393499381</c:v>
                </c:pt>
                <c:pt idx="267">
                  <c:v>1.4181453752136386</c:v>
                </c:pt>
                <c:pt idx="268">
                  <c:v>0.9895422859469758</c:v>
                </c:pt>
                <c:pt idx="269">
                  <c:v>0.20478019218084939</c:v>
                </c:pt>
                <c:pt idx="270">
                  <c:v>6.6454296984984804</c:v>
                </c:pt>
                <c:pt idx="271">
                  <c:v>0.18591268791007629</c:v>
                </c:pt>
                <c:pt idx="272">
                  <c:v>7.0646821405828994E-2</c:v>
                </c:pt>
                <c:pt idx="273">
                  <c:v>2.6845792134215018E-2</c:v>
                </c:pt>
                <c:pt idx="274">
                  <c:v>1.0201401011001707E-2</c:v>
                </c:pt>
                <c:pt idx="275">
                  <c:v>3.876532384180648E-3</c:v>
                </c:pt>
                <c:pt idx="276">
                  <c:v>1.4730823059886464E-3</c:v>
                </c:pt>
                <c:pt idx="277">
                  <c:v>5.5977127627568574E-4</c:v>
                </c:pt>
                <c:pt idx="278">
                  <c:v>9.6481890340185228E-2</c:v>
                </c:pt>
                <c:pt idx="279">
                  <c:v>8.0830972294209009E-5</c:v>
                </c:pt>
                <c:pt idx="280">
                  <c:v>5.1869974755525856</c:v>
                </c:pt>
                <c:pt idx="281">
                  <c:v>2.7594873217458047E-2</c:v>
                </c:pt>
                <c:pt idx="282">
                  <c:v>1.0486051822634056E-2</c:v>
                </c:pt>
                <c:pt idx="283">
                  <c:v>3.9846996926009423E-3</c:v>
                </c:pt>
                <c:pt idx="284">
                  <c:v>1.5141858831883579E-3</c:v>
                </c:pt>
                <c:pt idx="285">
                  <c:v>5.7539063561157602E-4</c:v>
                </c:pt>
                <c:pt idx="286">
                  <c:v>2.1864844153239891E-4</c:v>
                </c:pt>
                <c:pt idx="287">
                  <c:v>8.308640778231159E-5</c:v>
                </c:pt>
                <c:pt idx="288">
                  <c:v>3.1572834957278402E-5</c:v>
                </c:pt>
                <c:pt idx="289">
                  <c:v>1.1997677283765793E-5</c:v>
                </c:pt>
                <c:pt idx="290">
                  <c:v>23.922133992135109</c:v>
                </c:pt>
                <c:pt idx="291">
                  <c:v>9.3897960132727807</c:v>
                </c:pt>
                <c:pt idx="292">
                  <c:v>7.0337748705845602</c:v>
                </c:pt>
                <c:pt idx="293">
                  <c:v>2.0179300734306351</c:v>
                </c:pt>
                <c:pt idx="294">
                  <c:v>2.8219587924836729</c:v>
                </c:pt>
                <c:pt idx="295">
                  <c:v>0.29138910260338374</c:v>
                </c:pt>
                <c:pt idx="296">
                  <c:v>0.71310497711189791</c:v>
                </c:pt>
                <c:pt idx="297">
                  <c:v>4.2076586415928624E-2</c:v>
                </c:pt>
                <c:pt idx="298">
                  <c:v>1.5989102838052875E-2</c:v>
                </c:pt>
                <c:pt idx="299">
                  <c:v>6.0758590784600929E-3</c:v>
                </c:pt>
                <c:pt idx="300">
                  <c:v>2.3088264498148351E-3</c:v>
                </c:pt>
                <c:pt idx="301">
                  <c:v>8.7735405092963725E-4</c:v>
                </c:pt>
                <c:pt idx="302">
                  <c:v>3.3339453935326218E-4</c:v>
                </c:pt>
                <c:pt idx="303">
                  <c:v>1.2668992495423962E-4</c:v>
                </c:pt>
                <c:pt idx="304">
                  <c:v>4.8142171482611044E-5</c:v>
                </c:pt>
                <c:pt idx="305">
                  <c:v>2.1881635693653028</c:v>
                </c:pt>
                <c:pt idx="306">
                  <c:v>0.27736062133152189</c:v>
                </c:pt>
                <c:pt idx="307">
                  <c:v>2.6416572335938326E-6</c:v>
                </c:pt>
                <c:pt idx="308">
                  <c:v>2.6896897257012888</c:v>
                </c:pt>
                <c:pt idx="309">
                  <c:v>3.8145530453094941E-7</c:v>
                </c:pt>
                <c:pt idx="310">
                  <c:v>1.4495301572176079E-7</c:v>
                </c:pt>
                <c:pt idx="311">
                  <c:v>5.5082145974269101E-8</c:v>
                </c:pt>
                <c:pt idx="312">
                  <c:v>2.0931215470222257E-8</c:v>
                </c:pt>
                <c:pt idx="313">
                  <c:v>7.9538618786844575E-9</c:v>
                </c:pt>
                <c:pt idx="314">
                  <c:v>2.5745533000850038</c:v>
                </c:pt>
                <c:pt idx="315">
                  <c:v>1.7184745885806383</c:v>
                </c:pt>
                <c:pt idx="316">
                  <c:v>4.3644430900717359E-10</c:v>
                </c:pt>
                <c:pt idx="317">
                  <c:v>3.1494434406438563</c:v>
                </c:pt>
                <c:pt idx="318">
                  <c:v>6.3022558220635884E-11</c:v>
                </c:pt>
                <c:pt idx="319">
                  <c:v>2.3948572123841635E-11</c:v>
                </c:pt>
                <c:pt idx="320">
                  <c:v>9.1004574070598204E-12</c:v>
                </c:pt>
                <c:pt idx="321">
                  <c:v>3.4581738146827311E-12</c:v>
                </c:pt>
                <c:pt idx="322">
                  <c:v>1.3141060495794381E-12</c:v>
                </c:pt>
                <c:pt idx="323">
                  <c:v>4.9936029884018643E-13</c:v>
                </c:pt>
                <c:pt idx="324">
                  <c:v>1.8975691355927081E-13</c:v>
                </c:pt>
                <c:pt idx="325">
                  <c:v>7.2107627152522898E-14</c:v>
                </c:pt>
                <c:pt idx="326">
                  <c:v>2.7400898317958707E-14</c:v>
                </c:pt>
                <c:pt idx="327">
                  <c:v>1.0412341360824309E-14</c:v>
                </c:pt>
                <c:pt idx="328">
                  <c:v>2.6227952767157978</c:v>
                </c:pt>
                <c:pt idx="329">
                  <c:v>2.9682218113218277</c:v>
                </c:pt>
                <c:pt idx="330">
                  <c:v>11.125678206688267</c:v>
                </c:pt>
                <c:pt idx="331">
                  <c:v>8.0649094732411371</c:v>
                </c:pt>
                <c:pt idx="332">
                  <c:v>3.4032603835445414</c:v>
                </c:pt>
                <c:pt idx="333">
                  <c:v>0.63052928365540384</c:v>
                </c:pt>
                <c:pt idx="334">
                  <c:v>0.23960112778905349</c:v>
                </c:pt>
                <c:pt idx="335">
                  <c:v>9.1048428559840328E-2</c:v>
                </c:pt>
                <c:pt idx="336">
                  <c:v>7.7588917309675431E-2</c:v>
                </c:pt>
                <c:pt idx="337">
                  <c:v>6.9910994855757291</c:v>
                </c:pt>
                <c:pt idx="338">
                  <c:v>2.5873404260955617</c:v>
                </c:pt>
                <c:pt idx="339">
                  <c:v>1.8984835613355122E-3</c:v>
                </c:pt>
                <c:pt idx="340">
                  <c:v>7.2142375330749462E-4</c:v>
                </c:pt>
                <c:pt idx="341">
                  <c:v>2.7414102625684798E-4</c:v>
                </c:pt>
                <c:pt idx="342">
                  <c:v>1.0417358997760225E-4</c:v>
                </c:pt>
                <c:pt idx="343">
                  <c:v>3.9585964191488852E-5</c:v>
                </c:pt>
                <c:pt idx="344">
                  <c:v>1.5042666392765765E-5</c:v>
                </c:pt>
                <c:pt idx="345">
                  <c:v>5.7162132292509903E-6</c:v>
                </c:pt>
                <c:pt idx="346">
                  <c:v>2.1721610271153764E-6</c:v>
                </c:pt>
                <c:pt idx="347">
                  <c:v>8.2542119030384296E-7</c:v>
                </c:pt>
                <c:pt idx="348">
                  <c:v>3.1366005231546037E-7</c:v>
                </c:pt>
                <c:pt idx="349">
                  <c:v>1.1919081987987492E-7</c:v>
                </c:pt>
                <c:pt idx="350">
                  <c:v>4.5292511554352472E-8</c:v>
                </c:pt>
                <c:pt idx="351">
                  <c:v>1.7211154390653942E-8</c:v>
                </c:pt>
                <c:pt idx="352">
                  <c:v>6.5402386684484968E-9</c:v>
                </c:pt>
                <c:pt idx="353">
                  <c:v>2.4852906940104286E-9</c:v>
                </c:pt>
                <c:pt idx="354">
                  <c:v>9.4441046372396301E-10</c:v>
                </c:pt>
                <c:pt idx="355">
                  <c:v>3.588759762151059E-10</c:v>
                </c:pt>
                <c:pt idx="356">
                  <c:v>1.3637287096174026E-10</c:v>
                </c:pt>
                <c:pt idx="357">
                  <c:v>5.1821690965461295E-11</c:v>
                </c:pt>
                <c:pt idx="358">
                  <c:v>1.9692242566875291E-11</c:v>
                </c:pt>
                <c:pt idx="359">
                  <c:v>7.483052175412611E-12</c:v>
                </c:pt>
                <c:pt idx="360">
                  <c:v>2.8435598266567918E-12</c:v>
                </c:pt>
                <c:pt idx="361">
                  <c:v>1.0805527341295809E-12</c:v>
                </c:pt>
                <c:pt idx="362">
                  <c:v>4.1061003896924081E-13</c:v>
                </c:pt>
                <c:pt idx="363">
                  <c:v>1.560318148083115E-13</c:v>
                </c:pt>
                <c:pt idx="364">
                  <c:v>7.2169369860168668</c:v>
                </c:pt>
                <c:pt idx="365">
                  <c:v>2.9242025575663164</c:v>
                </c:pt>
                <c:pt idx="366">
                  <c:v>0.50590162573863728</c:v>
                </c:pt>
                <c:pt idx="367">
                  <c:v>0.11147530601513085</c:v>
                </c:pt>
                <c:pt idx="368">
                  <c:v>4.1036684094300557E-2</c:v>
                </c:pt>
                <c:pt idx="369">
                  <c:v>1.559393995583421E-2</c:v>
                </c:pt>
                <c:pt idx="370">
                  <c:v>5.9256971832170003E-3</c:v>
                </c:pt>
                <c:pt idx="371">
                  <c:v>2.25176492962246E-3</c:v>
                </c:pt>
                <c:pt idx="372">
                  <c:v>8.5567067325653461E-4</c:v>
                </c:pt>
                <c:pt idx="373">
                  <c:v>3.2515485583748316E-4</c:v>
                </c:pt>
                <c:pt idx="374">
                  <c:v>1.2355884521824361E-4</c:v>
                </c:pt>
                <c:pt idx="375">
                  <c:v>4.6952361182932582E-5</c:v>
                </c:pt>
                <c:pt idx="376">
                  <c:v>1.7841897249514383E-5</c:v>
                </c:pt>
                <c:pt idx="377">
                  <c:v>6.7799209548154654E-6</c:v>
                </c:pt>
                <c:pt idx="378">
                  <c:v>5.3880942050389429</c:v>
                </c:pt>
                <c:pt idx="379">
                  <c:v>9.7902058587535317E-7</c:v>
                </c:pt>
                <c:pt idx="380">
                  <c:v>3.7202782263263416E-7</c:v>
                </c:pt>
                <c:pt idx="381">
                  <c:v>1.4137057260040095E-7</c:v>
                </c:pt>
                <c:pt idx="382">
                  <c:v>5.3720817588152375E-8</c:v>
                </c:pt>
                <c:pt idx="383">
                  <c:v>2.0413910683497902E-8</c:v>
                </c:pt>
                <c:pt idx="384">
                  <c:v>7.7572860597292014E-9</c:v>
                </c:pt>
                <c:pt idx="385">
                  <c:v>2.9477687026970969E-9</c:v>
                </c:pt>
                <c:pt idx="386">
                  <c:v>1.1201521070248969E-9</c:v>
                </c:pt>
                <c:pt idx="387">
                  <c:v>3.8899932354103206</c:v>
                </c:pt>
                <c:pt idx="388">
                  <c:v>1.6174996425439512E-10</c:v>
                </c:pt>
                <c:pt idx="389">
                  <c:v>6.1464986416670142E-11</c:v>
                </c:pt>
                <c:pt idx="390">
                  <c:v>2.3356694838334657E-11</c:v>
                </c:pt>
                <c:pt idx="391">
                  <c:v>8.8755440385671707E-12</c:v>
                </c:pt>
                <c:pt idx="392">
                  <c:v>3.3727067346555252E-12</c:v>
                </c:pt>
                <c:pt idx="393">
                  <c:v>1.2816285591690996E-12</c:v>
                </c:pt>
                <c:pt idx="394">
                  <c:v>4.8701885248425786E-13</c:v>
                </c:pt>
                <c:pt idx="395">
                  <c:v>1.8506716394401798E-13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8.7260428302665845E-3</c:v>
                </c:pt>
                <c:pt idx="1">
                  <c:v>0.3098396401970776</c:v>
                </c:pt>
                <c:pt idx="2">
                  <c:v>0.51001766751229749</c:v>
                </c:pt>
                <c:pt idx="3">
                  <c:v>4.8575405886634737</c:v>
                </c:pt>
                <c:pt idx="4">
                  <c:v>0.3146584996705083</c:v>
                </c:pt>
                <c:pt idx="5">
                  <c:v>5.6999293203972652</c:v>
                </c:pt>
                <c:pt idx="6">
                  <c:v>8.2560086724392345</c:v>
                </c:pt>
                <c:pt idx="7">
                  <c:v>5.8886462765324366</c:v>
                </c:pt>
                <c:pt idx="8">
                  <c:v>0.36011206605503121</c:v>
                </c:pt>
                <c:pt idx="9">
                  <c:v>0.23924986088357764</c:v>
                </c:pt>
                <c:pt idx="10">
                  <c:v>0.14222147418882253</c:v>
                </c:pt>
                <c:pt idx="11">
                  <c:v>0.11669454292416212</c:v>
                </c:pt>
                <c:pt idx="12">
                  <c:v>0.82493664607326123</c:v>
                </c:pt>
                <c:pt idx="13">
                  <c:v>1.5489377220949321</c:v>
                </c:pt>
                <c:pt idx="14">
                  <c:v>0.33679920535924446</c:v>
                </c:pt>
                <c:pt idx="15">
                  <c:v>0.85254740846156762</c:v>
                </c:pt>
                <c:pt idx="16">
                  <c:v>0.31439802078005263</c:v>
                </c:pt>
                <c:pt idx="17">
                  <c:v>0.65262986003680357</c:v>
                </c:pt>
                <c:pt idx="18">
                  <c:v>0.64260142275425824</c:v>
                </c:pt>
                <c:pt idx="19">
                  <c:v>5.0174746274032849</c:v>
                </c:pt>
                <c:pt idx="20">
                  <c:v>0.82884382943009727</c:v>
                </c:pt>
                <c:pt idx="21">
                  <c:v>0.6411687888567521</c:v>
                </c:pt>
                <c:pt idx="22">
                  <c:v>6.394756760687903E-2</c:v>
                </c:pt>
                <c:pt idx="23">
                  <c:v>6.1212539257093961E-2</c:v>
                </c:pt>
                <c:pt idx="24">
                  <c:v>6.1863736483233248E-2</c:v>
                </c:pt>
                <c:pt idx="25">
                  <c:v>0.61681401259914193</c:v>
                </c:pt>
                <c:pt idx="26">
                  <c:v>0.58529606685399993</c:v>
                </c:pt>
                <c:pt idx="27">
                  <c:v>0.35190698100567613</c:v>
                </c:pt>
                <c:pt idx="28">
                  <c:v>0.29929024513362101</c:v>
                </c:pt>
                <c:pt idx="29">
                  <c:v>8.2832287164918625E-2</c:v>
                </c:pt>
                <c:pt idx="30">
                  <c:v>1.9571081434390436</c:v>
                </c:pt>
                <c:pt idx="31">
                  <c:v>0.29486210399587365</c:v>
                </c:pt>
                <c:pt idx="32">
                  <c:v>9.2079287776096655E-2</c:v>
                </c:pt>
                <c:pt idx="33">
                  <c:v>8.7520907193121569E-2</c:v>
                </c:pt>
                <c:pt idx="34">
                  <c:v>8.9344259426311579E-2</c:v>
                </c:pt>
                <c:pt idx="35">
                  <c:v>8.7130188857437993E-2</c:v>
                </c:pt>
                <c:pt idx="36">
                  <c:v>8.9083780535855847E-2</c:v>
                </c:pt>
                <c:pt idx="37">
                  <c:v>0.81165222266001991</c:v>
                </c:pt>
                <c:pt idx="38">
                  <c:v>9.1639078451226457</c:v>
                </c:pt>
                <c:pt idx="39">
                  <c:v>0.31114203464935597</c:v>
                </c:pt>
                <c:pt idx="40">
                  <c:v>2.7158831513365529</c:v>
                </c:pt>
                <c:pt idx="41">
                  <c:v>10.494043299234772</c:v>
                </c:pt>
                <c:pt idx="42">
                  <c:v>2.4010944122208153</c:v>
                </c:pt>
                <c:pt idx="43">
                  <c:v>7.3455047108512722E-2</c:v>
                </c:pt>
                <c:pt idx="44">
                  <c:v>3.1387706299914137E-2</c:v>
                </c:pt>
                <c:pt idx="45">
                  <c:v>1.5498493982115273E-2</c:v>
                </c:pt>
                <c:pt idx="46">
                  <c:v>4.0374228020636435E-3</c:v>
                </c:pt>
                <c:pt idx="47">
                  <c:v>4.4281411377472225E-3</c:v>
                </c:pt>
                <c:pt idx="48">
                  <c:v>2.539669181943259E-2</c:v>
                </c:pt>
                <c:pt idx="49">
                  <c:v>3.2950579642648449E-2</c:v>
                </c:pt>
                <c:pt idx="50">
                  <c:v>0.29499234344110153</c:v>
                </c:pt>
                <c:pt idx="51">
                  <c:v>5.6002961447979586E-3</c:v>
                </c:pt>
                <c:pt idx="52">
                  <c:v>4.0374228020636435E-3</c:v>
                </c:pt>
                <c:pt idx="53">
                  <c:v>3.6467044663800663E-3</c:v>
                </c:pt>
                <c:pt idx="54">
                  <c:v>4.0374228020636435E-3</c:v>
                </c:pt>
                <c:pt idx="55">
                  <c:v>4.4932608603611507E-2</c:v>
                </c:pt>
                <c:pt idx="56">
                  <c:v>4.8188594734308006E-3</c:v>
                </c:pt>
                <c:pt idx="57">
                  <c:v>3.9071833568357847E-3</c:v>
                </c:pt>
                <c:pt idx="58">
                  <c:v>4.0374228020636435E-3</c:v>
                </c:pt>
                <c:pt idx="59">
                  <c:v>6.1212539257093947E-3</c:v>
                </c:pt>
                <c:pt idx="60">
                  <c:v>1.6410170098710292E-2</c:v>
                </c:pt>
                <c:pt idx="61">
                  <c:v>4.4281411377472227E-2</c:v>
                </c:pt>
                <c:pt idx="62">
                  <c:v>2.5631122820842744</c:v>
                </c:pt>
                <c:pt idx="63">
                  <c:v>5.5850581297062956</c:v>
                </c:pt>
                <c:pt idx="64">
                  <c:v>32.30394079709211</c:v>
                </c:pt>
                <c:pt idx="65">
                  <c:v>7.2400107602167054</c:v>
                </c:pt>
                <c:pt idx="66">
                  <c:v>15.529621209524725</c:v>
                </c:pt>
                <c:pt idx="67">
                  <c:v>0.66070470564093065</c:v>
                </c:pt>
                <c:pt idx="68">
                  <c:v>0.96533476802889395</c:v>
                </c:pt>
                <c:pt idx="69">
                  <c:v>0.30723485129252026</c:v>
                </c:pt>
                <c:pt idx="70">
                  <c:v>8.9604738316767338E-2</c:v>
                </c:pt>
                <c:pt idx="71">
                  <c:v>2.8652677950129084E-2</c:v>
                </c:pt>
                <c:pt idx="72">
                  <c:v>0.10549395063456615</c:v>
                </c:pt>
                <c:pt idx="73">
                  <c:v>0.1867633644567504</c:v>
                </c:pt>
                <c:pt idx="74">
                  <c:v>0.5716209251050749</c:v>
                </c:pt>
                <c:pt idx="75">
                  <c:v>33.356926711759357</c:v>
                </c:pt>
                <c:pt idx="76">
                  <c:v>33.578333768646708</c:v>
                </c:pt>
                <c:pt idx="77">
                  <c:v>1.466496153265697</c:v>
                </c:pt>
                <c:pt idx="78">
                  <c:v>1.015346714996392</c:v>
                </c:pt>
                <c:pt idx="79">
                  <c:v>3.3887001253836746</c:v>
                </c:pt>
                <c:pt idx="80">
                  <c:v>0.39540695571178142</c:v>
                </c:pt>
                <c:pt idx="81">
                  <c:v>0.26529774992914962</c:v>
                </c:pt>
                <c:pt idx="82">
                  <c:v>0.1900193505874469</c:v>
                </c:pt>
                <c:pt idx="83">
                  <c:v>0.1756930116123824</c:v>
                </c:pt>
                <c:pt idx="84">
                  <c:v>0.10406131673705971</c:v>
                </c:pt>
                <c:pt idx="85">
                  <c:v>1.0602793236000025</c:v>
                </c:pt>
                <c:pt idx="86">
                  <c:v>2.3348025345998353</c:v>
                </c:pt>
                <c:pt idx="87">
                  <c:v>3.3937794637475593</c:v>
                </c:pt>
                <c:pt idx="88">
                  <c:v>1.4649332799229628</c:v>
                </c:pt>
                <c:pt idx="89">
                  <c:v>7.2107068850404348</c:v>
                </c:pt>
                <c:pt idx="90">
                  <c:v>0.29551330122201297</c:v>
                </c:pt>
                <c:pt idx="91">
                  <c:v>0.27988456779466997</c:v>
                </c:pt>
                <c:pt idx="92">
                  <c:v>0.20642952068615736</c:v>
                </c:pt>
                <c:pt idx="93">
                  <c:v>0.13128136078968233</c:v>
                </c:pt>
                <c:pt idx="94">
                  <c:v>5.3137693652966667E-2</c:v>
                </c:pt>
                <c:pt idx="95">
                  <c:v>3.8681115232674257E-2</c:v>
                </c:pt>
                <c:pt idx="96">
                  <c:v>3.3992495204471312E-2</c:v>
                </c:pt>
                <c:pt idx="97">
                  <c:v>3.2299382416509148E-2</c:v>
                </c:pt>
                <c:pt idx="98">
                  <c:v>3.6727523554256361E-2</c:v>
                </c:pt>
                <c:pt idx="99">
                  <c:v>0.66747715679277919</c:v>
                </c:pt>
                <c:pt idx="100">
                  <c:v>0.21502532407119565</c:v>
                </c:pt>
                <c:pt idx="101">
                  <c:v>1.1591310625279487E-2</c:v>
                </c:pt>
                <c:pt idx="102">
                  <c:v>2.1619747907824675E-2</c:v>
                </c:pt>
                <c:pt idx="103">
                  <c:v>5.6002961447979567E-2</c:v>
                </c:pt>
                <c:pt idx="104">
                  <c:v>5.1965538645915924E-2</c:v>
                </c:pt>
                <c:pt idx="105">
                  <c:v>1.6279930653482429E-2</c:v>
                </c:pt>
                <c:pt idx="106">
                  <c:v>3.4383213540154896E-2</c:v>
                </c:pt>
                <c:pt idx="107">
                  <c:v>2.7220044052622627E-2</c:v>
                </c:pt>
                <c:pt idx="108">
                  <c:v>1.419609952983668E-2</c:v>
                </c:pt>
                <c:pt idx="109">
                  <c:v>7.840414602717137E-2</c:v>
                </c:pt>
                <c:pt idx="110">
                  <c:v>0.64364333831608123</c:v>
                </c:pt>
                <c:pt idx="111">
                  <c:v>0.38381564508650162</c:v>
                </c:pt>
                <c:pt idx="112">
                  <c:v>0.19509868895133331</c:v>
                </c:pt>
                <c:pt idx="113">
                  <c:v>2.0968550681685381E-2</c:v>
                </c:pt>
                <c:pt idx="114">
                  <c:v>1.4456578420292401E-2</c:v>
                </c:pt>
                <c:pt idx="115">
                  <c:v>0.63621968993809297</c:v>
                </c:pt>
                <c:pt idx="116">
                  <c:v>4.050446746586428E-2</c:v>
                </c:pt>
                <c:pt idx="117">
                  <c:v>8.8562822754944415E-3</c:v>
                </c:pt>
                <c:pt idx="118">
                  <c:v>8.074845604127287E-3</c:v>
                </c:pt>
                <c:pt idx="119">
                  <c:v>8.074845604127287E-3</c:v>
                </c:pt>
                <c:pt idx="120">
                  <c:v>7.9446061588994265E-3</c:v>
                </c:pt>
                <c:pt idx="121">
                  <c:v>1.3975994867401595</c:v>
                </c:pt>
                <c:pt idx="122">
                  <c:v>0.22049538077076594</c:v>
                </c:pt>
                <c:pt idx="123">
                  <c:v>8.07862254803889</c:v>
                </c:pt>
                <c:pt idx="124">
                  <c:v>3.2985744292859946</c:v>
                </c:pt>
                <c:pt idx="125">
                  <c:v>7.5669117677386349E-2</c:v>
                </c:pt>
                <c:pt idx="126">
                  <c:v>3.685776299948422E-2</c:v>
                </c:pt>
                <c:pt idx="127">
                  <c:v>1.1721550070507349E-2</c:v>
                </c:pt>
                <c:pt idx="128">
                  <c:v>1.5368254536887423E-2</c:v>
                </c:pt>
                <c:pt idx="129">
                  <c:v>1.1982028960963075E-2</c:v>
                </c:pt>
                <c:pt idx="130">
                  <c:v>1.0549395063456618E-2</c:v>
                </c:pt>
                <c:pt idx="131">
                  <c:v>8.3353244945830081E-3</c:v>
                </c:pt>
                <c:pt idx="132">
                  <c:v>7.8143667136715694E-3</c:v>
                </c:pt>
                <c:pt idx="133">
                  <c:v>8.074845604127287E-3</c:v>
                </c:pt>
                <c:pt idx="134">
                  <c:v>3.607632632811706E-2</c:v>
                </c:pt>
                <c:pt idx="135">
                  <c:v>14.014415503743811</c:v>
                </c:pt>
                <c:pt idx="136">
                  <c:v>1.3675141748925243E-2</c:v>
                </c:pt>
                <c:pt idx="137">
                  <c:v>8.4655639398108634E-3</c:v>
                </c:pt>
                <c:pt idx="138">
                  <c:v>1.0482972946390401</c:v>
                </c:pt>
                <c:pt idx="139">
                  <c:v>2.0025617098235662</c:v>
                </c:pt>
                <c:pt idx="140">
                  <c:v>0.10210772505864177</c:v>
                </c:pt>
                <c:pt idx="141">
                  <c:v>7.8143667136715694E-3</c:v>
                </c:pt>
                <c:pt idx="142">
                  <c:v>8.074845604127287E-3</c:v>
                </c:pt>
                <c:pt idx="143">
                  <c:v>8.074845604127287E-3</c:v>
                </c:pt>
                <c:pt idx="168">
                  <c:v>2.7350283497850486E-2</c:v>
                </c:pt>
                <c:pt idx="169">
                  <c:v>1.3711608793589039</c:v>
                </c:pt>
                <c:pt idx="170">
                  <c:v>0.3138770629991412</c:v>
                </c:pt>
                <c:pt idx="171">
                  <c:v>0.89617762261290068</c:v>
                </c:pt>
                <c:pt idx="172">
                  <c:v>0.2969459351195195</c:v>
                </c:pt>
                <c:pt idx="173">
                  <c:v>0.1896286322517633</c:v>
                </c:pt>
                <c:pt idx="174">
                  <c:v>0.21880226798280361</c:v>
                </c:pt>
                <c:pt idx="175">
                  <c:v>2.7350283497850486E-2</c:v>
                </c:pt>
                <c:pt idx="176">
                  <c:v>2.8261959614445508E-2</c:v>
                </c:pt>
                <c:pt idx="177">
                  <c:v>2.7350283497850486E-2</c:v>
                </c:pt>
                <c:pt idx="178">
                  <c:v>2.2270945133963976E-2</c:v>
                </c:pt>
                <c:pt idx="179">
                  <c:v>2.0187114010318218E-2</c:v>
                </c:pt>
                <c:pt idx="180">
                  <c:v>1.953591678417892E-2</c:v>
                </c:pt>
                <c:pt idx="181">
                  <c:v>2.0187114010318218E-2</c:v>
                </c:pt>
                <c:pt idx="182">
                  <c:v>2.3061498566497072</c:v>
                </c:pt>
                <c:pt idx="183">
                  <c:v>0.2956435406672408</c:v>
                </c:pt>
                <c:pt idx="184">
                  <c:v>14.59398103500779</c:v>
                </c:pt>
                <c:pt idx="185">
                  <c:v>11.983461594860573</c:v>
                </c:pt>
                <c:pt idx="186">
                  <c:v>3.4224321416976911</c:v>
                </c:pt>
                <c:pt idx="187">
                  <c:v>1.0485577735294962</c:v>
                </c:pt>
                <c:pt idx="188">
                  <c:v>0.3741779261396399</c:v>
                </c:pt>
                <c:pt idx="189">
                  <c:v>0.25644146765365528</c:v>
                </c:pt>
                <c:pt idx="190">
                  <c:v>0.22049538077076597</c:v>
                </c:pt>
                <c:pt idx="191">
                  <c:v>0.14039812195563248</c:v>
                </c:pt>
                <c:pt idx="192">
                  <c:v>5.4049369769561685E-2</c:v>
                </c:pt>
                <c:pt idx="193">
                  <c:v>0.12841609299466938</c:v>
                </c:pt>
                <c:pt idx="194">
                  <c:v>0.15993403873981138</c:v>
                </c:pt>
                <c:pt idx="195">
                  <c:v>0.23130525472467833</c:v>
                </c:pt>
                <c:pt idx="196">
                  <c:v>0.2043456895625114</c:v>
                </c:pt>
                <c:pt idx="197">
                  <c:v>0.3223426269389521</c:v>
                </c:pt>
                <c:pt idx="198">
                  <c:v>0.31960759858916704</c:v>
                </c:pt>
                <c:pt idx="199">
                  <c:v>1.2664483653957044</c:v>
                </c:pt>
                <c:pt idx="200">
                  <c:v>8.8953541090628002E-2</c:v>
                </c:pt>
                <c:pt idx="201">
                  <c:v>3.9462551904041417E-2</c:v>
                </c:pt>
                <c:pt idx="202">
                  <c:v>3.1778424635597713E-2</c:v>
                </c:pt>
                <c:pt idx="203">
                  <c:v>2.8261959614445508E-2</c:v>
                </c:pt>
                <c:pt idx="204">
                  <c:v>2.7350283497850486E-2</c:v>
                </c:pt>
                <c:pt idx="205">
                  <c:v>0.1084894578748069</c:v>
                </c:pt>
                <c:pt idx="206">
                  <c:v>2.9668545622906382</c:v>
                </c:pt>
                <c:pt idx="207">
                  <c:v>0.35086506544385321</c:v>
                </c:pt>
                <c:pt idx="208">
                  <c:v>4.7017742121709496</c:v>
                </c:pt>
                <c:pt idx="209">
                  <c:v>0.40478419576818697</c:v>
                </c:pt>
                <c:pt idx="210">
                  <c:v>0.29876928735270941</c:v>
                </c:pt>
                <c:pt idx="211">
                  <c:v>0.30983964019707755</c:v>
                </c:pt>
                <c:pt idx="212">
                  <c:v>0.28222887780877137</c:v>
                </c:pt>
                <c:pt idx="213">
                  <c:v>0.24237560756904647</c:v>
                </c:pt>
                <c:pt idx="214">
                  <c:v>0.25032021372794594</c:v>
                </c:pt>
                <c:pt idx="215">
                  <c:v>0.22648639525124764</c:v>
                </c:pt>
                <c:pt idx="216">
                  <c:v>1.2436564624808297</c:v>
                </c:pt>
                <c:pt idx="217">
                  <c:v>1.7252819309334542</c:v>
                </c:pt>
                <c:pt idx="218">
                  <c:v>6.6556263694793003</c:v>
                </c:pt>
                <c:pt idx="219">
                  <c:v>6.7204856132027722</c:v>
                </c:pt>
                <c:pt idx="220">
                  <c:v>15.358877296831006</c:v>
                </c:pt>
                <c:pt idx="221">
                  <c:v>25.056376149052195</c:v>
                </c:pt>
                <c:pt idx="222">
                  <c:v>3.8151040690596854</c:v>
                </c:pt>
                <c:pt idx="223">
                  <c:v>0.8388722667126427</c:v>
                </c:pt>
                <c:pt idx="224">
                  <c:v>0.31192347132072323</c:v>
                </c:pt>
                <c:pt idx="225">
                  <c:v>8.3223005500602215E-2</c:v>
                </c:pt>
                <c:pt idx="226">
                  <c:v>4.4281411377472227E-2</c:v>
                </c:pt>
                <c:pt idx="227">
                  <c:v>4.5714045274978667E-2</c:v>
                </c:pt>
                <c:pt idx="228">
                  <c:v>1.2799932676994026</c:v>
                </c:pt>
                <c:pt idx="229">
                  <c:v>0.16774840545348293</c:v>
                </c:pt>
                <c:pt idx="230">
                  <c:v>0.37365696835872853</c:v>
                </c:pt>
                <c:pt idx="231">
                  <c:v>27.874757743783068</c:v>
                </c:pt>
                <c:pt idx="232">
                  <c:v>34.959262606397715</c:v>
                </c:pt>
                <c:pt idx="233">
                  <c:v>62.923885567387998</c:v>
                </c:pt>
                <c:pt idx="234">
                  <c:v>36.94241863888233</c:v>
                </c:pt>
                <c:pt idx="235">
                  <c:v>3.9601324278439356</c:v>
                </c:pt>
                <c:pt idx="236">
                  <c:v>1.9516380867394725</c:v>
                </c:pt>
                <c:pt idx="237">
                  <c:v>1.1567867525138471</c:v>
                </c:pt>
                <c:pt idx="238">
                  <c:v>0.66838883290937445</c:v>
                </c:pt>
                <c:pt idx="239">
                  <c:v>0.29994144235976028</c:v>
                </c:pt>
                <c:pt idx="240">
                  <c:v>0.34552524818951103</c:v>
                </c:pt>
                <c:pt idx="241">
                  <c:v>3.1702885757365546</c:v>
                </c:pt>
                <c:pt idx="242">
                  <c:v>12.692875853016726</c:v>
                </c:pt>
                <c:pt idx="243">
                  <c:v>11.567216327912332</c:v>
                </c:pt>
                <c:pt idx="244">
                  <c:v>4.1640155428251209</c:v>
                </c:pt>
                <c:pt idx="245">
                  <c:v>5.4778710662837682</c:v>
                </c:pt>
                <c:pt idx="246">
                  <c:v>5.6652856279666564</c:v>
                </c:pt>
                <c:pt idx="247">
                  <c:v>2.5573817464942477</c:v>
                </c:pt>
                <c:pt idx="248">
                  <c:v>4.3710962607374162</c:v>
                </c:pt>
                <c:pt idx="249">
                  <c:v>0.78807888307377738</c:v>
                </c:pt>
                <c:pt idx="250">
                  <c:v>0.37001026389234865</c:v>
                </c:pt>
                <c:pt idx="251">
                  <c:v>0.23039357860808332</c:v>
                </c:pt>
                <c:pt idx="252">
                  <c:v>0.23391004362923554</c:v>
                </c:pt>
                <c:pt idx="253">
                  <c:v>0.96989314861186882</c:v>
                </c:pt>
                <c:pt idx="254">
                  <c:v>9.4108418332746666</c:v>
                </c:pt>
                <c:pt idx="255">
                  <c:v>0.934728498400347</c:v>
                </c:pt>
                <c:pt idx="256">
                  <c:v>1.1128960594720587</c:v>
                </c:pt>
                <c:pt idx="257">
                  <c:v>0.83314173112261669</c:v>
                </c:pt>
                <c:pt idx="258">
                  <c:v>0.43083208481375884</c:v>
                </c:pt>
                <c:pt idx="259">
                  <c:v>1.5231503119398158</c:v>
                </c:pt>
                <c:pt idx="260">
                  <c:v>0.33784112092106738</c:v>
                </c:pt>
                <c:pt idx="261">
                  <c:v>0.18741456168288975</c:v>
                </c:pt>
                <c:pt idx="262">
                  <c:v>0.15876188373276065</c:v>
                </c:pt>
                <c:pt idx="263">
                  <c:v>0.13610022026311314</c:v>
                </c:pt>
                <c:pt idx="264">
                  <c:v>0.11929933182871928</c:v>
                </c:pt>
                <c:pt idx="265">
                  <c:v>7.0934913843353646</c:v>
                </c:pt>
                <c:pt idx="266">
                  <c:v>15.197771103084138</c:v>
                </c:pt>
                <c:pt idx="267">
                  <c:v>5.1154146902146351</c:v>
                </c:pt>
                <c:pt idx="268">
                  <c:v>3.3192825010772249</c:v>
                </c:pt>
                <c:pt idx="269">
                  <c:v>1.2596759142438563</c:v>
                </c:pt>
                <c:pt idx="270">
                  <c:v>9.6623342020096654</c:v>
                </c:pt>
                <c:pt idx="271">
                  <c:v>3.2802106675088663</c:v>
                </c:pt>
                <c:pt idx="272">
                  <c:v>0.57969577070920231</c:v>
                </c:pt>
                <c:pt idx="273">
                  <c:v>0.22896094471057682</c:v>
                </c:pt>
                <c:pt idx="274">
                  <c:v>0.14482626309337965</c:v>
                </c:pt>
                <c:pt idx="275">
                  <c:v>7.710175157489281E-2</c:v>
                </c:pt>
                <c:pt idx="276">
                  <c:v>6.3687088716423298E-2</c:v>
                </c:pt>
                <c:pt idx="277">
                  <c:v>5.717511645503031E-2</c:v>
                </c:pt>
                <c:pt idx="278">
                  <c:v>0.15967355984935569</c:v>
                </c:pt>
                <c:pt idx="279">
                  <c:v>0.12125292350713712</c:v>
                </c:pt>
                <c:pt idx="280">
                  <c:v>2.3259462523243406</c:v>
                </c:pt>
                <c:pt idx="281">
                  <c:v>1.3038270861761003</c:v>
                </c:pt>
                <c:pt idx="282">
                  <c:v>0.24406872035700836</c:v>
                </c:pt>
                <c:pt idx="283">
                  <c:v>0.43148328203989789</c:v>
                </c:pt>
                <c:pt idx="284">
                  <c:v>7.3845765444196285E-2</c:v>
                </c:pt>
                <c:pt idx="285">
                  <c:v>5.6002961447979581E-2</c:v>
                </c:pt>
                <c:pt idx="286">
                  <c:v>5.6784398119346741E-2</c:v>
                </c:pt>
                <c:pt idx="287">
                  <c:v>4.8449073624763722E-2</c:v>
                </c:pt>
                <c:pt idx="288">
                  <c:v>0.61941880150369921</c:v>
                </c:pt>
                <c:pt idx="289">
                  <c:v>8.074845604127287E-3</c:v>
                </c:pt>
                <c:pt idx="290">
                  <c:v>9.4427504973554903</c:v>
                </c:pt>
                <c:pt idx="291">
                  <c:v>11.361307765007082</c:v>
                </c:pt>
                <c:pt idx="292">
                  <c:v>7.5620929082651989</c:v>
                </c:pt>
                <c:pt idx="293">
                  <c:v>0.95192010517042425</c:v>
                </c:pt>
                <c:pt idx="294">
                  <c:v>2.9680267172976875</c:v>
                </c:pt>
                <c:pt idx="295">
                  <c:v>0.31817496469166051</c:v>
                </c:pt>
                <c:pt idx="296">
                  <c:v>0.19197294226586473</c:v>
                </c:pt>
                <c:pt idx="297">
                  <c:v>4.7797876398624428E-2</c:v>
                </c:pt>
                <c:pt idx="298">
                  <c:v>2.318262125055898E-2</c:v>
                </c:pt>
                <c:pt idx="299">
                  <c:v>2.0447592900773935E-2</c:v>
                </c:pt>
                <c:pt idx="300">
                  <c:v>1.3788450066273474</c:v>
                </c:pt>
                <c:pt idx="301">
                  <c:v>0.17855827940739524</c:v>
                </c:pt>
                <c:pt idx="302">
                  <c:v>0.11773645848598498</c:v>
                </c:pt>
                <c:pt idx="303">
                  <c:v>5.2616735872055231E-2</c:v>
                </c:pt>
                <c:pt idx="304">
                  <c:v>0.32872435975511693</c:v>
                </c:pt>
                <c:pt idx="305">
                  <c:v>3.4682764264178969</c:v>
                </c:pt>
                <c:pt idx="306">
                  <c:v>0.53958202157902158</c:v>
                </c:pt>
                <c:pt idx="307">
                  <c:v>3.8160157451762815E-2</c:v>
                </c:pt>
                <c:pt idx="308">
                  <c:v>3.2038903526053431E-2</c:v>
                </c:pt>
                <c:pt idx="309">
                  <c:v>1.7973043441444608E-2</c:v>
                </c:pt>
                <c:pt idx="310">
                  <c:v>1.5368254536887416E-2</c:v>
                </c:pt>
                <c:pt idx="311">
                  <c:v>1.0809873953912336E-2</c:v>
                </c:pt>
                <c:pt idx="312">
                  <c:v>1.2502986741874509E-2</c:v>
                </c:pt>
                <c:pt idx="313">
                  <c:v>1.422605460223908</c:v>
                </c:pt>
                <c:pt idx="314">
                  <c:v>2.6273203285816078</c:v>
                </c:pt>
                <c:pt idx="315">
                  <c:v>3.2916717386889194</c:v>
                </c:pt>
                <c:pt idx="316">
                  <c:v>0.25761362266070581</c:v>
                </c:pt>
                <c:pt idx="317">
                  <c:v>2.2690316147597662</c:v>
                </c:pt>
                <c:pt idx="318">
                  <c:v>4.8188594734308005E-2</c:v>
                </c:pt>
                <c:pt idx="319">
                  <c:v>3.3992495204471312E-2</c:v>
                </c:pt>
                <c:pt idx="320">
                  <c:v>2.4745494593293296E-2</c:v>
                </c:pt>
                <c:pt idx="321">
                  <c:v>2.7350283497850486E-2</c:v>
                </c:pt>
                <c:pt idx="322">
                  <c:v>2.5917649600344039E-2</c:v>
                </c:pt>
                <c:pt idx="323">
                  <c:v>2.5917649600344039E-2</c:v>
                </c:pt>
                <c:pt idx="324">
                  <c:v>1.9666156229406775E-2</c:v>
                </c:pt>
                <c:pt idx="325">
                  <c:v>9.2470006111780231E-3</c:v>
                </c:pt>
                <c:pt idx="326">
                  <c:v>0.66148614231229774</c:v>
                </c:pt>
                <c:pt idx="327">
                  <c:v>1.831036360458475</c:v>
                </c:pt>
                <c:pt idx="328">
                  <c:v>3.9375291475738736</c:v>
                </c:pt>
                <c:pt idx="329">
                  <c:v>2.3361049290521163</c:v>
                </c:pt>
                <c:pt idx="330">
                  <c:v>6.1290682924230611</c:v>
                </c:pt>
                <c:pt idx="331">
                  <c:v>6.7749257013080166</c:v>
                </c:pt>
                <c:pt idx="332">
                  <c:v>0.10523347174411046</c:v>
                </c:pt>
                <c:pt idx="333">
                  <c:v>5.9519426469131782E-2</c:v>
                </c:pt>
                <c:pt idx="334">
                  <c:v>5.2095778091143796E-2</c:v>
                </c:pt>
                <c:pt idx="335">
                  <c:v>3.946255190404141E-2</c:v>
                </c:pt>
                <c:pt idx="336">
                  <c:v>0.13857476972244245</c:v>
                </c:pt>
                <c:pt idx="337">
                  <c:v>4.346741484479808</c:v>
                </c:pt>
                <c:pt idx="338">
                  <c:v>2.4821033471525444</c:v>
                </c:pt>
                <c:pt idx="339">
                  <c:v>0.13531878359174598</c:v>
                </c:pt>
                <c:pt idx="340">
                  <c:v>0.27337259553327692</c:v>
                </c:pt>
                <c:pt idx="341">
                  <c:v>0.46117787555185008</c:v>
                </c:pt>
                <c:pt idx="342">
                  <c:v>0.1090104156557184</c:v>
                </c:pt>
                <c:pt idx="343">
                  <c:v>0.1095313734366298</c:v>
                </c:pt>
                <c:pt idx="344">
                  <c:v>6.2514933709372569E-2</c:v>
                </c:pt>
                <c:pt idx="345">
                  <c:v>5.0272425857953766E-2</c:v>
                </c:pt>
                <c:pt idx="346">
                  <c:v>2.9564354066724096E-2</c:v>
                </c:pt>
                <c:pt idx="347">
                  <c:v>2.3573339586242571E-2</c:v>
                </c:pt>
                <c:pt idx="348">
                  <c:v>1.3154183968013806E-2</c:v>
                </c:pt>
                <c:pt idx="349">
                  <c:v>1.0809873953912337E-2</c:v>
                </c:pt>
                <c:pt idx="350">
                  <c:v>1.7061367324849589E-2</c:v>
                </c:pt>
                <c:pt idx="351">
                  <c:v>2.1169119427336285</c:v>
                </c:pt>
                <c:pt idx="352">
                  <c:v>6.0170623695271042E-2</c:v>
                </c:pt>
                <c:pt idx="353">
                  <c:v>1.51077756464317E-2</c:v>
                </c:pt>
                <c:pt idx="354">
                  <c:v>1.4196099529836685E-2</c:v>
                </c:pt>
                <c:pt idx="355">
                  <c:v>0.34695788208701756</c:v>
                </c:pt>
                <c:pt idx="356">
                  <c:v>3.1418963766768804</c:v>
                </c:pt>
                <c:pt idx="357">
                  <c:v>1.51077756464317E-2</c:v>
                </c:pt>
                <c:pt idx="358">
                  <c:v>5.3398172543422384E-3</c:v>
                </c:pt>
                <c:pt idx="359">
                  <c:v>2.8652677950129078E-3</c:v>
                </c:pt>
                <c:pt idx="360">
                  <c:v>0</c:v>
                </c:pt>
                <c:pt idx="361">
                  <c:v>1.3023944522785945E-4</c:v>
                </c:pt>
                <c:pt idx="362">
                  <c:v>0.92443958222734612</c:v>
                </c:pt>
                <c:pt idx="363">
                  <c:v>1.609889782461571</c:v>
                </c:pt>
                <c:pt idx="364">
                  <c:v>14.338972201251631</c:v>
                </c:pt>
                <c:pt idx="365">
                  <c:v>3.0065775930851348</c:v>
                </c:pt>
                <c:pt idx="366">
                  <c:v>5.2461750932234006</c:v>
                </c:pt>
                <c:pt idx="367">
                  <c:v>0.16800888434393862</c:v>
                </c:pt>
                <c:pt idx="368">
                  <c:v>0.18311665999037041</c:v>
                </c:pt>
                <c:pt idx="369">
                  <c:v>3.0606269628546973E-2</c:v>
                </c:pt>
                <c:pt idx="370">
                  <c:v>0</c:v>
                </c:pt>
                <c:pt idx="371">
                  <c:v>2.6047889045571894E-3</c:v>
                </c:pt>
                <c:pt idx="372">
                  <c:v>9.5214151222731205E-2</c:v>
                </c:pt>
                <c:pt idx="373">
                  <c:v>9.145583155179085E-2</c:v>
                </c:pt>
                <c:pt idx="374">
                  <c:v>0.14590125947429039</c:v>
                </c:pt>
                <c:pt idx="375">
                  <c:v>3.0337688542203622</c:v>
                </c:pt>
                <c:pt idx="376">
                  <c:v>0.13445816133768024</c:v>
                </c:pt>
                <c:pt idx="377">
                  <c:v>0.11326924551466938</c:v>
                </c:pt>
                <c:pt idx="378">
                  <c:v>1.8140855664226245</c:v>
                </c:pt>
                <c:pt idx="379">
                  <c:v>6.7823493496860024E-2</c:v>
                </c:pt>
                <c:pt idx="380">
                  <c:v>0.12684814031357119</c:v>
                </c:pt>
                <c:pt idx="381">
                  <c:v>4.5039404948698349E-3</c:v>
                </c:pt>
                <c:pt idx="382">
                  <c:v>1.1395951457437699E-4</c:v>
                </c:pt>
                <c:pt idx="383">
                  <c:v>0</c:v>
                </c:pt>
                <c:pt idx="384">
                  <c:v>0</c:v>
                </c:pt>
                <c:pt idx="385">
                  <c:v>1.2196552863170134</c:v>
                </c:pt>
                <c:pt idx="386">
                  <c:v>2.033376362564478E-2</c:v>
                </c:pt>
                <c:pt idx="387">
                  <c:v>11.771006025283164</c:v>
                </c:pt>
                <c:pt idx="388">
                  <c:v>0.4615921672271201</c:v>
                </c:pt>
                <c:pt idx="389">
                  <c:v>5.9378022898658953</c:v>
                </c:pt>
                <c:pt idx="390">
                  <c:v>4.4030570205963335E-2</c:v>
                </c:pt>
                <c:pt idx="391">
                  <c:v>1.7001196701154308E-2</c:v>
                </c:pt>
                <c:pt idx="392">
                  <c:v>6.8849976986817882</c:v>
                </c:pt>
                <c:pt idx="393">
                  <c:v>1.6217155240882603E-2</c:v>
                </c:pt>
                <c:pt idx="394">
                  <c:v>7.0759090592296015E-4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3.9219446921022461</c:v>
                </c:pt>
                <c:pt idx="4">
                  <c:v>0</c:v>
                </c:pt>
                <c:pt idx="5">
                  <c:v>10.155000451500234</c:v>
                </c:pt>
                <c:pt idx="6">
                  <c:v>25.900148541338815</c:v>
                </c:pt>
                <c:pt idx="7">
                  <c:v>9.6051491739258115</c:v>
                </c:pt>
                <c:pt idx="8">
                  <c:v>3.5115169295312731</c:v>
                </c:pt>
                <c:pt idx="9">
                  <c:v>1.3343764332218837</c:v>
                </c:pt>
                <c:pt idx="10">
                  <c:v>0.50706304462431584</c:v>
                </c:pt>
                <c:pt idx="11">
                  <c:v>0.19268395695724005</c:v>
                </c:pt>
                <c:pt idx="12">
                  <c:v>7.3219903643751222E-2</c:v>
                </c:pt>
                <c:pt idx="13">
                  <c:v>1.6295887625922927</c:v>
                </c:pt>
                <c:pt idx="14">
                  <c:v>1.0572954086157679E-2</c:v>
                </c:pt>
                <c:pt idx="15">
                  <c:v>4.0177225527399177E-3</c:v>
                </c:pt>
                <c:pt idx="16">
                  <c:v>1.5267345700411689E-3</c:v>
                </c:pt>
                <c:pt idx="17">
                  <c:v>5.8015913661564416E-4</c:v>
                </c:pt>
                <c:pt idx="18">
                  <c:v>1.1230285871892434</c:v>
                </c:pt>
                <c:pt idx="19">
                  <c:v>2.4255827353069073</c:v>
                </c:pt>
                <c:pt idx="20">
                  <c:v>3.1834492144373628E-5</c:v>
                </c:pt>
                <c:pt idx="21">
                  <c:v>1.2097107014861976E-5</c:v>
                </c:pt>
                <c:pt idx="22">
                  <c:v>4.5969006656475509E-6</c:v>
                </c:pt>
                <c:pt idx="23">
                  <c:v>1.7468222529460691E-6</c:v>
                </c:pt>
                <c:pt idx="24">
                  <c:v>6.6379245611950624E-7</c:v>
                </c:pt>
                <c:pt idx="25">
                  <c:v>2.522411333254124E-7</c:v>
                </c:pt>
                <c:pt idx="26">
                  <c:v>9.5851630663656692E-8</c:v>
                </c:pt>
                <c:pt idx="27">
                  <c:v>3.6423619652189545E-8</c:v>
                </c:pt>
                <c:pt idx="28">
                  <c:v>1.3840975467832028E-8</c:v>
                </c:pt>
                <c:pt idx="29">
                  <c:v>5.25957067777617E-9</c:v>
                </c:pt>
                <c:pt idx="30">
                  <c:v>2.61382368703085</c:v>
                </c:pt>
                <c:pt idx="31">
                  <c:v>7.59482005870879E-10</c:v>
                </c:pt>
                <c:pt idx="32">
                  <c:v>2.8860316223093406E-10</c:v>
                </c:pt>
                <c:pt idx="33">
                  <c:v>1.0966920164775492E-10</c:v>
                </c:pt>
                <c:pt idx="34">
                  <c:v>4.1674296626146877E-11</c:v>
                </c:pt>
                <c:pt idx="35">
                  <c:v>1.5836232717935812E-11</c:v>
                </c:pt>
                <c:pt idx="36">
                  <c:v>6.0177684328156088E-12</c:v>
                </c:pt>
                <c:pt idx="37">
                  <c:v>0.69248652419731049</c:v>
                </c:pt>
                <c:pt idx="38">
                  <c:v>10.935653342781698</c:v>
                </c:pt>
                <c:pt idx="39">
                  <c:v>1.2202148454993376</c:v>
                </c:pt>
                <c:pt idx="40">
                  <c:v>1.7759162673181448</c:v>
                </c:pt>
                <c:pt idx="41">
                  <c:v>6.5099422782861032</c:v>
                </c:pt>
                <c:pt idx="42">
                  <c:v>1.1516903288591767</c:v>
                </c:pt>
                <c:pt idx="43">
                  <c:v>0.26582824781742642</c:v>
                </c:pt>
                <c:pt idx="44">
                  <c:v>0.10101473417062204</c:v>
                </c:pt>
                <c:pt idx="45">
                  <c:v>3.8385598984836379E-2</c:v>
                </c:pt>
                <c:pt idx="46">
                  <c:v>1.4586527614237822E-2</c:v>
                </c:pt>
                <c:pt idx="47">
                  <c:v>5.5428804934103734E-3</c:v>
                </c:pt>
                <c:pt idx="48">
                  <c:v>2.106294587495942E-3</c:v>
                </c:pt>
                <c:pt idx="49">
                  <c:v>8.0039194324845787E-4</c:v>
                </c:pt>
                <c:pt idx="50">
                  <c:v>3.0414893843441407E-4</c:v>
                </c:pt>
                <c:pt idx="51">
                  <c:v>1.1557659660507732E-4</c:v>
                </c:pt>
                <c:pt idx="52">
                  <c:v>4.391910670992939E-5</c:v>
                </c:pt>
                <c:pt idx="53">
                  <c:v>1.6689260549773165E-5</c:v>
                </c:pt>
                <c:pt idx="54">
                  <c:v>6.3419190089138034E-6</c:v>
                </c:pt>
                <c:pt idx="55">
                  <c:v>6.9046474613917157</c:v>
                </c:pt>
                <c:pt idx="56">
                  <c:v>3.4048221720549179E-2</c:v>
                </c:pt>
                <c:pt idx="57">
                  <c:v>1.2938324253808689E-2</c:v>
                </c:pt>
                <c:pt idx="58">
                  <c:v>4.9165632164473016E-3</c:v>
                </c:pt>
                <c:pt idx="59">
                  <c:v>1.8682940222499742E-3</c:v>
                </c:pt>
                <c:pt idx="60">
                  <c:v>7.0995172845499024E-4</c:v>
                </c:pt>
                <c:pt idx="61">
                  <c:v>2.6978165681289631E-4</c:v>
                </c:pt>
                <c:pt idx="62">
                  <c:v>1.0251702958890058E-4</c:v>
                </c:pt>
                <c:pt idx="63">
                  <c:v>7.0058661272858824</c:v>
                </c:pt>
                <c:pt idx="64">
                  <c:v>42.419552326168024</c:v>
                </c:pt>
                <c:pt idx="65">
                  <c:v>24.621914173056709</c:v>
                </c:pt>
                <c:pt idx="66">
                  <c:v>27.606956544122781</c:v>
                </c:pt>
                <c:pt idx="67">
                  <c:v>8.0844264485352344</c:v>
                </c:pt>
                <c:pt idx="68">
                  <c:v>4.5011834606064944</c:v>
                </c:pt>
                <c:pt idx="69">
                  <c:v>1.1673911791684877</c:v>
                </c:pt>
                <c:pt idx="70">
                  <c:v>0.44360864808402528</c:v>
                </c:pt>
                <c:pt idx="71">
                  <c:v>0.16857128627192963</c:v>
                </c:pt>
                <c:pt idx="72">
                  <c:v>6.4057088783333258E-2</c:v>
                </c:pt>
                <c:pt idx="73">
                  <c:v>2.4341693737666641E-2</c:v>
                </c:pt>
                <c:pt idx="74">
                  <c:v>0.29730646423155987</c:v>
                </c:pt>
                <c:pt idx="75">
                  <c:v>34.313684790352433</c:v>
                </c:pt>
                <c:pt idx="76">
                  <c:v>26.528978871257973</c:v>
                </c:pt>
                <c:pt idx="77">
                  <c:v>7.9583851202088782</c:v>
                </c:pt>
                <c:pt idx="78">
                  <c:v>3.0241863456793738</c:v>
                </c:pt>
                <c:pt idx="79">
                  <c:v>8.863705882987535</c:v>
                </c:pt>
                <c:pt idx="80">
                  <c:v>0.52979790364948554</c:v>
                </c:pt>
                <c:pt idx="81">
                  <c:v>0.20132320338680454</c:v>
                </c:pt>
                <c:pt idx="82">
                  <c:v>7.6502817286985714E-2</c:v>
                </c:pt>
                <c:pt idx="83">
                  <c:v>2.9071070569054572E-2</c:v>
                </c:pt>
                <c:pt idx="84">
                  <c:v>9.2757021939637585E-2</c:v>
                </c:pt>
                <c:pt idx="85">
                  <c:v>0.2386610285825998</c:v>
                </c:pt>
                <c:pt idx="86">
                  <c:v>3.5852951393231511</c:v>
                </c:pt>
                <c:pt idx="87">
                  <c:v>6.2412588797768045</c:v>
                </c:pt>
                <c:pt idx="88">
                  <c:v>0.49964781455442947</c:v>
                </c:pt>
                <c:pt idx="89">
                  <c:v>3.9920131284806408</c:v>
                </c:pt>
                <c:pt idx="90">
                  <c:v>6.813456917937348E-2</c:v>
                </c:pt>
                <c:pt idx="91">
                  <c:v>2.5891136288161924E-2</c:v>
                </c:pt>
                <c:pt idx="92">
                  <c:v>9.8386317895015323E-3</c:v>
                </c:pt>
                <c:pt idx="93">
                  <c:v>3.7386800800105827E-3</c:v>
                </c:pt>
                <c:pt idx="94">
                  <c:v>1.4206984304040214E-3</c:v>
                </c:pt>
                <c:pt idx="95">
                  <c:v>5.3986540355352821E-4</c:v>
                </c:pt>
                <c:pt idx="96">
                  <c:v>2.0514885335034066E-4</c:v>
                </c:pt>
                <c:pt idx="97">
                  <c:v>7.7956564273129467E-5</c:v>
                </c:pt>
                <c:pt idx="98">
                  <c:v>2.9623494423789197E-5</c:v>
                </c:pt>
                <c:pt idx="99">
                  <c:v>2.4401480768033212</c:v>
                </c:pt>
                <c:pt idx="100">
                  <c:v>4.2860875263678233</c:v>
                </c:pt>
                <c:pt idx="101">
                  <c:v>1.3654858118996274</c:v>
                </c:pt>
                <c:pt idx="102">
                  <c:v>9.0333486201974691E-2</c:v>
                </c:pt>
                <c:pt idx="103">
                  <c:v>3.4326724756750381E-2</c:v>
                </c:pt>
                <c:pt idx="104">
                  <c:v>1.3044155407565147E-2</c:v>
                </c:pt>
                <c:pt idx="105">
                  <c:v>4.9567790548747563E-3</c:v>
                </c:pt>
                <c:pt idx="106">
                  <c:v>1.8835760408524075E-3</c:v>
                </c:pt>
                <c:pt idx="107">
                  <c:v>7.1575889552391494E-4</c:v>
                </c:pt>
                <c:pt idx="108">
                  <c:v>2.7198838029908766E-4</c:v>
                </c:pt>
                <c:pt idx="109">
                  <c:v>4.3016880280166081</c:v>
                </c:pt>
                <c:pt idx="110">
                  <c:v>3.9275122115188268E-5</c:v>
                </c:pt>
                <c:pt idx="111">
                  <c:v>1.4924546403771539E-5</c:v>
                </c:pt>
                <c:pt idx="112">
                  <c:v>5.6713276334331853E-6</c:v>
                </c:pt>
                <c:pt idx="113">
                  <c:v>2.1551045007046104E-6</c:v>
                </c:pt>
                <c:pt idx="114">
                  <c:v>8.1893971026775204E-7</c:v>
                </c:pt>
                <c:pt idx="115">
                  <c:v>2.9948805429861389</c:v>
                </c:pt>
                <c:pt idx="116">
                  <c:v>1.4462577300774462</c:v>
                </c:pt>
                <c:pt idx="117">
                  <c:v>4.4936859781812084E-8</c:v>
                </c:pt>
                <c:pt idx="118">
                  <c:v>1.7076006717088593E-8</c:v>
                </c:pt>
                <c:pt idx="119">
                  <c:v>6.488882552493665E-9</c:v>
                </c:pt>
                <c:pt idx="120">
                  <c:v>2.4657753699475927E-9</c:v>
                </c:pt>
                <c:pt idx="121">
                  <c:v>1.6390533241908953E-2</c:v>
                </c:pt>
                <c:pt idx="122">
                  <c:v>3.5605796342043239E-10</c:v>
                </c:pt>
                <c:pt idx="123">
                  <c:v>12.586424439958213</c:v>
                </c:pt>
                <c:pt idx="124">
                  <c:v>7.4751106729829235</c:v>
                </c:pt>
                <c:pt idx="125">
                  <c:v>1.7294920583409255</c:v>
                </c:pt>
                <c:pt idx="126">
                  <c:v>0.65720698216955176</c:v>
                </c:pt>
                <c:pt idx="127">
                  <c:v>0.24973865322442965</c:v>
                </c:pt>
                <c:pt idx="128">
                  <c:v>9.4900688225283261E-2</c:v>
                </c:pt>
                <c:pt idx="129">
                  <c:v>3.6062261525607632E-2</c:v>
                </c:pt>
                <c:pt idx="130">
                  <c:v>1.3703659379730901E-2</c:v>
                </c:pt>
                <c:pt idx="131">
                  <c:v>5.2073905642977432E-3</c:v>
                </c:pt>
                <c:pt idx="132">
                  <c:v>1.9788084144331422E-3</c:v>
                </c:pt>
                <c:pt idx="133">
                  <c:v>7.519471974845941E-4</c:v>
                </c:pt>
                <c:pt idx="134">
                  <c:v>2.8573993504414581E-4</c:v>
                </c:pt>
                <c:pt idx="135">
                  <c:v>6.6964925147109353</c:v>
                </c:pt>
                <c:pt idx="136">
                  <c:v>9.1885735422925871E-2</c:v>
                </c:pt>
                <c:pt idx="137">
                  <c:v>3.4916579460711833E-2</c:v>
                </c:pt>
                <c:pt idx="138">
                  <c:v>5.1227684010985621</c:v>
                </c:pt>
                <c:pt idx="139">
                  <c:v>4.3591183065186048</c:v>
                </c:pt>
                <c:pt idx="140">
                  <c:v>1.9159425481681802E-3</c:v>
                </c:pt>
                <c:pt idx="141">
                  <c:v>7.2805816830390842E-4</c:v>
                </c:pt>
                <c:pt idx="142">
                  <c:v>2.7666210395548523E-4</c:v>
                </c:pt>
                <c:pt idx="143">
                  <c:v>1.0513159950308436E-4</c:v>
                </c:pt>
                <c:pt idx="144">
                  <c:v>3.9950007811172067E-5</c:v>
                </c:pt>
                <c:pt idx="145">
                  <c:v>1.5181002968245383E-5</c:v>
                </c:pt>
                <c:pt idx="146">
                  <c:v>21.633556803143819</c:v>
                </c:pt>
                <c:pt idx="147">
                  <c:v>4.3567006793216247</c:v>
                </c:pt>
                <c:pt idx="148">
                  <c:v>2.3287420582222773</c:v>
                </c:pt>
                <c:pt idx="149">
                  <c:v>0.60831971531873275</c:v>
                </c:pt>
                <c:pt idx="150">
                  <c:v>2.6103072288095888</c:v>
                </c:pt>
                <c:pt idx="151">
                  <c:v>0.68911671040820388</c:v>
                </c:pt>
                <c:pt idx="152">
                  <c:v>3.3379719418969507E-2</c:v>
                </c:pt>
                <c:pt idx="153">
                  <c:v>1.268429337920841E-2</c:v>
                </c:pt>
                <c:pt idx="154">
                  <c:v>4.8200314840991972E-3</c:v>
                </c:pt>
                <c:pt idx="155">
                  <c:v>1.8316119639576946E-3</c:v>
                </c:pt>
                <c:pt idx="156">
                  <c:v>6.9601254630392395E-4</c:v>
                </c:pt>
                <c:pt idx="157">
                  <c:v>6.699861147132788</c:v>
                </c:pt>
                <c:pt idx="158">
                  <c:v>5.5902382276291682</c:v>
                </c:pt>
                <c:pt idx="159">
                  <c:v>8.6948821721997476</c:v>
                </c:pt>
                <c:pt idx="160">
                  <c:v>1.5492935338677163</c:v>
                </c:pt>
                <c:pt idx="161">
                  <c:v>0.58873154286973217</c:v>
                </c:pt>
                <c:pt idx="162">
                  <c:v>1.0678558878262845</c:v>
                </c:pt>
                <c:pt idx="163">
                  <c:v>1.8193844522870608</c:v>
                </c:pt>
                <c:pt idx="164">
                  <c:v>2.0078863908269771</c:v>
                </c:pt>
                <c:pt idx="165">
                  <c:v>1.2275853343732214E-2</c:v>
                </c:pt>
                <c:pt idx="166">
                  <c:v>4.6648242706182411E-3</c:v>
                </c:pt>
                <c:pt idx="167">
                  <c:v>1.7726332228349317E-3</c:v>
                </c:pt>
                <c:pt idx="168">
                  <c:v>6.736006246772741E-4</c:v>
                </c:pt>
                <c:pt idx="169">
                  <c:v>1.8093121505508858</c:v>
                </c:pt>
                <c:pt idx="170">
                  <c:v>0.50307859539810496</c:v>
                </c:pt>
                <c:pt idx="171">
                  <c:v>1.1491302777841095</c:v>
                </c:pt>
                <c:pt idx="172">
                  <c:v>1.4045489121370725E-5</c:v>
                </c:pt>
                <c:pt idx="173">
                  <c:v>0.85264264061807193</c:v>
                </c:pt>
                <c:pt idx="174">
                  <c:v>2.0281686291259326E-6</c:v>
                </c:pt>
                <c:pt idx="175">
                  <c:v>7.7070407906785429E-7</c:v>
                </c:pt>
                <c:pt idx="176">
                  <c:v>2.9286755004578468E-7</c:v>
                </c:pt>
                <c:pt idx="177">
                  <c:v>1.1128966901739817E-7</c:v>
                </c:pt>
                <c:pt idx="178">
                  <c:v>4.2290074226611298E-8</c:v>
                </c:pt>
                <c:pt idx="179">
                  <c:v>1.6070228206112293E-8</c:v>
                </c:pt>
                <c:pt idx="180">
                  <c:v>6.1066867183226725E-9</c:v>
                </c:pt>
                <c:pt idx="181">
                  <c:v>2.3205409529626154E-9</c:v>
                </c:pt>
                <c:pt idx="182">
                  <c:v>4.3467574235523552</c:v>
                </c:pt>
                <c:pt idx="183">
                  <c:v>3.3508611360780167E-10</c:v>
                </c:pt>
                <c:pt idx="184">
                  <c:v>13.539273549988135</c:v>
                </c:pt>
                <c:pt idx="185">
                  <c:v>12.12613560120727</c:v>
                </c:pt>
                <c:pt idx="186">
                  <c:v>3.1789582313464897</c:v>
                </c:pt>
                <c:pt idx="187">
                  <c:v>1.2080041279116662</c:v>
                </c:pt>
                <c:pt idx="188">
                  <c:v>0.45904156860643325</c:v>
                </c:pt>
                <c:pt idx="189">
                  <c:v>0.17443579607044463</c:v>
                </c:pt>
                <c:pt idx="190">
                  <c:v>6.6285602506768973E-2</c:v>
                </c:pt>
                <c:pt idx="191">
                  <c:v>2.518852895257221E-2</c:v>
                </c:pt>
                <c:pt idx="192">
                  <c:v>9.5716410019774396E-3</c:v>
                </c:pt>
                <c:pt idx="193">
                  <c:v>3.6372235807514263E-3</c:v>
                </c:pt>
                <c:pt idx="194">
                  <c:v>1.382144960685542E-3</c:v>
                </c:pt>
                <c:pt idx="195">
                  <c:v>5.2521508506050594E-4</c:v>
                </c:pt>
                <c:pt idx="196">
                  <c:v>1.995817323229922E-4</c:v>
                </c:pt>
                <c:pt idx="197">
                  <c:v>0.29623837315117407</c:v>
                </c:pt>
                <c:pt idx="198">
                  <c:v>2.8819602147440077E-5</c:v>
                </c:pt>
                <c:pt idx="199">
                  <c:v>2.9660089544569197</c:v>
                </c:pt>
                <c:pt idx="200">
                  <c:v>4.1615505500903467E-6</c:v>
                </c:pt>
                <c:pt idx="201">
                  <c:v>1.5813892090343321E-6</c:v>
                </c:pt>
                <c:pt idx="202">
                  <c:v>6.0092789943304625E-7</c:v>
                </c:pt>
                <c:pt idx="203">
                  <c:v>2.2835260178455761E-7</c:v>
                </c:pt>
                <c:pt idx="204">
                  <c:v>8.6773988678131907E-8</c:v>
                </c:pt>
                <c:pt idx="205">
                  <c:v>3.2974115697690128E-8</c:v>
                </c:pt>
                <c:pt idx="206">
                  <c:v>1.2196068903745627</c:v>
                </c:pt>
                <c:pt idx="207">
                  <c:v>4.7614623067464534E-9</c:v>
                </c:pt>
                <c:pt idx="208">
                  <c:v>1.1054158324627414</c:v>
                </c:pt>
                <c:pt idx="209">
                  <c:v>6.8755515709418802E-10</c:v>
                </c:pt>
                <c:pt idx="210">
                  <c:v>2.6127095969579141E-10</c:v>
                </c:pt>
                <c:pt idx="211">
                  <c:v>9.9282964684400744E-11</c:v>
                </c:pt>
                <c:pt idx="212">
                  <c:v>3.7727526580072278E-11</c:v>
                </c:pt>
                <c:pt idx="213">
                  <c:v>1.4336460100427468E-11</c:v>
                </c:pt>
                <c:pt idx="214">
                  <c:v>5.4478548381624384E-12</c:v>
                </c:pt>
                <c:pt idx="215">
                  <c:v>2.0701848385017266E-12</c:v>
                </c:pt>
                <c:pt idx="216">
                  <c:v>1.128553093076617</c:v>
                </c:pt>
                <c:pt idx="217">
                  <c:v>3.7215791473776934</c:v>
                </c:pt>
                <c:pt idx="218">
                  <c:v>4.9659393639037059</c:v>
                </c:pt>
                <c:pt idx="219">
                  <c:v>5.1003330442681287</c:v>
                </c:pt>
                <c:pt idx="220">
                  <c:v>11.566595881360389</c:v>
                </c:pt>
                <c:pt idx="221">
                  <c:v>18.632546839805588</c:v>
                </c:pt>
                <c:pt idx="222">
                  <c:v>14.526445376845668</c:v>
                </c:pt>
                <c:pt idx="223">
                  <c:v>3.8534782964595804</c:v>
                </c:pt>
                <c:pt idx="224">
                  <c:v>1.4643217526546406</c:v>
                </c:pt>
                <c:pt idx="225">
                  <c:v>0.55644226600876356</c:v>
                </c:pt>
                <c:pt idx="226">
                  <c:v>0.21144806108333011</c:v>
                </c:pt>
                <c:pt idx="227">
                  <c:v>8.035026321166544E-2</c:v>
                </c:pt>
                <c:pt idx="228">
                  <c:v>2.6498656570066488</c:v>
                </c:pt>
                <c:pt idx="229">
                  <c:v>1.1602578007764491E-2</c:v>
                </c:pt>
                <c:pt idx="230">
                  <c:v>4.4089796429505066E-3</c:v>
                </c:pt>
                <c:pt idx="231">
                  <c:v>16.701201848632088</c:v>
                </c:pt>
                <c:pt idx="232">
                  <c:v>18.890745220416392</c:v>
                </c:pt>
                <c:pt idx="233">
                  <c:v>31.490618189602451</c:v>
                </c:pt>
                <c:pt idx="234">
                  <c:v>20.830711676417945</c:v>
                </c:pt>
                <c:pt idx="235">
                  <c:v>6.4442615119963635</c:v>
                </c:pt>
                <c:pt idx="236">
                  <c:v>2.4488193745586186</c:v>
                </c:pt>
                <c:pt idx="237">
                  <c:v>0.93055136233227509</c:v>
                </c:pt>
                <c:pt idx="238">
                  <c:v>0.35360951768626447</c:v>
                </c:pt>
                <c:pt idx="239">
                  <c:v>0.13437161672078052</c:v>
                </c:pt>
                <c:pt idx="240">
                  <c:v>5.10612143538966E-2</c:v>
                </c:pt>
                <c:pt idx="241">
                  <c:v>1.0634345178279578</c:v>
                </c:pt>
                <c:pt idx="242">
                  <c:v>12.51621426825443</c:v>
                </c:pt>
                <c:pt idx="243">
                  <c:v>3.8279499881321879</c:v>
                </c:pt>
                <c:pt idx="244">
                  <c:v>1.5280092366502269</c:v>
                </c:pt>
                <c:pt idx="245">
                  <c:v>0.26151589931746233</c:v>
                </c:pt>
                <c:pt idx="246">
                  <c:v>1.7273477317073851</c:v>
                </c:pt>
                <c:pt idx="247">
                  <c:v>2.2739140553721762</c:v>
                </c:pt>
                <c:pt idx="248">
                  <c:v>5.949708614247565</c:v>
                </c:pt>
                <c:pt idx="249">
                  <c:v>5.4529621623921627E-3</c:v>
                </c:pt>
                <c:pt idx="250">
                  <c:v>2.0721256217090217E-3</c:v>
                </c:pt>
                <c:pt idx="251">
                  <c:v>7.8740773624942834E-4</c:v>
                </c:pt>
                <c:pt idx="252">
                  <c:v>2.9921493977478274E-4</c:v>
                </c:pt>
                <c:pt idx="253">
                  <c:v>1.1370167711441745E-4</c:v>
                </c:pt>
                <c:pt idx="254">
                  <c:v>8.0437610279417626</c:v>
                </c:pt>
                <c:pt idx="255">
                  <c:v>0.37217137258297373</c:v>
                </c:pt>
                <c:pt idx="256">
                  <c:v>0.14142512158153003</c:v>
                </c:pt>
                <c:pt idx="257">
                  <c:v>5.374154620098142E-2</c:v>
                </c:pt>
                <c:pt idx="258">
                  <c:v>2.0421787556372938E-2</c:v>
                </c:pt>
                <c:pt idx="259">
                  <c:v>3.7825393909528597</c:v>
                </c:pt>
                <c:pt idx="260">
                  <c:v>2.9489061231402517E-3</c:v>
                </c:pt>
                <c:pt idx="261">
                  <c:v>1.1205843267932958E-3</c:v>
                </c:pt>
                <c:pt idx="262">
                  <c:v>4.2582204418145251E-4</c:v>
                </c:pt>
                <c:pt idx="263">
                  <c:v>1.6181237678895193E-4</c:v>
                </c:pt>
                <c:pt idx="264">
                  <c:v>6.1488703179801745E-5</c:v>
                </c:pt>
                <c:pt idx="265">
                  <c:v>6.7065454589062359</c:v>
                </c:pt>
                <c:pt idx="266">
                  <c:v>11.364682393499381</c:v>
                </c:pt>
                <c:pt idx="267">
                  <c:v>1.4181453752136386</c:v>
                </c:pt>
                <c:pt idx="268">
                  <c:v>0.9895422859469758</c:v>
                </c:pt>
                <c:pt idx="269">
                  <c:v>0.20478019218084939</c:v>
                </c:pt>
                <c:pt idx="270">
                  <c:v>6.6454296984984804</c:v>
                </c:pt>
                <c:pt idx="271">
                  <c:v>0.18591268791007629</c:v>
                </c:pt>
                <c:pt idx="272">
                  <c:v>7.0646821405828994E-2</c:v>
                </c:pt>
                <c:pt idx="273">
                  <c:v>2.6845792134215018E-2</c:v>
                </c:pt>
                <c:pt idx="274">
                  <c:v>1.0201401011001707E-2</c:v>
                </c:pt>
                <c:pt idx="275">
                  <c:v>3.876532384180648E-3</c:v>
                </c:pt>
                <c:pt idx="276">
                  <c:v>1.4730823059886464E-3</c:v>
                </c:pt>
                <c:pt idx="277">
                  <c:v>5.5977127627568574E-4</c:v>
                </c:pt>
                <c:pt idx="278">
                  <c:v>9.6481890340185228E-2</c:v>
                </c:pt>
                <c:pt idx="279">
                  <c:v>8.0830972294209009E-5</c:v>
                </c:pt>
                <c:pt idx="280">
                  <c:v>5.1869974755525856</c:v>
                </c:pt>
                <c:pt idx="281">
                  <c:v>2.7594873217458047E-2</c:v>
                </c:pt>
                <c:pt idx="282">
                  <c:v>1.0486051822634056E-2</c:v>
                </c:pt>
                <c:pt idx="283">
                  <c:v>3.9846996926009423E-3</c:v>
                </c:pt>
                <c:pt idx="284">
                  <c:v>1.5141858831883579E-3</c:v>
                </c:pt>
                <c:pt idx="285">
                  <c:v>5.7539063561157602E-4</c:v>
                </c:pt>
                <c:pt idx="286">
                  <c:v>2.1864844153239891E-4</c:v>
                </c:pt>
                <c:pt idx="287">
                  <c:v>8.308640778231159E-5</c:v>
                </c:pt>
                <c:pt idx="288">
                  <c:v>3.1572834957278402E-5</c:v>
                </c:pt>
                <c:pt idx="289">
                  <c:v>1.1997677283765793E-5</c:v>
                </c:pt>
                <c:pt idx="290">
                  <c:v>23.922133992135109</c:v>
                </c:pt>
                <c:pt idx="291">
                  <c:v>9.3897960132727807</c:v>
                </c:pt>
                <c:pt idx="292">
                  <c:v>7.0337748705845602</c:v>
                </c:pt>
                <c:pt idx="293">
                  <c:v>2.0179300734306351</c:v>
                </c:pt>
                <c:pt idx="294">
                  <c:v>2.8219587924836729</c:v>
                </c:pt>
                <c:pt idx="295">
                  <c:v>0.29138910260338374</c:v>
                </c:pt>
                <c:pt idx="296">
                  <c:v>0.71310497711189791</c:v>
                </c:pt>
                <c:pt idx="297">
                  <c:v>4.2076586415928624E-2</c:v>
                </c:pt>
                <c:pt idx="298">
                  <c:v>1.5989102838052875E-2</c:v>
                </c:pt>
                <c:pt idx="299">
                  <c:v>6.0758590784600929E-3</c:v>
                </c:pt>
                <c:pt idx="300">
                  <c:v>2.3088264498148351E-3</c:v>
                </c:pt>
                <c:pt idx="301">
                  <c:v>8.7735405092963725E-4</c:v>
                </c:pt>
                <c:pt idx="302">
                  <c:v>3.3339453935326218E-4</c:v>
                </c:pt>
                <c:pt idx="303">
                  <c:v>1.2668992495423962E-4</c:v>
                </c:pt>
                <c:pt idx="304">
                  <c:v>4.8142171482611044E-5</c:v>
                </c:pt>
                <c:pt idx="305">
                  <c:v>2.1881635693653028</c:v>
                </c:pt>
                <c:pt idx="306">
                  <c:v>0.27736062133152189</c:v>
                </c:pt>
                <c:pt idx="307">
                  <c:v>2.6416572335938326E-6</c:v>
                </c:pt>
                <c:pt idx="308">
                  <c:v>2.6896897257012888</c:v>
                </c:pt>
                <c:pt idx="309">
                  <c:v>3.8145530453094941E-7</c:v>
                </c:pt>
                <c:pt idx="310">
                  <c:v>1.4495301572176079E-7</c:v>
                </c:pt>
                <c:pt idx="311">
                  <c:v>5.5082145974269101E-8</c:v>
                </c:pt>
                <c:pt idx="312">
                  <c:v>2.0931215470222257E-8</c:v>
                </c:pt>
                <c:pt idx="313">
                  <c:v>7.9538618786844575E-9</c:v>
                </c:pt>
                <c:pt idx="314">
                  <c:v>2.5745533000850038</c:v>
                </c:pt>
                <c:pt idx="315">
                  <c:v>1.7184745885806383</c:v>
                </c:pt>
                <c:pt idx="316">
                  <c:v>4.3644430900717359E-10</c:v>
                </c:pt>
                <c:pt idx="317">
                  <c:v>3.1494434406438563</c:v>
                </c:pt>
                <c:pt idx="318">
                  <c:v>6.3022558220635884E-11</c:v>
                </c:pt>
                <c:pt idx="319">
                  <c:v>2.3948572123841635E-11</c:v>
                </c:pt>
                <c:pt idx="320">
                  <c:v>9.1004574070598204E-12</c:v>
                </c:pt>
                <c:pt idx="321">
                  <c:v>3.4581738146827311E-12</c:v>
                </c:pt>
                <c:pt idx="322">
                  <c:v>1.3141060495794381E-12</c:v>
                </c:pt>
                <c:pt idx="323">
                  <c:v>4.9936029884018643E-13</c:v>
                </c:pt>
                <c:pt idx="324">
                  <c:v>1.8975691355927081E-13</c:v>
                </c:pt>
                <c:pt idx="325">
                  <c:v>7.2107627152522898E-14</c:v>
                </c:pt>
                <c:pt idx="326">
                  <c:v>2.7400898317958707E-14</c:v>
                </c:pt>
                <c:pt idx="327">
                  <c:v>1.0412341360824309E-14</c:v>
                </c:pt>
                <c:pt idx="328">
                  <c:v>2.6227952767157978</c:v>
                </c:pt>
                <c:pt idx="329">
                  <c:v>2.9682218113218277</c:v>
                </c:pt>
                <c:pt idx="330">
                  <c:v>11.125678206688267</c:v>
                </c:pt>
                <c:pt idx="331">
                  <c:v>8.0649094732411371</c:v>
                </c:pt>
                <c:pt idx="332">
                  <c:v>3.4032603835445414</c:v>
                </c:pt>
                <c:pt idx="333">
                  <c:v>0.63052928365540384</c:v>
                </c:pt>
                <c:pt idx="334">
                  <c:v>0.23960112778905349</c:v>
                </c:pt>
                <c:pt idx="335">
                  <c:v>9.1048428559840328E-2</c:v>
                </c:pt>
                <c:pt idx="336">
                  <c:v>7.7588917309675431E-2</c:v>
                </c:pt>
                <c:pt idx="337">
                  <c:v>6.9910994855757291</c:v>
                </c:pt>
                <c:pt idx="338">
                  <c:v>2.5873404260955617</c:v>
                </c:pt>
                <c:pt idx="339">
                  <c:v>1.8984835613355122E-3</c:v>
                </c:pt>
                <c:pt idx="340">
                  <c:v>7.2142375330749462E-4</c:v>
                </c:pt>
                <c:pt idx="341">
                  <c:v>2.7414102625684798E-4</c:v>
                </c:pt>
                <c:pt idx="342">
                  <c:v>1.0417358997760225E-4</c:v>
                </c:pt>
                <c:pt idx="343">
                  <c:v>3.9585964191488852E-5</c:v>
                </c:pt>
                <c:pt idx="344">
                  <c:v>1.5042666392765765E-5</c:v>
                </c:pt>
                <c:pt idx="345">
                  <c:v>5.7162132292509903E-6</c:v>
                </c:pt>
                <c:pt idx="346">
                  <c:v>2.1721610271153764E-6</c:v>
                </c:pt>
                <c:pt idx="347">
                  <c:v>8.2542119030384296E-7</c:v>
                </c:pt>
                <c:pt idx="348">
                  <c:v>3.1366005231546037E-7</c:v>
                </c:pt>
                <c:pt idx="349">
                  <c:v>1.1919081987987492E-7</c:v>
                </c:pt>
                <c:pt idx="350">
                  <c:v>4.5292511554352472E-8</c:v>
                </c:pt>
                <c:pt idx="351">
                  <c:v>1.7211154390653942E-8</c:v>
                </c:pt>
                <c:pt idx="352">
                  <c:v>6.5402386684484968E-9</c:v>
                </c:pt>
                <c:pt idx="353">
                  <c:v>2.4852906940104286E-9</c:v>
                </c:pt>
                <c:pt idx="354">
                  <c:v>9.4441046372396301E-10</c:v>
                </c:pt>
                <c:pt idx="355">
                  <c:v>3.588759762151059E-10</c:v>
                </c:pt>
                <c:pt idx="356">
                  <c:v>1.3637287096174026E-10</c:v>
                </c:pt>
                <c:pt idx="357">
                  <c:v>5.1821690965461295E-11</c:v>
                </c:pt>
                <c:pt idx="358">
                  <c:v>1.9692242566875291E-11</c:v>
                </c:pt>
                <c:pt idx="359">
                  <c:v>7.483052175412611E-12</c:v>
                </c:pt>
                <c:pt idx="360">
                  <c:v>2.8435598266567918E-12</c:v>
                </c:pt>
                <c:pt idx="361">
                  <c:v>1.0805527341295809E-12</c:v>
                </c:pt>
                <c:pt idx="362">
                  <c:v>4.1061003896924081E-13</c:v>
                </c:pt>
                <c:pt idx="363">
                  <c:v>1.560318148083115E-13</c:v>
                </c:pt>
                <c:pt idx="364">
                  <c:v>7.2169369860168668</c:v>
                </c:pt>
                <c:pt idx="365">
                  <c:v>2.9242025575663164</c:v>
                </c:pt>
                <c:pt idx="366">
                  <c:v>0.50590162573863728</c:v>
                </c:pt>
                <c:pt idx="367">
                  <c:v>0.11147530601513085</c:v>
                </c:pt>
                <c:pt idx="368">
                  <c:v>4.1036684094300557E-2</c:v>
                </c:pt>
                <c:pt idx="369">
                  <c:v>1.559393995583421E-2</c:v>
                </c:pt>
                <c:pt idx="370">
                  <c:v>5.9256971832170003E-3</c:v>
                </c:pt>
                <c:pt idx="371">
                  <c:v>2.25176492962246E-3</c:v>
                </c:pt>
                <c:pt idx="372">
                  <c:v>8.5567067325653461E-4</c:v>
                </c:pt>
                <c:pt idx="373">
                  <c:v>3.2515485583748316E-4</c:v>
                </c:pt>
                <c:pt idx="374">
                  <c:v>1.2355884521824361E-4</c:v>
                </c:pt>
                <c:pt idx="375">
                  <c:v>4.6952361182932582E-5</c:v>
                </c:pt>
                <c:pt idx="376">
                  <c:v>1.7841897249514383E-5</c:v>
                </c:pt>
                <c:pt idx="377">
                  <c:v>6.7799209548154654E-6</c:v>
                </c:pt>
                <c:pt idx="378">
                  <c:v>5.3880942050389429</c:v>
                </c:pt>
                <c:pt idx="379">
                  <c:v>9.7902058587535317E-7</c:v>
                </c:pt>
                <c:pt idx="380">
                  <c:v>3.7202782263263416E-7</c:v>
                </c:pt>
                <c:pt idx="381">
                  <c:v>1.4137057260040095E-7</c:v>
                </c:pt>
                <c:pt idx="382">
                  <c:v>5.3720817588152375E-8</c:v>
                </c:pt>
                <c:pt idx="383">
                  <c:v>2.0413910683497902E-8</c:v>
                </c:pt>
                <c:pt idx="384">
                  <c:v>7.7572860597292014E-9</c:v>
                </c:pt>
                <c:pt idx="385">
                  <c:v>2.9477687026970969E-9</c:v>
                </c:pt>
                <c:pt idx="386">
                  <c:v>1.1201521070248969E-9</c:v>
                </c:pt>
                <c:pt idx="387">
                  <c:v>3.8899932354103206</c:v>
                </c:pt>
                <c:pt idx="388">
                  <c:v>1.6174996425439512E-10</c:v>
                </c:pt>
                <c:pt idx="389">
                  <c:v>6.1464986416670142E-11</c:v>
                </c:pt>
                <c:pt idx="390">
                  <c:v>2.3356694838334657E-11</c:v>
                </c:pt>
                <c:pt idx="391">
                  <c:v>8.8755440385671707E-12</c:v>
                </c:pt>
                <c:pt idx="392">
                  <c:v>3.3727067346555252E-12</c:v>
                </c:pt>
                <c:pt idx="393">
                  <c:v>1.2816285591690996E-12</c:v>
                </c:pt>
                <c:pt idx="394">
                  <c:v>4.8701885248425786E-13</c:v>
                </c:pt>
                <c:pt idx="395">
                  <c:v>1.8506716394401798E-13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8.7260428302665845E-3</c:v>
                </c:pt>
                <c:pt idx="1">
                  <c:v>0.3098396401970776</c:v>
                </c:pt>
                <c:pt idx="2">
                  <c:v>0.51001766751229749</c:v>
                </c:pt>
                <c:pt idx="3">
                  <c:v>4.8575405886634737</c:v>
                </c:pt>
                <c:pt idx="4">
                  <c:v>0.3146584996705083</c:v>
                </c:pt>
                <c:pt idx="5">
                  <c:v>5.6999293203972652</c:v>
                </c:pt>
                <c:pt idx="6">
                  <c:v>8.2560086724392345</c:v>
                </c:pt>
                <c:pt idx="7">
                  <c:v>5.8886462765324366</c:v>
                </c:pt>
                <c:pt idx="8">
                  <c:v>0.36011206605503121</c:v>
                </c:pt>
                <c:pt idx="9">
                  <c:v>0.23924986088357764</c:v>
                </c:pt>
                <c:pt idx="10">
                  <c:v>0.14222147418882253</c:v>
                </c:pt>
                <c:pt idx="11">
                  <c:v>0.11669454292416212</c:v>
                </c:pt>
                <c:pt idx="12">
                  <c:v>0.82493664607326123</c:v>
                </c:pt>
                <c:pt idx="13">
                  <c:v>1.5489377220949321</c:v>
                </c:pt>
                <c:pt idx="14">
                  <c:v>0.33679920535924446</c:v>
                </c:pt>
                <c:pt idx="15">
                  <c:v>0.85254740846156762</c:v>
                </c:pt>
                <c:pt idx="16">
                  <c:v>0.31439802078005263</c:v>
                </c:pt>
                <c:pt idx="17">
                  <c:v>0.65262986003680357</c:v>
                </c:pt>
                <c:pt idx="18">
                  <c:v>0.64260142275425824</c:v>
                </c:pt>
                <c:pt idx="19">
                  <c:v>5.0174746274032849</c:v>
                </c:pt>
                <c:pt idx="20">
                  <c:v>0.82884382943009727</c:v>
                </c:pt>
                <c:pt idx="21">
                  <c:v>0.6411687888567521</c:v>
                </c:pt>
                <c:pt idx="22">
                  <c:v>6.394756760687903E-2</c:v>
                </c:pt>
                <c:pt idx="23">
                  <c:v>6.1212539257093961E-2</c:v>
                </c:pt>
                <c:pt idx="24">
                  <c:v>6.1863736483233248E-2</c:v>
                </c:pt>
                <c:pt idx="25">
                  <c:v>0.61681401259914193</c:v>
                </c:pt>
                <c:pt idx="26">
                  <c:v>0.58529606685399993</c:v>
                </c:pt>
                <c:pt idx="27">
                  <c:v>0.35190698100567613</c:v>
                </c:pt>
                <c:pt idx="28">
                  <c:v>0.29929024513362101</c:v>
                </c:pt>
                <c:pt idx="29">
                  <c:v>8.2832287164918625E-2</c:v>
                </c:pt>
                <c:pt idx="30">
                  <c:v>1.9571081434390436</c:v>
                </c:pt>
                <c:pt idx="31">
                  <c:v>0.29486210399587365</c:v>
                </c:pt>
                <c:pt idx="32">
                  <c:v>9.2079287776096655E-2</c:v>
                </c:pt>
                <c:pt idx="33">
                  <c:v>8.7520907193121569E-2</c:v>
                </c:pt>
                <c:pt idx="34">
                  <c:v>8.9344259426311579E-2</c:v>
                </c:pt>
                <c:pt idx="35">
                  <c:v>8.7130188857437993E-2</c:v>
                </c:pt>
                <c:pt idx="36">
                  <c:v>8.9083780535855847E-2</c:v>
                </c:pt>
                <c:pt idx="37">
                  <c:v>0.81165222266001991</c:v>
                </c:pt>
                <c:pt idx="38">
                  <c:v>9.1639078451226457</c:v>
                </c:pt>
                <c:pt idx="39">
                  <c:v>0.31114203464935597</c:v>
                </c:pt>
                <c:pt idx="40">
                  <c:v>2.7158831513365529</c:v>
                </c:pt>
                <c:pt idx="41">
                  <c:v>10.494043299234772</c:v>
                </c:pt>
                <c:pt idx="42">
                  <c:v>2.4010944122208153</c:v>
                </c:pt>
                <c:pt idx="43">
                  <c:v>7.3455047108512722E-2</c:v>
                </c:pt>
                <c:pt idx="44">
                  <c:v>3.1387706299914137E-2</c:v>
                </c:pt>
                <c:pt idx="45">
                  <c:v>1.5498493982115273E-2</c:v>
                </c:pt>
                <c:pt idx="46">
                  <c:v>4.0374228020636435E-3</c:v>
                </c:pt>
                <c:pt idx="47">
                  <c:v>4.4281411377472225E-3</c:v>
                </c:pt>
                <c:pt idx="48">
                  <c:v>2.539669181943259E-2</c:v>
                </c:pt>
                <c:pt idx="49">
                  <c:v>3.2950579642648449E-2</c:v>
                </c:pt>
                <c:pt idx="50">
                  <c:v>0.29499234344110153</c:v>
                </c:pt>
                <c:pt idx="51">
                  <c:v>5.6002961447979586E-3</c:v>
                </c:pt>
                <c:pt idx="52">
                  <c:v>4.0374228020636435E-3</c:v>
                </c:pt>
                <c:pt idx="53">
                  <c:v>3.6467044663800663E-3</c:v>
                </c:pt>
                <c:pt idx="54">
                  <c:v>4.0374228020636435E-3</c:v>
                </c:pt>
                <c:pt idx="55">
                  <c:v>4.4932608603611507E-2</c:v>
                </c:pt>
                <c:pt idx="56">
                  <c:v>4.8188594734308006E-3</c:v>
                </c:pt>
                <c:pt idx="57">
                  <c:v>3.9071833568357847E-3</c:v>
                </c:pt>
                <c:pt idx="58">
                  <c:v>4.0374228020636435E-3</c:v>
                </c:pt>
                <c:pt idx="59">
                  <c:v>6.1212539257093947E-3</c:v>
                </c:pt>
                <c:pt idx="60">
                  <c:v>1.6410170098710292E-2</c:v>
                </c:pt>
                <c:pt idx="61">
                  <c:v>4.4281411377472227E-2</c:v>
                </c:pt>
                <c:pt idx="62">
                  <c:v>2.5631122820842744</c:v>
                </c:pt>
                <c:pt idx="63">
                  <c:v>5.5850581297062956</c:v>
                </c:pt>
                <c:pt idx="64">
                  <c:v>32.30394079709211</c:v>
                </c:pt>
                <c:pt idx="65">
                  <c:v>7.2400107602167054</c:v>
                </c:pt>
                <c:pt idx="66">
                  <c:v>15.529621209524725</c:v>
                </c:pt>
                <c:pt idx="67">
                  <c:v>0.66070470564093065</c:v>
                </c:pt>
                <c:pt idx="68">
                  <c:v>0.96533476802889395</c:v>
                </c:pt>
                <c:pt idx="69">
                  <c:v>0.30723485129252026</c:v>
                </c:pt>
                <c:pt idx="70">
                  <c:v>8.9604738316767338E-2</c:v>
                </c:pt>
                <c:pt idx="71">
                  <c:v>2.8652677950129084E-2</c:v>
                </c:pt>
                <c:pt idx="72">
                  <c:v>0.10549395063456615</c:v>
                </c:pt>
                <c:pt idx="73">
                  <c:v>0.1867633644567504</c:v>
                </c:pt>
                <c:pt idx="74">
                  <c:v>0.5716209251050749</c:v>
                </c:pt>
                <c:pt idx="75">
                  <c:v>33.356926711759357</c:v>
                </c:pt>
                <c:pt idx="76">
                  <c:v>33.578333768646708</c:v>
                </c:pt>
                <c:pt idx="77">
                  <c:v>1.466496153265697</c:v>
                </c:pt>
                <c:pt idx="78">
                  <c:v>1.015346714996392</c:v>
                </c:pt>
                <c:pt idx="79">
                  <c:v>3.3887001253836746</c:v>
                </c:pt>
                <c:pt idx="80">
                  <c:v>0.39540695571178142</c:v>
                </c:pt>
                <c:pt idx="81">
                  <c:v>0.26529774992914962</c:v>
                </c:pt>
                <c:pt idx="82">
                  <c:v>0.1900193505874469</c:v>
                </c:pt>
                <c:pt idx="83">
                  <c:v>0.1756930116123824</c:v>
                </c:pt>
                <c:pt idx="84">
                  <c:v>0.10406131673705971</c:v>
                </c:pt>
                <c:pt idx="85">
                  <c:v>1.0602793236000025</c:v>
                </c:pt>
                <c:pt idx="86">
                  <c:v>2.3348025345998353</c:v>
                </c:pt>
                <c:pt idx="87">
                  <c:v>3.3937794637475593</c:v>
                </c:pt>
                <c:pt idx="88">
                  <c:v>1.4649332799229628</c:v>
                </c:pt>
                <c:pt idx="89">
                  <c:v>7.2107068850404348</c:v>
                </c:pt>
                <c:pt idx="90">
                  <c:v>0.29551330122201297</c:v>
                </c:pt>
                <c:pt idx="91">
                  <c:v>0.27988456779466997</c:v>
                </c:pt>
                <c:pt idx="92">
                  <c:v>0.20642952068615736</c:v>
                </c:pt>
                <c:pt idx="93">
                  <c:v>0.13128136078968233</c:v>
                </c:pt>
                <c:pt idx="94">
                  <c:v>5.3137693652966667E-2</c:v>
                </c:pt>
                <c:pt idx="95">
                  <c:v>3.8681115232674257E-2</c:v>
                </c:pt>
                <c:pt idx="96">
                  <c:v>3.3992495204471312E-2</c:v>
                </c:pt>
                <c:pt idx="97">
                  <c:v>3.2299382416509148E-2</c:v>
                </c:pt>
                <c:pt idx="98">
                  <c:v>3.6727523554256361E-2</c:v>
                </c:pt>
                <c:pt idx="99">
                  <c:v>0.66747715679277919</c:v>
                </c:pt>
                <c:pt idx="100">
                  <c:v>0.21502532407119565</c:v>
                </c:pt>
                <c:pt idx="101">
                  <c:v>1.1591310625279487E-2</c:v>
                </c:pt>
                <c:pt idx="102">
                  <c:v>2.1619747907824675E-2</c:v>
                </c:pt>
                <c:pt idx="103">
                  <c:v>5.6002961447979567E-2</c:v>
                </c:pt>
                <c:pt idx="104">
                  <c:v>5.1965538645915924E-2</c:v>
                </c:pt>
                <c:pt idx="105">
                  <c:v>1.6279930653482429E-2</c:v>
                </c:pt>
                <c:pt idx="106">
                  <c:v>3.4383213540154896E-2</c:v>
                </c:pt>
                <c:pt idx="107">
                  <c:v>2.7220044052622627E-2</c:v>
                </c:pt>
                <c:pt idx="108">
                  <c:v>1.419609952983668E-2</c:v>
                </c:pt>
                <c:pt idx="109">
                  <c:v>7.840414602717137E-2</c:v>
                </c:pt>
                <c:pt idx="110">
                  <c:v>0.64364333831608123</c:v>
                </c:pt>
                <c:pt idx="111">
                  <c:v>0.38381564508650162</c:v>
                </c:pt>
                <c:pt idx="112">
                  <c:v>0.19509868895133331</c:v>
                </c:pt>
                <c:pt idx="113">
                  <c:v>2.0968550681685381E-2</c:v>
                </c:pt>
                <c:pt idx="114">
                  <c:v>1.4456578420292401E-2</c:v>
                </c:pt>
                <c:pt idx="115">
                  <c:v>0.63621968993809297</c:v>
                </c:pt>
                <c:pt idx="116">
                  <c:v>4.050446746586428E-2</c:v>
                </c:pt>
                <c:pt idx="117">
                  <c:v>8.8562822754944415E-3</c:v>
                </c:pt>
                <c:pt idx="118">
                  <c:v>8.074845604127287E-3</c:v>
                </c:pt>
                <c:pt idx="119">
                  <c:v>8.074845604127287E-3</c:v>
                </c:pt>
                <c:pt idx="120">
                  <c:v>7.9446061588994265E-3</c:v>
                </c:pt>
                <c:pt idx="121">
                  <c:v>1.3975994867401595</c:v>
                </c:pt>
                <c:pt idx="122">
                  <c:v>0.22049538077076594</c:v>
                </c:pt>
                <c:pt idx="123">
                  <c:v>8.07862254803889</c:v>
                </c:pt>
                <c:pt idx="124">
                  <c:v>3.2985744292859946</c:v>
                </c:pt>
                <c:pt idx="125">
                  <c:v>7.5669117677386349E-2</c:v>
                </c:pt>
                <c:pt idx="126">
                  <c:v>3.685776299948422E-2</c:v>
                </c:pt>
                <c:pt idx="127">
                  <c:v>1.1721550070507349E-2</c:v>
                </c:pt>
                <c:pt idx="128">
                  <c:v>1.5368254536887423E-2</c:v>
                </c:pt>
                <c:pt idx="129">
                  <c:v>1.1982028960963075E-2</c:v>
                </c:pt>
                <c:pt idx="130">
                  <c:v>1.0549395063456618E-2</c:v>
                </c:pt>
                <c:pt idx="131">
                  <c:v>8.3353244945830081E-3</c:v>
                </c:pt>
                <c:pt idx="132">
                  <c:v>7.8143667136715694E-3</c:v>
                </c:pt>
                <c:pt idx="133">
                  <c:v>8.074845604127287E-3</c:v>
                </c:pt>
                <c:pt idx="134">
                  <c:v>3.607632632811706E-2</c:v>
                </c:pt>
                <c:pt idx="135">
                  <c:v>14.014415503743811</c:v>
                </c:pt>
                <c:pt idx="136">
                  <c:v>1.3675141748925243E-2</c:v>
                </c:pt>
                <c:pt idx="137">
                  <c:v>8.4655639398108634E-3</c:v>
                </c:pt>
                <c:pt idx="138">
                  <c:v>1.0482972946390401</c:v>
                </c:pt>
                <c:pt idx="139">
                  <c:v>2.0025617098235662</c:v>
                </c:pt>
                <c:pt idx="140">
                  <c:v>0.10210772505864177</c:v>
                </c:pt>
                <c:pt idx="141">
                  <c:v>7.8143667136715694E-3</c:v>
                </c:pt>
                <c:pt idx="142">
                  <c:v>8.074845604127287E-3</c:v>
                </c:pt>
                <c:pt idx="143">
                  <c:v>8.074845604127287E-3</c:v>
                </c:pt>
                <c:pt idx="168">
                  <c:v>2.7350283497850486E-2</c:v>
                </c:pt>
                <c:pt idx="169">
                  <c:v>1.3711608793589039</c:v>
                </c:pt>
                <c:pt idx="170">
                  <c:v>0.3138770629991412</c:v>
                </c:pt>
                <c:pt idx="171">
                  <c:v>0.89617762261290068</c:v>
                </c:pt>
                <c:pt idx="172">
                  <c:v>0.2969459351195195</c:v>
                </c:pt>
                <c:pt idx="173">
                  <c:v>0.1896286322517633</c:v>
                </c:pt>
                <c:pt idx="174">
                  <c:v>0.21880226798280361</c:v>
                </c:pt>
                <c:pt idx="175">
                  <c:v>2.7350283497850486E-2</c:v>
                </c:pt>
                <c:pt idx="176">
                  <c:v>2.8261959614445508E-2</c:v>
                </c:pt>
                <c:pt idx="177">
                  <c:v>2.7350283497850486E-2</c:v>
                </c:pt>
                <c:pt idx="178">
                  <c:v>2.2270945133963976E-2</c:v>
                </c:pt>
                <c:pt idx="179">
                  <c:v>2.0187114010318218E-2</c:v>
                </c:pt>
                <c:pt idx="180">
                  <c:v>1.953591678417892E-2</c:v>
                </c:pt>
                <c:pt idx="181">
                  <c:v>2.0187114010318218E-2</c:v>
                </c:pt>
                <c:pt idx="182">
                  <c:v>2.3061498566497072</c:v>
                </c:pt>
                <c:pt idx="183">
                  <c:v>0.2956435406672408</c:v>
                </c:pt>
                <c:pt idx="184">
                  <c:v>14.59398103500779</c:v>
                </c:pt>
                <c:pt idx="185">
                  <c:v>11.983461594860573</c:v>
                </c:pt>
                <c:pt idx="186">
                  <c:v>3.4224321416976911</c:v>
                </c:pt>
                <c:pt idx="187">
                  <c:v>1.0485577735294962</c:v>
                </c:pt>
                <c:pt idx="188">
                  <c:v>0.3741779261396399</c:v>
                </c:pt>
                <c:pt idx="189">
                  <c:v>0.25644146765365528</c:v>
                </c:pt>
                <c:pt idx="190">
                  <c:v>0.22049538077076597</c:v>
                </c:pt>
                <c:pt idx="191">
                  <c:v>0.14039812195563248</c:v>
                </c:pt>
                <c:pt idx="192">
                  <c:v>5.4049369769561685E-2</c:v>
                </c:pt>
                <c:pt idx="193">
                  <c:v>0.12841609299466938</c:v>
                </c:pt>
                <c:pt idx="194">
                  <c:v>0.15993403873981138</c:v>
                </c:pt>
                <c:pt idx="195">
                  <c:v>0.23130525472467833</c:v>
                </c:pt>
                <c:pt idx="196">
                  <c:v>0.2043456895625114</c:v>
                </c:pt>
                <c:pt idx="197">
                  <c:v>0.3223426269389521</c:v>
                </c:pt>
                <c:pt idx="198">
                  <c:v>0.31960759858916704</c:v>
                </c:pt>
                <c:pt idx="199">
                  <c:v>1.2664483653957044</c:v>
                </c:pt>
                <c:pt idx="200">
                  <c:v>8.8953541090628002E-2</c:v>
                </c:pt>
                <c:pt idx="201">
                  <c:v>3.9462551904041417E-2</c:v>
                </c:pt>
                <c:pt idx="202">
                  <c:v>3.1778424635597713E-2</c:v>
                </c:pt>
                <c:pt idx="203">
                  <c:v>2.8261959614445508E-2</c:v>
                </c:pt>
                <c:pt idx="204">
                  <c:v>2.7350283497850486E-2</c:v>
                </c:pt>
                <c:pt idx="205">
                  <c:v>0.1084894578748069</c:v>
                </c:pt>
                <c:pt idx="206">
                  <c:v>2.9668545622906382</c:v>
                </c:pt>
                <c:pt idx="207">
                  <c:v>0.35086506544385321</c:v>
                </c:pt>
                <c:pt idx="208">
                  <c:v>4.7017742121709496</c:v>
                </c:pt>
                <c:pt idx="209">
                  <c:v>0.40478419576818697</c:v>
                </c:pt>
                <c:pt idx="210">
                  <c:v>0.29876928735270941</c:v>
                </c:pt>
                <c:pt idx="211">
                  <c:v>0.30983964019707755</c:v>
                </c:pt>
                <c:pt idx="212">
                  <c:v>0.28222887780877137</c:v>
                </c:pt>
                <c:pt idx="213">
                  <c:v>0.24237560756904647</c:v>
                </c:pt>
                <c:pt idx="214">
                  <c:v>0.25032021372794594</c:v>
                </c:pt>
                <c:pt idx="215">
                  <c:v>0.22648639525124764</c:v>
                </c:pt>
                <c:pt idx="216">
                  <c:v>1.2436564624808297</c:v>
                </c:pt>
                <c:pt idx="217">
                  <c:v>1.7252819309334542</c:v>
                </c:pt>
                <c:pt idx="218">
                  <c:v>6.6556263694793003</c:v>
                </c:pt>
                <c:pt idx="219">
                  <c:v>6.7204856132027722</c:v>
                </c:pt>
                <c:pt idx="220">
                  <c:v>15.358877296831006</c:v>
                </c:pt>
                <c:pt idx="221">
                  <c:v>25.056376149052195</c:v>
                </c:pt>
                <c:pt idx="222">
                  <c:v>3.8151040690596854</c:v>
                </c:pt>
                <c:pt idx="223">
                  <c:v>0.8388722667126427</c:v>
                </c:pt>
                <c:pt idx="224">
                  <c:v>0.31192347132072323</c:v>
                </c:pt>
                <c:pt idx="225">
                  <c:v>8.3223005500602215E-2</c:v>
                </c:pt>
                <c:pt idx="226">
                  <c:v>4.4281411377472227E-2</c:v>
                </c:pt>
                <c:pt idx="227">
                  <c:v>4.5714045274978667E-2</c:v>
                </c:pt>
                <c:pt idx="228">
                  <c:v>1.2799932676994026</c:v>
                </c:pt>
                <c:pt idx="229">
                  <c:v>0.16774840545348293</c:v>
                </c:pt>
                <c:pt idx="230">
                  <c:v>0.37365696835872853</c:v>
                </c:pt>
                <c:pt idx="231">
                  <c:v>27.874757743783068</c:v>
                </c:pt>
                <c:pt idx="232">
                  <c:v>34.959262606397715</c:v>
                </c:pt>
                <c:pt idx="233">
                  <c:v>62.923885567387998</c:v>
                </c:pt>
                <c:pt idx="234">
                  <c:v>36.94241863888233</c:v>
                </c:pt>
                <c:pt idx="235">
                  <c:v>3.9601324278439356</c:v>
                </c:pt>
                <c:pt idx="236">
                  <c:v>1.9516380867394725</c:v>
                </c:pt>
                <c:pt idx="237">
                  <c:v>1.1567867525138471</c:v>
                </c:pt>
                <c:pt idx="238">
                  <c:v>0.66838883290937445</c:v>
                </c:pt>
                <c:pt idx="239">
                  <c:v>0.29994144235976028</c:v>
                </c:pt>
                <c:pt idx="240">
                  <c:v>0.34552524818951103</c:v>
                </c:pt>
                <c:pt idx="241">
                  <c:v>3.1702885757365546</c:v>
                </c:pt>
                <c:pt idx="242">
                  <c:v>12.692875853016726</c:v>
                </c:pt>
                <c:pt idx="243">
                  <c:v>11.567216327912332</c:v>
                </c:pt>
                <c:pt idx="244">
                  <c:v>4.1640155428251209</c:v>
                </c:pt>
                <c:pt idx="245">
                  <c:v>5.4778710662837682</c:v>
                </c:pt>
                <c:pt idx="246">
                  <c:v>5.6652856279666564</c:v>
                </c:pt>
                <c:pt idx="247">
                  <c:v>2.5573817464942477</c:v>
                </c:pt>
                <c:pt idx="248">
                  <c:v>4.3710962607374162</c:v>
                </c:pt>
                <c:pt idx="249">
                  <c:v>0.78807888307377738</c:v>
                </c:pt>
                <c:pt idx="250">
                  <c:v>0.37001026389234865</c:v>
                </c:pt>
                <c:pt idx="251">
                  <c:v>0.23039357860808332</c:v>
                </c:pt>
                <c:pt idx="252">
                  <c:v>0.23391004362923554</c:v>
                </c:pt>
                <c:pt idx="253">
                  <c:v>0.96989314861186882</c:v>
                </c:pt>
                <c:pt idx="254">
                  <c:v>9.4108418332746666</c:v>
                </c:pt>
                <c:pt idx="255">
                  <c:v>0.934728498400347</c:v>
                </c:pt>
                <c:pt idx="256">
                  <c:v>1.1128960594720587</c:v>
                </c:pt>
                <c:pt idx="257">
                  <c:v>0.83314173112261669</c:v>
                </c:pt>
                <c:pt idx="258">
                  <c:v>0.43083208481375884</c:v>
                </c:pt>
                <c:pt idx="259">
                  <c:v>1.5231503119398158</c:v>
                </c:pt>
                <c:pt idx="260">
                  <c:v>0.33784112092106738</c:v>
                </c:pt>
                <c:pt idx="261">
                  <c:v>0.18741456168288975</c:v>
                </c:pt>
                <c:pt idx="262">
                  <c:v>0.15876188373276065</c:v>
                </c:pt>
                <c:pt idx="263">
                  <c:v>0.13610022026311314</c:v>
                </c:pt>
                <c:pt idx="264">
                  <c:v>0.11929933182871928</c:v>
                </c:pt>
                <c:pt idx="265">
                  <c:v>7.0934913843353646</c:v>
                </c:pt>
                <c:pt idx="266">
                  <c:v>15.197771103084138</c:v>
                </c:pt>
                <c:pt idx="267">
                  <c:v>5.1154146902146351</c:v>
                </c:pt>
                <c:pt idx="268">
                  <c:v>3.3192825010772249</c:v>
                </c:pt>
                <c:pt idx="269">
                  <c:v>1.2596759142438563</c:v>
                </c:pt>
                <c:pt idx="270">
                  <c:v>9.6623342020096654</c:v>
                </c:pt>
                <c:pt idx="271">
                  <c:v>3.2802106675088663</c:v>
                </c:pt>
                <c:pt idx="272">
                  <c:v>0.57969577070920231</c:v>
                </c:pt>
                <c:pt idx="273">
                  <c:v>0.22896094471057682</c:v>
                </c:pt>
                <c:pt idx="274">
                  <c:v>0.14482626309337965</c:v>
                </c:pt>
                <c:pt idx="275">
                  <c:v>7.710175157489281E-2</c:v>
                </c:pt>
                <c:pt idx="276">
                  <c:v>6.3687088716423298E-2</c:v>
                </c:pt>
                <c:pt idx="277">
                  <c:v>5.717511645503031E-2</c:v>
                </c:pt>
                <c:pt idx="278">
                  <c:v>0.15967355984935569</c:v>
                </c:pt>
                <c:pt idx="279">
                  <c:v>0.12125292350713712</c:v>
                </c:pt>
                <c:pt idx="280">
                  <c:v>2.3259462523243406</c:v>
                </c:pt>
                <c:pt idx="281">
                  <c:v>1.3038270861761003</c:v>
                </c:pt>
                <c:pt idx="282">
                  <c:v>0.24406872035700836</c:v>
                </c:pt>
                <c:pt idx="283">
                  <c:v>0.43148328203989789</c:v>
                </c:pt>
                <c:pt idx="284">
                  <c:v>7.3845765444196285E-2</c:v>
                </c:pt>
                <c:pt idx="285">
                  <c:v>5.6002961447979581E-2</c:v>
                </c:pt>
                <c:pt idx="286">
                  <c:v>5.6784398119346741E-2</c:v>
                </c:pt>
                <c:pt idx="287">
                  <c:v>4.8449073624763722E-2</c:v>
                </c:pt>
                <c:pt idx="288">
                  <c:v>0.61941880150369921</c:v>
                </c:pt>
                <c:pt idx="289">
                  <c:v>8.074845604127287E-3</c:v>
                </c:pt>
                <c:pt idx="290">
                  <c:v>9.4427504973554903</c:v>
                </c:pt>
                <c:pt idx="291">
                  <c:v>11.361307765007082</c:v>
                </c:pt>
                <c:pt idx="292">
                  <c:v>7.5620929082651989</c:v>
                </c:pt>
                <c:pt idx="293">
                  <c:v>0.95192010517042425</c:v>
                </c:pt>
                <c:pt idx="294">
                  <c:v>2.9680267172976875</c:v>
                </c:pt>
                <c:pt idx="295">
                  <c:v>0.31817496469166051</c:v>
                </c:pt>
                <c:pt idx="296">
                  <c:v>0.19197294226586473</c:v>
                </c:pt>
                <c:pt idx="297">
                  <c:v>4.7797876398624428E-2</c:v>
                </c:pt>
                <c:pt idx="298">
                  <c:v>2.318262125055898E-2</c:v>
                </c:pt>
                <c:pt idx="299">
                  <c:v>2.0447592900773935E-2</c:v>
                </c:pt>
                <c:pt idx="300">
                  <c:v>1.3788450066273474</c:v>
                </c:pt>
                <c:pt idx="301">
                  <c:v>0.17855827940739524</c:v>
                </c:pt>
                <c:pt idx="302">
                  <c:v>0.11773645848598498</c:v>
                </c:pt>
                <c:pt idx="303">
                  <c:v>5.2616735872055231E-2</c:v>
                </c:pt>
                <c:pt idx="304">
                  <c:v>0.32872435975511693</c:v>
                </c:pt>
                <c:pt idx="305">
                  <c:v>3.4682764264178969</c:v>
                </c:pt>
                <c:pt idx="306">
                  <c:v>0.53958202157902158</c:v>
                </c:pt>
                <c:pt idx="307">
                  <c:v>3.8160157451762815E-2</c:v>
                </c:pt>
                <c:pt idx="308">
                  <c:v>3.2038903526053431E-2</c:v>
                </c:pt>
                <c:pt idx="309">
                  <c:v>1.7973043441444608E-2</c:v>
                </c:pt>
                <c:pt idx="310">
                  <c:v>1.5368254536887416E-2</c:v>
                </c:pt>
                <c:pt idx="311">
                  <c:v>1.0809873953912336E-2</c:v>
                </c:pt>
                <c:pt idx="312">
                  <c:v>1.2502986741874509E-2</c:v>
                </c:pt>
                <c:pt idx="313">
                  <c:v>1.422605460223908</c:v>
                </c:pt>
                <c:pt idx="314">
                  <c:v>2.6273203285816078</c:v>
                </c:pt>
                <c:pt idx="315">
                  <c:v>3.2916717386889194</c:v>
                </c:pt>
                <c:pt idx="316">
                  <c:v>0.25761362266070581</c:v>
                </c:pt>
                <c:pt idx="317">
                  <c:v>2.2690316147597662</c:v>
                </c:pt>
                <c:pt idx="318">
                  <c:v>4.8188594734308005E-2</c:v>
                </c:pt>
                <c:pt idx="319">
                  <c:v>3.3992495204471312E-2</c:v>
                </c:pt>
                <c:pt idx="320">
                  <c:v>2.4745494593293296E-2</c:v>
                </c:pt>
                <c:pt idx="321">
                  <c:v>2.7350283497850486E-2</c:v>
                </c:pt>
                <c:pt idx="322">
                  <c:v>2.5917649600344039E-2</c:v>
                </c:pt>
                <c:pt idx="323">
                  <c:v>2.5917649600344039E-2</c:v>
                </c:pt>
                <c:pt idx="324">
                  <c:v>1.9666156229406775E-2</c:v>
                </c:pt>
                <c:pt idx="325">
                  <c:v>9.2470006111780231E-3</c:v>
                </c:pt>
                <c:pt idx="326">
                  <c:v>0.66148614231229774</c:v>
                </c:pt>
                <c:pt idx="327">
                  <c:v>1.831036360458475</c:v>
                </c:pt>
                <c:pt idx="328">
                  <c:v>3.9375291475738736</c:v>
                </c:pt>
                <c:pt idx="329">
                  <c:v>2.3361049290521163</c:v>
                </c:pt>
                <c:pt idx="330">
                  <c:v>6.1290682924230611</c:v>
                </c:pt>
                <c:pt idx="331">
                  <c:v>6.7749257013080166</c:v>
                </c:pt>
                <c:pt idx="332">
                  <c:v>0.10523347174411046</c:v>
                </c:pt>
                <c:pt idx="333">
                  <c:v>5.9519426469131782E-2</c:v>
                </c:pt>
                <c:pt idx="334">
                  <c:v>5.2095778091143796E-2</c:v>
                </c:pt>
                <c:pt idx="335">
                  <c:v>3.946255190404141E-2</c:v>
                </c:pt>
                <c:pt idx="336">
                  <c:v>0.13857476972244245</c:v>
                </c:pt>
                <c:pt idx="337">
                  <c:v>4.346741484479808</c:v>
                </c:pt>
                <c:pt idx="338">
                  <c:v>2.4821033471525444</c:v>
                </c:pt>
                <c:pt idx="339">
                  <c:v>0.13531878359174598</c:v>
                </c:pt>
                <c:pt idx="340">
                  <c:v>0.27337259553327692</c:v>
                </c:pt>
                <c:pt idx="341">
                  <c:v>0.46117787555185008</c:v>
                </c:pt>
                <c:pt idx="342">
                  <c:v>0.1090104156557184</c:v>
                </c:pt>
                <c:pt idx="343">
                  <c:v>0.1095313734366298</c:v>
                </c:pt>
                <c:pt idx="344">
                  <c:v>6.2514933709372569E-2</c:v>
                </c:pt>
                <c:pt idx="345">
                  <c:v>5.0272425857953766E-2</c:v>
                </c:pt>
                <c:pt idx="346">
                  <c:v>2.9564354066724096E-2</c:v>
                </c:pt>
                <c:pt idx="347">
                  <c:v>2.3573339586242571E-2</c:v>
                </c:pt>
                <c:pt idx="348">
                  <c:v>1.3154183968013806E-2</c:v>
                </c:pt>
                <c:pt idx="349">
                  <c:v>1.0809873953912337E-2</c:v>
                </c:pt>
                <c:pt idx="350">
                  <c:v>1.7061367324849589E-2</c:v>
                </c:pt>
                <c:pt idx="351">
                  <c:v>2.1169119427336285</c:v>
                </c:pt>
                <c:pt idx="352">
                  <c:v>6.0170623695271042E-2</c:v>
                </c:pt>
                <c:pt idx="353">
                  <c:v>1.51077756464317E-2</c:v>
                </c:pt>
                <c:pt idx="354">
                  <c:v>1.4196099529836685E-2</c:v>
                </c:pt>
                <c:pt idx="355">
                  <c:v>0.34695788208701756</c:v>
                </c:pt>
                <c:pt idx="356">
                  <c:v>3.1418963766768804</c:v>
                </c:pt>
                <c:pt idx="357">
                  <c:v>1.51077756464317E-2</c:v>
                </c:pt>
                <c:pt idx="358">
                  <c:v>5.3398172543422384E-3</c:v>
                </c:pt>
                <c:pt idx="359">
                  <c:v>2.8652677950129078E-3</c:v>
                </c:pt>
                <c:pt idx="360">
                  <c:v>0</c:v>
                </c:pt>
                <c:pt idx="361">
                  <c:v>1.3023944522785945E-4</c:v>
                </c:pt>
                <c:pt idx="362">
                  <c:v>0.92443958222734612</c:v>
                </c:pt>
                <c:pt idx="363">
                  <c:v>1.609889782461571</c:v>
                </c:pt>
                <c:pt idx="364">
                  <c:v>14.338972201251631</c:v>
                </c:pt>
                <c:pt idx="365">
                  <c:v>3.0065775930851348</c:v>
                </c:pt>
                <c:pt idx="366">
                  <c:v>5.2461750932234006</c:v>
                </c:pt>
                <c:pt idx="367">
                  <c:v>0.16800888434393862</c:v>
                </c:pt>
                <c:pt idx="368">
                  <c:v>0.18311665999037041</c:v>
                </c:pt>
                <c:pt idx="369">
                  <c:v>3.0606269628546973E-2</c:v>
                </c:pt>
                <c:pt idx="370">
                  <c:v>0</c:v>
                </c:pt>
                <c:pt idx="371">
                  <c:v>2.6047889045571894E-3</c:v>
                </c:pt>
                <c:pt idx="372">
                  <c:v>9.5214151222731205E-2</c:v>
                </c:pt>
                <c:pt idx="373">
                  <c:v>9.145583155179085E-2</c:v>
                </c:pt>
                <c:pt idx="374">
                  <c:v>0.14590125947429039</c:v>
                </c:pt>
                <c:pt idx="375">
                  <c:v>3.0337688542203622</c:v>
                </c:pt>
                <c:pt idx="376">
                  <c:v>0.13445816133768024</c:v>
                </c:pt>
                <c:pt idx="377">
                  <c:v>0.11326924551466938</c:v>
                </c:pt>
                <c:pt idx="378">
                  <c:v>1.8140855664226245</c:v>
                </c:pt>
                <c:pt idx="379">
                  <c:v>6.7823493496860024E-2</c:v>
                </c:pt>
                <c:pt idx="380">
                  <c:v>0.12684814031357119</c:v>
                </c:pt>
                <c:pt idx="381">
                  <c:v>4.5039404948698349E-3</c:v>
                </c:pt>
                <c:pt idx="382">
                  <c:v>1.1395951457437699E-4</c:v>
                </c:pt>
                <c:pt idx="383">
                  <c:v>0</c:v>
                </c:pt>
                <c:pt idx="384">
                  <c:v>0</c:v>
                </c:pt>
                <c:pt idx="385">
                  <c:v>1.2196552863170134</c:v>
                </c:pt>
                <c:pt idx="386">
                  <c:v>2.033376362564478E-2</c:v>
                </c:pt>
                <c:pt idx="387">
                  <c:v>11.771006025283164</c:v>
                </c:pt>
                <c:pt idx="388">
                  <c:v>0.4615921672271201</c:v>
                </c:pt>
                <c:pt idx="389">
                  <c:v>5.9378022898658953</c:v>
                </c:pt>
                <c:pt idx="390">
                  <c:v>4.4030570205963335E-2</c:v>
                </c:pt>
                <c:pt idx="391">
                  <c:v>1.7001196701154308E-2</c:v>
                </c:pt>
                <c:pt idx="392">
                  <c:v>6.8849976986817882</c:v>
                </c:pt>
                <c:pt idx="393">
                  <c:v>1.6217155240882603E-2</c:v>
                </c:pt>
                <c:pt idx="394">
                  <c:v>7.0759090592296015E-4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6215498083288"/>
          <c:y val="0.11075829254809336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-1</xdr:colOff>
      <xdr:row>7</xdr:row>
      <xdr:rowOff>1</xdr:rowOff>
    </xdr:from>
    <xdr:to>
      <xdr:col>21</xdr:col>
      <xdr:colOff>740832</xdr:colOff>
      <xdr:row>47</xdr:row>
      <xdr:rowOff>88195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44DDA1-E1F7-7DA7-AE01-A74CBF057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8" y="1146529"/>
          <a:ext cx="10548055" cy="643819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35</xdr:col>
      <xdr:colOff>55320</xdr:colOff>
      <xdr:row>63</xdr:row>
      <xdr:rowOff>89135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CA174A3-27D9-892F-2703-D8C214493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23056" y="4480278"/>
          <a:ext cx="9156986" cy="5645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topLeftCell="A46" workbookViewId="0">
      <selection activeCell="A83" sqref="A83"/>
    </sheetView>
  </sheetViews>
  <sheetFormatPr baseColWidth="10" defaultRowHeight="12.75" x14ac:dyDescent="0.2"/>
  <sheetData>
    <row r="1" spans="1:13" x14ac:dyDescent="0.2">
      <c r="A1" s="61" t="s">
        <v>68</v>
      </c>
      <c r="B1" s="61" t="s">
        <v>36</v>
      </c>
      <c r="C1" s="61" t="s">
        <v>37</v>
      </c>
      <c r="D1" s="61" t="s">
        <v>38</v>
      </c>
      <c r="E1" s="61" t="s">
        <v>69</v>
      </c>
      <c r="F1" s="61" t="s">
        <v>39</v>
      </c>
      <c r="G1" s="61" t="s">
        <v>70</v>
      </c>
      <c r="H1" s="61" t="s">
        <v>40</v>
      </c>
      <c r="I1" s="61" t="s">
        <v>41</v>
      </c>
      <c r="J1" s="61" t="s">
        <v>42</v>
      </c>
      <c r="K1" s="61" t="s">
        <v>43</v>
      </c>
      <c r="L1" s="61" t="s">
        <v>44</v>
      </c>
      <c r="M1" s="61" t="s">
        <v>71</v>
      </c>
    </row>
    <row r="2" spans="1:13" x14ac:dyDescent="0.2">
      <c r="A2" s="62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x14ac:dyDescent="0.2">
      <c r="A3" s="62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x14ac:dyDescent="0.2">
      <c r="A4" s="62"/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13" x14ac:dyDescent="0.2">
      <c r="A5" s="62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13" x14ac:dyDescent="0.2">
      <c r="A6" s="62"/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">
      <c r="A7" s="62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</row>
    <row r="8" spans="1:13" x14ac:dyDescent="0.2">
      <c r="A8" s="62"/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</row>
    <row r="9" spans="1:13" x14ac:dyDescent="0.2">
      <c r="A9" s="62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13" x14ac:dyDescent="0.2">
      <c r="A10" s="62"/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</row>
    <row r="11" spans="1:13" x14ac:dyDescent="0.2">
      <c r="A11" s="62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1:13" x14ac:dyDescent="0.2">
      <c r="A12" s="62"/>
      <c r="B12" s="63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</row>
    <row r="13" spans="1:13" x14ac:dyDescent="0.2">
      <c r="A13" s="62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</row>
    <row r="14" spans="1:13" x14ac:dyDescent="0.2">
      <c r="A14" s="62"/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  <row r="15" spans="1:13" x14ac:dyDescent="0.2">
      <c r="A15" s="62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</row>
    <row r="16" spans="1:13" x14ac:dyDescent="0.2">
      <c r="A16" s="62"/>
      <c r="B16" s="63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</row>
    <row r="17" spans="1:13" x14ac:dyDescent="0.2">
      <c r="A17" s="62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</row>
    <row r="18" spans="1:13" x14ac:dyDescent="0.2">
      <c r="A18" s="62"/>
      <c r="B18" s="63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</row>
    <row r="19" spans="1:13" x14ac:dyDescent="0.2">
      <c r="A19" s="62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x14ac:dyDescent="0.2">
      <c r="A20" s="62"/>
      <c r="B20" s="63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</row>
    <row r="21" spans="1:13" x14ac:dyDescent="0.2">
      <c r="A21" s="62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</row>
    <row r="22" spans="1:13" x14ac:dyDescent="0.2">
      <c r="A22" s="62"/>
      <c r="B22" s="6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</row>
    <row r="23" spans="1:13" x14ac:dyDescent="0.2">
      <c r="A23" s="62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</row>
    <row r="24" spans="1:13" x14ac:dyDescent="0.2">
      <c r="A24" s="62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</row>
    <row r="25" spans="1:13" x14ac:dyDescent="0.2">
      <c r="A25" s="62" t="s">
        <v>72</v>
      </c>
      <c r="B25" s="65">
        <v>22890</v>
      </c>
      <c r="C25" s="65">
        <v>22920</v>
      </c>
      <c r="D25" s="65">
        <v>22951</v>
      </c>
      <c r="E25" s="65">
        <v>22981</v>
      </c>
      <c r="F25" s="65">
        <v>23012</v>
      </c>
      <c r="G25" s="65">
        <v>23043</v>
      </c>
      <c r="H25" s="65">
        <v>23071</v>
      </c>
      <c r="I25" s="65">
        <v>23102</v>
      </c>
      <c r="J25" s="65">
        <v>23132</v>
      </c>
      <c r="K25" s="65">
        <v>23163</v>
      </c>
      <c r="L25" s="65">
        <v>23193</v>
      </c>
      <c r="M25" s="65">
        <v>23224</v>
      </c>
    </row>
    <row r="26" spans="1:13" x14ac:dyDescent="0.2">
      <c r="A26" s="62" t="s">
        <v>73</v>
      </c>
      <c r="B26" s="63">
        <v>23255</v>
      </c>
      <c r="C26" s="64">
        <v>23285</v>
      </c>
      <c r="D26" s="64">
        <v>23316</v>
      </c>
      <c r="E26" s="64">
        <v>23346</v>
      </c>
      <c r="F26" s="64">
        <v>23377</v>
      </c>
      <c r="G26" s="64">
        <v>23408</v>
      </c>
      <c r="H26" s="64">
        <v>23437</v>
      </c>
      <c r="I26" s="64">
        <v>23468</v>
      </c>
      <c r="J26" s="64">
        <v>23498</v>
      </c>
      <c r="K26" s="64">
        <v>23529</v>
      </c>
      <c r="L26" s="64">
        <v>23559</v>
      </c>
      <c r="M26" s="64">
        <v>23590</v>
      </c>
    </row>
    <row r="27" spans="1:13" x14ac:dyDescent="0.2">
      <c r="A27" s="62" t="s">
        <v>74</v>
      </c>
      <c r="B27" s="65">
        <v>23621</v>
      </c>
      <c r="C27" s="65">
        <v>23651</v>
      </c>
      <c r="D27" s="65">
        <v>23682</v>
      </c>
      <c r="E27" s="65">
        <v>23712</v>
      </c>
      <c r="F27" s="65">
        <v>23743</v>
      </c>
      <c r="G27" s="65">
        <v>23774</v>
      </c>
      <c r="H27" s="65">
        <v>23802</v>
      </c>
      <c r="I27" s="65">
        <v>23833</v>
      </c>
      <c r="J27" s="65">
        <v>23863</v>
      </c>
      <c r="K27" s="65">
        <v>23894</v>
      </c>
      <c r="L27" s="65">
        <v>23924</v>
      </c>
      <c r="M27" s="65">
        <v>23955</v>
      </c>
    </row>
    <row r="28" spans="1:13" x14ac:dyDescent="0.2">
      <c r="A28" s="62" t="s">
        <v>75</v>
      </c>
      <c r="B28" s="63">
        <v>23986</v>
      </c>
      <c r="C28" s="64">
        <v>24016</v>
      </c>
      <c r="D28" s="64">
        <v>24047</v>
      </c>
      <c r="E28" s="64">
        <v>24077</v>
      </c>
      <c r="F28" s="64">
        <v>24108</v>
      </c>
      <c r="G28" s="64">
        <v>24139</v>
      </c>
      <c r="H28" s="64">
        <v>24167</v>
      </c>
      <c r="I28" s="64">
        <v>24198</v>
      </c>
      <c r="J28" s="64">
        <v>24228</v>
      </c>
      <c r="K28" s="64">
        <v>24259</v>
      </c>
      <c r="L28" s="64">
        <v>24289</v>
      </c>
      <c r="M28" s="64">
        <v>24320</v>
      </c>
    </row>
    <row r="29" spans="1:13" x14ac:dyDescent="0.2">
      <c r="A29" s="62" t="s">
        <v>76</v>
      </c>
      <c r="B29" s="65">
        <v>24351</v>
      </c>
      <c r="C29" s="65">
        <v>24381</v>
      </c>
      <c r="D29" s="65">
        <v>24412</v>
      </c>
      <c r="E29" s="65">
        <v>24442</v>
      </c>
      <c r="F29" s="65">
        <v>24473</v>
      </c>
      <c r="G29" s="65">
        <v>24504</v>
      </c>
      <c r="H29" s="65">
        <v>24532</v>
      </c>
      <c r="I29" s="65">
        <v>24563</v>
      </c>
      <c r="J29" s="65">
        <v>24593</v>
      </c>
      <c r="K29" s="65">
        <v>24624</v>
      </c>
      <c r="L29" s="65">
        <v>24654</v>
      </c>
      <c r="M29" s="65">
        <v>24685</v>
      </c>
    </row>
    <row r="30" spans="1:13" x14ac:dyDescent="0.2">
      <c r="A30" s="62" t="s">
        <v>77</v>
      </c>
      <c r="B30" s="63">
        <v>24716</v>
      </c>
      <c r="C30" s="64">
        <v>24746</v>
      </c>
      <c r="D30" s="64">
        <v>24777</v>
      </c>
      <c r="E30" s="64">
        <v>24807</v>
      </c>
      <c r="F30" s="64">
        <v>24838</v>
      </c>
      <c r="G30" s="64">
        <v>24869</v>
      </c>
      <c r="H30" s="64">
        <v>24898</v>
      </c>
      <c r="I30" s="64">
        <v>24929</v>
      </c>
      <c r="J30" s="64">
        <v>24959</v>
      </c>
      <c r="K30" s="64">
        <v>24990</v>
      </c>
      <c r="L30" s="64">
        <v>25020</v>
      </c>
      <c r="M30" s="64">
        <v>25051</v>
      </c>
    </row>
    <row r="31" spans="1:13" x14ac:dyDescent="0.2">
      <c r="A31" s="62" t="s">
        <v>78</v>
      </c>
      <c r="B31" s="65">
        <v>25082</v>
      </c>
      <c r="C31" s="65">
        <v>25112</v>
      </c>
      <c r="D31" s="65">
        <v>25143</v>
      </c>
      <c r="E31" s="65">
        <v>25173</v>
      </c>
      <c r="F31" s="65">
        <v>25204</v>
      </c>
      <c r="G31" s="65">
        <v>25235</v>
      </c>
      <c r="H31" s="65">
        <v>25263</v>
      </c>
      <c r="I31" s="65">
        <v>25294</v>
      </c>
      <c r="J31" s="65">
        <v>25324</v>
      </c>
      <c r="K31" s="65">
        <v>25355</v>
      </c>
      <c r="L31" s="65">
        <v>25385</v>
      </c>
      <c r="M31" s="65">
        <v>25416</v>
      </c>
    </row>
    <row r="32" spans="1:13" x14ac:dyDescent="0.2">
      <c r="A32" s="62" t="s">
        <v>79</v>
      </c>
      <c r="B32" s="63">
        <v>25447</v>
      </c>
      <c r="C32" s="64">
        <v>25477</v>
      </c>
      <c r="D32" s="64">
        <v>25508</v>
      </c>
      <c r="E32" s="64">
        <v>25538</v>
      </c>
      <c r="F32" s="64">
        <v>25569</v>
      </c>
      <c r="G32" s="64">
        <v>25600</v>
      </c>
      <c r="H32" s="64">
        <v>25628</v>
      </c>
      <c r="I32" s="64">
        <v>25659</v>
      </c>
      <c r="J32" s="64">
        <v>25689</v>
      </c>
      <c r="K32" s="64">
        <v>25720</v>
      </c>
      <c r="L32" s="64">
        <v>25750</v>
      </c>
      <c r="M32" s="64">
        <v>25781</v>
      </c>
    </row>
    <row r="33" spans="1:13" x14ac:dyDescent="0.2">
      <c r="A33" s="62" t="s">
        <v>80</v>
      </c>
      <c r="B33" s="65">
        <v>25812</v>
      </c>
      <c r="C33" s="65">
        <v>25842</v>
      </c>
      <c r="D33" s="65">
        <v>25873</v>
      </c>
      <c r="E33" s="65">
        <v>25903</v>
      </c>
      <c r="F33" s="65">
        <v>25934</v>
      </c>
      <c r="G33" s="65">
        <v>25965</v>
      </c>
      <c r="H33" s="65">
        <v>25993</v>
      </c>
      <c r="I33" s="65">
        <v>26024</v>
      </c>
      <c r="J33" s="65">
        <v>26054</v>
      </c>
      <c r="K33" s="65">
        <v>26085</v>
      </c>
      <c r="L33" s="65">
        <v>26115</v>
      </c>
      <c r="M33" s="65">
        <v>26146</v>
      </c>
    </row>
    <row r="34" spans="1:13" x14ac:dyDescent="0.2">
      <c r="A34" s="62" t="s">
        <v>81</v>
      </c>
      <c r="B34" s="63">
        <v>26177</v>
      </c>
      <c r="C34" s="64">
        <v>26207</v>
      </c>
      <c r="D34" s="64">
        <v>26238</v>
      </c>
      <c r="E34" s="64">
        <v>26268</v>
      </c>
      <c r="F34" s="64">
        <v>26299</v>
      </c>
      <c r="G34" s="64">
        <v>26330</v>
      </c>
      <c r="H34" s="64">
        <v>26359</v>
      </c>
      <c r="I34" s="64">
        <v>26390</v>
      </c>
      <c r="J34" s="64">
        <v>26420</v>
      </c>
      <c r="K34" s="64">
        <v>26451</v>
      </c>
      <c r="L34" s="64">
        <v>26481</v>
      </c>
      <c r="M34" s="64">
        <v>26512</v>
      </c>
    </row>
    <row r="35" spans="1:13" x14ac:dyDescent="0.2">
      <c r="A35" s="62" t="s">
        <v>82</v>
      </c>
      <c r="B35" s="65">
        <v>26543</v>
      </c>
      <c r="C35" s="65">
        <v>26573</v>
      </c>
      <c r="D35" s="65">
        <v>26604</v>
      </c>
      <c r="E35" s="65">
        <v>26634</v>
      </c>
      <c r="F35" s="65">
        <v>26665</v>
      </c>
      <c r="G35" s="65">
        <v>26696</v>
      </c>
      <c r="H35" s="65">
        <v>26724</v>
      </c>
      <c r="I35" s="65">
        <v>26755</v>
      </c>
      <c r="J35" s="65">
        <v>26785</v>
      </c>
      <c r="K35" s="65">
        <v>26816</v>
      </c>
      <c r="L35" s="65">
        <v>26846</v>
      </c>
      <c r="M35" s="65">
        <v>26877</v>
      </c>
    </row>
    <row r="36" spans="1:13" x14ac:dyDescent="0.2">
      <c r="A36" s="62" t="s">
        <v>83</v>
      </c>
      <c r="B36" s="63">
        <v>26908</v>
      </c>
      <c r="C36" s="64">
        <v>26938</v>
      </c>
      <c r="D36" s="64">
        <v>26969</v>
      </c>
      <c r="E36" s="64">
        <v>26999</v>
      </c>
      <c r="F36" s="64">
        <v>27030</v>
      </c>
      <c r="G36" s="64">
        <v>27061</v>
      </c>
      <c r="H36" s="64">
        <v>27089</v>
      </c>
      <c r="I36" s="64">
        <v>27120</v>
      </c>
      <c r="J36" s="64">
        <v>27150</v>
      </c>
      <c r="K36" s="64">
        <v>27181</v>
      </c>
      <c r="L36" s="64">
        <v>27211</v>
      </c>
      <c r="M36" s="64">
        <v>27242</v>
      </c>
    </row>
    <row r="37" spans="1:13" x14ac:dyDescent="0.2">
      <c r="A37" s="62" t="s">
        <v>84</v>
      </c>
      <c r="B37" s="65">
        <v>27273</v>
      </c>
      <c r="C37" s="65">
        <v>27303</v>
      </c>
      <c r="D37" s="65">
        <v>27334</v>
      </c>
      <c r="E37" s="65">
        <v>27364</v>
      </c>
      <c r="F37" s="65">
        <v>27395</v>
      </c>
      <c r="G37" s="65">
        <v>27426</v>
      </c>
      <c r="H37" s="65">
        <v>27454</v>
      </c>
      <c r="I37" s="65">
        <v>27485</v>
      </c>
      <c r="J37" s="65">
        <v>27515</v>
      </c>
      <c r="K37" s="65">
        <v>27546</v>
      </c>
      <c r="L37" s="65">
        <v>27576</v>
      </c>
      <c r="M37" s="65">
        <v>27607</v>
      </c>
    </row>
    <row r="38" spans="1:13" x14ac:dyDescent="0.2">
      <c r="A38" s="62" t="s">
        <v>85</v>
      </c>
      <c r="B38" s="63">
        <v>27638</v>
      </c>
      <c r="C38" s="64">
        <v>27668</v>
      </c>
      <c r="D38" s="64">
        <v>27699</v>
      </c>
      <c r="E38" s="64">
        <v>27729</v>
      </c>
      <c r="F38" s="64">
        <v>27760</v>
      </c>
      <c r="G38" s="64">
        <v>27791</v>
      </c>
      <c r="H38" s="64">
        <v>27820</v>
      </c>
      <c r="I38" s="64">
        <v>27851</v>
      </c>
      <c r="J38" s="64">
        <v>27881</v>
      </c>
      <c r="K38" s="64">
        <v>27912</v>
      </c>
      <c r="L38" s="64">
        <v>27942</v>
      </c>
      <c r="M38" s="64">
        <v>27973</v>
      </c>
    </row>
    <row r="39" spans="1:13" x14ac:dyDescent="0.2">
      <c r="A39" s="62" t="s">
        <v>86</v>
      </c>
      <c r="B39" s="65">
        <v>28004</v>
      </c>
      <c r="C39" s="65">
        <v>28034</v>
      </c>
      <c r="D39" s="65">
        <v>28065</v>
      </c>
      <c r="E39" s="65">
        <v>28095</v>
      </c>
      <c r="F39" s="65">
        <v>28126</v>
      </c>
      <c r="G39" s="65">
        <v>28157</v>
      </c>
      <c r="H39" s="65">
        <v>28185</v>
      </c>
      <c r="I39" s="65">
        <v>28216</v>
      </c>
      <c r="J39" s="65">
        <v>28246</v>
      </c>
      <c r="K39" s="65">
        <v>28277</v>
      </c>
      <c r="L39" s="65">
        <v>28307</v>
      </c>
      <c r="M39" s="65">
        <v>28338</v>
      </c>
    </row>
    <row r="40" spans="1:13" x14ac:dyDescent="0.2">
      <c r="A40" s="62" t="s">
        <v>87</v>
      </c>
      <c r="B40" s="63">
        <v>28369</v>
      </c>
      <c r="C40" s="64">
        <v>28399</v>
      </c>
      <c r="D40" s="64">
        <v>28430</v>
      </c>
      <c r="E40" s="64">
        <v>28460</v>
      </c>
      <c r="F40" s="64">
        <v>28491</v>
      </c>
      <c r="G40" s="64">
        <v>28522</v>
      </c>
      <c r="H40" s="64">
        <v>28550</v>
      </c>
      <c r="I40" s="64">
        <v>28581</v>
      </c>
      <c r="J40" s="64">
        <v>28611</v>
      </c>
      <c r="K40" s="64">
        <v>28642</v>
      </c>
      <c r="L40" s="64">
        <v>28672</v>
      </c>
      <c r="M40" s="64">
        <v>28703</v>
      </c>
    </row>
    <row r="41" spans="1:13" x14ac:dyDescent="0.2">
      <c r="A41" s="62" t="s">
        <v>88</v>
      </c>
      <c r="B41" s="65">
        <v>28734</v>
      </c>
      <c r="C41" s="65">
        <v>28764</v>
      </c>
      <c r="D41" s="65">
        <v>28795</v>
      </c>
      <c r="E41" s="65">
        <v>28825</v>
      </c>
      <c r="F41" s="65">
        <v>28856</v>
      </c>
      <c r="G41" s="65">
        <v>28887</v>
      </c>
      <c r="H41" s="65">
        <v>28915</v>
      </c>
      <c r="I41" s="65">
        <v>28946</v>
      </c>
      <c r="J41" s="65">
        <v>28976</v>
      </c>
      <c r="K41" s="65">
        <v>29007</v>
      </c>
      <c r="L41" s="65">
        <v>29037</v>
      </c>
      <c r="M41" s="65">
        <v>29068</v>
      </c>
    </row>
    <row r="42" spans="1:13" x14ac:dyDescent="0.2">
      <c r="A42" s="62" t="s">
        <v>89</v>
      </c>
      <c r="B42" s="63">
        <v>29099</v>
      </c>
      <c r="C42" s="64">
        <v>29129</v>
      </c>
      <c r="D42" s="64">
        <v>29160</v>
      </c>
      <c r="E42" s="64">
        <v>29190</v>
      </c>
      <c r="F42" s="64">
        <v>29221</v>
      </c>
      <c r="G42" s="64">
        <v>29252</v>
      </c>
      <c r="H42" s="64">
        <v>29281</v>
      </c>
      <c r="I42" s="64">
        <v>29312</v>
      </c>
      <c r="J42" s="64">
        <v>29342</v>
      </c>
      <c r="K42" s="64">
        <v>29373</v>
      </c>
      <c r="L42" s="64">
        <v>29403</v>
      </c>
      <c r="M42" s="64">
        <v>29434</v>
      </c>
    </row>
    <row r="43" spans="1:13" x14ac:dyDescent="0.2">
      <c r="A43" s="62" t="s">
        <v>90</v>
      </c>
      <c r="B43" s="65">
        <v>29465</v>
      </c>
      <c r="C43" s="65">
        <v>29495</v>
      </c>
      <c r="D43" s="65">
        <v>29526</v>
      </c>
      <c r="E43" s="65">
        <v>29556</v>
      </c>
      <c r="F43" s="65">
        <v>29587</v>
      </c>
      <c r="G43" s="65">
        <v>29618</v>
      </c>
      <c r="H43" s="65">
        <v>29646</v>
      </c>
      <c r="I43" s="65">
        <v>29677</v>
      </c>
      <c r="J43" s="65">
        <v>29707</v>
      </c>
      <c r="K43" s="65">
        <v>29738</v>
      </c>
      <c r="L43" s="65">
        <v>29768</v>
      </c>
      <c r="M43" s="65">
        <v>29799</v>
      </c>
    </row>
    <row r="44" spans="1:13" x14ac:dyDescent="0.2">
      <c r="A44" s="62" t="s">
        <v>91</v>
      </c>
      <c r="B44" s="63">
        <v>29830</v>
      </c>
      <c r="C44" s="64">
        <v>29860</v>
      </c>
      <c r="D44" s="64">
        <v>29891</v>
      </c>
      <c r="E44" s="64">
        <v>29921</v>
      </c>
      <c r="F44" s="64">
        <v>29952</v>
      </c>
      <c r="G44" s="64">
        <v>29983</v>
      </c>
      <c r="H44" s="64">
        <v>30011</v>
      </c>
      <c r="I44" s="64">
        <v>30042</v>
      </c>
      <c r="J44" s="64">
        <v>30072</v>
      </c>
      <c r="K44" s="64">
        <v>30103</v>
      </c>
      <c r="L44" s="64">
        <v>30133</v>
      </c>
      <c r="M44" s="64">
        <v>30164</v>
      </c>
    </row>
    <row r="45" spans="1:13" x14ac:dyDescent="0.2">
      <c r="A45" s="62" t="s">
        <v>92</v>
      </c>
      <c r="B45" s="65">
        <v>30195</v>
      </c>
      <c r="C45" s="65">
        <v>30225</v>
      </c>
      <c r="D45" s="65">
        <v>30256</v>
      </c>
      <c r="E45" s="65">
        <v>30286</v>
      </c>
      <c r="F45" s="65">
        <v>30317</v>
      </c>
      <c r="G45" s="65">
        <v>30348</v>
      </c>
      <c r="H45" s="65">
        <v>30376</v>
      </c>
      <c r="I45" s="65">
        <v>30407</v>
      </c>
      <c r="J45" s="65">
        <v>30437</v>
      </c>
      <c r="K45" s="65">
        <v>30468</v>
      </c>
      <c r="L45" s="65">
        <v>30498</v>
      </c>
      <c r="M45" s="65">
        <v>30529</v>
      </c>
    </row>
    <row r="46" spans="1:13" x14ac:dyDescent="0.2">
      <c r="A46" s="62" t="s">
        <v>93</v>
      </c>
      <c r="B46" s="63">
        <v>30560</v>
      </c>
      <c r="C46" s="64">
        <v>30590</v>
      </c>
      <c r="D46" s="64">
        <v>30621</v>
      </c>
      <c r="E46" s="64">
        <v>30651</v>
      </c>
      <c r="F46" s="64">
        <v>30682</v>
      </c>
      <c r="G46" s="64">
        <v>30713</v>
      </c>
      <c r="H46" s="64">
        <v>30742</v>
      </c>
      <c r="I46" s="64">
        <v>30773</v>
      </c>
      <c r="J46" s="64">
        <v>30803</v>
      </c>
      <c r="K46" s="64">
        <v>30834</v>
      </c>
      <c r="L46" s="64">
        <v>30864</v>
      </c>
      <c r="M46" s="64">
        <v>30895</v>
      </c>
    </row>
    <row r="47" spans="1:13" x14ac:dyDescent="0.2">
      <c r="A47" s="62" t="s">
        <v>94</v>
      </c>
      <c r="B47" s="65">
        <v>30926</v>
      </c>
      <c r="C47" s="65">
        <v>30956</v>
      </c>
      <c r="D47" s="65">
        <v>30987</v>
      </c>
      <c r="E47" s="65">
        <v>31017</v>
      </c>
      <c r="F47" s="65">
        <v>31048</v>
      </c>
      <c r="G47" s="65">
        <v>31079</v>
      </c>
      <c r="H47" s="65">
        <v>31107</v>
      </c>
      <c r="I47" s="65">
        <v>31138</v>
      </c>
      <c r="J47" s="65">
        <v>31168</v>
      </c>
      <c r="K47" s="65">
        <v>31199</v>
      </c>
      <c r="L47" s="65">
        <v>31229</v>
      </c>
      <c r="M47" s="65">
        <v>31260</v>
      </c>
    </row>
    <row r="48" spans="1:13" x14ac:dyDescent="0.2">
      <c r="A48" s="66" t="s">
        <v>95</v>
      </c>
      <c r="B48" s="63">
        <v>31291</v>
      </c>
      <c r="C48" s="64">
        <v>31321</v>
      </c>
      <c r="D48" s="64">
        <v>31352</v>
      </c>
      <c r="E48" s="64">
        <v>31382</v>
      </c>
      <c r="F48" s="64">
        <v>31413</v>
      </c>
      <c r="G48" s="64">
        <v>31444</v>
      </c>
      <c r="H48" s="64">
        <v>31472</v>
      </c>
      <c r="I48" s="64">
        <v>31503</v>
      </c>
      <c r="J48" s="64">
        <v>31533</v>
      </c>
      <c r="K48" s="64">
        <v>31564</v>
      </c>
      <c r="L48" s="64">
        <v>31594</v>
      </c>
      <c r="M48" s="64">
        <v>31625</v>
      </c>
    </row>
    <row r="49" spans="1:13" x14ac:dyDescent="0.2">
      <c r="A49" s="66" t="s">
        <v>96</v>
      </c>
      <c r="B49" s="65">
        <v>31656</v>
      </c>
      <c r="C49" s="65">
        <v>31686</v>
      </c>
      <c r="D49" s="65">
        <v>31717</v>
      </c>
      <c r="E49" s="65">
        <v>31747</v>
      </c>
      <c r="F49" s="65">
        <v>31778</v>
      </c>
      <c r="G49" s="65">
        <v>31809</v>
      </c>
      <c r="H49" s="65">
        <v>31837</v>
      </c>
      <c r="I49" s="65">
        <v>31868</v>
      </c>
      <c r="J49" s="65">
        <v>31898</v>
      </c>
      <c r="K49" s="65">
        <v>31929</v>
      </c>
      <c r="L49" s="65">
        <v>31959</v>
      </c>
      <c r="M49" s="65">
        <v>31990</v>
      </c>
    </row>
    <row r="50" spans="1:13" x14ac:dyDescent="0.2">
      <c r="A50" s="66" t="s">
        <v>97</v>
      </c>
      <c r="B50" s="65">
        <v>32021</v>
      </c>
      <c r="C50" s="64">
        <v>32051</v>
      </c>
      <c r="D50" s="64">
        <v>32082</v>
      </c>
      <c r="E50" s="64">
        <v>32112</v>
      </c>
      <c r="F50" s="64">
        <v>32143</v>
      </c>
      <c r="G50" s="64">
        <v>32174</v>
      </c>
      <c r="H50" s="64">
        <v>32203</v>
      </c>
      <c r="I50" s="64">
        <v>32234</v>
      </c>
      <c r="J50" s="64">
        <v>32264</v>
      </c>
      <c r="K50" s="64">
        <v>32295</v>
      </c>
      <c r="L50" s="64">
        <v>32325</v>
      </c>
      <c r="M50" s="64">
        <v>32356</v>
      </c>
    </row>
    <row r="51" spans="1:13" x14ac:dyDescent="0.2">
      <c r="A51" s="66" t="s">
        <v>98</v>
      </c>
      <c r="B51" s="63">
        <v>32387</v>
      </c>
      <c r="C51" s="65">
        <v>32417</v>
      </c>
      <c r="D51" s="65">
        <v>32448</v>
      </c>
      <c r="E51" s="65">
        <v>32478</v>
      </c>
      <c r="F51" s="65">
        <v>32509</v>
      </c>
      <c r="G51" s="65">
        <v>32540</v>
      </c>
      <c r="H51" s="65">
        <v>32568</v>
      </c>
      <c r="I51" s="65">
        <v>32599</v>
      </c>
      <c r="J51" s="65">
        <v>32629</v>
      </c>
      <c r="K51" s="65">
        <v>32660</v>
      </c>
      <c r="L51" s="65">
        <v>32690</v>
      </c>
      <c r="M51" s="65">
        <v>32721</v>
      </c>
    </row>
    <row r="52" spans="1:13" x14ac:dyDescent="0.2">
      <c r="A52" s="66" t="s">
        <v>99</v>
      </c>
      <c r="B52" s="65">
        <v>32752</v>
      </c>
      <c r="C52" s="64">
        <v>32782</v>
      </c>
      <c r="D52" s="64">
        <v>32813</v>
      </c>
      <c r="E52" s="64">
        <v>32843</v>
      </c>
      <c r="F52" s="64">
        <v>32874</v>
      </c>
      <c r="G52" s="64">
        <v>32905</v>
      </c>
      <c r="H52" s="64">
        <v>32933</v>
      </c>
      <c r="I52" s="64">
        <v>32964</v>
      </c>
      <c r="J52" s="64">
        <v>32994</v>
      </c>
      <c r="K52" s="64">
        <v>33025</v>
      </c>
      <c r="L52" s="64">
        <v>33055</v>
      </c>
      <c r="M52" s="64">
        <v>33086</v>
      </c>
    </row>
    <row r="53" spans="1:13" x14ac:dyDescent="0.2">
      <c r="A53" s="66" t="s">
        <v>100</v>
      </c>
      <c r="B53" s="65">
        <v>33117</v>
      </c>
      <c r="C53" s="65">
        <v>33147</v>
      </c>
      <c r="D53" s="65">
        <v>33178</v>
      </c>
      <c r="E53" s="65">
        <v>33208</v>
      </c>
      <c r="F53" s="65">
        <v>33239</v>
      </c>
      <c r="G53" s="65">
        <v>33270</v>
      </c>
      <c r="H53" s="65">
        <v>33298</v>
      </c>
      <c r="I53" s="65">
        <v>33329</v>
      </c>
      <c r="J53" s="65">
        <v>33359</v>
      </c>
      <c r="K53" s="65">
        <v>33390</v>
      </c>
      <c r="L53" s="65">
        <v>33420</v>
      </c>
      <c r="M53" s="65">
        <v>33451</v>
      </c>
    </row>
    <row r="54" spans="1:13" x14ac:dyDescent="0.2">
      <c r="A54" s="66" t="s">
        <v>101</v>
      </c>
      <c r="B54" s="63">
        <v>33482</v>
      </c>
      <c r="C54" s="64">
        <v>33512</v>
      </c>
      <c r="D54" s="64">
        <v>33543</v>
      </c>
      <c r="E54" s="64">
        <v>33573</v>
      </c>
      <c r="F54" s="64">
        <v>33604</v>
      </c>
      <c r="G54" s="64">
        <v>33635</v>
      </c>
      <c r="H54" s="64">
        <v>33664</v>
      </c>
      <c r="I54" s="64">
        <v>33695</v>
      </c>
      <c r="J54" s="64">
        <v>33725</v>
      </c>
      <c r="K54" s="64">
        <v>33756</v>
      </c>
      <c r="L54" s="64">
        <v>33786</v>
      </c>
      <c r="M54" s="64">
        <v>33817</v>
      </c>
    </row>
    <row r="55" spans="1:13" x14ac:dyDescent="0.2">
      <c r="A55" s="66" t="s">
        <v>102</v>
      </c>
      <c r="B55" s="65">
        <v>33848</v>
      </c>
      <c r="C55" s="65">
        <v>33878</v>
      </c>
      <c r="D55" s="65">
        <v>33909</v>
      </c>
      <c r="E55" s="65">
        <v>33939</v>
      </c>
      <c r="F55" s="65">
        <v>33970</v>
      </c>
      <c r="G55" s="65">
        <v>34001</v>
      </c>
      <c r="H55" s="65">
        <v>34029</v>
      </c>
      <c r="I55" s="65">
        <v>34060</v>
      </c>
      <c r="J55" s="65">
        <v>34090</v>
      </c>
      <c r="K55" s="65">
        <v>34121</v>
      </c>
      <c r="L55" s="65">
        <v>34151</v>
      </c>
      <c r="M55" s="65">
        <v>34182</v>
      </c>
    </row>
    <row r="56" spans="1:13" x14ac:dyDescent="0.2">
      <c r="A56" s="66" t="s">
        <v>103</v>
      </c>
      <c r="B56" s="65">
        <v>34213</v>
      </c>
      <c r="C56" s="64">
        <v>34243</v>
      </c>
      <c r="D56" s="64">
        <v>34274</v>
      </c>
      <c r="E56" s="64">
        <v>34304</v>
      </c>
      <c r="F56" s="64">
        <v>34335</v>
      </c>
      <c r="G56" s="64">
        <v>34366</v>
      </c>
      <c r="H56" s="64">
        <v>34394</v>
      </c>
      <c r="I56" s="64">
        <v>34425</v>
      </c>
      <c r="J56" s="64">
        <v>34455</v>
      </c>
      <c r="K56" s="64">
        <v>34486</v>
      </c>
      <c r="L56" s="64">
        <v>34516</v>
      </c>
      <c r="M56" s="64">
        <v>34547</v>
      </c>
    </row>
    <row r="57" spans="1:13" x14ac:dyDescent="0.2">
      <c r="A57" s="66" t="s">
        <v>104</v>
      </c>
      <c r="B57" s="63">
        <v>34578</v>
      </c>
      <c r="C57" s="65">
        <v>34608</v>
      </c>
      <c r="D57" s="65">
        <v>34639</v>
      </c>
      <c r="E57" s="65">
        <v>34669</v>
      </c>
      <c r="F57" s="65">
        <v>34700</v>
      </c>
      <c r="G57" s="65">
        <v>34731</v>
      </c>
      <c r="H57" s="65">
        <v>34759</v>
      </c>
      <c r="I57" s="65">
        <v>34790</v>
      </c>
      <c r="J57" s="65">
        <v>34820</v>
      </c>
      <c r="K57" s="65">
        <v>34851</v>
      </c>
      <c r="L57" s="65">
        <v>34881</v>
      </c>
      <c r="M57" s="65">
        <v>34912</v>
      </c>
    </row>
    <row r="58" spans="1:13" x14ac:dyDescent="0.2">
      <c r="A58" s="66" t="s">
        <v>105</v>
      </c>
      <c r="B58" s="65">
        <v>34943</v>
      </c>
      <c r="C58" s="64">
        <v>34973</v>
      </c>
      <c r="D58" s="64">
        <v>35004</v>
      </c>
      <c r="E58" s="64">
        <v>35034</v>
      </c>
      <c r="F58" s="64">
        <v>35065</v>
      </c>
      <c r="G58" s="64">
        <v>35096</v>
      </c>
      <c r="H58" s="64">
        <v>35125</v>
      </c>
      <c r="I58" s="64">
        <v>35156</v>
      </c>
      <c r="J58" s="64">
        <v>35186</v>
      </c>
      <c r="K58" s="64">
        <v>35217</v>
      </c>
      <c r="L58" s="64">
        <v>35247</v>
      </c>
      <c r="M58" s="64">
        <v>35278</v>
      </c>
    </row>
    <row r="59" spans="1:13" x14ac:dyDescent="0.2">
      <c r="A59" s="66" t="s">
        <v>106</v>
      </c>
      <c r="B59" s="65">
        <v>35309</v>
      </c>
      <c r="C59" s="65">
        <v>35339</v>
      </c>
      <c r="D59" s="65">
        <v>35370</v>
      </c>
      <c r="E59" s="65">
        <v>35400</v>
      </c>
      <c r="F59" s="65">
        <v>35431</v>
      </c>
      <c r="G59" s="65">
        <v>35462</v>
      </c>
      <c r="H59" s="65">
        <v>35490</v>
      </c>
      <c r="I59" s="65">
        <v>35521</v>
      </c>
      <c r="J59" s="65">
        <v>35551</v>
      </c>
      <c r="K59" s="65">
        <v>35582</v>
      </c>
      <c r="L59" s="65">
        <v>35612</v>
      </c>
      <c r="M59" s="65">
        <v>35643</v>
      </c>
    </row>
    <row r="60" spans="1:13" x14ac:dyDescent="0.2">
      <c r="A60" s="66" t="s">
        <v>107</v>
      </c>
      <c r="B60" s="63">
        <v>35674</v>
      </c>
      <c r="C60" s="64">
        <v>35704</v>
      </c>
      <c r="D60" s="64">
        <v>35735</v>
      </c>
      <c r="E60" s="64">
        <v>35765</v>
      </c>
      <c r="F60" s="64">
        <v>35796</v>
      </c>
      <c r="G60" s="64">
        <v>35827</v>
      </c>
      <c r="H60" s="64">
        <v>35855</v>
      </c>
      <c r="I60" s="64">
        <v>35886</v>
      </c>
      <c r="J60" s="64">
        <v>35916</v>
      </c>
      <c r="K60" s="64">
        <v>35947</v>
      </c>
      <c r="L60" s="64">
        <v>35977</v>
      </c>
      <c r="M60" s="64">
        <v>36008</v>
      </c>
    </row>
    <row r="61" spans="1:13" x14ac:dyDescent="0.2">
      <c r="A61" s="66" t="s">
        <v>108</v>
      </c>
      <c r="B61" s="65">
        <v>36039</v>
      </c>
      <c r="C61" s="65">
        <v>36069</v>
      </c>
      <c r="D61" s="65">
        <v>36100</v>
      </c>
      <c r="E61" s="65">
        <v>36130</v>
      </c>
      <c r="F61" s="65">
        <v>36161</v>
      </c>
      <c r="G61" s="65">
        <v>36192</v>
      </c>
      <c r="H61" s="65">
        <v>36220</v>
      </c>
      <c r="I61" s="65">
        <v>36251</v>
      </c>
      <c r="J61" s="65">
        <v>36281</v>
      </c>
      <c r="K61" s="65">
        <v>36312</v>
      </c>
      <c r="L61" s="65">
        <v>36342</v>
      </c>
      <c r="M61" s="65">
        <v>36373</v>
      </c>
    </row>
    <row r="62" spans="1:13" x14ac:dyDescent="0.2">
      <c r="A62" s="66" t="s">
        <v>109</v>
      </c>
      <c r="B62" s="65">
        <v>36404</v>
      </c>
      <c r="C62" s="64">
        <v>36434</v>
      </c>
      <c r="D62" s="64">
        <v>36465</v>
      </c>
      <c r="E62" s="64">
        <v>36495</v>
      </c>
      <c r="F62" s="64">
        <v>36526</v>
      </c>
      <c r="G62" s="64">
        <v>36557</v>
      </c>
      <c r="H62" s="64">
        <v>36586</v>
      </c>
      <c r="I62" s="64">
        <v>36617</v>
      </c>
      <c r="J62" s="64">
        <v>36647</v>
      </c>
      <c r="K62" s="64">
        <v>36678</v>
      </c>
      <c r="L62" s="64">
        <v>36708</v>
      </c>
      <c r="M62" s="64">
        <v>36739</v>
      </c>
    </row>
    <row r="63" spans="1:13" x14ac:dyDescent="0.2">
      <c r="A63" s="66" t="s">
        <v>110</v>
      </c>
      <c r="B63" s="63">
        <v>36770</v>
      </c>
      <c r="C63" s="65">
        <v>36800</v>
      </c>
      <c r="D63" s="65">
        <v>36831</v>
      </c>
      <c r="E63" s="65">
        <v>36861</v>
      </c>
      <c r="F63" s="65">
        <v>36892</v>
      </c>
      <c r="G63" s="65">
        <v>36923</v>
      </c>
      <c r="H63" s="65">
        <v>36951</v>
      </c>
      <c r="I63" s="65">
        <v>36982</v>
      </c>
      <c r="J63" s="65">
        <v>37012</v>
      </c>
      <c r="K63" s="65">
        <v>37043</v>
      </c>
      <c r="L63" s="65">
        <v>37073</v>
      </c>
      <c r="M63" s="65">
        <v>37104</v>
      </c>
    </row>
    <row r="64" spans="1:13" x14ac:dyDescent="0.2">
      <c r="A64" s="67" t="s">
        <v>111</v>
      </c>
      <c r="B64" s="65">
        <v>37135</v>
      </c>
      <c r="C64" s="64">
        <v>37165</v>
      </c>
      <c r="D64" s="64">
        <v>37196</v>
      </c>
      <c r="E64" s="64">
        <v>37226</v>
      </c>
      <c r="F64" s="64">
        <v>37257</v>
      </c>
      <c r="G64" s="64">
        <v>37288</v>
      </c>
      <c r="H64" s="64">
        <v>37316</v>
      </c>
      <c r="I64" s="64">
        <v>37347</v>
      </c>
      <c r="J64" s="64">
        <v>37377</v>
      </c>
      <c r="K64" s="64">
        <v>37408</v>
      </c>
      <c r="L64" s="64">
        <v>37438</v>
      </c>
      <c r="M64" s="64">
        <v>37469</v>
      </c>
    </row>
    <row r="65" spans="1:13" x14ac:dyDescent="0.2">
      <c r="A65" s="67" t="s">
        <v>112</v>
      </c>
      <c r="B65" s="63">
        <v>37500</v>
      </c>
      <c r="C65" s="65">
        <v>37530</v>
      </c>
      <c r="D65" s="65">
        <v>37561</v>
      </c>
      <c r="E65" s="65">
        <v>37591</v>
      </c>
      <c r="F65" s="65">
        <v>37622</v>
      </c>
      <c r="G65" s="65">
        <v>37653</v>
      </c>
      <c r="H65" s="65">
        <v>37681</v>
      </c>
      <c r="I65" s="65">
        <v>37712</v>
      </c>
      <c r="J65" s="65">
        <v>37742</v>
      </c>
      <c r="K65" s="65">
        <v>37773</v>
      </c>
      <c r="L65" s="65">
        <v>37803</v>
      </c>
      <c r="M65" s="65">
        <v>37834</v>
      </c>
    </row>
    <row r="66" spans="1:13" x14ac:dyDescent="0.2">
      <c r="A66" s="67" t="s">
        <v>139</v>
      </c>
      <c r="B66" s="65">
        <v>37865</v>
      </c>
      <c r="C66" s="64">
        <v>37895</v>
      </c>
      <c r="D66" s="64">
        <v>37926</v>
      </c>
      <c r="E66" s="64">
        <v>37956</v>
      </c>
      <c r="F66" s="64">
        <v>37987</v>
      </c>
      <c r="G66" s="64">
        <v>38018</v>
      </c>
      <c r="H66" s="64">
        <v>38047</v>
      </c>
      <c r="I66" s="64">
        <v>38078</v>
      </c>
      <c r="J66" s="64">
        <v>38108</v>
      </c>
      <c r="K66" s="64">
        <v>38139</v>
      </c>
      <c r="L66" s="64">
        <v>38169</v>
      </c>
      <c r="M66" s="64">
        <v>38200</v>
      </c>
    </row>
    <row r="67" spans="1:13" x14ac:dyDescent="0.2">
      <c r="A67" s="67" t="s">
        <v>140</v>
      </c>
      <c r="B67" s="63">
        <v>38231</v>
      </c>
      <c r="C67" s="65">
        <v>38261</v>
      </c>
      <c r="D67" s="65">
        <v>38292</v>
      </c>
      <c r="E67" s="65">
        <v>38322</v>
      </c>
      <c r="F67" s="65">
        <v>38353</v>
      </c>
      <c r="G67" s="65">
        <v>38384</v>
      </c>
      <c r="H67" s="65">
        <v>38412</v>
      </c>
      <c r="I67" s="65">
        <v>38443</v>
      </c>
      <c r="J67" s="65">
        <v>38473</v>
      </c>
      <c r="K67" s="65">
        <v>38504</v>
      </c>
      <c r="L67" s="65">
        <v>38534</v>
      </c>
      <c r="M67" s="65">
        <v>38565</v>
      </c>
    </row>
    <row r="68" spans="1:13" x14ac:dyDescent="0.2">
      <c r="A68" s="67" t="s">
        <v>141</v>
      </c>
      <c r="B68" s="65">
        <v>38596</v>
      </c>
      <c r="C68" s="64">
        <v>38626</v>
      </c>
      <c r="D68" s="64">
        <v>38657</v>
      </c>
      <c r="E68" s="64">
        <v>38687</v>
      </c>
      <c r="F68" s="64">
        <v>38718</v>
      </c>
      <c r="G68" s="64">
        <v>38749</v>
      </c>
      <c r="H68" s="64">
        <v>38777</v>
      </c>
      <c r="I68" s="64">
        <v>38808</v>
      </c>
      <c r="J68" s="64">
        <v>38838</v>
      </c>
      <c r="K68" s="64">
        <v>38869</v>
      </c>
      <c r="L68" s="64">
        <v>38899</v>
      </c>
      <c r="M68" s="64">
        <v>38930</v>
      </c>
    </row>
    <row r="69" spans="1:13" x14ac:dyDescent="0.2">
      <c r="A69" s="67" t="s">
        <v>142</v>
      </c>
      <c r="B69" s="63">
        <v>38961</v>
      </c>
      <c r="C69" s="65">
        <v>38991</v>
      </c>
      <c r="D69" s="65">
        <v>39022</v>
      </c>
      <c r="E69" s="65">
        <v>39052</v>
      </c>
      <c r="F69" s="65">
        <v>39083</v>
      </c>
      <c r="G69" s="65">
        <v>39114</v>
      </c>
      <c r="H69" s="65">
        <v>39142</v>
      </c>
      <c r="I69" s="65">
        <v>39173</v>
      </c>
      <c r="J69" s="65">
        <v>39203</v>
      </c>
      <c r="K69" s="65">
        <v>39234</v>
      </c>
      <c r="L69" s="65">
        <v>39264</v>
      </c>
      <c r="M69" s="65">
        <v>39295</v>
      </c>
    </row>
    <row r="70" spans="1:13" x14ac:dyDescent="0.2">
      <c r="A70" s="67" t="s">
        <v>143</v>
      </c>
      <c r="B70" s="65">
        <v>39326</v>
      </c>
      <c r="C70" s="64">
        <v>39356</v>
      </c>
      <c r="D70" s="64">
        <v>39387</v>
      </c>
      <c r="E70" s="64">
        <v>39417</v>
      </c>
      <c r="F70" s="64">
        <v>39448</v>
      </c>
      <c r="G70" s="64">
        <v>39479</v>
      </c>
      <c r="H70" s="64">
        <v>39508</v>
      </c>
      <c r="I70" s="64">
        <v>39539</v>
      </c>
      <c r="J70" s="64">
        <v>39569</v>
      </c>
      <c r="K70" s="64">
        <v>39600</v>
      </c>
      <c r="L70" s="64">
        <v>39630</v>
      </c>
      <c r="M70" s="64">
        <v>39661</v>
      </c>
    </row>
    <row r="71" spans="1:13" x14ac:dyDescent="0.2">
      <c r="A71" s="67" t="s">
        <v>144</v>
      </c>
      <c r="B71" s="63">
        <v>39692</v>
      </c>
      <c r="C71" s="65">
        <v>39722</v>
      </c>
      <c r="D71" s="65">
        <v>39753</v>
      </c>
      <c r="E71" s="65">
        <v>39783</v>
      </c>
      <c r="F71" s="65">
        <v>39814</v>
      </c>
      <c r="G71" s="65">
        <v>39845</v>
      </c>
      <c r="H71" s="65">
        <v>39873</v>
      </c>
      <c r="I71" s="65">
        <v>39904</v>
      </c>
      <c r="J71" s="65">
        <v>39934</v>
      </c>
      <c r="K71" s="65">
        <v>39965</v>
      </c>
      <c r="L71" s="65">
        <v>39995</v>
      </c>
      <c r="M71" s="65">
        <v>40026</v>
      </c>
    </row>
    <row r="72" spans="1:13" x14ac:dyDescent="0.2">
      <c r="A72" s="67" t="s">
        <v>145</v>
      </c>
      <c r="B72" s="65">
        <v>40057</v>
      </c>
      <c r="C72" s="64">
        <v>40087</v>
      </c>
      <c r="D72" s="64">
        <v>40118</v>
      </c>
      <c r="E72" s="64">
        <v>40148</v>
      </c>
      <c r="F72" s="64">
        <v>40179</v>
      </c>
      <c r="G72" s="64">
        <v>40210</v>
      </c>
      <c r="H72" s="64">
        <v>40238</v>
      </c>
      <c r="I72" s="64">
        <v>40269</v>
      </c>
      <c r="J72" s="64">
        <v>40299</v>
      </c>
      <c r="K72" s="64">
        <v>40330</v>
      </c>
      <c r="L72" s="64">
        <v>40360</v>
      </c>
      <c r="M72" s="64">
        <v>40391</v>
      </c>
    </row>
    <row r="73" spans="1:13" x14ac:dyDescent="0.2">
      <c r="A73" s="67" t="s">
        <v>146</v>
      </c>
      <c r="B73" s="63">
        <v>40422</v>
      </c>
      <c r="C73" s="65">
        <v>40452</v>
      </c>
      <c r="D73" s="65">
        <v>40483</v>
      </c>
      <c r="E73" s="65">
        <v>40513</v>
      </c>
      <c r="F73" s="65">
        <v>40544</v>
      </c>
      <c r="G73" s="65">
        <v>40575</v>
      </c>
      <c r="H73" s="65">
        <v>40603</v>
      </c>
      <c r="I73" s="65">
        <v>40634</v>
      </c>
      <c r="J73" s="65">
        <v>40664</v>
      </c>
      <c r="K73" s="65">
        <v>40695</v>
      </c>
      <c r="L73" s="65">
        <v>40725</v>
      </c>
      <c r="M73" s="65">
        <v>40756</v>
      </c>
    </row>
    <row r="74" spans="1:13" x14ac:dyDescent="0.2">
      <c r="A74" s="67" t="s">
        <v>147</v>
      </c>
      <c r="B74" s="65">
        <v>40787</v>
      </c>
      <c r="C74" s="64">
        <v>40817</v>
      </c>
      <c r="D74" s="64">
        <v>40848</v>
      </c>
      <c r="E74" s="64">
        <v>40878</v>
      </c>
      <c r="F74" s="64">
        <v>40909</v>
      </c>
      <c r="G74" s="64">
        <v>40940</v>
      </c>
      <c r="H74" s="64">
        <v>40969</v>
      </c>
      <c r="I74" s="64">
        <v>41000</v>
      </c>
      <c r="J74" s="64">
        <v>41030</v>
      </c>
      <c r="K74" s="64">
        <v>41061</v>
      </c>
      <c r="L74" s="64">
        <v>41091</v>
      </c>
      <c r="M74" s="64">
        <v>41122</v>
      </c>
    </row>
    <row r="75" spans="1:13" x14ac:dyDescent="0.2">
      <c r="A75" s="67" t="s">
        <v>148</v>
      </c>
      <c r="B75" s="63">
        <v>41153</v>
      </c>
      <c r="C75" s="65">
        <v>41183</v>
      </c>
      <c r="D75" s="65">
        <v>41214</v>
      </c>
      <c r="E75" s="65">
        <v>41244</v>
      </c>
      <c r="F75" s="65">
        <v>41275</v>
      </c>
      <c r="G75" s="65">
        <v>41306</v>
      </c>
      <c r="H75" s="65">
        <v>41334</v>
      </c>
      <c r="I75" s="65">
        <v>41365</v>
      </c>
      <c r="J75" s="65">
        <v>41395</v>
      </c>
      <c r="K75" s="65">
        <v>41426</v>
      </c>
      <c r="L75" s="65">
        <v>41456</v>
      </c>
      <c r="M75" s="65">
        <v>41487</v>
      </c>
    </row>
    <row r="76" spans="1:13" x14ac:dyDescent="0.2">
      <c r="A76" s="67" t="s">
        <v>149</v>
      </c>
      <c r="B76" s="65">
        <v>41518</v>
      </c>
      <c r="C76" s="64">
        <v>41548</v>
      </c>
      <c r="D76" s="64">
        <v>41579</v>
      </c>
      <c r="E76" s="64">
        <v>41609</v>
      </c>
      <c r="F76" s="64">
        <v>41640</v>
      </c>
      <c r="G76" s="64">
        <v>41671</v>
      </c>
      <c r="H76" s="64">
        <v>41699</v>
      </c>
      <c r="I76" s="64">
        <v>41730</v>
      </c>
      <c r="J76" s="64">
        <v>41760</v>
      </c>
      <c r="K76" s="64">
        <v>41791</v>
      </c>
      <c r="L76" s="64">
        <v>41821</v>
      </c>
      <c r="M76" s="64">
        <v>41852</v>
      </c>
    </row>
    <row r="77" spans="1:13" x14ac:dyDescent="0.2">
      <c r="A77" s="67" t="s">
        <v>150</v>
      </c>
      <c r="B77" s="63">
        <v>41883</v>
      </c>
      <c r="C77" s="65">
        <v>41913</v>
      </c>
      <c r="D77" s="65">
        <v>41944</v>
      </c>
      <c r="E77" s="65">
        <v>41974</v>
      </c>
      <c r="F77" s="65">
        <v>42005</v>
      </c>
      <c r="G77" s="65">
        <v>42036</v>
      </c>
      <c r="H77" s="65">
        <v>42064</v>
      </c>
      <c r="I77" s="65">
        <v>42095</v>
      </c>
      <c r="J77" s="65">
        <v>42125</v>
      </c>
      <c r="K77" s="65">
        <v>42156</v>
      </c>
      <c r="L77" s="65">
        <v>42186</v>
      </c>
      <c r="M77" s="65">
        <v>42217</v>
      </c>
    </row>
    <row r="78" spans="1:13" x14ac:dyDescent="0.2">
      <c r="A78" s="67" t="s">
        <v>151</v>
      </c>
      <c r="B78" s="65">
        <v>42248</v>
      </c>
      <c r="C78" s="64">
        <v>42278</v>
      </c>
      <c r="D78" s="64">
        <v>42309</v>
      </c>
      <c r="E78" s="64">
        <v>42339</v>
      </c>
      <c r="F78" s="64">
        <v>42370</v>
      </c>
      <c r="G78" s="64">
        <v>42401</v>
      </c>
      <c r="H78" s="64">
        <v>42430</v>
      </c>
      <c r="I78" s="64">
        <v>42461</v>
      </c>
      <c r="J78" s="64">
        <v>42491</v>
      </c>
      <c r="K78" s="64">
        <v>42522</v>
      </c>
      <c r="L78" s="64">
        <v>42552</v>
      </c>
      <c r="M78" s="64">
        <v>42583</v>
      </c>
    </row>
    <row r="79" spans="1:13" x14ac:dyDescent="0.2">
      <c r="A79" s="67" t="s">
        <v>152</v>
      </c>
      <c r="B79" s="63">
        <v>42614</v>
      </c>
      <c r="C79" s="65">
        <v>42644</v>
      </c>
      <c r="D79" s="65">
        <v>42675</v>
      </c>
      <c r="E79" s="65">
        <v>42705</v>
      </c>
      <c r="F79" s="65">
        <v>42736</v>
      </c>
      <c r="G79" s="65">
        <v>42767</v>
      </c>
      <c r="H79" s="65">
        <v>42795</v>
      </c>
      <c r="I79" s="65">
        <v>42826</v>
      </c>
      <c r="J79" s="65">
        <v>42856</v>
      </c>
      <c r="K79" s="65">
        <v>42887</v>
      </c>
      <c r="L79" s="65">
        <v>42917</v>
      </c>
      <c r="M79" s="65">
        <v>42948</v>
      </c>
    </row>
    <row r="80" spans="1:13" x14ac:dyDescent="0.2">
      <c r="A80" s="67" t="s">
        <v>153</v>
      </c>
      <c r="B80" s="65">
        <v>42979</v>
      </c>
      <c r="C80" s="64">
        <v>43009</v>
      </c>
      <c r="D80" s="64">
        <v>43040</v>
      </c>
      <c r="E80" s="64">
        <v>43070</v>
      </c>
      <c r="F80" s="64">
        <v>43101</v>
      </c>
      <c r="G80" s="64">
        <v>43132</v>
      </c>
      <c r="H80" s="64">
        <v>43160</v>
      </c>
      <c r="I80" s="64">
        <v>43191</v>
      </c>
      <c r="J80" s="64">
        <v>43221</v>
      </c>
      <c r="K80" s="64">
        <v>43252</v>
      </c>
      <c r="L80" s="64">
        <v>43282</v>
      </c>
      <c r="M80" s="64">
        <v>43313</v>
      </c>
    </row>
    <row r="81" spans="1:13" x14ac:dyDescent="0.2">
      <c r="A81" s="67" t="s">
        <v>154</v>
      </c>
      <c r="B81" s="63">
        <v>43344</v>
      </c>
      <c r="C81" s="65">
        <v>43374</v>
      </c>
      <c r="D81" s="65">
        <v>43405</v>
      </c>
      <c r="E81" s="65">
        <v>43435</v>
      </c>
      <c r="F81" s="65">
        <v>43466</v>
      </c>
      <c r="G81" s="65">
        <v>43497</v>
      </c>
      <c r="H81" s="65">
        <v>43525</v>
      </c>
      <c r="I81" s="65">
        <v>43556</v>
      </c>
      <c r="J81" s="65">
        <v>43586</v>
      </c>
      <c r="K81" s="65">
        <v>43617</v>
      </c>
      <c r="L81" s="65">
        <v>43647</v>
      </c>
      <c r="M81" s="65">
        <v>43678</v>
      </c>
    </row>
    <row r="82" spans="1:13" x14ac:dyDescent="0.2">
      <c r="A82" s="67" t="s">
        <v>155</v>
      </c>
      <c r="B82" s="65">
        <v>43709</v>
      </c>
      <c r="C82" s="64">
        <v>43739</v>
      </c>
      <c r="D82" s="64">
        <v>43770</v>
      </c>
      <c r="E82" s="64">
        <v>43800</v>
      </c>
      <c r="F82" s="64">
        <v>43831</v>
      </c>
      <c r="G82" s="64">
        <v>43862</v>
      </c>
      <c r="H82" s="64">
        <v>43891</v>
      </c>
      <c r="I82" s="64">
        <v>43922</v>
      </c>
      <c r="J82" s="64">
        <v>43952</v>
      </c>
      <c r="K82" s="64">
        <v>43983</v>
      </c>
      <c r="L82" s="64">
        <v>44013</v>
      </c>
      <c r="M82" s="64">
        <v>44044</v>
      </c>
    </row>
    <row r="83" spans="1:13" x14ac:dyDescent="0.2">
      <c r="A83" s="67" t="s">
        <v>156</v>
      </c>
      <c r="B83" s="63">
        <v>44075</v>
      </c>
      <c r="C83" s="65">
        <v>44105</v>
      </c>
      <c r="D83" s="65">
        <v>44136</v>
      </c>
      <c r="E83" s="65">
        <v>44166</v>
      </c>
      <c r="F83" s="65">
        <v>44197</v>
      </c>
      <c r="G83" s="65">
        <v>44228</v>
      </c>
      <c r="H83" s="65">
        <v>44256</v>
      </c>
      <c r="I83" s="65">
        <v>44287</v>
      </c>
      <c r="J83" s="65">
        <v>44317</v>
      </c>
      <c r="K83" s="65">
        <v>44348</v>
      </c>
      <c r="L83" s="65">
        <v>44378</v>
      </c>
      <c r="M83" s="65">
        <v>44409</v>
      </c>
    </row>
    <row r="84" spans="1:13" x14ac:dyDescent="0.2">
      <c r="A84" s="67" t="s">
        <v>157</v>
      </c>
      <c r="B84" s="65">
        <v>44440</v>
      </c>
      <c r="C84" s="64">
        <v>44470</v>
      </c>
      <c r="D84" s="64">
        <v>44501</v>
      </c>
      <c r="E84" s="64">
        <v>44531</v>
      </c>
      <c r="F84" s="64">
        <v>44562</v>
      </c>
      <c r="G84" s="64">
        <v>44593</v>
      </c>
      <c r="H84" s="64">
        <v>44621</v>
      </c>
      <c r="I84" s="64">
        <v>44652</v>
      </c>
      <c r="J84" s="64">
        <v>44682</v>
      </c>
      <c r="K84" s="64">
        <v>44713</v>
      </c>
      <c r="L84" s="64">
        <v>44743</v>
      </c>
      <c r="M84" s="64">
        <v>44774</v>
      </c>
    </row>
    <row r="85" spans="1:13" x14ac:dyDescent="0.2">
      <c r="A85" s="67" t="s">
        <v>158</v>
      </c>
      <c r="B85" s="63">
        <v>44805</v>
      </c>
      <c r="C85" s="65">
        <v>44835</v>
      </c>
      <c r="D85" s="65">
        <v>44866</v>
      </c>
      <c r="E85" s="65">
        <v>44896</v>
      </c>
      <c r="F85" s="65">
        <v>44927</v>
      </c>
      <c r="G85" s="65">
        <v>44958</v>
      </c>
      <c r="H85" s="65">
        <v>44986</v>
      </c>
      <c r="I85" s="65">
        <v>45017</v>
      </c>
      <c r="J85" s="65">
        <v>45047</v>
      </c>
      <c r="K85" s="65">
        <v>45078</v>
      </c>
      <c r="L85" s="65">
        <v>45108</v>
      </c>
      <c r="M85" s="65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zoomScale="91" workbookViewId="0">
      <selection activeCell="I14" sqref="I14"/>
    </sheetView>
  </sheetViews>
  <sheetFormatPr baseColWidth="10" defaultRowHeight="12.75" x14ac:dyDescent="0.2"/>
  <cols>
    <col min="1" max="1" width="2.5703125" bestFit="1" customWidth="1"/>
    <col min="2" max="2" width="11.7109375" bestFit="1" customWidth="1"/>
    <col min="3" max="3" width="5.140625" bestFit="1" customWidth="1"/>
    <col min="4" max="5" width="5.42578125" bestFit="1" customWidth="1"/>
    <col min="6" max="7" width="6" bestFit="1" customWidth="1"/>
    <col min="8" max="8" width="6.42578125" bestFit="1" customWidth="1"/>
    <col min="9" max="10" width="7" bestFit="1" customWidth="1"/>
    <col min="11" max="13" width="6" bestFit="1" customWidth="1"/>
    <col min="14" max="14" width="5.85546875" bestFit="1" customWidth="1"/>
    <col min="15" max="15" width="6.42578125" customWidth="1"/>
    <col min="16" max="16" width="9.140625" bestFit="1" customWidth="1"/>
    <col min="17" max="17" width="9.140625" customWidth="1"/>
    <col min="18" max="18" width="6.140625" bestFit="1" customWidth="1"/>
    <col min="19" max="19" width="12.7109375" bestFit="1" customWidth="1"/>
    <col min="20" max="20" width="12.42578125" bestFit="1" customWidth="1"/>
  </cols>
  <sheetData>
    <row r="1" spans="1:22" x14ac:dyDescent="0.2">
      <c r="B1" s="69" t="s">
        <v>116</v>
      </c>
      <c r="C1" s="69"/>
      <c r="D1" s="70" t="s">
        <v>117</v>
      </c>
      <c r="E1" s="70" t="s">
        <v>118</v>
      </c>
      <c r="F1" s="70" t="s">
        <v>119</v>
      </c>
      <c r="G1" s="70" t="s">
        <v>120</v>
      </c>
      <c r="H1" s="70" t="s">
        <v>121</v>
      </c>
      <c r="I1" s="70" t="s">
        <v>122</v>
      </c>
      <c r="J1" s="70" t="s">
        <v>123</v>
      </c>
      <c r="K1" s="70" t="s">
        <v>124</v>
      </c>
      <c r="L1" s="70" t="s">
        <v>125</v>
      </c>
      <c r="M1" s="70" t="s">
        <v>126</v>
      </c>
      <c r="N1" s="70" t="s">
        <v>127</v>
      </c>
      <c r="O1" s="70" t="s">
        <v>128</v>
      </c>
      <c r="Q1" s="70" t="s">
        <v>129</v>
      </c>
      <c r="R1" s="70" t="s">
        <v>130</v>
      </c>
      <c r="S1" s="70" t="s">
        <v>131</v>
      </c>
      <c r="T1" s="75" t="s">
        <v>132</v>
      </c>
      <c r="V1" s="70" t="s">
        <v>134</v>
      </c>
    </row>
    <row r="2" spans="1:22" x14ac:dyDescent="0.2">
      <c r="A2">
        <v>1</v>
      </c>
      <c r="B2" s="71">
        <v>1990</v>
      </c>
      <c r="C2" s="71">
        <v>-91</v>
      </c>
      <c r="D2" s="85">
        <v>7.9180985246122011E-3</v>
      </c>
      <c r="E2" s="85">
        <v>0.28115158791123018</v>
      </c>
      <c r="F2" s="85">
        <v>0.46279513167733383</v>
      </c>
      <c r="G2" s="85">
        <v>4.4077809055591226</v>
      </c>
      <c r="H2" s="85">
        <v>0.28552426918601592</v>
      </c>
      <c r="I2" s="85">
        <v>5.1721728646216825</v>
      </c>
      <c r="J2" s="85">
        <v>7.4915848294580858</v>
      </c>
      <c r="K2" s="85">
        <v>5.343416517788298</v>
      </c>
      <c r="L2" s="85">
        <v>0.32676928985899589</v>
      </c>
      <c r="M2" s="85">
        <v>0.21709771626436719</v>
      </c>
      <c r="N2" s="85">
        <v>0.12905318789367945</v>
      </c>
      <c r="O2" s="85">
        <v>0.10588979519481395</v>
      </c>
      <c r="P2" s="18">
        <v>33117</v>
      </c>
      <c r="Q2">
        <v>7.9180985246122011E-3</v>
      </c>
      <c r="R2" s="72">
        <v>30</v>
      </c>
      <c r="S2" s="27">
        <f>Q2/R2/24/3600*1000000</f>
        <v>3.0548219616559412E-3</v>
      </c>
      <c r="T2">
        <f>Q2/'App MODELE'!$Q$4*1000</f>
        <v>8.7260428302665845E-3</v>
      </c>
      <c r="V2" s="37">
        <f>SUM(D2:O2)</f>
        <v>24.231154193938231</v>
      </c>
    </row>
    <row r="3" spans="1:22" x14ac:dyDescent="0.2">
      <c r="A3">
        <v>1</v>
      </c>
      <c r="B3" s="71">
        <v>1991</v>
      </c>
      <c r="C3" s="71">
        <v>-92</v>
      </c>
      <c r="D3" s="85">
        <v>0.74855576201333796</v>
      </c>
      <c r="E3" s="85">
        <v>1.4055215784061623</v>
      </c>
      <c r="F3" s="85">
        <v>0.30561496693503198</v>
      </c>
      <c r="G3" s="85">
        <v>0.77361004391211108</v>
      </c>
      <c r="H3" s="85">
        <v>0.28528790803602755</v>
      </c>
      <c r="I3" s="85">
        <v>0.59220286129599586</v>
      </c>
      <c r="J3" s="85">
        <v>0.58310295702144144</v>
      </c>
      <c r="K3" s="85">
        <v>4.5529066516520142</v>
      </c>
      <c r="L3" s="85">
        <v>0.75210117926316455</v>
      </c>
      <c r="M3" s="85">
        <v>0.58180297069650533</v>
      </c>
      <c r="N3" s="85">
        <v>5.8026662322158098E-2</v>
      </c>
      <c r="O3" s="85">
        <v>5.554487024727963E-2</v>
      </c>
      <c r="P3" s="18">
        <v>33147</v>
      </c>
      <c r="Q3">
        <v>0.28115158791123018</v>
      </c>
      <c r="R3" s="72">
        <v>31</v>
      </c>
      <c r="S3" s="27">
        <f t="shared" ref="S3:S66" si="0">Q3/R3/24/3600*1000000</f>
        <v>0.10496997756542345</v>
      </c>
      <c r="T3">
        <f>Q3/'App MODELE'!$Q$4*1000</f>
        <v>0.3098396401970776</v>
      </c>
      <c r="V3" s="37">
        <f t="shared" ref="V3:V65" si="1">SUM(D3:O3)</f>
        <v>10.69427841180123</v>
      </c>
    </row>
    <row r="4" spans="1:22" x14ac:dyDescent="0.2">
      <c r="A4">
        <v>1</v>
      </c>
      <c r="B4" s="71">
        <v>1992</v>
      </c>
      <c r="C4" s="71">
        <v>-93</v>
      </c>
      <c r="D4" s="85">
        <v>5.6135773122250682E-2</v>
      </c>
      <c r="E4" s="85">
        <v>0.55970320317258737</v>
      </c>
      <c r="F4" s="85">
        <v>0.53110350402398798</v>
      </c>
      <c r="G4" s="85">
        <v>0.31932391363436058</v>
      </c>
      <c r="H4" s="85">
        <v>0.27157896133669901</v>
      </c>
      <c r="I4" s="85">
        <v>7.5162845696318814E-2</v>
      </c>
      <c r="J4" s="85">
        <v>1.7758995004380225</v>
      </c>
      <c r="K4" s="85">
        <v>0.26756082178689572</v>
      </c>
      <c r="L4" s="85">
        <v>8.3553666520907857E-2</v>
      </c>
      <c r="M4" s="85">
        <v>7.9417346396110436E-2</v>
      </c>
      <c r="N4" s="85">
        <v>8.1071874446029382E-2</v>
      </c>
      <c r="O4" s="85">
        <v>7.9062804671127807E-2</v>
      </c>
      <c r="P4" s="18">
        <v>33178</v>
      </c>
      <c r="Q4">
        <v>0.46279513167733383</v>
      </c>
      <c r="R4" s="72">
        <v>30</v>
      </c>
      <c r="S4" s="27">
        <f t="shared" si="0"/>
        <v>0.1785475045051442</v>
      </c>
      <c r="T4">
        <f>Q4/'App MODELE'!$Q$4*1000</f>
        <v>0.51001766751229749</v>
      </c>
      <c r="V4" s="37">
        <f t="shared" si="1"/>
        <v>4.1795742152452977</v>
      </c>
    </row>
    <row r="5" spans="1:22" x14ac:dyDescent="0.2">
      <c r="A5">
        <v>1</v>
      </c>
      <c r="B5" s="71">
        <v>1993</v>
      </c>
      <c r="C5" s="71">
        <v>-94</v>
      </c>
      <c r="D5" s="85">
        <v>8.0835513296040953E-2</v>
      </c>
      <c r="E5" s="85">
        <v>0.7365013433639287</v>
      </c>
      <c r="F5" s="85">
        <v>8.3154216177427394</v>
      </c>
      <c r="G5" s="85">
        <v>0.28233339366117211</v>
      </c>
      <c r="H5" s="85">
        <v>2.4644195303543013</v>
      </c>
      <c r="I5" s="85">
        <v>9.5223998301586246</v>
      </c>
      <c r="J5" s="85">
        <v>2.17877708059329</v>
      </c>
      <c r="K5" s="85">
        <v>6.6653844296735529E-2</v>
      </c>
      <c r="L5" s="85">
        <v>2.8481518573605081E-2</v>
      </c>
      <c r="M5" s="85">
        <v>1.4063488424311221E-2</v>
      </c>
      <c r="N5" s="85">
        <v>3.6635978248205706E-3</v>
      </c>
      <c r="O5" s="85">
        <v>4.0181395498032069E-3</v>
      </c>
      <c r="P5" s="18">
        <v>33208</v>
      </c>
      <c r="Q5">
        <v>4.4077809055591226</v>
      </c>
      <c r="R5" s="72">
        <v>31</v>
      </c>
      <c r="S5" s="27">
        <f t="shared" si="0"/>
        <v>1.645676861394535</v>
      </c>
      <c r="T5">
        <f>Q5/'App MODELE'!$Q$4*1000</f>
        <v>4.8575405886634737</v>
      </c>
      <c r="V5" s="37">
        <f t="shared" si="1"/>
        <v>23.697568897839375</v>
      </c>
    </row>
    <row r="6" spans="1:22" x14ac:dyDescent="0.2">
      <c r="A6">
        <v>1</v>
      </c>
      <c r="B6" s="71">
        <v>1994</v>
      </c>
      <c r="C6" s="71">
        <v>-95</v>
      </c>
      <c r="D6" s="85">
        <v>2.3045212123871325E-2</v>
      </c>
      <c r="E6" s="85">
        <v>2.989968547353563E-2</v>
      </c>
      <c r="F6" s="85">
        <v>0.26767900236188991</v>
      </c>
      <c r="G6" s="85">
        <v>5.0817647247511149E-3</v>
      </c>
      <c r="H6" s="85">
        <v>3.6635978248205706E-3</v>
      </c>
      <c r="I6" s="85">
        <v>3.309056099837936E-3</v>
      </c>
      <c r="J6" s="85">
        <v>3.6635978248205706E-3</v>
      </c>
      <c r="K6" s="85">
        <v>4.0772298373003113E-2</v>
      </c>
      <c r="L6" s="85">
        <v>4.3726812747858423E-3</v>
      </c>
      <c r="M6" s="85">
        <v>3.5454172498263592E-3</v>
      </c>
      <c r="N6" s="85">
        <v>3.6635978248205706E-3</v>
      </c>
      <c r="O6" s="85">
        <v>5.5544870247279622E-3</v>
      </c>
      <c r="P6" s="18">
        <v>33239</v>
      </c>
      <c r="Q6">
        <v>0.28552426918601592</v>
      </c>
      <c r="R6" s="72">
        <v>31</v>
      </c>
      <c r="S6" s="27">
        <f t="shared" si="0"/>
        <v>0.10660254972596174</v>
      </c>
      <c r="T6">
        <f>Q6/'App MODELE'!$Q$4*1000</f>
        <v>0.3146584996705083</v>
      </c>
      <c r="V6" s="37">
        <f t="shared" si="1"/>
        <v>0.39425039818069091</v>
      </c>
    </row>
    <row r="7" spans="1:22" x14ac:dyDescent="0.2">
      <c r="A7">
        <v>1</v>
      </c>
      <c r="B7" s="71">
        <v>1995</v>
      </c>
      <c r="C7" s="71">
        <v>-96</v>
      </c>
      <c r="D7" s="85">
        <v>1.4890752449270704E-2</v>
      </c>
      <c r="E7" s="85">
        <v>4.0181395498032069E-2</v>
      </c>
      <c r="F7" s="85">
        <v>2.3257937158860913</v>
      </c>
      <c r="G7" s="85">
        <v>5.0679375974767895</v>
      </c>
      <c r="H7" s="85">
        <v>29.312918918689352</v>
      </c>
      <c r="I7" s="85">
        <v>6.5696581639282403</v>
      </c>
      <c r="J7" s="85">
        <v>14.091733581734831</v>
      </c>
      <c r="K7" s="85">
        <v>0.59953005694563688</v>
      </c>
      <c r="L7" s="85">
        <v>0.8759544218570986</v>
      </c>
      <c r="M7" s="85">
        <v>0.27878797641134578</v>
      </c>
      <c r="N7" s="85">
        <v>8.1308235596017839E-2</v>
      </c>
      <c r="O7" s="85">
        <v>2.5999726498726634E-2</v>
      </c>
      <c r="P7" s="18">
        <v>33270</v>
      </c>
      <c r="Q7">
        <v>5.1721728646216825</v>
      </c>
      <c r="R7" s="72">
        <v>28</v>
      </c>
      <c r="S7" s="27">
        <f t="shared" si="0"/>
        <v>2.1379682806802589</v>
      </c>
      <c r="T7">
        <f>Q7/'App MODELE'!$Q$4*1000</f>
        <v>5.6999293203972652</v>
      </c>
      <c r="V7" s="37">
        <f t="shared" si="1"/>
        <v>59.284694542971422</v>
      </c>
    </row>
    <row r="8" spans="1:22" x14ac:dyDescent="0.2">
      <c r="A8">
        <v>1</v>
      </c>
      <c r="B8" s="71">
        <v>1996</v>
      </c>
      <c r="C8" s="71">
        <v>-97</v>
      </c>
      <c r="D8" s="85">
        <v>9.5726265745311678E-2</v>
      </c>
      <c r="E8" s="85">
        <v>0.16947094454169986</v>
      </c>
      <c r="F8" s="85">
        <v>0.518694543649596</v>
      </c>
      <c r="G8" s="85">
        <v>30.268408867517554</v>
      </c>
      <c r="H8" s="85">
        <v>30.46931584500771</v>
      </c>
      <c r="I8" s="85">
        <v>1.3307132744348262</v>
      </c>
      <c r="J8" s="85">
        <v>0.92133576265487604</v>
      </c>
      <c r="K8" s="85">
        <v>3.0749403807743998</v>
      </c>
      <c r="L8" s="85">
        <v>0.35879622568242758</v>
      </c>
      <c r="M8" s="85">
        <v>0.24073383126320963</v>
      </c>
      <c r="N8" s="85">
        <v>0.17242545891655517</v>
      </c>
      <c r="O8" s="85">
        <v>0.15942559566719192</v>
      </c>
      <c r="P8" s="18">
        <v>33298</v>
      </c>
      <c r="Q8">
        <v>7.4915848294580858</v>
      </c>
      <c r="R8" s="72">
        <v>31</v>
      </c>
      <c r="S8" s="27">
        <f t="shared" si="0"/>
        <v>2.7970373467212091</v>
      </c>
      <c r="T8">
        <f>Q8/'App MODELE'!$Q$4*1000</f>
        <v>8.2560086724392345</v>
      </c>
      <c r="V8" s="37">
        <f t="shared" si="1"/>
        <v>67.779986995855353</v>
      </c>
    </row>
    <row r="9" spans="1:22" x14ac:dyDescent="0.2">
      <c r="A9">
        <v>1</v>
      </c>
      <c r="B9" s="71">
        <v>1997</v>
      </c>
      <c r="C9" s="71">
        <v>-98</v>
      </c>
      <c r="D9" s="85">
        <v>9.4426279420375347E-2</v>
      </c>
      <c r="E9" s="85">
        <v>0.96210806102787827</v>
      </c>
      <c r="F9" s="85">
        <v>2.1186231679212364</v>
      </c>
      <c r="G9" s="85">
        <v>3.0795494231991727</v>
      </c>
      <c r="H9" s="85">
        <v>1.3292951075348958</v>
      </c>
      <c r="I9" s="85">
        <v>6.5430675345545408</v>
      </c>
      <c r="J9" s="85">
        <v>0.26815172466186676</v>
      </c>
      <c r="K9" s="85">
        <v>0.25397005566256142</v>
      </c>
      <c r="L9" s="85">
        <v>0.18731621136582605</v>
      </c>
      <c r="M9" s="85">
        <v>0.11912601959416563</v>
      </c>
      <c r="N9" s="85">
        <v>4.8217674597638482E-2</v>
      </c>
      <c r="O9" s="85">
        <v>3.5099630773280946E-2</v>
      </c>
      <c r="P9" s="18">
        <v>33329</v>
      </c>
      <c r="Q9">
        <v>5.343416517788298</v>
      </c>
      <c r="R9" s="72">
        <v>30</v>
      </c>
      <c r="S9" s="27">
        <f t="shared" si="0"/>
        <v>2.0615032861837568</v>
      </c>
      <c r="T9">
        <f>Q9/'App MODELE'!$Q$4*1000</f>
        <v>5.8886462765324366</v>
      </c>
      <c r="V9" s="37">
        <f t="shared" si="1"/>
        <v>15.038950890313439</v>
      </c>
    </row>
    <row r="10" spans="1:22" x14ac:dyDescent="0.2">
      <c r="A10">
        <v>1</v>
      </c>
      <c r="B10" s="71">
        <v>1998</v>
      </c>
      <c r="C10" s="71">
        <v>-99</v>
      </c>
      <c r="D10" s="85">
        <v>3.0845130073489314E-2</v>
      </c>
      <c r="E10" s="85">
        <v>2.9308782598564564E-2</v>
      </c>
      <c r="F10" s="85">
        <v>3.3326922148367764E-2</v>
      </c>
      <c r="G10" s="85">
        <v>0.6056754468453357</v>
      </c>
      <c r="H10" s="85">
        <v>0.19511612931544364</v>
      </c>
      <c r="I10" s="85">
        <v>1.0518071174484859E-2</v>
      </c>
      <c r="J10" s="85">
        <v>1.9617975449039187E-2</v>
      </c>
      <c r="K10" s="85">
        <v>5.0817647247511137E-2</v>
      </c>
      <c r="L10" s="85">
        <v>4.7154049422690567E-2</v>
      </c>
      <c r="M10" s="85">
        <v>1.4772571874276493E-2</v>
      </c>
      <c r="N10" s="85">
        <v>3.1199671798471957E-2</v>
      </c>
      <c r="O10" s="85">
        <v>2.4699740173790296E-2</v>
      </c>
      <c r="P10" s="18">
        <v>33359</v>
      </c>
      <c r="Q10">
        <v>0.32676928985899589</v>
      </c>
      <c r="R10" s="72">
        <v>31</v>
      </c>
      <c r="S10" s="27">
        <f t="shared" si="0"/>
        <v>0.12200167632130972</v>
      </c>
      <c r="T10">
        <f>Q10/'App MODELE'!$Q$4*1000</f>
        <v>0.36011206605503121</v>
      </c>
      <c r="V10" s="37">
        <f t="shared" si="1"/>
        <v>1.0930521381214653</v>
      </c>
    </row>
    <row r="11" spans="1:22" x14ac:dyDescent="0.2">
      <c r="A11">
        <v>1</v>
      </c>
      <c r="B11" s="71">
        <v>1999</v>
      </c>
      <c r="C11" s="71">
        <v>0</v>
      </c>
      <c r="D11" s="85">
        <v>1.2881682674369101E-2</v>
      </c>
      <c r="E11" s="85">
        <v>7.1144706146515566E-2</v>
      </c>
      <c r="F11" s="85">
        <v>0.58404840162139526</v>
      </c>
      <c r="G11" s="85">
        <v>0.34827815450794242</v>
      </c>
      <c r="H11" s="85">
        <v>0.17703450134132936</v>
      </c>
      <c r="I11" s="85">
        <v>1.9027072574068132E-2</v>
      </c>
      <c r="J11" s="85">
        <v>1.3118043824357528E-2</v>
      </c>
      <c r="K11" s="85">
        <v>0.5773121088467249</v>
      </c>
      <c r="L11" s="85">
        <v>3.6754158823199906E-2</v>
      </c>
      <c r="M11" s="85">
        <v>8.0362790996064103E-3</v>
      </c>
      <c r="N11" s="85">
        <v>7.3271956496411411E-3</v>
      </c>
      <c r="O11" s="85">
        <v>7.3271956496411411E-3</v>
      </c>
      <c r="P11" s="18">
        <v>33390</v>
      </c>
      <c r="Q11">
        <v>0.21709771626436719</v>
      </c>
      <c r="R11" s="72">
        <v>30</v>
      </c>
      <c r="S11" s="27">
        <f t="shared" si="0"/>
        <v>8.375683497853674E-2</v>
      </c>
      <c r="T11">
        <f>Q11/'App MODELE'!$Q$4*1000</f>
        <v>0.23924986088357764</v>
      </c>
      <c r="V11" s="37">
        <f t="shared" si="1"/>
        <v>1.862289500758791</v>
      </c>
    </row>
    <row r="12" spans="1:22" x14ac:dyDescent="0.2">
      <c r="A12">
        <v>1</v>
      </c>
      <c r="B12" s="71">
        <v>2000</v>
      </c>
      <c r="C12" s="71">
        <v>1</v>
      </c>
      <c r="D12" s="85">
        <v>7.2090150746469284E-3</v>
      </c>
      <c r="E12" s="85">
        <v>1.268195750262888</v>
      </c>
      <c r="F12" s="85">
        <v>0.2000797134652007</v>
      </c>
      <c r="G12" s="85">
        <v>7.3306228863159699</v>
      </c>
      <c r="H12" s="85">
        <v>2.9931594228784042</v>
      </c>
      <c r="I12" s="85">
        <v>6.8662914071637146E-2</v>
      </c>
      <c r="J12" s="85">
        <v>3.3445102723361979E-2</v>
      </c>
      <c r="K12" s="85">
        <v>1.0636251749479074E-2</v>
      </c>
      <c r="L12" s="85">
        <v>1.3945307849317015E-2</v>
      </c>
      <c r="M12" s="85">
        <v>1.0872612899467502E-2</v>
      </c>
      <c r="N12" s="85">
        <v>9.5726265745311682E-3</v>
      </c>
      <c r="O12" s="85">
        <v>7.5635567996295665E-3</v>
      </c>
      <c r="P12" s="18">
        <v>33420</v>
      </c>
      <c r="Q12">
        <v>0.12905318789367945</v>
      </c>
      <c r="R12" s="72">
        <v>31</v>
      </c>
      <c r="S12" s="27">
        <f t="shared" si="0"/>
        <v>4.8182940521833729E-2</v>
      </c>
      <c r="T12">
        <f>Q12/'App MODELE'!$Q$4*1000</f>
        <v>0.14222147418882253</v>
      </c>
      <c r="V12" s="37">
        <f t="shared" si="1"/>
        <v>11.953965160664536</v>
      </c>
    </row>
    <row r="13" spans="1:22" x14ac:dyDescent="0.2">
      <c r="A13">
        <v>1</v>
      </c>
      <c r="B13" s="71">
        <v>2001</v>
      </c>
      <c r="C13" s="71">
        <v>2</v>
      </c>
      <c r="D13" s="85">
        <v>7.0908344996527184E-3</v>
      </c>
      <c r="E13" s="85">
        <v>7.3271956496411411E-3</v>
      </c>
      <c r="F13" s="85">
        <v>3.2736019273396699E-2</v>
      </c>
      <c r="G13" s="85">
        <v>12.716820772252172</v>
      </c>
      <c r="H13" s="85">
        <v>1.2408960374392255E-2</v>
      </c>
      <c r="I13" s="85">
        <v>7.6817373746237757E-3</v>
      </c>
      <c r="J13" s="85">
        <v>0.95123544812841132</v>
      </c>
      <c r="K13" s="85">
        <v>1.817144521111002</v>
      </c>
      <c r="L13" s="85">
        <v>9.2653570795462117E-2</v>
      </c>
      <c r="M13" s="85">
        <v>7.0908344996527184E-3</v>
      </c>
      <c r="N13" s="85">
        <v>7.3271956496411411E-3</v>
      </c>
      <c r="O13" s="85">
        <v>7.3271956496411411E-3</v>
      </c>
      <c r="P13" s="18">
        <v>33451</v>
      </c>
      <c r="Q13">
        <v>0.10588979519481395</v>
      </c>
      <c r="R13" s="72">
        <v>31</v>
      </c>
      <c r="S13" s="27">
        <f t="shared" si="0"/>
        <v>3.9534720428171279E-2</v>
      </c>
      <c r="T13">
        <f>Q13/'App MODELE'!$Q$4*1000</f>
        <v>0.11669454292416212</v>
      </c>
      <c r="V13" s="37">
        <f t="shared" si="1"/>
        <v>15.666844285257689</v>
      </c>
    </row>
    <row r="14" spans="1:22" x14ac:dyDescent="0.2">
      <c r="A14">
        <v>1</v>
      </c>
      <c r="B14" s="71">
        <v>2002</v>
      </c>
      <c r="C14" s="71">
        <v>3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18">
        <v>33482</v>
      </c>
      <c r="Q14">
        <v>0.74855576201333796</v>
      </c>
      <c r="R14" s="72">
        <v>30</v>
      </c>
      <c r="S14" s="27">
        <f t="shared" si="0"/>
        <v>0.2887946612705779</v>
      </c>
      <c r="T14">
        <f>Q14/'App MODELE'!$Q$4*1000</f>
        <v>0.82493664607326123</v>
      </c>
      <c r="V14" s="37">
        <f t="shared" si="1"/>
        <v>0</v>
      </c>
    </row>
    <row r="15" spans="1:22" x14ac:dyDescent="0.2">
      <c r="A15">
        <v>1</v>
      </c>
      <c r="B15" s="71">
        <v>2003</v>
      </c>
      <c r="C15" s="71">
        <v>4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18">
        <v>33512</v>
      </c>
      <c r="Q15">
        <v>1.4055215784061623</v>
      </c>
      <c r="R15" s="72">
        <v>31</v>
      </c>
      <c r="S15" s="27">
        <f t="shared" si="0"/>
        <v>0.52476164068330433</v>
      </c>
      <c r="T15">
        <f>Q15/'App MODELE'!$Q$4*1000</f>
        <v>1.5489377220949321</v>
      </c>
      <c r="V15" s="37">
        <f t="shared" si="1"/>
        <v>0</v>
      </c>
    </row>
    <row r="16" spans="1:22" x14ac:dyDescent="0.2">
      <c r="A16">
        <v>1</v>
      </c>
      <c r="B16" s="71">
        <v>2004</v>
      </c>
      <c r="C16" s="71">
        <v>5</v>
      </c>
      <c r="D16" s="85">
        <v>2.481792074878451E-2</v>
      </c>
      <c r="E16" s="85">
        <v>1.2442050935390629</v>
      </c>
      <c r="F16" s="85">
        <v>0.28481518573605069</v>
      </c>
      <c r="G16" s="85">
        <v>0.8132005365351721</v>
      </c>
      <c r="H16" s="85">
        <v>0.26945171098680315</v>
      </c>
      <c r="I16" s="85">
        <v>0.17207091719157253</v>
      </c>
      <c r="J16" s="85">
        <v>0.19854336599027581</v>
      </c>
      <c r="K16" s="85">
        <v>2.481792074878451E-2</v>
      </c>
      <c r="L16" s="85">
        <v>2.5645184773743997E-2</v>
      </c>
      <c r="M16" s="85">
        <v>2.481792074878451E-2</v>
      </c>
      <c r="N16" s="85">
        <v>2.0208878324010252E-2</v>
      </c>
      <c r="O16" s="85">
        <v>1.8317989124102853E-2</v>
      </c>
      <c r="P16" s="18">
        <v>33543</v>
      </c>
      <c r="Q16">
        <v>0.30561496693503198</v>
      </c>
      <c r="R16" s="72">
        <v>30</v>
      </c>
      <c r="S16" s="27">
        <f t="shared" si="0"/>
        <v>0.11790700884839198</v>
      </c>
      <c r="T16">
        <f>Q16/'App MODELE'!$Q$4*1000</f>
        <v>0.33679920535924446</v>
      </c>
      <c r="V16" s="37">
        <f t="shared" si="1"/>
        <v>3.1209126244471475</v>
      </c>
    </row>
    <row r="17" spans="1:22" x14ac:dyDescent="0.2">
      <c r="A17">
        <v>1</v>
      </c>
      <c r="B17" s="71">
        <v>2005</v>
      </c>
      <c r="C17" s="71">
        <v>6</v>
      </c>
      <c r="D17" s="85">
        <v>1.7727086249131791E-2</v>
      </c>
      <c r="E17" s="85">
        <v>1.8317989124102853E-2</v>
      </c>
      <c r="F17" s="85">
        <v>2.0926234414225107</v>
      </c>
      <c r="G17" s="85">
        <v>0.26826990523686095</v>
      </c>
      <c r="H17" s="85">
        <v>13.242724330976417</v>
      </c>
      <c r="I17" s="85">
        <v>10.873912885792432</v>
      </c>
      <c r="J17" s="85">
        <v>3.1055491496979015</v>
      </c>
      <c r="K17" s="85">
        <v>0.95147180927840003</v>
      </c>
      <c r="L17" s="85">
        <v>0.33953279195837066</v>
      </c>
      <c r="M17" s="85">
        <v>0.2326975521636033</v>
      </c>
      <c r="N17" s="85">
        <v>0.20007971346520073</v>
      </c>
      <c r="O17" s="85">
        <v>0.12739865984376048</v>
      </c>
      <c r="P17" s="18">
        <v>33573</v>
      </c>
      <c r="Q17">
        <v>0.77361004391211108</v>
      </c>
      <c r="R17" s="72">
        <v>31</v>
      </c>
      <c r="S17" s="27">
        <f t="shared" si="0"/>
        <v>0.28883290169956355</v>
      </c>
      <c r="T17">
        <f>Q17/'App MODELE'!$Q$4*1000</f>
        <v>0.85254740846156762</v>
      </c>
      <c r="V17" s="37">
        <f t="shared" si="1"/>
        <v>31.470305315208687</v>
      </c>
    </row>
    <row r="18" spans="1:22" x14ac:dyDescent="0.2">
      <c r="A18">
        <v>1</v>
      </c>
      <c r="B18" s="71">
        <v>2006</v>
      </c>
      <c r="C18" s="71">
        <v>7</v>
      </c>
      <c r="D18" s="85">
        <v>4.9044938622597969E-2</v>
      </c>
      <c r="E18" s="85">
        <v>0.11652604694429294</v>
      </c>
      <c r="F18" s="85">
        <v>0.14512574609289225</v>
      </c>
      <c r="G18" s="85">
        <v>0.20988870118972036</v>
      </c>
      <c r="H18" s="85">
        <v>0.18542532216591848</v>
      </c>
      <c r="I18" s="85">
        <v>0.29249692311067454</v>
      </c>
      <c r="J18" s="85">
        <v>0.29001513103579601</v>
      </c>
      <c r="K18" s="85">
        <v>1.1491879112437162</v>
      </c>
      <c r="L18" s="85">
        <v>8.0717332721046753E-2</v>
      </c>
      <c r="M18" s="85">
        <v>3.5808714223246225E-2</v>
      </c>
      <c r="N18" s="85">
        <v>2.8836060298587721E-2</v>
      </c>
      <c r="O18" s="85">
        <v>2.5645184773743997E-2</v>
      </c>
      <c r="P18" s="18">
        <v>33604</v>
      </c>
      <c r="Q18">
        <v>0.28528790803602755</v>
      </c>
      <c r="R18" s="72">
        <v>31</v>
      </c>
      <c r="S18" s="27">
        <f t="shared" si="0"/>
        <v>0.10651430258214888</v>
      </c>
      <c r="T18">
        <f>Q18/'App MODELE'!$Q$4*1000</f>
        <v>0.31439802078005263</v>
      </c>
      <c r="V18" s="37">
        <f t="shared" si="1"/>
        <v>2.6087180124222331</v>
      </c>
    </row>
    <row r="19" spans="1:22" x14ac:dyDescent="0.2">
      <c r="A19">
        <v>1</v>
      </c>
      <c r="B19" s="71">
        <v>2007</v>
      </c>
      <c r="C19" s="71">
        <v>8</v>
      </c>
      <c r="D19" s="85">
        <v>2.481792074878451E-2</v>
      </c>
      <c r="E19" s="85">
        <v>9.8444418970178527E-2</v>
      </c>
      <c r="F19" s="85">
        <v>2.6921534983681479</v>
      </c>
      <c r="G19" s="85">
        <v>0.31837846903440681</v>
      </c>
      <c r="H19" s="85">
        <v>4.2664369378660414</v>
      </c>
      <c r="I19" s="85">
        <v>0.36730522708201052</v>
      </c>
      <c r="J19" s="85">
        <v>0.27110623903672204</v>
      </c>
      <c r="K19" s="85">
        <v>0.28115158791123013</v>
      </c>
      <c r="L19" s="85">
        <v>0.25609730601245723</v>
      </c>
      <c r="M19" s="85">
        <v>0.21993405006422845</v>
      </c>
      <c r="N19" s="85">
        <v>0.22714306513887542</v>
      </c>
      <c r="O19" s="85">
        <v>0.20551601991493462</v>
      </c>
      <c r="P19" s="18">
        <v>33635</v>
      </c>
      <c r="Q19">
        <v>0.59220286129599586</v>
      </c>
      <c r="R19" s="72">
        <v>29</v>
      </c>
      <c r="S19" s="27">
        <f t="shared" si="0"/>
        <v>0.23635171667305072</v>
      </c>
      <c r="T19">
        <f>Q19/'App MODELE'!$Q$4*1000</f>
        <v>0.65262986003680357</v>
      </c>
      <c r="V19" s="37">
        <f t="shared" si="1"/>
        <v>9.2284847401480175</v>
      </c>
    </row>
    <row r="20" spans="1:22" x14ac:dyDescent="0.2">
      <c r="A20">
        <v>1</v>
      </c>
      <c r="B20" s="71">
        <v>2008</v>
      </c>
      <c r="C20" s="71">
        <v>9</v>
      </c>
      <c r="D20" s="85">
        <v>1.1285063106197297</v>
      </c>
      <c r="E20" s="85">
        <v>1.5655380769483256</v>
      </c>
      <c r="F20" s="85">
        <v>6.039381923929211</v>
      </c>
      <c r="G20" s="85">
        <v>6.0982358502763274</v>
      </c>
      <c r="H20" s="85">
        <v>13.936798847917423</v>
      </c>
      <c r="I20" s="85">
        <v>22.736406281411451</v>
      </c>
      <c r="J20" s="85">
        <v>3.461863583305449</v>
      </c>
      <c r="K20" s="85">
        <v>0.76120108353771909</v>
      </c>
      <c r="L20" s="85">
        <v>0.2830424771111375</v>
      </c>
      <c r="M20" s="85">
        <v>7.5517387421301443E-2</v>
      </c>
      <c r="N20" s="85">
        <v>4.0181395498032069E-2</v>
      </c>
      <c r="O20" s="85">
        <v>4.1481381822968393E-2</v>
      </c>
      <c r="P20" s="18">
        <v>33664</v>
      </c>
      <c r="Q20">
        <v>0.58310295702144144</v>
      </c>
      <c r="R20" s="72">
        <v>31</v>
      </c>
      <c r="S20" s="27">
        <f t="shared" si="0"/>
        <v>0.21770570378638046</v>
      </c>
      <c r="T20">
        <f>Q20/'App MODELE'!$Q$4*1000</f>
        <v>0.64260142275425824</v>
      </c>
      <c r="V20" s="37">
        <f t="shared" si="1"/>
        <v>56.168154599799081</v>
      </c>
    </row>
    <row r="21" spans="1:22" x14ac:dyDescent="0.2">
      <c r="A21">
        <v>1</v>
      </c>
      <c r="B21" s="71">
        <v>2009</v>
      </c>
      <c r="C21" s="71">
        <v>10</v>
      </c>
      <c r="D21" s="85">
        <v>1.161478691043115</v>
      </c>
      <c r="E21" s="85">
        <v>0.15221658059254495</v>
      </c>
      <c r="F21" s="85">
        <v>0.33906006965839386</v>
      </c>
      <c r="G21" s="85">
        <v>25.29383392428619</v>
      </c>
      <c r="H21" s="85">
        <v>31.722384481671352</v>
      </c>
      <c r="I21" s="85">
        <v>57.097763002703545</v>
      </c>
      <c r="J21" s="85">
        <v>33.521920097108215</v>
      </c>
      <c r="K21" s="85">
        <v>3.5934637663498656</v>
      </c>
      <c r="L21" s="85">
        <v>1.7709359162882647</v>
      </c>
      <c r="M21" s="85">
        <v>1.0496798670985901</v>
      </c>
      <c r="N21" s="85">
        <v>0.60650271087029539</v>
      </c>
      <c r="O21" s="85">
        <v>0.27216986421167005</v>
      </c>
      <c r="P21" s="18">
        <v>33695</v>
      </c>
      <c r="Q21">
        <v>4.5529066516520142</v>
      </c>
      <c r="R21" s="72">
        <v>30</v>
      </c>
      <c r="S21" s="27">
        <f t="shared" si="0"/>
        <v>1.7565226279521662</v>
      </c>
      <c r="T21">
        <f>Q21/'App MODELE'!$Q$4*1000</f>
        <v>5.0174746274032849</v>
      </c>
      <c r="V21" s="37">
        <f t="shared" si="1"/>
        <v>156.58140897188204</v>
      </c>
    </row>
    <row r="22" spans="1:22" x14ac:dyDescent="0.2">
      <c r="A22">
        <v>1</v>
      </c>
      <c r="B22" s="71">
        <v>2010</v>
      </c>
      <c r="C22" s="71">
        <v>11</v>
      </c>
      <c r="D22" s="85">
        <v>0.31353306545964416</v>
      </c>
      <c r="E22" s="85">
        <v>2.8767515565091069</v>
      </c>
      <c r="F22" s="85">
        <v>11.517642477785907</v>
      </c>
      <c r="G22" s="85">
        <v>10.49620776811093</v>
      </c>
      <c r="H22" s="85">
        <v>3.778469343714943</v>
      </c>
      <c r="I22" s="85">
        <v>4.9706749842565534</v>
      </c>
      <c r="J22" s="85">
        <v>5.1407368316732232</v>
      </c>
      <c r="K22" s="85">
        <v>2.3205937705863451</v>
      </c>
      <c r="L22" s="85">
        <v>3.966376457955739</v>
      </c>
      <c r="M22" s="85">
        <v>0.7151106592899763</v>
      </c>
      <c r="N22" s="85">
        <v>0.33575101355855608</v>
      </c>
      <c r="O22" s="85">
        <v>0.20906143716476086</v>
      </c>
      <c r="P22" s="18">
        <v>33725</v>
      </c>
      <c r="Q22">
        <v>0.75210117926316455</v>
      </c>
      <c r="R22" s="72">
        <v>31</v>
      </c>
      <c r="S22" s="27">
        <f t="shared" si="0"/>
        <v>0.28080241161259129</v>
      </c>
      <c r="T22">
        <f>Q22/'App MODELE'!$Q$4*1000</f>
        <v>0.82884382943009727</v>
      </c>
      <c r="V22" s="37">
        <f t="shared" si="1"/>
        <v>46.640909366065685</v>
      </c>
    </row>
    <row r="23" spans="1:22" x14ac:dyDescent="0.2">
      <c r="A23">
        <v>1</v>
      </c>
      <c r="B23" s="71">
        <v>2011</v>
      </c>
      <c r="C23" s="71">
        <v>12</v>
      </c>
      <c r="D23" s="85">
        <v>0.21225231268960462</v>
      </c>
      <c r="E23" s="85">
        <v>0.88009074198189585</v>
      </c>
      <c r="F23" s="85">
        <v>8.5394919879317648</v>
      </c>
      <c r="G23" s="85">
        <v>0.8481819867334589</v>
      </c>
      <c r="H23" s="85">
        <v>1.0098530133255408</v>
      </c>
      <c r="I23" s="85">
        <v>0.75600113823797355</v>
      </c>
      <c r="J23" s="85">
        <v>0.3909413420808529</v>
      </c>
      <c r="K23" s="85">
        <v>1.3821218245573081</v>
      </c>
      <c r="L23" s="85">
        <v>0.30656041153498576</v>
      </c>
      <c r="M23" s="85">
        <v>0.17006184741667096</v>
      </c>
      <c r="N23" s="85">
        <v>0.14406212091794435</v>
      </c>
      <c r="O23" s="85">
        <v>0.1234987008689515</v>
      </c>
      <c r="P23" s="18">
        <v>33756</v>
      </c>
      <c r="Q23">
        <v>0.58180297069650533</v>
      </c>
      <c r="R23" s="72">
        <v>30</v>
      </c>
      <c r="S23" s="27">
        <f t="shared" si="0"/>
        <v>0.22446102264525666</v>
      </c>
      <c r="T23">
        <f>Q23/'App MODELE'!$Q$4*1000</f>
        <v>0.6411687888567521</v>
      </c>
      <c r="V23" s="37">
        <f t="shared" si="1"/>
        <v>14.763117428276951</v>
      </c>
    </row>
    <row r="24" spans="1:22" x14ac:dyDescent="0.2">
      <c r="A24">
        <v>1</v>
      </c>
      <c r="B24" s="71">
        <v>2012</v>
      </c>
      <c r="C24" s="71">
        <v>13</v>
      </c>
      <c r="D24" s="85">
        <v>0.10825340669469816</v>
      </c>
      <c r="E24" s="85">
        <v>6.4367050170597526</v>
      </c>
      <c r="F24" s="85">
        <v>13.790609476649577</v>
      </c>
      <c r="G24" s="85">
        <v>4.6417784440476622</v>
      </c>
      <c r="H24" s="85">
        <v>3.0119501343024848</v>
      </c>
      <c r="I24" s="85">
        <v>1.1430425213440176</v>
      </c>
      <c r="J24" s="85">
        <v>8.7676986782455906</v>
      </c>
      <c r="K24" s="85">
        <v>2.9764959618042202</v>
      </c>
      <c r="L24" s="85">
        <v>0.52602173929923723</v>
      </c>
      <c r="M24" s="85">
        <v>0.2077614508398245</v>
      </c>
      <c r="N24" s="85">
        <v>0.13141679939356363</v>
      </c>
      <c r="O24" s="85">
        <v>6.9962900396573477E-2</v>
      </c>
      <c r="P24" s="18">
        <v>33786</v>
      </c>
      <c r="Q24">
        <v>5.8026662322158098E-2</v>
      </c>
      <c r="R24" s="72">
        <v>31</v>
      </c>
      <c r="S24" s="27">
        <f t="shared" si="0"/>
        <v>2.1664673806062611E-2</v>
      </c>
      <c r="T24">
        <f>Q24/'App MODELE'!$Q$4*1000</f>
        <v>6.394756760687903E-2</v>
      </c>
      <c r="V24" s="37">
        <f t="shared" si="1"/>
        <v>41.811696530077199</v>
      </c>
    </row>
    <row r="25" spans="1:22" x14ac:dyDescent="0.2">
      <c r="A25">
        <v>1</v>
      </c>
      <c r="B25" s="71">
        <v>2013</v>
      </c>
      <c r="C25" s="71">
        <v>14</v>
      </c>
      <c r="D25" s="85">
        <v>5.7790301172169663E-2</v>
      </c>
      <c r="E25" s="85">
        <v>5.1881272422459053E-2</v>
      </c>
      <c r="F25" s="85">
        <v>0.14488938494290385</v>
      </c>
      <c r="G25" s="85">
        <v>0.11002611531961129</v>
      </c>
      <c r="H25" s="85">
        <v>2.1105868888216297</v>
      </c>
      <c r="I25" s="85">
        <v>1.1831057362670552</v>
      </c>
      <c r="J25" s="85">
        <v>0.22147039753915293</v>
      </c>
      <c r="K25" s="85">
        <v>0.39153224495582373</v>
      </c>
      <c r="L25" s="85">
        <v>6.7008386021718158E-2</v>
      </c>
      <c r="M25" s="85">
        <v>5.0817647247511151E-2</v>
      </c>
      <c r="N25" s="85">
        <v>5.1526730697476424E-2</v>
      </c>
      <c r="O25" s="85">
        <v>4.3963173897846854E-2</v>
      </c>
      <c r="P25" s="18">
        <v>33817</v>
      </c>
      <c r="Q25">
        <v>5.554487024727963E-2</v>
      </c>
      <c r="R25" s="72">
        <v>31</v>
      </c>
      <c r="S25" s="27">
        <f t="shared" si="0"/>
        <v>2.0738078796027341E-2</v>
      </c>
      <c r="T25">
        <f>Q25/'App MODELE'!$Q$4*1000</f>
        <v>6.1212539257093961E-2</v>
      </c>
      <c r="V25" s="37">
        <f t="shared" si="1"/>
        <v>4.4845982793053576</v>
      </c>
    </row>
    <row r="26" spans="1:22" x14ac:dyDescent="0.2">
      <c r="A26">
        <v>1</v>
      </c>
      <c r="B26" s="71">
        <v>2014</v>
      </c>
      <c r="C26" s="71">
        <v>15</v>
      </c>
      <c r="D26" s="85">
        <v>0.56206681467247166</v>
      </c>
      <c r="E26" s="85">
        <v>7.3271956496411411E-3</v>
      </c>
      <c r="F26" s="85">
        <v>8.5684462288053442</v>
      </c>
      <c r="G26" s="85">
        <v>10.309364279045075</v>
      </c>
      <c r="H26" s="85">
        <v>6.8619187258889234</v>
      </c>
      <c r="I26" s="85">
        <v>0.86378182263269465</v>
      </c>
      <c r="J26" s="85">
        <v>2.6932171235430946</v>
      </c>
      <c r="K26" s="85">
        <v>0.28871514471085963</v>
      </c>
      <c r="L26" s="85">
        <v>0.1741981675414683</v>
      </c>
      <c r="M26" s="85">
        <v>4.3372271022875795E-2</v>
      </c>
      <c r="N26" s="85">
        <v>2.1036142348969725E-2</v>
      </c>
      <c r="O26" s="85">
        <v>1.8554350274091275E-2</v>
      </c>
      <c r="P26" s="18">
        <v>33848</v>
      </c>
      <c r="Q26">
        <v>5.6135773122250682E-2</v>
      </c>
      <c r="R26" s="72">
        <v>30</v>
      </c>
      <c r="S26" s="27">
        <f t="shared" si="0"/>
        <v>2.1657319877411527E-2</v>
      </c>
      <c r="T26">
        <f>Q26/'App MODELE'!$Q$4*1000</f>
        <v>6.1863736483233248E-2</v>
      </c>
      <c r="V26" s="37">
        <f t="shared" si="1"/>
        <v>30.411998266135512</v>
      </c>
    </row>
    <row r="27" spans="1:22" x14ac:dyDescent="0.2">
      <c r="A27">
        <v>1</v>
      </c>
      <c r="B27" s="71">
        <v>2015</v>
      </c>
      <c r="C27" s="71">
        <v>16</v>
      </c>
      <c r="D27" s="85">
        <v>1.2511777474637213</v>
      </c>
      <c r="E27" s="85">
        <v>0.16202556831706452</v>
      </c>
      <c r="F27" s="85">
        <v>0.10683523979476763</v>
      </c>
      <c r="G27" s="85">
        <v>4.7744952297661639E-2</v>
      </c>
      <c r="H27" s="85">
        <v>0.29828777128539063</v>
      </c>
      <c r="I27" s="85">
        <v>3.1471487120958637</v>
      </c>
      <c r="J27" s="85">
        <v>0.48962212220101997</v>
      </c>
      <c r="K27" s="85">
        <v>3.4626908473304095E-2</v>
      </c>
      <c r="L27" s="85">
        <v>2.9072421448576143E-2</v>
      </c>
      <c r="M27" s="85">
        <v>1.6308919349201249E-2</v>
      </c>
      <c r="N27" s="85">
        <v>1.394530784931701E-2</v>
      </c>
      <c r="O27" s="85">
        <v>9.8089877245195918E-3</v>
      </c>
      <c r="P27" s="18">
        <v>33878</v>
      </c>
      <c r="Q27">
        <v>0.55970320317258737</v>
      </c>
      <c r="R27" s="72">
        <v>31</v>
      </c>
      <c r="S27" s="27">
        <f t="shared" si="0"/>
        <v>0.20896923654890509</v>
      </c>
      <c r="T27">
        <f>Q27/'App MODELE'!$Q$4*1000</f>
        <v>0.61681401259914193</v>
      </c>
      <c r="V27" s="37">
        <f t="shared" si="1"/>
        <v>5.6066046583004079</v>
      </c>
    </row>
    <row r="28" spans="1:22" x14ac:dyDescent="0.2">
      <c r="A28">
        <v>1</v>
      </c>
      <c r="B28" s="71">
        <v>2016</v>
      </c>
      <c r="C28" s="71">
        <v>17</v>
      </c>
      <c r="D28" s="85">
        <v>1.1345335199444348E-2</v>
      </c>
      <c r="E28" s="85">
        <v>1.2908864206617763</v>
      </c>
      <c r="F28" s="85">
        <v>2.3840567393582366</v>
      </c>
      <c r="G28" s="85">
        <v>2.9868958524037121</v>
      </c>
      <c r="H28" s="85">
        <v>0.23376117733855109</v>
      </c>
      <c r="I28" s="85">
        <v>2.0589419775491593</v>
      </c>
      <c r="J28" s="85">
        <v>4.3726812747858425E-2</v>
      </c>
      <c r="K28" s="85">
        <v>3.0845130073489314E-2</v>
      </c>
      <c r="L28" s="85">
        <v>2.2454309248900271E-2</v>
      </c>
      <c r="M28" s="85">
        <v>2.481792074878451E-2</v>
      </c>
      <c r="N28" s="85">
        <v>2.3517934423848183E-2</v>
      </c>
      <c r="O28" s="85">
        <v>2.3517934423848183E-2</v>
      </c>
      <c r="P28" s="18">
        <v>33909</v>
      </c>
      <c r="Q28">
        <v>0.53110350402398798</v>
      </c>
      <c r="R28" s="72">
        <v>30</v>
      </c>
      <c r="S28" s="27">
        <f t="shared" si="0"/>
        <v>0.20490104321913116</v>
      </c>
      <c r="T28">
        <f>Q28/'App MODELE'!$Q$4*1000</f>
        <v>0.58529606685399993</v>
      </c>
      <c r="V28" s="37">
        <f t="shared" si="1"/>
        <v>9.1347675441776079</v>
      </c>
    </row>
    <row r="29" spans="1:22" x14ac:dyDescent="0.2">
      <c r="A29">
        <v>1</v>
      </c>
      <c r="B29" s="71">
        <v>2017</v>
      </c>
      <c r="C29" s="71">
        <v>18</v>
      </c>
      <c r="D29" s="85">
        <v>1.7845266824126002E-2</v>
      </c>
      <c r="E29" s="85">
        <v>8.39082082458905E-3</v>
      </c>
      <c r="F29" s="85">
        <v>0.60023914039560211</v>
      </c>
      <c r="G29" s="85">
        <v>1.6615007038436247</v>
      </c>
      <c r="H29" s="85">
        <v>3.5729533238000082</v>
      </c>
      <c r="I29" s="85">
        <v>2.1198049736711808</v>
      </c>
      <c r="J29" s="85">
        <v>5.5615778592276097</v>
      </c>
      <c r="K29" s="85">
        <v>6.1476353306239071</v>
      </c>
      <c r="L29" s="85">
        <v>9.5489904595323277E-2</v>
      </c>
      <c r="M29" s="85">
        <v>5.4008522772354871E-2</v>
      </c>
      <c r="N29" s="85">
        <v>4.7272229997684795E-2</v>
      </c>
      <c r="O29" s="85">
        <v>3.5808714223246219E-2</v>
      </c>
      <c r="P29" s="18">
        <v>33939</v>
      </c>
      <c r="Q29">
        <v>0.31932391363436058</v>
      </c>
      <c r="R29" s="72">
        <v>31</v>
      </c>
      <c r="S29" s="27">
        <f t="shared" si="0"/>
        <v>0.11922189129120393</v>
      </c>
      <c r="T29">
        <f>Q29/'App MODELE'!$Q$4*1000</f>
        <v>0.35190698100567613</v>
      </c>
      <c r="V29" s="37">
        <f t="shared" si="1"/>
        <v>19.922526790799257</v>
      </c>
    </row>
    <row r="30" spans="1:22" x14ac:dyDescent="0.2">
      <c r="A30">
        <v>1</v>
      </c>
      <c r="B30" s="71">
        <v>2018</v>
      </c>
      <c r="C30" s="71">
        <v>19</v>
      </c>
      <c r="D30" s="85">
        <v>0.1257441317938415</v>
      </c>
      <c r="E30" s="85">
        <v>3.9442766904318223</v>
      </c>
      <c r="F30" s="85">
        <v>2.2522853982396902</v>
      </c>
      <c r="G30" s="85">
        <v>0.12278961741898622</v>
      </c>
      <c r="H30" s="85">
        <v>0.24806102691285078</v>
      </c>
      <c r="I30" s="85">
        <v>0.41847741605450428</v>
      </c>
      <c r="J30" s="85">
        <v>9.8917141270155426E-2</v>
      </c>
      <c r="K30" s="85">
        <v>9.9389863570132256E-2</v>
      </c>
      <c r="L30" s="85">
        <v>5.6726675997221761E-2</v>
      </c>
      <c r="M30" s="85">
        <v>4.5617701947765828E-2</v>
      </c>
      <c r="N30" s="85">
        <v>2.6826990523686114E-2</v>
      </c>
      <c r="O30" s="85">
        <v>2.1390684073952372E-2</v>
      </c>
      <c r="P30" s="18">
        <v>33970</v>
      </c>
      <c r="Q30">
        <v>0.27157896133669901</v>
      </c>
      <c r="R30" s="72">
        <v>31</v>
      </c>
      <c r="S30" s="27">
        <f t="shared" si="0"/>
        <v>0.10139596824100171</v>
      </c>
      <c r="T30">
        <f>Q30/'App MODELE'!$Q$4*1000</f>
        <v>0.29929024513362101</v>
      </c>
      <c r="V30" s="37">
        <f t="shared" si="1"/>
        <v>7.4605033382346084</v>
      </c>
    </row>
    <row r="31" spans="1:22" x14ac:dyDescent="0.2">
      <c r="A31">
        <v>1</v>
      </c>
      <c r="B31" s="71">
        <v>2019</v>
      </c>
      <c r="C31" s="71">
        <v>20</v>
      </c>
      <c r="D31" s="85">
        <v>1.1936238074415408E-2</v>
      </c>
      <c r="E31" s="85">
        <v>9.8089877245195935E-3</v>
      </c>
      <c r="F31" s="85">
        <v>1.5481655324241766E-2</v>
      </c>
      <c r="G31" s="85">
        <v>1.920907065955922</v>
      </c>
      <c r="H31" s="85">
        <v>5.4599425647325894E-2</v>
      </c>
      <c r="I31" s="85">
        <v>1.3708946699328589E-2</v>
      </c>
      <c r="J31" s="85">
        <v>1.2881682674369106E-2</v>
      </c>
      <c r="K31" s="85">
        <v>0.31483305178458054</v>
      </c>
      <c r="L31" s="85">
        <v>2.8509881911603681</v>
      </c>
      <c r="M31" s="85">
        <v>1.3708946699328589E-2</v>
      </c>
      <c r="N31" s="85">
        <v>4.8454035747626904E-3</v>
      </c>
      <c r="O31" s="85">
        <v>2.5999726498726629E-3</v>
      </c>
      <c r="P31" s="18">
        <v>34001</v>
      </c>
      <c r="Q31">
        <v>7.5162845696318814E-2</v>
      </c>
      <c r="R31" s="72">
        <v>28</v>
      </c>
      <c r="S31" s="27">
        <f t="shared" si="0"/>
        <v>3.1069297989549778E-2</v>
      </c>
      <c r="T31">
        <f>Q31/'App MODELE'!$Q$4*1000</f>
        <v>8.2832287164918625E-2</v>
      </c>
      <c r="V31" s="37">
        <f t="shared" si="1"/>
        <v>5.2262995679690345</v>
      </c>
    </row>
    <row r="32" spans="1:22" x14ac:dyDescent="0.2">
      <c r="A32">
        <v>1</v>
      </c>
      <c r="B32" s="71">
        <v>2020</v>
      </c>
      <c r="C32" s="71">
        <v>21</v>
      </c>
      <c r="D32" s="85">
        <v>0</v>
      </c>
      <c r="E32" s="85">
        <v>1.1818057499421192E-4</v>
      </c>
      <c r="F32" s="85">
        <v>0.8388457213089161</v>
      </c>
      <c r="G32" s="85">
        <v>1.4608300875034541</v>
      </c>
      <c r="H32" s="85">
        <v>13.011326765137742</v>
      </c>
      <c r="I32" s="85">
        <v>2.7281985737413819</v>
      </c>
      <c r="J32" s="85">
        <v>4.7604317413418462</v>
      </c>
      <c r="K32" s="85">
        <v>0.15245294174253335</v>
      </c>
      <c r="L32" s="85">
        <v>0.16616188844186203</v>
      </c>
      <c r="M32" s="85">
        <v>2.7772435123639805E-2</v>
      </c>
      <c r="N32" s="85">
        <v>0</v>
      </c>
      <c r="O32" s="85">
        <v>2.3636114998842389E-3</v>
      </c>
      <c r="P32" s="18">
        <v>34029</v>
      </c>
      <c r="Q32">
        <v>1.7758995004380225</v>
      </c>
      <c r="R32" s="72">
        <v>31</v>
      </c>
      <c r="S32" s="27">
        <f t="shared" si="0"/>
        <v>0.66304491503809093</v>
      </c>
      <c r="T32">
        <f>Q32/'App MODELE'!$Q$4*1000</f>
        <v>1.9571081434390436</v>
      </c>
      <c r="V32" s="37">
        <f t="shared" si="1"/>
        <v>23.148501946416257</v>
      </c>
    </row>
    <row r="33" spans="1:22" x14ac:dyDescent="0.2">
      <c r="A33">
        <v>1</v>
      </c>
      <c r="B33" s="71">
        <v>2021</v>
      </c>
      <c r="C33" s="71">
        <v>22</v>
      </c>
      <c r="D33" s="85">
        <v>8.6398272961018527E-2</v>
      </c>
      <c r="E33" s="85">
        <v>8.2987936108410543E-2</v>
      </c>
      <c r="F33" s="85">
        <v>0.13239226185956585</v>
      </c>
      <c r="G33" s="85">
        <v>2.7528721960080986</v>
      </c>
      <c r="H33" s="85">
        <v>0.1220086801794244</v>
      </c>
      <c r="I33" s="85">
        <v>0.10278164607246613</v>
      </c>
      <c r="J33" s="85">
        <v>1.6461193838275536</v>
      </c>
      <c r="K33" s="85">
        <v>6.154371623398576E-2</v>
      </c>
      <c r="L33" s="85">
        <v>0.11510327100193762</v>
      </c>
      <c r="M33" s="85">
        <v>4.0869206444498372E-3</v>
      </c>
      <c r="N33" s="85">
        <v>1.0340800311993542E-4</v>
      </c>
      <c r="O33" s="85">
        <v>0</v>
      </c>
      <c r="P33" s="18">
        <v>34060</v>
      </c>
      <c r="Q33">
        <v>0.26756082178689572</v>
      </c>
      <c r="R33" s="72">
        <v>30</v>
      </c>
      <c r="S33" s="27">
        <f t="shared" si="0"/>
        <v>0.10322562568938878</v>
      </c>
      <c r="T33">
        <f>Q33/'App MODELE'!$Q$4*1000</f>
        <v>0.29486210399587365</v>
      </c>
      <c r="V33" s="37">
        <f t="shared" si="1"/>
        <v>5.106397692900031</v>
      </c>
    </row>
    <row r="34" spans="1:22" x14ac:dyDescent="0.2">
      <c r="A34">
        <v>1</v>
      </c>
      <c r="B34" s="71">
        <v>2022</v>
      </c>
      <c r="C34" s="71">
        <v>23</v>
      </c>
      <c r="D34" s="85">
        <v>0</v>
      </c>
      <c r="E34" s="85">
        <v>1.106727403356921</v>
      </c>
      <c r="F34" s="85">
        <v>1.845106045154633E-2</v>
      </c>
      <c r="G34" s="85">
        <v>10.681128577402195</v>
      </c>
      <c r="H34" s="85">
        <v>0.41885334846356104</v>
      </c>
      <c r="I34" s="85">
        <v>5.3880211758472116</v>
      </c>
      <c r="J34" s="85">
        <v>3.995377971059319E-2</v>
      </c>
      <c r="K34" s="85">
        <v>1.5427055898594432E-2</v>
      </c>
      <c r="L34" s="85">
        <v>6.247515761760841</v>
      </c>
      <c r="M34" s="85">
        <v>1.4715608837129282E-2</v>
      </c>
      <c r="N34" s="85">
        <v>6.4207506394355323E-4</v>
      </c>
      <c r="O34" s="85">
        <v>0</v>
      </c>
      <c r="P34" s="18">
        <v>34090</v>
      </c>
      <c r="Q34">
        <v>8.3553666520907857E-2</v>
      </c>
      <c r="R34" s="72">
        <v>31</v>
      </c>
      <c r="S34" s="27">
        <f t="shared" si="0"/>
        <v>3.1195365337853883E-2</v>
      </c>
      <c r="T34">
        <f>Q34/'App MODELE'!$Q$4*1000</f>
        <v>9.2079287776096655E-2</v>
      </c>
      <c r="V34" s="37">
        <f t="shared" si="1"/>
        <v>23.931435846792535</v>
      </c>
    </row>
    <row r="35" spans="1:22" x14ac:dyDescent="0.2">
      <c r="A35">
        <v>1</v>
      </c>
      <c r="B35" s="71">
        <v>2023</v>
      </c>
      <c r="C35" s="71">
        <v>24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18">
        <v>34121</v>
      </c>
      <c r="Q35">
        <v>7.9417346396110436E-2</v>
      </c>
      <c r="R35" s="72">
        <v>30</v>
      </c>
      <c r="S35" s="27">
        <f t="shared" si="0"/>
        <v>3.0639408331832731E-2</v>
      </c>
      <c r="T35">
        <f>Q35/'App MODELE'!$Q$4*1000</f>
        <v>8.7520907193121569E-2</v>
      </c>
      <c r="V35" s="37">
        <f t="shared" si="1"/>
        <v>0</v>
      </c>
    </row>
    <row r="36" spans="1:22" x14ac:dyDescent="0.2">
      <c r="A36">
        <v>1</v>
      </c>
      <c r="B36" s="71">
        <v>2024</v>
      </c>
      <c r="C36" s="71">
        <v>25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18">
        <v>34151</v>
      </c>
      <c r="Q36">
        <v>8.1071874446029382E-2</v>
      </c>
      <c r="R36" s="72">
        <v>31</v>
      </c>
      <c r="S36" s="27">
        <f t="shared" si="0"/>
        <v>3.0268770327818616E-2</v>
      </c>
      <c r="T36">
        <f>Q36/'App MODELE'!$Q$4*1000</f>
        <v>8.9344259426311579E-2</v>
      </c>
      <c r="V36" s="37">
        <f t="shared" si="1"/>
        <v>0</v>
      </c>
    </row>
    <row r="37" spans="1:22" x14ac:dyDescent="0.2">
      <c r="B37" s="71"/>
      <c r="C37" s="71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18">
        <v>34182</v>
      </c>
      <c r="Q37">
        <v>7.9062804671127807E-2</v>
      </c>
      <c r="R37" s="72">
        <v>31</v>
      </c>
      <c r="S37" s="27">
        <f t="shared" si="0"/>
        <v>2.9518669605409126E-2</v>
      </c>
      <c r="T37">
        <f>Q37/'App MODELE'!$Q$4*1000</f>
        <v>8.7130188857437993E-2</v>
      </c>
      <c r="V37" s="37">
        <f t="shared" si="1"/>
        <v>0</v>
      </c>
    </row>
    <row r="38" spans="1:22" x14ac:dyDescent="0.2">
      <c r="B38" s="71"/>
      <c r="C38" s="71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18">
        <v>34213</v>
      </c>
      <c r="Q38">
        <v>8.0835513296040953E-2</v>
      </c>
      <c r="R38" s="72">
        <v>30</v>
      </c>
      <c r="S38" s="27">
        <f t="shared" si="0"/>
        <v>3.1186540623472588E-2</v>
      </c>
      <c r="T38">
        <f>Q38/'App MODELE'!$Q$4*1000</f>
        <v>8.9083780535855847E-2</v>
      </c>
      <c r="V38" s="37">
        <f t="shared" si="1"/>
        <v>0</v>
      </c>
    </row>
    <row r="39" spans="1:22" x14ac:dyDescent="0.2">
      <c r="B39" s="71"/>
      <c r="C39" s="71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18">
        <v>34243</v>
      </c>
      <c r="Q39">
        <v>0.7365013433639287</v>
      </c>
      <c r="R39" s="72">
        <v>31</v>
      </c>
      <c r="S39" s="27">
        <f t="shared" si="0"/>
        <v>0.27497810012094109</v>
      </c>
      <c r="T39">
        <f>Q39/'App MODELE'!$Q$4*1000</f>
        <v>0.81165222266001991</v>
      </c>
      <c r="V39" s="37">
        <f t="shared" si="1"/>
        <v>0</v>
      </c>
    </row>
    <row r="40" spans="1:22" x14ac:dyDescent="0.2">
      <c r="B40" s="71"/>
      <c r="C40" s="71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18">
        <v>34274</v>
      </c>
      <c r="Q40">
        <v>8.3154216177427394</v>
      </c>
      <c r="R40" s="72">
        <v>30</v>
      </c>
      <c r="S40" s="27">
        <f t="shared" si="0"/>
        <v>3.2081101920303778</v>
      </c>
      <c r="T40">
        <f>Q40/'App MODELE'!$Q$4*1000</f>
        <v>9.1639078451226457</v>
      </c>
      <c r="V40" s="37">
        <f t="shared" si="1"/>
        <v>0</v>
      </c>
    </row>
    <row r="41" spans="1:22" x14ac:dyDescent="0.2">
      <c r="B41" s="71"/>
      <c r="C41" s="71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18">
        <v>34304</v>
      </c>
      <c r="Q41">
        <v>0.28233339366117211</v>
      </c>
      <c r="R41" s="72">
        <v>31</v>
      </c>
      <c r="S41" s="27">
        <f t="shared" si="0"/>
        <v>0.1054112132844878</v>
      </c>
      <c r="T41">
        <f>Q41/'App MODELE'!$Q$4*1000</f>
        <v>0.31114203464935597</v>
      </c>
      <c r="V41" s="37">
        <f t="shared" si="1"/>
        <v>0</v>
      </c>
    </row>
    <row r="42" spans="1:22" x14ac:dyDescent="0.2">
      <c r="B42" s="71"/>
      <c r="C42" s="71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18">
        <v>34335</v>
      </c>
      <c r="Q42">
        <v>2.4644195303543013</v>
      </c>
      <c r="R42" s="72">
        <v>31</v>
      </c>
      <c r="S42" s="27">
        <f t="shared" si="0"/>
        <v>0.92010884496501688</v>
      </c>
      <c r="T42">
        <f>Q42/'App MODELE'!$Q$4*1000</f>
        <v>2.7158831513365529</v>
      </c>
      <c r="V42" s="37">
        <f t="shared" si="1"/>
        <v>0</v>
      </c>
    </row>
    <row r="43" spans="1:22" x14ac:dyDescent="0.2">
      <c r="B43" s="71"/>
      <c r="C43" s="71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18">
        <v>34366</v>
      </c>
      <c r="Q43">
        <v>9.5223998301586246</v>
      </c>
      <c r="R43" s="72">
        <v>28</v>
      </c>
      <c r="S43" s="27">
        <f t="shared" si="0"/>
        <v>3.9361771784716537</v>
      </c>
      <c r="T43">
        <f>Q43/'App MODELE'!$Q$4*1000</f>
        <v>10.494043299234772</v>
      </c>
      <c r="V43" s="37">
        <f t="shared" si="1"/>
        <v>0</v>
      </c>
    </row>
    <row r="44" spans="1:22" x14ac:dyDescent="0.2">
      <c r="B44" s="71"/>
      <c r="C44" s="71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18">
        <v>34394</v>
      </c>
      <c r="Q44">
        <v>2.17877708059329</v>
      </c>
      <c r="R44" s="72">
        <v>31</v>
      </c>
      <c r="S44" s="27">
        <f t="shared" si="0"/>
        <v>0.81346217166714829</v>
      </c>
      <c r="T44">
        <f>Q44/'App MODELE'!$Q$4*1000</f>
        <v>2.4010944122208153</v>
      </c>
      <c r="V44" s="37">
        <f t="shared" si="1"/>
        <v>0</v>
      </c>
    </row>
    <row r="45" spans="1:22" x14ac:dyDescent="0.2">
      <c r="B45" s="71"/>
      <c r="C45" s="71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18">
        <v>34425</v>
      </c>
      <c r="Q45">
        <v>6.6653844296735529E-2</v>
      </c>
      <c r="R45" s="72">
        <v>30</v>
      </c>
      <c r="S45" s="27">
        <f t="shared" si="0"/>
        <v>2.5715217707073891E-2</v>
      </c>
      <c r="T45">
        <f>Q45/'App MODELE'!$Q$4*1000</f>
        <v>7.3455047108512722E-2</v>
      </c>
      <c r="V45" s="37">
        <f t="shared" si="1"/>
        <v>0</v>
      </c>
    </row>
    <row r="46" spans="1:22" x14ac:dyDescent="0.2">
      <c r="B46" s="71"/>
      <c r="C46" s="71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18">
        <v>34455</v>
      </c>
      <c r="Q46">
        <v>2.8481518573605081E-2</v>
      </c>
      <c r="R46" s="72">
        <v>31</v>
      </c>
      <c r="S46" s="27">
        <f t="shared" si="0"/>
        <v>1.0633780829452315E-2</v>
      </c>
      <c r="T46">
        <f>Q46/'App MODELE'!$Q$4*1000</f>
        <v>3.1387706299914137E-2</v>
      </c>
      <c r="V46" s="37">
        <f t="shared" si="1"/>
        <v>0</v>
      </c>
    </row>
    <row r="47" spans="1:22" x14ac:dyDescent="0.2">
      <c r="B47" s="71"/>
      <c r="C47" s="7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18">
        <v>34486</v>
      </c>
      <c r="Q47">
        <v>1.4063488424311221E-2</v>
      </c>
      <c r="R47" s="72">
        <v>30</v>
      </c>
      <c r="S47" s="27">
        <f t="shared" si="0"/>
        <v>5.4257285587620448E-3</v>
      </c>
      <c r="T47">
        <f>Q47/'App MODELE'!$Q$4*1000</f>
        <v>1.5498493982115273E-2</v>
      </c>
      <c r="V47" s="37">
        <f t="shared" si="1"/>
        <v>0</v>
      </c>
    </row>
    <row r="48" spans="1:22" x14ac:dyDescent="0.2">
      <c r="B48" s="71"/>
      <c r="C48" s="7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18">
        <v>34516</v>
      </c>
      <c r="Q48">
        <v>3.6635978248205706E-3</v>
      </c>
      <c r="R48" s="72">
        <v>31</v>
      </c>
      <c r="S48" s="27">
        <f t="shared" si="0"/>
        <v>1.3678307290996756E-3</v>
      </c>
      <c r="T48">
        <f>Q48/'App MODELE'!$Q$4*1000</f>
        <v>4.0374228020636435E-3</v>
      </c>
      <c r="V48" s="37">
        <f t="shared" si="1"/>
        <v>0</v>
      </c>
    </row>
    <row r="49" spans="2:22" x14ac:dyDescent="0.2">
      <c r="B49" s="71"/>
      <c r="C49" s="7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18">
        <v>34547</v>
      </c>
      <c r="Q49">
        <v>4.0181395498032069E-3</v>
      </c>
      <c r="R49" s="72">
        <v>31</v>
      </c>
      <c r="S49" s="27">
        <f t="shared" si="0"/>
        <v>1.500201444818999E-3</v>
      </c>
      <c r="T49">
        <f>Q49/'App MODELE'!$Q$4*1000</f>
        <v>4.4281411377472225E-3</v>
      </c>
      <c r="V49" s="37">
        <f t="shared" si="1"/>
        <v>0</v>
      </c>
    </row>
    <row r="50" spans="2:22" x14ac:dyDescent="0.2">
      <c r="B50" s="71"/>
      <c r="C50" s="71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18">
        <v>34578</v>
      </c>
      <c r="Q50">
        <v>2.3045212123871325E-2</v>
      </c>
      <c r="R50" s="72">
        <v>30</v>
      </c>
      <c r="S50" s="27">
        <f t="shared" si="0"/>
        <v>8.8908997391478894E-3</v>
      </c>
      <c r="T50">
        <f>Q50/'App MODELE'!$Q$4*1000</f>
        <v>2.539669181943259E-2</v>
      </c>
      <c r="V50" s="37">
        <f t="shared" si="1"/>
        <v>0</v>
      </c>
    </row>
    <row r="51" spans="2:22" x14ac:dyDescent="0.2">
      <c r="B51" s="71"/>
      <c r="C51" s="71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18">
        <v>34608</v>
      </c>
      <c r="Q51">
        <v>2.989968547353563E-2</v>
      </c>
      <c r="R51" s="72">
        <v>31</v>
      </c>
      <c r="S51" s="27">
        <f t="shared" si="0"/>
        <v>1.116326369232961E-2</v>
      </c>
      <c r="T51">
        <f>Q51/'App MODELE'!$Q$4*1000</f>
        <v>3.2950579642648449E-2</v>
      </c>
      <c r="V51" s="37">
        <f t="shared" si="1"/>
        <v>0</v>
      </c>
    </row>
    <row r="52" spans="2:22" x14ac:dyDescent="0.2">
      <c r="B52" s="71"/>
      <c r="C52" s="71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18">
        <v>34639</v>
      </c>
      <c r="Q52">
        <v>0.26767900236188991</v>
      </c>
      <c r="R52" s="72">
        <v>30</v>
      </c>
      <c r="S52" s="27">
        <f t="shared" si="0"/>
        <v>0.10327122004702544</v>
      </c>
      <c r="T52">
        <f>Q52/'App MODELE'!$Q$4*1000</f>
        <v>0.29499234344110153</v>
      </c>
      <c r="V52" s="37">
        <f t="shared" si="1"/>
        <v>0</v>
      </c>
    </row>
    <row r="53" spans="2:22" x14ac:dyDescent="0.2">
      <c r="B53" s="71"/>
      <c r="C53" s="71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18">
        <v>34669</v>
      </c>
      <c r="Q53">
        <v>5.0817647247511149E-3</v>
      </c>
      <c r="R53" s="72">
        <v>31</v>
      </c>
      <c r="S53" s="27">
        <f t="shared" si="0"/>
        <v>1.8973135919769695E-3</v>
      </c>
      <c r="T53">
        <f>Q53/'App MODELE'!$Q$4*1000</f>
        <v>5.6002961447979586E-3</v>
      </c>
      <c r="V53" s="37">
        <f t="shared" si="1"/>
        <v>0</v>
      </c>
    </row>
    <row r="54" spans="2:22" x14ac:dyDescent="0.2">
      <c r="B54" s="71"/>
      <c r="C54" s="71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18">
        <v>34700</v>
      </c>
      <c r="Q54">
        <v>3.6635978248205706E-3</v>
      </c>
      <c r="R54" s="72">
        <v>31</v>
      </c>
      <c r="S54" s="27">
        <f t="shared" si="0"/>
        <v>1.3678307290996756E-3</v>
      </c>
      <c r="T54">
        <f>Q54/'App MODELE'!$Q$4*1000</f>
        <v>4.0374228020636435E-3</v>
      </c>
      <c r="V54" s="37">
        <f t="shared" si="1"/>
        <v>0</v>
      </c>
    </row>
    <row r="55" spans="2:22" x14ac:dyDescent="0.2">
      <c r="B55" s="71"/>
      <c r="C55" s="71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18">
        <v>34731</v>
      </c>
      <c r="Q55">
        <v>3.309056099837936E-3</v>
      </c>
      <c r="R55" s="72">
        <v>28</v>
      </c>
      <c r="S55" s="27">
        <f t="shared" si="0"/>
        <v>1.3678307290996758E-3</v>
      </c>
      <c r="T55">
        <f>Q55/'App MODELE'!$Q$4*1000</f>
        <v>3.6467044663800663E-3</v>
      </c>
      <c r="V55" s="37">
        <f t="shared" si="1"/>
        <v>0</v>
      </c>
    </row>
    <row r="56" spans="2:22" x14ac:dyDescent="0.2">
      <c r="B56" s="71"/>
      <c r="C56" s="71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18">
        <v>34759</v>
      </c>
      <c r="Q56">
        <v>3.6635978248205706E-3</v>
      </c>
      <c r="R56" s="72">
        <v>31</v>
      </c>
      <c r="S56" s="27">
        <f t="shared" si="0"/>
        <v>1.3678307290996756E-3</v>
      </c>
      <c r="T56">
        <f>Q56/'App MODELE'!$Q$4*1000</f>
        <v>4.0374228020636435E-3</v>
      </c>
      <c r="V56" s="37">
        <f t="shared" si="1"/>
        <v>0</v>
      </c>
    </row>
    <row r="57" spans="2:22" x14ac:dyDescent="0.2">
      <c r="B57" s="71"/>
      <c r="C57" s="71"/>
      <c r="D57" s="72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18">
        <v>34790</v>
      </c>
      <c r="Q57">
        <v>4.0772298373003113E-2</v>
      </c>
      <c r="R57" s="72">
        <v>30</v>
      </c>
      <c r="S57" s="27">
        <f t="shared" si="0"/>
        <v>1.5730053384646264E-2</v>
      </c>
      <c r="T57">
        <f>Q57/'App MODELE'!$Q$4*1000</f>
        <v>4.4932608603611507E-2</v>
      </c>
      <c r="V57" s="37">
        <f t="shared" si="1"/>
        <v>0</v>
      </c>
    </row>
    <row r="58" spans="2:22" x14ac:dyDescent="0.2">
      <c r="B58" s="71"/>
      <c r="C58" s="71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18">
        <v>34820</v>
      </c>
      <c r="Q58">
        <v>4.3726812747858423E-3</v>
      </c>
      <c r="R58" s="72">
        <v>31</v>
      </c>
      <c r="S58" s="27">
        <f t="shared" si="0"/>
        <v>1.6325721605383223E-3</v>
      </c>
      <c r="T58">
        <f>Q58/'App MODELE'!$Q$4*1000</f>
        <v>4.8188594734308006E-3</v>
      </c>
      <c r="V58" s="37">
        <f t="shared" si="1"/>
        <v>0</v>
      </c>
    </row>
    <row r="59" spans="2:22" x14ac:dyDescent="0.2">
      <c r="B59" s="71"/>
      <c r="C59" s="71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18">
        <v>34851</v>
      </c>
      <c r="Q59">
        <v>3.5454172498263592E-3</v>
      </c>
      <c r="R59" s="72">
        <v>30</v>
      </c>
      <c r="S59" s="27">
        <f t="shared" si="0"/>
        <v>1.3678307290996756E-3</v>
      </c>
      <c r="T59">
        <f>Q59/'App MODELE'!$Q$4*1000</f>
        <v>3.9071833568357847E-3</v>
      </c>
      <c r="V59" s="37">
        <f t="shared" si="1"/>
        <v>0</v>
      </c>
    </row>
    <row r="60" spans="2:22" x14ac:dyDescent="0.2">
      <c r="B60" s="71"/>
      <c r="C60" s="71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18">
        <v>34881</v>
      </c>
      <c r="Q60">
        <v>3.6635978248205706E-3</v>
      </c>
      <c r="R60" s="72">
        <v>31</v>
      </c>
      <c r="S60" s="27">
        <f t="shared" si="0"/>
        <v>1.3678307290996756E-3</v>
      </c>
      <c r="T60">
        <f>Q60/'App MODELE'!$Q$4*1000</f>
        <v>4.0374228020636435E-3</v>
      </c>
      <c r="V60" s="37">
        <f t="shared" si="1"/>
        <v>0</v>
      </c>
    </row>
    <row r="61" spans="2:22" x14ac:dyDescent="0.2">
      <c r="B61" s="71"/>
      <c r="C61" s="71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18">
        <v>34912</v>
      </c>
      <c r="Q61">
        <v>5.5544870247279622E-3</v>
      </c>
      <c r="R61" s="72">
        <v>31</v>
      </c>
      <c r="S61" s="27">
        <f t="shared" si="0"/>
        <v>2.0738078796027335E-3</v>
      </c>
      <c r="T61">
        <f>Q61/'App MODELE'!$Q$4*1000</f>
        <v>6.1212539257093947E-3</v>
      </c>
      <c r="V61" s="37">
        <f t="shared" si="1"/>
        <v>0</v>
      </c>
    </row>
    <row r="62" spans="2:22" x14ac:dyDescent="0.2">
      <c r="B62" s="71"/>
      <c r="C62" s="74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18">
        <v>34943</v>
      </c>
      <c r="Q62">
        <v>1.4890752449270704E-2</v>
      </c>
      <c r="R62" s="72">
        <v>30</v>
      </c>
      <c r="S62" s="27">
        <f t="shared" si="0"/>
        <v>5.7448890622186352E-3</v>
      </c>
      <c r="T62">
        <f>Q62/'App MODELE'!$Q$4*1000</f>
        <v>1.6410170098710292E-2</v>
      </c>
      <c r="V62" s="37">
        <f t="shared" si="1"/>
        <v>0</v>
      </c>
    </row>
    <row r="63" spans="2:22" x14ac:dyDescent="0.2">
      <c r="B63" s="71"/>
      <c r="C63" s="74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18">
        <v>34973</v>
      </c>
      <c r="Q63">
        <v>4.0181395498032069E-2</v>
      </c>
      <c r="R63" s="72">
        <v>31</v>
      </c>
      <c r="S63" s="27">
        <f t="shared" si="0"/>
        <v>1.500201444818999E-2</v>
      </c>
      <c r="T63">
        <f>Q63/'App MODELE'!$Q$4*1000</f>
        <v>4.4281411377472227E-2</v>
      </c>
      <c r="V63" s="37">
        <f t="shared" si="1"/>
        <v>0</v>
      </c>
    </row>
    <row r="64" spans="2:22" x14ac:dyDescent="0.2">
      <c r="B64" s="71"/>
      <c r="C64" s="74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18">
        <v>35004</v>
      </c>
      <c r="Q64">
        <v>2.3257937158860913</v>
      </c>
      <c r="R64" s="72">
        <v>30</v>
      </c>
      <c r="S64" s="27">
        <f t="shared" si="0"/>
        <v>0.89729695828938705</v>
      </c>
      <c r="T64">
        <f>Q64/'App MODELE'!$Q$4*1000</f>
        <v>2.5631122820842744</v>
      </c>
      <c r="V64" s="37">
        <f t="shared" si="1"/>
        <v>0</v>
      </c>
    </row>
    <row r="65" spans="2:22" x14ac:dyDescent="0.2">
      <c r="B65" s="71"/>
      <c r="C65" s="74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18">
        <v>35034</v>
      </c>
      <c r="Q65">
        <v>5.0679375974767895</v>
      </c>
      <c r="R65" s="72">
        <v>31</v>
      </c>
      <c r="S65" s="27">
        <f t="shared" si="0"/>
        <v>1.8921511340639146</v>
      </c>
      <c r="T65">
        <f>Q65/'App MODELE'!$Q$4*1000</f>
        <v>5.5850581297062956</v>
      </c>
      <c r="V65" s="37">
        <f t="shared" si="1"/>
        <v>0</v>
      </c>
    </row>
    <row r="66" spans="2:22" x14ac:dyDescent="0.2">
      <c r="P66" s="18">
        <v>35065</v>
      </c>
      <c r="Q66">
        <v>29.312918918689352</v>
      </c>
      <c r="R66" s="72">
        <v>31</v>
      </c>
      <c r="S66" s="27">
        <f t="shared" si="0"/>
        <v>10.944190157814123</v>
      </c>
      <c r="T66">
        <f>Q66/'App MODELE'!$Q$4*1000</f>
        <v>32.30394079709211</v>
      </c>
    </row>
    <row r="67" spans="2:22" x14ac:dyDescent="0.2">
      <c r="P67" s="18">
        <v>35096</v>
      </c>
      <c r="Q67">
        <v>6.5696581639282403</v>
      </c>
      <c r="R67" s="72">
        <v>29</v>
      </c>
      <c r="S67" s="27">
        <f t="shared" ref="S67:S130" si="2">Q67/R67/24/3600*1000000</f>
        <v>2.6219900079534804</v>
      </c>
      <c r="T67">
        <f>Q67/'App MODELE'!$Q$4*1000</f>
        <v>7.2400107602167054</v>
      </c>
    </row>
    <row r="68" spans="2:22" x14ac:dyDescent="0.2">
      <c r="P68" s="18">
        <v>35125</v>
      </c>
      <c r="Q68">
        <v>14.091733581734831</v>
      </c>
      <c r="R68" s="72">
        <v>31</v>
      </c>
      <c r="S68" s="27">
        <f t="shared" si="2"/>
        <v>5.2612505905521321</v>
      </c>
      <c r="T68">
        <f>Q68/'App MODELE'!$Q$4*1000</f>
        <v>15.529621209524725</v>
      </c>
    </row>
    <row r="69" spans="2:22" x14ac:dyDescent="0.2">
      <c r="P69" s="18">
        <v>35156</v>
      </c>
      <c r="Q69">
        <v>0.59953005694563688</v>
      </c>
      <c r="R69" s="72">
        <v>30</v>
      </c>
      <c r="S69" s="27">
        <f t="shared" si="2"/>
        <v>0.23130017629075494</v>
      </c>
      <c r="T69">
        <f>Q69/'App MODELE'!$Q$4*1000</f>
        <v>0.66070470564093065</v>
      </c>
    </row>
    <row r="70" spans="2:22" x14ac:dyDescent="0.2">
      <c r="P70" s="18">
        <v>35186</v>
      </c>
      <c r="Q70">
        <v>0.8759544218570986</v>
      </c>
      <c r="R70" s="72">
        <v>31</v>
      </c>
      <c r="S70" s="27">
        <f t="shared" si="2"/>
        <v>0.32704391497054164</v>
      </c>
      <c r="T70">
        <f>Q70/'App MODELE'!$Q$4*1000</f>
        <v>0.96533476802889395</v>
      </c>
    </row>
    <row r="71" spans="2:22" x14ac:dyDescent="0.2">
      <c r="P71" s="18">
        <v>35217</v>
      </c>
      <c r="Q71">
        <v>0.27878797641134578</v>
      </c>
      <c r="R71" s="72">
        <v>30</v>
      </c>
      <c r="S71" s="27">
        <f t="shared" si="2"/>
        <v>0.10755708966487106</v>
      </c>
      <c r="T71">
        <f>Q71/'App MODELE'!$Q$4*1000</f>
        <v>0.30723485129252026</v>
      </c>
    </row>
    <row r="72" spans="2:22" x14ac:dyDescent="0.2">
      <c r="P72" s="18">
        <v>35247</v>
      </c>
      <c r="Q72">
        <v>8.1308235596017839E-2</v>
      </c>
      <c r="R72" s="72">
        <v>31</v>
      </c>
      <c r="S72" s="27">
        <f t="shared" si="2"/>
        <v>3.0357017471631512E-2</v>
      </c>
      <c r="T72">
        <f>Q72/'App MODELE'!$Q$4*1000</f>
        <v>8.9604738316767338E-2</v>
      </c>
    </row>
    <row r="73" spans="2:22" x14ac:dyDescent="0.2">
      <c r="P73" s="18">
        <v>35278</v>
      </c>
      <c r="Q73">
        <v>2.5999726498726634E-2</v>
      </c>
      <c r="R73" s="72">
        <v>31</v>
      </c>
      <c r="S73" s="27">
        <f t="shared" si="2"/>
        <v>9.7071858194170534E-3</v>
      </c>
      <c r="T73">
        <f>Q73/'App MODELE'!$Q$4*1000</f>
        <v>2.8652677950129084E-2</v>
      </c>
    </row>
    <row r="74" spans="2:22" x14ac:dyDescent="0.2">
      <c r="P74" s="18">
        <v>35309</v>
      </c>
      <c r="Q74">
        <v>9.5726265745311678E-2</v>
      </c>
      <c r="R74" s="72">
        <v>30</v>
      </c>
      <c r="S74" s="27">
        <f t="shared" si="2"/>
        <v>3.6931429685691235E-2</v>
      </c>
      <c r="T74">
        <f>Q74/'App MODELE'!$Q$4*1000</f>
        <v>0.10549395063456615</v>
      </c>
    </row>
    <row r="75" spans="2:22" x14ac:dyDescent="0.2">
      <c r="P75" s="18">
        <v>35339</v>
      </c>
      <c r="Q75">
        <v>0.16947094454169986</v>
      </c>
      <c r="R75" s="72">
        <v>31</v>
      </c>
      <c r="S75" s="27">
        <f t="shared" si="2"/>
        <v>6.3273202113836566E-2</v>
      </c>
      <c r="T75">
        <f>Q75/'App MODELE'!$Q$4*1000</f>
        <v>0.1867633644567504</v>
      </c>
    </row>
    <row r="76" spans="2:22" x14ac:dyDescent="0.2">
      <c r="P76" s="18">
        <v>35370</v>
      </c>
      <c r="Q76">
        <v>0.518694543649596</v>
      </c>
      <c r="R76" s="72">
        <v>30</v>
      </c>
      <c r="S76" s="27">
        <f t="shared" si="2"/>
        <v>0.20011363566728241</v>
      </c>
      <c r="T76">
        <f>Q76/'App MODELE'!$Q$4*1000</f>
        <v>0.5716209251050749</v>
      </c>
    </row>
    <row r="77" spans="2:22" x14ac:dyDescent="0.2">
      <c r="P77" s="18">
        <v>35400</v>
      </c>
      <c r="Q77">
        <v>30.268408867517554</v>
      </c>
      <c r="R77" s="72">
        <v>31</v>
      </c>
      <c r="S77" s="27">
        <f t="shared" si="2"/>
        <v>11.300929236677701</v>
      </c>
      <c r="T77">
        <f>Q77/'App MODELE'!$Q$4*1000</f>
        <v>33.356926711759357</v>
      </c>
    </row>
    <row r="78" spans="2:22" x14ac:dyDescent="0.2">
      <c r="P78" s="18">
        <v>35431</v>
      </c>
      <c r="Q78">
        <v>30.46931584500771</v>
      </c>
      <c r="R78" s="72">
        <v>31</v>
      </c>
      <c r="S78" s="27">
        <f t="shared" si="2"/>
        <v>11.37593930891865</v>
      </c>
      <c r="T78">
        <f>Q78/'App MODELE'!$Q$4*1000</f>
        <v>33.578333768646708</v>
      </c>
    </row>
    <row r="79" spans="2:22" x14ac:dyDescent="0.2">
      <c r="P79" s="18">
        <v>35462</v>
      </c>
      <c r="Q79">
        <v>1.3307132744348262</v>
      </c>
      <c r="R79" s="72">
        <v>28</v>
      </c>
      <c r="S79" s="27">
        <f t="shared" si="2"/>
        <v>0.55006335748794077</v>
      </c>
      <c r="T79">
        <f>Q79/'App MODELE'!$Q$4*1000</f>
        <v>1.466496153265697</v>
      </c>
    </row>
    <row r="80" spans="2:22" x14ac:dyDescent="0.2">
      <c r="P80" s="18">
        <v>35490</v>
      </c>
      <c r="Q80">
        <v>0.92133576265487604</v>
      </c>
      <c r="R80" s="72">
        <v>31</v>
      </c>
      <c r="S80" s="27">
        <f t="shared" si="2"/>
        <v>0.34398736658261497</v>
      </c>
      <c r="T80">
        <f>Q80/'App MODELE'!$Q$4*1000</f>
        <v>1.015346714996392</v>
      </c>
    </row>
    <row r="81" spans="16:20" x14ac:dyDescent="0.2">
      <c r="P81" s="18">
        <v>35521</v>
      </c>
      <c r="Q81">
        <v>3.0749403807743998</v>
      </c>
      <c r="R81" s="72">
        <v>30</v>
      </c>
      <c r="S81" s="27">
        <f t="shared" si="2"/>
        <v>1.1863195913481481</v>
      </c>
      <c r="T81">
        <f>Q81/'App MODELE'!$Q$4*1000</f>
        <v>3.3887001253836746</v>
      </c>
    </row>
    <row r="82" spans="16:20" x14ac:dyDescent="0.2">
      <c r="P82" s="18">
        <v>35551</v>
      </c>
      <c r="Q82">
        <v>0.35879622568242758</v>
      </c>
      <c r="R82" s="72">
        <v>31</v>
      </c>
      <c r="S82" s="27">
        <f t="shared" si="2"/>
        <v>0.13395916430795535</v>
      </c>
      <c r="T82">
        <f>Q82/'App MODELE'!$Q$4*1000</f>
        <v>0.39540695571178142</v>
      </c>
    </row>
    <row r="83" spans="16:20" x14ac:dyDescent="0.2">
      <c r="P83" s="18">
        <v>35582</v>
      </c>
      <c r="Q83">
        <v>0.24073383126320963</v>
      </c>
      <c r="R83" s="72">
        <v>30</v>
      </c>
      <c r="S83" s="27">
        <f t="shared" si="2"/>
        <v>9.2875706505867919E-2</v>
      </c>
      <c r="T83">
        <f>Q83/'App MODELE'!$Q$4*1000</f>
        <v>0.26529774992914962</v>
      </c>
    </row>
    <row r="84" spans="16:20" x14ac:dyDescent="0.2">
      <c r="P84" s="18">
        <v>35612</v>
      </c>
      <c r="Q84">
        <v>0.17242545891655517</v>
      </c>
      <c r="R84" s="72">
        <v>31</v>
      </c>
      <c r="S84" s="27">
        <f t="shared" si="2"/>
        <v>6.4376291411497602E-2</v>
      </c>
      <c r="T84">
        <f>Q84/'App MODELE'!$Q$4*1000</f>
        <v>0.1900193505874469</v>
      </c>
    </row>
    <row r="85" spans="16:20" x14ac:dyDescent="0.2">
      <c r="P85" s="18">
        <v>35643</v>
      </c>
      <c r="Q85">
        <v>0.15942559566719192</v>
      </c>
      <c r="R85" s="72">
        <v>31</v>
      </c>
      <c r="S85" s="27">
        <f t="shared" si="2"/>
        <v>5.9522698501789095E-2</v>
      </c>
      <c r="T85">
        <f>Q85/'App MODELE'!$Q$4*1000</f>
        <v>0.1756930116123824</v>
      </c>
    </row>
    <row r="86" spans="16:20" x14ac:dyDescent="0.2">
      <c r="P86" s="18">
        <v>35674</v>
      </c>
      <c r="Q86">
        <v>9.4426279420375347E-2</v>
      </c>
      <c r="R86" s="72">
        <v>30</v>
      </c>
      <c r="S86" s="27">
        <f t="shared" si="2"/>
        <v>3.6429891751688023E-2</v>
      </c>
      <c r="T86">
        <f>Q86/'App MODELE'!$Q$4*1000</f>
        <v>0.10406131673705971</v>
      </c>
    </row>
    <row r="87" spans="16:20" x14ac:dyDescent="0.2">
      <c r="P87" s="18">
        <v>35704</v>
      </c>
      <c r="Q87">
        <v>0.96210806102787827</v>
      </c>
      <c r="R87" s="72">
        <v>31</v>
      </c>
      <c r="S87" s="27">
        <f t="shared" si="2"/>
        <v>0.35920999889033689</v>
      </c>
      <c r="T87">
        <f>Q87/'App MODELE'!$Q$4*1000</f>
        <v>1.0602793236000025</v>
      </c>
    </row>
    <row r="88" spans="16:20" x14ac:dyDescent="0.2">
      <c r="P88" s="18">
        <v>35735</v>
      </c>
      <c r="Q88">
        <v>2.1186231679212364</v>
      </c>
      <c r="R88" s="72">
        <v>30</v>
      </c>
      <c r="S88" s="27">
        <f t="shared" si="2"/>
        <v>0.81737004935232893</v>
      </c>
      <c r="T88">
        <f>Q88/'App MODELE'!$Q$4*1000</f>
        <v>2.3348025345998353</v>
      </c>
    </row>
    <row r="89" spans="16:20" x14ac:dyDescent="0.2">
      <c r="P89" s="18">
        <v>35765</v>
      </c>
      <c r="Q89">
        <v>3.0795494231991727</v>
      </c>
      <c r="R89" s="72">
        <v>31</v>
      </c>
      <c r="S89" s="27">
        <f t="shared" si="2"/>
        <v>1.1497720367380424</v>
      </c>
      <c r="T89">
        <f>Q89/'App MODELE'!$Q$4*1000</f>
        <v>3.3937794637475593</v>
      </c>
    </row>
    <row r="90" spans="16:20" x14ac:dyDescent="0.2">
      <c r="P90" s="18">
        <v>35796</v>
      </c>
      <c r="Q90">
        <v>1.3292951075348958</v>
      </c>
      <c r="R90" s="72">
        <v>31</v>
      </c>
      <c r="S90" s="27">
        <f t="shared" si="2"/>
        <v>0.49630193680364987</v>
      </c>
      <c r="T90">
        <f>Q90/'App MODELE'!$Q$4*1000</f>
        <v>1.4649332799229628</v>
      </c>
    </row>
    <row r="91" spans="16:20" x14ac:dyDescent="0.2">
      <c r="P91" s="18">
        <v>35827</v>
      </c>
      <c r="Q91">
        <v>6.5430675345545408</v>
      </c>
      <c r="R91" s="72">
        <v>28</v>
      </c>
      <c r="S91" s="27">
        <f t="shared" si="2"/>
        <v>2.7046410113072672</v>
      </c>
      <c r="T91">
        <f>Q91/'App MODELE'!$Q$4*1000</f>
        <v>7.2107068850404348</v>
      </c>
    </row>
    <row r="92" spans="16:20" x14ac:dyDescent="0.2">
      <c r="P92" s="18">
        <v>35855</v>
      </c>
      <c r="Q92">
        <v>0.26815172466186676</v>
      </c>
      <c r="R92" s="72">
        <v>31</v>
      </c>
      <c r="S92" s="27">
        <f t="shared" si="2"/>
        <v>0.10011638465571489</v>
      </c>
      <c r="T92">
        <f>Q92/'App MODELE'!$Q$4*1000</f>
        <v>0.29551330122201297</v>
      </c>
    </row>
    <row r="93" spans="16:20" x14ac:dyDescent="0.2">
      <c r="P93" s="18">
        <v>35886</v>
      </c>
      <c r="Q93">
        <v>0.25397005566256142</v>
      </c>
      <c r="R93" s="72">
        <v>30</v>
      </c>
      <c r="S93" s="27">
        <f t="shared" si="2"/>
        <v>9.7982274561173394E-2</v>
      </c>
      <c r="T93">
        <f>Q93/'App MODELE'!$Q$4*1000</f>
        <v>0.27988456779466997</v>
      </c>
    </row>
    <row r="94" spans="16:20" x14ac:dyDescent="0.2">
      <c r="P94" s="18">
        <v>35916</v>
      </c>
      <c r="Q94">
        <v>0.18731621136582605</v>
      </c>
      <c r="R94" s="72">
        <v>31</v>
      </c>
      <c r="S94" s="27">
        <f t="shared" si="2"/>
        <v>6.9935861471709243E-2</v>
      </c>
      <c r="T94">
        <f>Q94/'App MODELE'!$Q$4*1000</f>
        <v>0.20642952068615736</v>
      </c>
    </row>
    <row r="95" spans="16:20" x14ac:dyDescent="0.2">
      <c r="P95" s="18">
        <v>35947</v>
      </c>
      <c r="Q95">
        <v>0.11912601959416563</v>
      </c>
      <c r="R95" s="72">
        <v>30</v>
      </c>
      <c r="S95" s="27">
        <f t="shared" si="2"/>
        <v>4.5959112497749081E-2</v>
      </c>
      <c r="T95">
        <f>Q95/'App MODELE'!$Q$4*1000</f>
        <v>0.13128136078968233</v>
      </c>
    </row>
    <row r="96" spans="16:20" x14ac:dyDescent="0.2">
      <c r="P96" s="18">
        <v>35977</v>
      </c>
      <c r="Q96">
        <v>4.8217674597638482E-2</v>
      </c>
      <c r="R96" s="72">
        <v>31</v>
      </c>
      <c r="S96" s="27">
        <f t="shared" si="2"/>
        <v>1.8002417337827988E-2</v>
      </c>
      <c r="T96">
        <f>Q96/'App MODELE'!$Q$4*1000</f>
        <v>5.3137693652966667E-2</v>
      </c>
    </row>
    <row r="97" spans="16:20" x14ac:dyDescent="0.2">
      <c r="P97" s="18">
        <v>36008</v>
      </c>
      <c r="Q97">
        <v>3.5099630773280946E-2</v>
      </c>
      <c r="R97" s="72">
        <v>31</v>
      </c>
      <c r="S97" s="27">
        <f t="shared" si="2"/>
        <v>1.3104700856213019E-2</v>
      </c>
      <c r="T97">
        <f>Q97/'App MODELE'!$Q$4*1000</f>
        <v>3.8681115232674257E-2</v>
      </c>
    </row>
    <row r="98" spans="16:20" x14ac:dyDescent="0.2">
      <c r="P98" s="18">
        <v>36039</v>
      </c>
      <c r="Q98">
        <v>3.0845130073489314E-2</v>
      </c>
      <c r="R98" s="72">
        <v>30</v>
      </c>
      <c r="S98" s="27">
        <f t="shared" si="2"/>
        <v>1.1900127343167175E-2</v>
      </c>
      <c r="T98">
        <f>Q98/'App MODELE'!$Q$4*1000</f>
        <v>3.3992495204471312E-2</v>
      </c>
    </row>
    <row r="99" spans="16:20" x14ac:dyDescent="0.2">
      <c r="P99" s="18">
        <v>36069</v>
      </c>
      <c r="Q99">
        <v>2.9308782598564564E-2</v>
      </c>
      <c r="R99" s="72">
        <v>31</v>
      </c>
      <c r="S99" s="27">
        <f t="shared" si="2"/>
        <v>1.0942645832797405E-2</v>
      </c>
      <c r="T99">
        <f>Q99/'App MODELE'!$Q$4*1000</f>
        <v>3.2299382416509148E-2</v>
      </c>
    </row>
    <row r="100" spans="16:20" x14ac:dyDescent="0.2">
      <c r="P100" s="18">
        <v>36100</v>
      </c>
      <c r="Q100">
        <v>3.3326922148367764E-2</v>
      </c>
      <c r="R100" s="72">
        <v>30</v>
      </c>
      <c r="S100" s="27">
        <f t="shared" si="2"/>
        <v>1.2857608853536946E-2</v>
      </c>
      <c r="T100">
        <f>Q100/'App MODELE'!$Q$4*1000</f>
        <v>3.6727523554256361E-2</v>
      </c>
    </row>
    <row r="101" spans="16:20" x14ac:dyDescent="0.2">
      <c r="P101" s="18">
        <v>36130</v>
      </c>
      <c r="Q101">
        <v>0.6056754468453357</v>
      </c>
      <c r="R101" s="72">
        <v>31</v>
      </c>
      <c r="S101" s="27">
        <f t="shared" si="2"/>
        <v>0.22613330602051063</v>
      </c>
      <c r="T101">
        <f>Q101/'App MODELE'!$Q$4*1000</f>
        <v>0.66747715679277919</v>
      </c>
    </row>
    <row r="102" spans="16:20" x14ac:dyDescent="0.2">
      <c r="P102" s="18">
        <v>36161</v>
      </c>
      <c r="Q102">
        <v>0.19511612931544364</v>
      </c>
      <c r="R102" s="72">
        <v>31</v>
      </c>
      <c r="S102" s="27">
        <f t="shared" si="2"/>
        <v>7.2848017217534228E-2</v>
      </c>
      <c r="T102">
        <f>Q102/'App MODELE'!$Q$4*1000</f>
        <v>0.21502532407119565</v>
      </c>
    </row>
    <row r="103" spans="16:20" x14ac:dyDescent="0.2">
      <c r="P103" s="18">
        <v>36192</v>
      </c>
      <c r="Q103">
        <v>1.0518071174484859E-2</v>
      </c>
      <c r="R103" s="72">
        <v>28</v>
      </c>
      <c r="S103" s="27">
        <f t="shared" si="2"/>
        <v>4.3477476746382523E-3</v>
      </c>
      <c r="T103">
        <f>Q103/'App MODELE'!$Q$4*1000</f>
        <v>1.1591310625279487E-2</v>
      </c>
    </row>
    <row r="104" spans="16:20" x14ac:dyDescent="0.2">
      <c r="P104" s="18">
        <v>36220</v>
      </c>
      <c r="Q104">
        <v>1.9617975449039187E-2</v>
      </c>
      <c r="R104" s="72">
        <v>31</v>
      </c>
      <c r="S104" s="27">
        <f t="shared" si="2"/>
        <v>7.3245129364692303E-3</v>
      </c>
      <c r="T104">
        <f>Q104/'App MODELE'!$Q$4*1000</f>
        <v>2.1619747907824675E-2</v>
      </c>
    </row>
    <row r="105" spans="16:20" x14ac:dyDescent="0.2">
      <c r="P105" s="18">
        <v>36251</v>
      </c>
      <c r="Q105">
        <v>5.0817647247511137E-2</v>
      </c>
      <c r="R105" s="72">
        <v>30</v>
      </c>
      <c r="S105" s="27">
        <f t="shared" si="2"/>
        <v>1.9605573783762015E-2</v>
      </c>
      <c r="T105">
        <f>Q105/'App MODELE'!$Q$4*1000</f>
        <v>5.6002961447979567E-2</v>
      </c>
    </row>
    <row r="106" spans="16:20" x14ac:dyDescent="0.2">
      <c r="P106" s="18">
        <v>36281</v>
      </c>
      <c r="Q106">
        <v>4.7154049422690567E-2</v>
      </c>
      <c r="R106" s="72">
        <v>31</v>
      </c>
      <c r="S106" s="27">
        <f t="shared" si="2"/>
        <v>1.7605305190670013E-2</v>
      </c>
      <c r="T106">
        <f>Q106/'App MODELE'!$Q$4*1000</f>
        <v>5.1965538645915924E-2</v>
      </c>
    </row>
    <row r="107" spans="16:20" x14ac:dyDescent="0.2">
      <c r="P107" s="18">
        <v>36312</v>
      </c>
      <c r="Q107">
        <v>1.4772571874276493E-2</v>
      </c>
      <c r="R107" s="72">
        <v>30</v>
      </c>
      <c r="S107" s="27">
        <f t="shared" si="2"/>
        <v>5.6992947045819801E-3</v>
      </c>
      <c r="T107">
        <f>Q107/'App MODELE'!$Q$4*1000</f>
        <v>1.6279930653482429E-2</v>
      </c>
    </row>
    <row r="108" spans="16:20" x14ac:dyDescent="0.2">
      <c r="P108" s="18">
        <v>36342</v>
      </c>
      <c r="Q108">
        <v>3.1199671798471957E-2</v>
      </c>
      <c r="R108" s="72">
        <v>31</v>
      </c>
      <c r="S108" s="27">
        <f t="shared" si="2"/>
        <v>1.1648622983300463E-2</v>
      </c>
      <c r="T108">
        <f>Q108/'App MODELE'!$Q$4*1000</f>
        <v>3.4383213540154896E-2</v>
      </c>
    </row>
    <row r="109" spans="16:20" x14ac:dyDescent="0.2">
      <c r="P109" s="18">
        <v>36373</v>
      </c>
      <c r="Q109">
        <v>2.4699740173790296E-2</v>
      </c>
      <c r="R109" s="72">
        <v>31</v>
      </c>
      <c r="S109" s="27">
        <f t="shared" si="2"/>
        <v>9.2218265284461972E-3</v>
      </c>
      <c r="T109">
        <f>Q109/'App MODELE'!$Q$4*1000</f>
        <v>2.7220044052622627E-2</v>
      </c>
    </row>
    <row r="110" spans="16:20" x14ac:dyDescent="0.2">
      <c r="P110" s="18">
        <v>36404</v>
      </c>
      <c r="Q110">
        <v>1.2881682674369101E-2</v>
      </c>
      <c r="R110" s="72">
        <v>30</v>
      </c>
      <c r="S110" s="27">
        <f t="shared" si="2"/>
        <v>4.9697849823954867E-3</v>
      </c>
      <c r="T110">
        <f>Q110/'App MODELE'!$Q$4*1000</f>
        <v>1.419609952983668E-2</v>
      </c>
    </row>
    <row r="111" spans="16:20" x14ac:dyDescent="0.2">
      <c r="P111" s="18">
        <v>36434</v>
      </c>
      <c r="Q111">
        <v>7.1144706146515566E-2</v>
      </c>
      <c r="R111" s="72">
        <v>31</v>
      </c>
      <c r="S111" s="27">
        <f t="shared" si="2"/>
        <v>2.6562390287677557E-2</v>
      </c>
      <c r="T111">
        <f>Q111/'App MODELE'!$Q$4*1000</f>
        <v>7.840414602717137E-2</v>
      </c>
    </row>
    <row r="112" spans="16:20" x14ac:dyDescent="0.2">
      <c r="P112" s="18">
        <v>36465</v>
      </c>
      <c r="Q112">
        <v>0.58404840162139526</v>
      </c>
      <c r="R112" s="72">
        <v>30</v>
      </c>
      <c r="S112" s="27">
        <f t="shared" si="2"/>
        <v>0.22532731544035309</v>
      </c>
      <c r="T112">
        <f>Q112/'App MODELE'!$Q$4*1000</f>
        <v>0.64364333831608123</v>
      </c>
    </row>
    <row r="113" spans="16:20" x14ac:dyDescent="0.2">
      <c r="P113" s="18">
        <v>36495</v>
      </c>
      <c r="Q113">
        <v>0.34827815450794242</v>
      </c>
      <c r="R113" s="72">
        <v>31</v>
      </c>
      <c r="S113" s="27">
        <f t="shared" si="2"/>
        <v>0.13003216640828197</v>
      </c>
      <c r="T113">
        <f>Q113/'App MODELE'!$Q$4*1000</f>
        <v>0.38381564508650162</v>
      </c>
    </row>
    <row r="114" spans="16:20" x14ac:dyDescent="0.2">
      <c r="P114" s="18">
        <v>36526</v>
      </c>
      <c r="Q114">
        <v>0.17703450134132936</v>
      </c>
      <c r="R114" s="72">
        <v>31</v>
      </c>
      <c r="S114" s="27">
        <f t="shared" si="2"/>
        <v>6.6097110715848784E-2</v>
      </c>
      <c r="T114">
        <f>Q114/'App MODELE'!$Q$4*1000</f>
        <v>0.19509868895133331</v>
      </c>
    </row>
    <row r="115" spans="16:20" x14ac:dyDescent="0.2">
      <c r="P115" s="18">
        <v>36557</v>
      </c>
      <c r="Q115">
        <v>1.9027072574068132E-2</v>
      </c>
      <c r="R115" s="72">
        <v>29</v>
      </c>
      <c r="S115" s="27">
        <f t="shared" si="2"/>
        <v>7.5938188753464763E-3</v>
      </c>
      <c r="T115">
        <f>Q115/'App MODELE'!$Q$4*1000</f>
        <v>2.0968550681685381E-2</v>
      </c>
    </row>
    <row r="116" spans="16:20" x14ac:dyDescent="0.2">
      <c r="P116" s="18">
        <v>36586</v>
      </c>
      <c r="Q116">
        <v>1.3118043824357528E-2</v>
      </c>
      <c r="R116" s="72">
        <v>31</v>
      </c>
      <c r="S116" s="27">
        <f t="shared" si="2"/>
        <v>4.8977164816149674E-3</v>
      </c>
      <c r="T116">
        <f>Q116/'App MODELE'!$Q$4*1000</f>
        <v>1.4456578420292401E-2</v>
      </c>
    </row>
    <row r="117" spans="16:20" x14ac:dyDescent="0.2">
      <c r="P117" s="18">
        <v>36617</v>
      </c>
      <c r="Q117">
        <v>0.5773121088467249</v>
      </c>
      <c r="R117" s="72">
        <v>30</v>
      </c>
      <c r="S117" s="27">
        <f t="shared" si="2"/>
        <v>0.22272843705506362</v>
      </c>
      <c r="T117">
        <f>Q117/'App MODELE'!$Q$4*1000</f>
        <v>0.63621968993809297</v>
      </c>
    </row>
    <row r="118" spans="16:20" x14ac:dyDescent="0.2">
      <c r="P118" s="18">
        <v>36647</v>
      </c>
      <c r="Q118">
        <v>3.6754158823199906E-2</v>
      </c>
      <c r="R118" s="72">
        <v>31</v>
      </c>
      <c r="S118" s="27">
        <f t="shared" si="2"/>
        <v>1.3722430862903191E-2</v>
      </c>
      <c r="T118">
        <f>Q118/'App MODELE'!$Q$4*1000</f>
        <v>4.050446746586428E-2</v>
      </c>
    </row>
    <row r="119" spans="16:20" x14ac:dyDescent="0.2">
      <c r="P119" s="18">
        <v>36678</v>
      </c>
      <c r="Q119">
        <v>8.0362790996064103E-3</v>
      </c>
      <c r="R119" s="72">
        <v>30</v>
      </c>
      <c r="S119" s="27">
        <f t="shared" si="2"/>
        <v>3.1004163192925971E-3</v>
      </c>
      <c r="T119">
        <f>Q119/'App MODELE'!$Q$4*1000</f>
        <v>8.8562822754944415E-3</v>
      </c>
    </row>
    <row r="120" spans="16:20" x14ac:dyDescent="0.2">
      <c r="P120" s="18">
        <v>36708</v>
      </c>
      <c r="Q120">
        <v>7.3271956496411411E-3</v>
      </c>
      <c r="R120" s="72">
        <v>31</v>
      </c>
      <c r="S120" s="27">
        <f t="shared" si="2"/>
        <v>2.7356614581993512E-3</v>
      </c>
      <c r="T120">
        <f>Q120/'App MODELE'!$Q$4*1000</f>
        <v>8.074845604127287E-3</v>
      </c>
    </row>
    <row r="121" spans="16:20" x14ac:dyDescent="0.2">
      <c r="P121" s="18">
        <v>36739</v>
      </c>
      <c r="Q121">
        <v>7.3271956496411411E-3</v>
      </c>
      <c r="R121" s="72">
        <v>31</v>
      </c>
      <c r="S121" s="27">
        <f t="shared" si="2"/>
        <v>2.7356614581993512E-3</v>
      </c>
      <c r="T121">
        <f>Q121/'App MODELE'!$Q$4*1000</f>
        <v>8.074845604127287E-3</v>
      </c>
    </row>
    <row r="122" spans="16:20" x14ac:dyDescent="0.2">
      <c r="P122" s="18">
        <v>36770</v>
      </c>
      <c r="Q122">
        <v>7.2090150746469284E-3</v>
      </c>
      <c r="R122" s="72">
        <v>30</v>
      </c>
      <c r="S122" s="27">
        <f t="shared" si="2"/>
        <v>2.7812558158360062E-3</v>
      </c>
      <c r="T122">
        <f>Q122/'App MODELE'!$Q$4*1000</f>
        <v>7.9446061588994265E-3</v>
      </c>
    </row>
    <row r="123" spans="16:20" x14ac:dyDescent="0.2">
      <c r="P123" s="18">
        <v>36800</v>
      </c>
      <c r="Q123">
        <v>1.268195750262888</v>
      </c>
      <c r="R123" s="72">
        <v>31</v>
      </c>
      <c r="S123" s="27">
        <f t="shared" si="2"/>
        <v>0.47349005012801965</v>
      </c>
      <c r="T123">
        <f>Q123/'App MODELE'!$Q$4*1000</f>
        <v>1.3975994867401595</v>
      </c>
    </row>
    <row r="124" spans="16:20" x14ac:dyDescent="0.2">
      <c r="P124" s="18">
        <v>36831</v>
      </c>
      <c r="Q124">
        <v>0.2000797134652007</v>
      </c>
      <c r="R124" s="72">
        <v>30</v>
      </c>
      <c r="S124" s="27">
        <f t="shared" si="2"/>
        <v>7.7191247478858305E-2</v>
      </c>
      <c r="T124">
        <f>Q124/'App MODELE'!$Q$4*1000</f>
        <v>0.22049538077076594</v>
      </c>
    </row>
    <row r="125" spans="16:20" x14ac:dyDescent="0.2">
      <c r="P125" s="18">
        <v>36861</v>
      </c>
      <c r="Q125">
        <v>7.3306228863159699</v>
      </c>
      <c r="R125" s="72">
        <v>31</v>
      </c>
      <c r="S125" s="27">
        <f t="shared" si="2"/>
        <v>2.736941041784636</v>
      </c>
      <c r="T125">
        <f>Q125/'App MODELE'!$Q$4*1000</f>
        <v>8.07862254803889</v>
      </c>
    </row>
    <row r="126" spans="16:20" x14ac:dyDescent="0.2">
      <c r="P126" s="18">
        <v>36892</v>
      </c>
      <c r="Q126">
        <v>2.9931594228784042</v>
      </c>
      <c r="R126" s="72">
        <v>31</v>
      </c>
      <c r="S126" s="27">
        <f t="shared" si="2"/>
        <v>1.1175177056744341</v>
      </c>
      <c r="T126">
        <f>Q126/'App MODELE'!$Q$4*1000</f>
        <v>3.2985744292859946</v>
      </c>
    </row>
    <row r="127" spans="16:20" x14ac:dyDescent="0.2">
      <c r="P127" s="18">
        <v>36923</v>
      </c>
      <c r="Q127">
        <v>6.8662914071637146E-2</v>
      </c>
      <c r="R127" s="72">
        <v>28</v>
      </c>
      <c r="S127" s="27">
        <f t="shared" si="2"/>
        <v>2.8382487628818263E-2</v>
      </c>
      <c r="T127">
        <f>Q127/'App MODELE'!$Q$4*1000</f>
        <v>7.5669117677386349E-2</v>
      </c>
    </row>
    <row r="128" spans="16:20" x14ac:dyDescent="0.2">
      <c r="P128" s="18">
        <v>36951</v>
      </c>
      <c r="Q128">
        <v>3.3445102723361979E-2</v>
      </c>
      <c r="R128" s="72">
        <v>31</v>
      </c>
      <c r="S128" s="27">
        <f t="shared" si="2"/>
        <v>1.2486970849522843E-2</v>
      </c>
      <c r="T128">
        <f>Q128/'App MODELE'!$Q$4*1000</f>
        <v>3.685776299948422E-2</v>
      </c>
    </row>
    <row r="129" spans="16:20" x14ac:dyDescent="0.2">
      <c r="P129" s="18">
        <v>36982</v>
      </c>
      <c r="Q129">
        <v>1.0636251749479074E-2</v>
      </c>
      <c r="R129" s="72">
        <v>30</v>
      </c>
      <c r="S129" s="27">
        <f t="shared" si="2"/>
        <v>4.1034921872990246E-3</v>
      </c>
      <c r="T129">
        <f>Q129/'App MODELE'!$Q$4*1000</f>
        <v>1.1721550070507349E-2</v>
      </c>
    </row>
    <row r="130" spans="16:20" x14ac:dyDescent="0.2">
      <c r="P130" s="18">
        <v>37012</v>
      </c>
      <c r="Q130">
        <v>1.3945307849317015E-2</v>
      </c>
      <c r="R130" s="72">
        <v>31</v>
      </c>
      <c r="S130" s="27">
        <f t="shared" si="2"/>
        <v>5.2065814849600565E-3</v>
      </c>
      <c r="T130">
        <f>Q130/'App MODELE'!$Q$4*1000</f>
        <v>1.5368254536887423E-2</v>
      </c>
    </row>
    <row r="131" spans="16:20" x14ac:dyDescent="0.2">
      <c r="P131" s="18">
        <v>37043</v>
      </c>
      <c r="Q131">
        <v>1.0872612899467502E-2</v>
      </c>
      <c r="R131" s="72">
        <v>30</v>
      </c>
      <c r="S131" s="27">
        <f t="shared" ref="S131:S194" si="3">Q131/R131/24/3600*1000000</f>
        <v>4.194680902572339E-3</v>
      </c>
      <c r="T131">
        <f>Q131/'App MODELE'!$Q$4*1000</f>
        <v>1.1982028960963075E-2</v>
      </c>
    </row>
    <row r="132" spans="16:20" x14ac:dyDescent="0.2">
      <c r="P132" s="18">
        <v>37073</v>
      </c>
      <c r="Q132">
        <v>9.5726265745311682E-3</v>
      </c>
      <c r="R132" s="72">
        <v>31</v>
      </c>
      <c r="S132" s="27">
        <f t="shared" si="3"/>
        <v>3.5740093244217325E-3</v>
      </c>
      <c r="T132">
        <f>Q132/'App MODELE'!$Q$4*1000</f>
        <v>1.0549395063456618E-2</v>
      </c>
    </row>
    <row r="133" spans="16:20" x14ac:dyDescent="0.2">
      <c r="P133" s="18">
        <v>37104</v>
      </c>
      <c r="Q133">
        <v>7.5635567996295665E-3</v>
      </c>
      <c r="R133" s="72">
        <v>31</v>
      </c>
      <c r="S133" s="27">
        <f t="shared" si="3"/>
        <v>2.8239086020122339E-3</v>
      </c>
      <c r="T133">
        <f>Q133/'App MODELE'!$Q$4*1000</f>
        <v>8.3353244945830081E-3</v>
      </c>
    </row>
    <row r="134" spans="16:20" x14ac:dyDescent="0.2">
      <c r="P134" s="18">
        <v>37135</v>
      </c>
      <c r="Q134">
        <v>7.0908344996527184E-3</v>
      </c>
      <c r="R134" s="72">
        <v>30</v>
      </c>
      <c r="S134" s="27">
        <f t="shared" si="3"/>
        <v>2.7356614581993512E-3</v>
      </c>
      <c r="T134">
        <f>Q134/'App MODELE'!$Q$4*1000</f>
        <v>7.8143667136715694E-3</v>
      </c>
    </row>
    <row r="135" spans="16:20" x14ac:dyDescent="0.2">
      <c r="P135" s="18">
        <v>37165</v>
      </c>
      <c r="Q135">
        <v>7.3271956496411411E-3</v>
      </c>
      <c r="R135" s="72">
        <v>31</v>
      </c>
      <c r="S135" s="27">
        <f t="shared" si="3"/>
        <v>2.7356614581993512E-3</v>
      </c>
      <c r="T135">
        <f>Q135/'App MODELE'!$Q$4*1000</f>
        <v>8.074845604127287E-3</v>
      </c>
    </row>
    <row r="136" spans="16:20" x14ac:dyDescent="0.2">
      <c r="P136" s="18">
        <v>37196</v>
      </c>
      <c r="Q136">
        <v>3.2736019273396699E-2</v>
      </c>
      <c r="R136" s="72">
        <v>30</v>
      </c>
      <c r="S136" s="27">
        <f t="shared" si="3"/>
        <v>1.2629637065353668E-2</v>
      </c>
      <c r="T136">
        <f>Q136/'App MODELE'!$Q$4*1000</f>
        <v>3.607632632811706E-2</v>
      </c>
    </row>
    <row r="137" spans="16:20" x14ac:dyDescent="0.2">
      <c r="P137" s="18">
        <v>37226</v>
      </c>
      <c r="Q137">
        <v>12.716820772252172</v>
      </c>
      <c r="R137" s="72">
        <v>31</v>
      </c>
      <c r="S137" s="27">
        <f t="shared" si="3"/>
        <v>4.747916954992597</v>
      </c>
      <c r="T137">
        <f>Q137/'App MODELE'!$Q$4*1000</f>
        <v>14.014415503743811</v>
      </c>
    </row>
    <row r="138" spans="16:20" x14ac:dyDescent="0.2">
      <c r="P138" s="18">
        <v>37257</v>
      </c>
      <c r="Q138">
        <v>1.2408960374392255E-2</v>
      </c>
      <c r="R138" s="72">
        <v>31</v>
      </c>
      <c r="S138" s="27">
        <f t="shared" si="3"/>
        <v>4.6329750501763198E-3</v>
      </c>
      <c r="T138">
        <f>Q138/'App MODELE'!$Q$4*1000</f>
        <v>1.3675141748925243E-2</v>
      </c>
    </row>
    <row r="139" spans="16:20" x14ac:dyDescent="0.2">
      <c r="P139" s="18">
        <v>37288</v>
      </c>
      <c r="Q139">
        <v>7.6817373746237757E-3</v>
      </c>
      <c r="R139" s="72">
        <v>28</v>
      </c>
      <c r="S139" s="27">
        <f t="shared" si="3"/>
        <v>3.1753213354099607E-3</v>
      </c>
      <c r="T139">
        <f>Q139/'App MODELE'!$Q$4*1000</f>
        <v>8.4655639398108634E-3</v>
      </c>
    </row>
    <row r="140" spans="16:20" x14ac:dyDescent="0.2">
      <c r="P140" s="18">
        <v>37316</v>
      </c>
      <c r="Q140">
        <v>0.95123544812841132</v>
      </c>
      <c r="R140" s="72">
        <v>31</v>
      </c>
      <c r="S140" s="27">
        <f t="shared" si="3"/>
        <v>0.35515063027494453</v>
      </c>
      <c r="T140">
        <f>Q140/'App MODELE'!$Q$4*1000</f>
        <v>1.0482972946390401</v>
      </c>
    </row>
    <row r="141" spans="16:20" x14ac:dyDescent="0.2">
      <c r="P141" s="18">
        <v>37347</v>
      </c>
      <c r="Q141">
        <v>1.817144521111002</v>
      </c>
      <c r="R141" s="72">
        <v>30</v>
      </c>
      <c r="S141" s="27">
        <f t="shared" si="3"/>
        <v>0.70105884302121979</v>
      </c>
      <c r="T141">
        <f>Q141/'App MODELE'!$Q$4*1000</f>
        <v>2.0025617098235662</v>
      </c>
    </row>
    <row r="142" spans="16:20" x14ac:dyDescent="0.2">
      <c r="P142" s="18">
        <v>37377</v>
      </c>
      <c r="Q142">
        <v>9.2653570795462117E-2</v>
      </c>
      <c r="R142" s="72">
        <v>31</v>
      </c>
      <c r="S142" s="27">
        <f t="shared" si="3"/>
        <v>3.4592880374649831E-2</v>
      </c>
      <c r="T142">
        <f>Q142/'App MODELE'!$Q$4*1000</f>
        <v>0.10210772505864177</v>
      </c>
    </row>
    <row r="143" spans="16:20" x14ac:dyDescent="0.2">
      <c r="P143" s="18">
        <v>37408</v>
      </c>
      <c r="Q143">
        <v>7.0908344996527184E-3</v>
      </c>
      <c r="R143" s="72">
        <v>30</v>
      </c>
      <c r="S143" s="27">
        <f t="shared" si="3"/>
        <v>2.7356614581993512E-3</v>
      </c>
      <c r="T143">
        <f>Q143/'App MODELE'!$Q$4*1000</f>
        <v>7.8143667136715694E-3</v>
      </c>
    </row>
    <row r="144" spans="16:20" x14ac:dyDescent="0.2">
      <c r="P144" s="18">
        <v>37438</v>
      </c>
      <c r="Q144">
        <v>7.3271956496411411E-3</v>
      </c>
      <c r="R144" s="72">
        <v>31</v>
      </c>
      <c r="S144" s="27">
        <f t="shared" si="3"/>
        <v>2.7356614581993512E-3</v>
      </c>
      <c r="T144">
        <f>Q144/'App MODELE'!$Q$4*1000</f>
        <v>8.074845604127287E-3</v>
      </c>
    </row>
    <row r="145" spans="16:20" x14ac:dyDescent="0.2">
      <c r="P145" s="18">
        <v>37469</v>
      </c>
      <c r="Q145">
        <v>7.3271956496411411E-3</v>
      </c>
      <c r="R145" s="72">
        <v>31</v>
      </c>
      <c r="S145" s="27">
        <f t="shared" si="3"/>
        <v>2.7356614581993512E-3</v>
      </c>
      <c r="T145">
        <f>Q145/'App MODELE'!$Q$4*1000</f>
        <v>8.074845604127287E-3</v>
      </c>
    </row>
    <row r="146" spans="16:20" x14ac:dyDescent="0.2">
      <c r="P146" s="18">
        <v>37500</v>
      </c>
      <c r="Q146" s="86"/>
      <c r="R146" s="72">
        <v>30</v>
      </c>
      <c r="S146" s="27">
        <f t="shared" ref="S146:S157" si="4">Q230/R146/24/3600*1000000</f>
        <v>0.44810134685305364</v>
      </c>
    </row>
    <row r="147" spans="16:20" x14ac:dyDescent="0.2">
      <c r="P147" s="18">
        <v>37530</v>
      </c>
      <c r="Q147" s="86"/>
      <c r="R147" s="72">
        <v>31</v>
      </c>
      <c r="S147" s="27">
        <f t="shared" si="4"/>
        <v>5.6831160615496167E-2</v>
      </c>
    </row>
    <row r="148" spans="16:20" x14ac:dyDescent="0.2">
      <c r="P148" s="18">
        <v>37561</v>
      </c>
      <c r="Q148" s="86"/>
      <c r="R148" s="72">
        <v>30</v>
      </c>
      <c r="S148" s="27">
        <f t="shared" si="4"/>
        <v>0.13081021205956556</v>
      </c>
    </row>
    <row r="149" spans="16:20" x14ac:dyDescent="0.2">
      <c r="P149" s="18">
        <v>37591</v>
      </c>
      <c r="Q149" s="86"/>
      <c r="R149" s="72">
        <v>31</v>
      </c>
      <c r="S149" s="27">
        <f t="shared" si="4"/>
        <v>9.4436357244198721</v>
      </c>
    </row>
    <row r="150" spans="16:20" x14ac:dyDescent="0.2">
      <c r="P150" s="18">
        <v>37622</v>
      </c>
      <c r="Q150" s="86"/>
      <c r="R150" s="72">
        <v>31</v>
      </c>
      <c r="S150" s="27">
        <f t="shared" si="4"/>
        <v>11.843781541842649</v>
      </c>
    </row>
    <row r="151" spans="16:20" x14ac:dyDescent="0.2">
      <c r="P151" s="18">
        <v>37653</v>
      </c>
      <c r="Q151" s="86"/>
      <c r="R151" s="72">
        <v>28</v>
      </c>
      <c r="S151" s="27">
        <f t="shared" si="4"/>
        <v>23.601919230614893</v>
      </c>
    </row>
    <row r="152" spans="16:20" x14ac:dyDescent="0.2">
      <c r="P152" s="18">
        <v>37681</v>
      </c>
      <c r="Q152" s="86"/>
      <c r="R152" s="72">
        <v>31</v>
      </c>
      <c r="S152" s="27">
        <f t="shared" si="4"/>
        <v>12.515651171262029</v>
      </c>
    </row>
    <row r="153" spans="16:20" x14ac:dyDescent="0.2">
      <c r="P153" s="18">
        <v>37712</v>
      </c>
      <c r="Q153" s="86"/>
      <c r="R153" s="72">
        <v>30</v>
      </c>
      <c r="S153" s="27">
        <f t="shared" si="4"/>
        <v>1.3863671938078186</v>
      </c>
    </row>
    <row r="154" spans="16:20" x14ac:dyDescent="0.2">
      <c r="P154" s="18">
        <v>37742</v>
      </c>
      <c r="Q154" s="86"/>
      <c r="R154" s="72">
        <v>31</v>
      </c>
      <c r="S154" s="27">
        <f t="shared" si="4"/>
        <v>0.66119172501801993</v>
      </c>
    </row>
    <row r="155" spans="16:20" x14ac:dyDescent="0.2">
      <c r="P155" s="18">
        <v>37773</v>
      </c>
      <c r="Q155" s="86"/>
      <c r="R155" s="72">
        <v>30</v>
      </c>
      <c r="S155" s="27">
        <f t="shared" si="4"/>
        <v>0.404969084528777</v>
      </c>
    </row>
    <row r="156" spans="16:20" x14ac:dyDescent="0.2">
      <c r="P156" s="18">
        <v>37803</v>
      </c>
      <c r="Q156" s="86"/>
      <c r="R156" s="72">
        <v>31</v>
      </c>
      <c r="S156" s="27">
        <f t="shared" si="4"/>
        <v>0.22644217102385583</v>
      </c>
    </row>
    <row r="157" spans="16:20" x14ac:dyDescent="0.2">
      <c r="P157" s="18">
        <v>37834</v>
      </c>
      <c r="Q157" s="86"/>
      <c r="R157" s="72">
        <v>31</v>
      </c>
      <c r="S157" s="27">
        <f t="shared" si="4"/>
        <v>0.10161658610053391</v>
      </c>
    </row>
    <row r="158" spans="16:20" x14ac:dyDescent="0.2">
      <c r="P158" s="18">
        <v>37865</v>
      </c>
      <c r="Q158" s="86"/>
      <c r="R158" s="72">
        <v>30</v>
      </c>
      <c r="S158" s="27">
        <f t="shared" si="3"/>
        <v>0</v>
      </c>
    </row>
    <row r="159" spans="16:20" x14ac:dyDescent="0.2">
      <c r="P159" s="18">
        <v>37895</v>
      </c>
      <c r="Q159" s="86"/>
      <c r="R159" s="72">
        <v>31</v>
      </c>
      <c r="S159" s="27">
        <f t="shared" si="3"/>
        <v>0</v>
      </c>
    </row>
    <row r="160" spans="16:20" x14ac:dyDescent="0.2">
      <c r="P160" s="18">
        <v>37926</v>
      </c>
      <c r="Q160" s="86"/>
      <c r="R160" s="72">
        <v>30</v>
      </c>
      <c r="S160" s="27">
        <f t="shared" si="3"/>
        <v>0</v>
      </c>
    </row>
    <row r="161" spans="16:20" x14ac:dyDescent="0.2">
      <c r="P161" s="18">
        <v>37956</v>
      </c>
      <c r="Q161" s="86"/>
      <c r="R161" s="72">
        <v>31</v>
      </c>
      <c r="S161" s="27">
        <f t="shared" si="3"/>
        <v>0</v>
      </c>
    </row>
    <row r="162" spans="16:20" x14ac:dyDescent="0.2">
      <c r="P162" s="18">
        <v>37987</v>
      </c>
      <c r="Q162" s="86"/>
      <c r="R162" s="72">
        <v>31</v>
      </c>
      <c r="S162" s="27">
        <f t="shared" si="3"/>
        <v>0</v>
      </c>
    </row>
    <row r="163" spans="16:20" x14ac:dyDescent="0.2">
      <c r="P163" s="18">
        <v>38018</v>
      </c>
      <c r="Q163" s="86"/>
      <c r="R163" s="72">
        <v>29</v>
      </c>
      <c r="S163" s="27">
        <f t="shared" si="3"/>
        <v>0</v>
      </c>
    </row>
    <row r="164" spans="16:20" x14ac:dyDescent="0.2">
      <c r="P164" s="18">
        <v>38047</v>
      </c>
      <c r="Q164" s="86"/>
      <c r="R164" s="72">
        <v>31</v>
      </c>
      <c r="S164" s="27">
        <f t="shared" si="3"/>
        <v>0</v>
      </c>
    </row>
    <row r="165" spans="16:20" x14ac:dyDescent="0.2">
      <c r="P165" s="18">
        <v>38078</v>
      </c>
      <c r="Q165" s="86"/>
      <c r="R165" s="72">
        <v>30</v>
      </c>
      <c r="S165" s="27">
        <f t="shared" si="3"/>
        <v>0</v>
      </c>
    </row>
    <row r="166" spans="16:20" x14ac:dyDescent="0.2">
      <c r="P166" s="18">
        <v>38108</v>
      </c>
      <c r="Q166" s="86"/>
      <c r="R166" s="72">
        <v>31</v>
      </c>
      <c r="S166" s="27">
        <f t="shared" si="3"/>
        <v>0</v>
      </c>
    </row>
    <row r="167" spans="16:20" x14ac:dyDescent="0.2">
      <c r="P167" s="18">
        <v>38139</v>
      </c>
      <c r="Q167" s="86"/>
      <c r="R167" s="72">
        <v>30</v>
      </c>
      <c r="S167" s="27">
        <f t="shared" si="3"/>
        <v>0</v>
      </c>
    </row>
    <row r="168" spans="16:20" x14ac:dyDescent="0.2">
      <c r="P168" s="18">
        <v>38169</v>
      </c>
      <c r="Q168" s="86"/>
      <c r="R168" s="72">
        <v>31</v>
      </c>
      <c r="S168" s="27">
        <f t="shared" si="3"/>
        <v>0</v>
      </c>
    </row>
    <row r="169" spans="16:20" x14ac:dyDescent="0.2">
      <c r="P169" s="18">
        <v>38200</v>
      </c>
      <c r="Q169" s="86"/>
      <c r="R169" s="72">
        <v>31</v>
      </c>
      <c r="S169" s="27">
        <f t="shared" si="3"/>
        <v>0</v>
      </c>
    </row>
    <row r="170" spans="16:20" x14ac:dyDescent="0.2">
      <c r="P170" s="18">
        <v>38231</v>
      </c>
      <c r="Q170">
        <v>2.481792074878451E-2</v>
      </c>
      <c r="R170" s="72">
        <v>30</v>
      </c>
      <c r="S170" s="27">
        <f t="shared" si="3"/>
        <v>9.5748151036977279E-3</v>
      </c>
      <c r="T170">
        <f>Q170/'App MODELE'!$Q$4*1000</f>
        <v>2.7350283497850486E-2</v>
      </c>
    </row>
    <row r="171" spans="16:20" x14ac:dyDescent="0.2">
      <c r="P171" s="18">
        <v>38261</v>
      </c>
      <c r="Q171">
        <v>1.2442050935390629</v>
      </c>
      <c r="R171" s="72">
        <v>31</v>
      </c>
      <c r="S171" s="27">
        <f t="shared" si="3"/>
        <v>0.46453296503101216</v>
      </c>
      <c r="T171">
        <f>Q171/'App MODELE'!$Q$4*1000</f>
        <v>1.3711608793589039</v>
      </c>
    </row>
    <row r="172" spans="16:20" x14ac:dyDescent="0.2">
      <c r="P172" s="18">
        <v>38292</v>
      </c>
      <c r="Q172">
        <v>0.28481518573605069</v>
      </c>
      <c r="R172" s="72">
        <v>30</v>
      </c>
      <c r="S172" s="27">
        <f t="shared" si="3"/>
        <v>0.10988240190434055</v>
      </c>
      <c r="T172">
        <f>Q172/'App MODELE'!$Q$4*1000</f>
        <v>0.3138770629991412</v>
      </c>
    </row>
    <row r="173" spans="16:20" x14ac:dyDescent="0.2">
      <c r="P173" s="18">
        <v>38322</v>
      </c>
      <c r="Q173">
        <v>0.8132005365351721</v>
      </c>
      <c r="R173" s="72">
        <v>31</v>
      </c>
      <c r="S173" s="27">
        <f t="shared" si="3"/>
        <v>0.3036142982882214</v>
      </c>
      <c r="T173">
        <f>Q173/'App MODELE'!$Q$4*1000</f>
        <v>0.89617762261290068</v>
      </c>
    </row>
    <row r="174" spans="16:20" x14ac:dyDescent="0.2">
      <c r="P174" s="18">
        <v>38353</v>
      </c>
      <c r="Q174">
        <v>0.26945171098680315</v>
      </c>
      <c r="R174" s="72">
        <v>31</v>
      </c>
      <c r="S174" s="27">
        <f t="shared" si="3"/>
        <v>0.10060174394668576</v>
      </c>
      <c r="T174">
        <f>Q174/'App MODELE'!$Q$4*1000</f>
        <v>0.2969459351195195</v>
      </c>
    </row>
    <row r="175" spans="16:20" x14ac:dyDescent="0.2">
      <c r="P175" s="18">
        <v>38384</v>
      </c>
      <c r="Q175">
        <v>0.17207091719157253</v>
      </c>
      <c r="R175" s="72">
        <v>28</v>
      </c>
      <c r="S175" s="27">
        <f t="shared" si="3"/>
        <v>7.1127197913183088E-2</v>
      </c>
      <c r="T175">
        <f>Q175/'App MODELE'!$Q$4*1000</f>
        <v>0.1896286322517633</v>
      </c>
    </row>
    <row r="176" spans="16:20" x14ac:dyDescent="0.2">
      <c r="P176" s="18">
        <v>38412</v>
      </c>
      <c r="Q176">
        <v>0.19854336599027581</v>
      </c>
      <c r="R176" s="72">
        <v>31</v>
      </c>
      <c r="S176" s="27">
        <f t="shared" si="3"/>
        <v>7.4127600802821006E-2</v>
      </c>
      <c r="T176">
        <f>Q176/'App MODELE'!$Q$4*1000</f>
        <v>0.21880226798280361</v>
      </c>
    </row>
    <row r="177" spans="16:20" x14ac:dyDescent="0.2">
      <c r="P177" s="18">
        <v>38443</v>
      </c>
      <c r="Q177">
        <v>2.481792074878451E-2</v>
      </c>
      <c r="R177" s="72">
        <v>30</v>
      </c>
      <c r="S177" s="27">
        <f t="shared" si="3"/>
        <v>9.5748151036977279E-3</v>
      </c>
      <c r="T177">
        <f>Q177/'App MODELE'!$Q$4*1000</f>
        <v>2.7350283497850486E-2</v>
      </c>
    </row>
    <row r="178" spans="16:20" x14ac:dyDescent="0.2">
      <c r="P178" s="18">
        <v>38473</v>
      </c>
      <c r="Q178">
        <v>2.5645184773743997E-2</v>
      </c>
      <c r="R178" s="72">
        <v>31</v>
      </c>
      <c r="S178" s="27">
        <f t="shared" si="3"/>
        <v>9.5748151036977296E-3</v>
      </c>
      <c r="T178">
        <f>Q178/'App MODELE'!$Q$4*1000</f>
        <v>2.8261959614445508E-2</v>
      </c>
    </row>
    <row r="179" spans="16:20" x14ac:dyDescent="0.2">
      <c r="P179" s="18">
        <v>38504</v>
      </c>
      <c r="Q179">
        <v>2.481792074878451E-2</v>
      </c>
      <c r="R179" s="72">
        <v>30</v>
      </c>
      <c r="S179" s="27">
        <f t="shared" si="3"/>
        <v>9.5748151036977279E-3</v>
      </c>
      <c r="T179">
        <f>Q179/'App MODELE'!$Q$4*1000</f>
        <v>2.7350283497850486E-2</v>
      </c>
    </row>
    <row r="180" spans="16:20" x14ac:dyDescent="0.2">
      <c r="P180" s="18">
        <v>38534</v>
      </c>
      <c r="Q180">
        <v>2.0208878324010252E-2</v>
      </c>
      <c r="R180" s="72">
        <v>31</v>
      </c>
      <c r="S180" s="27">
        <f t="shared" si="3"/>
        <v>7.5451307960014381E-3</v>
      </c>
      <c r="T180">
        <f>Q180/'App MODELE'!$Q$4*1000</f>
        <v>2.2270945133963976E-2</v>
      </c>
    </row>
    <row r="181" spans="16:20" x14ac:dyDescent="0.2">
      <c r="P181" s="18">
        <v>38565</v>
      </c>
      <c r="Q181">
        <v>1.8317989124102853E-2</v>
      </c>
      <c r="R181" s="72">
        <v>31</v>
      </c>
      <c r="S181" s="27">
        <f t="shared" si="3"/>
        <v>6.8391536454983767E-3</v>
      </c>
      <c r="T181">
        <f>Q181/'App MODELE'!$Q$4*1000</f>
        <v>2.0187114010318218E-2</v>
      </c>
    </row>
    <row r="182" spans="16:20" x14ac:dyDescent="0.2">
      <c r="P182" s="18">
        <v>38596</v>
      </c>
      <c r="Q182">
        <v>1.7727086249131791E-2</v>
      </c>
      <c r="R182" s="72">
        <v>30</v>
      </c>
      <c r="S182" s="27">
        <f t="shared" si="3"/>
        <v>6.8391536454983767E-3</v>
      </c>
      <c r="T182">
        <f>Q182/'App MODELE'!$Q$4*1000</f>
        <v>1.953591678417892E-2</v>
      </c>
    </row>
    <row r="183" spans="16:20" x14ac:dyDescent="0.2">
      <c r="P183" s="18">
        <v>38626</v>
      </c>
      <c r="Q183">
        <v>1.8317989124102853E-2</v>
      </c>
      <c r="R183" s="72">
        <v>31</v>
      </c>
      <c r="S183" s="27">
        <f t="shared" si="3"/>
        <v>6.8391536454983767E-3</v>
      </c>
      <c r="T183">
        <f>Q183/'App MODELE'!$Q$4*1000</f>
        <v>2.0187114010318218E-2</v>
      </c>
    </row>
    <row r="184" spans="16:20" x14ac:dyDescent="0.2">
      <c r="P184" s="18">
        <v>38657</v>
      </c>
      <c r="Q184">
        <v>2.0926234414225107</v>
      </c>
      <c r="R184" s="72">
        <v>30</v>
      </c>
      <c r="S184" s="27">
        <f t="shared" si="3"/>
        <v>0.80733929067226484</v>
      </c>
      <c r="T184">
        <f>Q184/'App MODELE'!$Q$4*1000</f>
        <v>2.3061498566497072</v>
      </c>
    </row>
    <row r="185" spans="16:20" x14ac:dyDescent="0.2">
      <c r="P185" s="18">
        <v>38687</v>
      </c>
      <c r="Q185">
        <v>0.26826990523686095</v>
      </c>
      <c r="R185" s="72">
        <v>31</v>
      </c>
      <c r="S185" s="27">
        <f t="shared" si="3"/>
        <v>0.10016050822762132</v>
      </c>
      <c r="T185">
        <f>Q185/'App MODELE'!$Q$4*1000</f>
        <v>0.2956435406672408</v>
      </c>
    </row>
    <row r="186" spans="16:20" x14ac:dyDescent="0.2">
      <c r="P186" s="18">
        <v>38718</v>
      </c>
      <c r="Q186">
        <v>13.242724330976417</v>
      </c>
      <c r="R186" s="72">
        <v>31</v>
      </c>
      <c r="S186" s="27">
        <f t="shared" si="3"/>
        <v>4.9442668499762608</v>
      </c>
      <c r="T186">
        <f>Q186/'App MODELE'!$Q$4*1000</f>
        <v>14.59398103500779</v>
      </c>
    </row>
    <row r="187" spans="16:20" x14ac:dyDescent="0.2">
      <c r="P187" s="18">
        <v>38749</v>
      </c>
      <c r="Q187">
        <v>10.873912885792432</v>
      </c>
      <c r="R187" s="72">
        <v>28</v>
      </c>
      <c r="S187" s="27">
        <f t="shared" si="3"/>
        <v>4.4948383291139358</v>
      </c>
      <c r="T187">
        <f>Q187/'App MODELE'!$Q$4*1000</f>
        <v>11.983461594860573</v>
      </c>
    </row>
    <row r="188" spans="16:20" x14ac:dyDescent="0.2">
      <c r="P188" s="18">
        <v>38777</v>
      </c>
      <c r="Q188">
        <v>3.1055491496979015</v>
      </c>
      <c r="R188" s="72">
        <v>31</v>
      </c>
      <c r="S188" s="27">
        <f t="shared" si="3"/>
        <v>1.1594792225574602</v>
      </c>
      <c r="T188">
        <f>Q188/'App MODELE'!$Q$4*1000</f>
        <v>3.4224321416976911</v>
      </c>
    </row>
    <row r="189" spans="16:20" x14ac:dyDescent="0.2">
      <c r="P189" s="18">
        <v>38808</v>
      </c>
      <c r="Q189">
        <v>0.95147180927840003</v>
      </c>
      <c r="R189" s="72">
        <v>30</v>
      </c>
      <c r="S189" s="27">
        <f t="shared" si="3"/>
        <v>0.36708017333271609</v>
      </c>
      <c r="T189">
        <f>Q189/'App MODELE'!$Q$4*1000</f>
        <v>1.0485577735294962</v>
      </c>
    </row>
    <row r="190" spans="16:20" x14ac:dyDescent="0.2">
      <c r="P190" s="18">
        <v>38838</v>
      </c>
      <c r="Q190">
        <v>0.33953279195837066</v>
      </c>
      <c r="R190" s="72">
        <v>31</v>
      </c>
      <c r="S190" s="27">
        <f t="shared" si="3"/>
        <v>0.12676702208720531</v>
      </c>
      <c r="T190">
        <f>Q190/'App MODELE'!$Q$4*1000</f>
        <v>0.3741779261396399</v>
      </c>
    </row>
    <row r="191" spans="16:20" x14ac:dyDescent="0.2">
      <c r="P191" s="18">
        <v>38869</v>
      </c>
      <c r="Q191">
        <v>0.2326975521636033</v>
      </c>
      <c r="R191" s="72">
        <v>30</v>
      </c>
      <c r="S191" s="27">
        <f t="shared" si="3"/>
        <v>8.977529018657536E-2</v>
      </c>
      <c r="T191">
        <f>Q191/'App MODELE'!$Q$4*1000</f>
        <v>0.25644146765365528</v>
      </c>
    </row>
    <row r="192" spans="16:20" x14ac:dyDescent="0.2">
      <c r="P192" s="18">
        <v>38899</v>
      </c>
      <c r="Q192">
        <v>0.20007971346520073</v>
      </c>
      <c r="R192" s="72">
        <v>31</v>
      </c>
      <c r="S192" s="27">
        <f t="shared" si="3"/>
        <v>7.4701207237604816E-2</v>
      </c>
      <c r="T192">
        <f>Q192/'App MODELE'!$Q$4*1000</f>
        <v>0.22049538077076597</v>
      </c>
    </row>
    <row r="193" spans="16:20" x14ac:dyDescent="0.2">
      <c r="P193" s="18">
        <v>38930</v>
      </c>
      <c r="Q193">
        <v>0.12739865984376048</v>
      </c>
      <c r="R193" s="72">
        <v>31</v>
      </c>
      <c r="S193" s="27">
        <f t="shared" si="3"/>
        <v>4.7565210515143549E-2</v>
      </c>
      <c r="T193">
        <f>Q193/'App MODELE'!$Q$4*1000</f>
        <v>0.14039812195563248</v>
      </c>
    </row>
    <row r="194" spans="16:20" x14ac:dyDescent="0.2">
      <c r="P194" s="18">
        <v>38961</v>
      </c>
      <c r="Q194">
        <v>4.9044938622597969E-2</v>
      </c>
      <c r="R194" s="72">
        <v>30</v>
      </c>
      <c r="S194" s="27">
        <f t="shared" si="3"/>
        <v>1.892165841921218E-2</v>
      </c>
      <c r="T194">
        <f>Q194/'App MODELE'!$Q$4*1000</f>
        <v>5.4049369769561685E-2</v>
      </c>
    </row>
    <row r="195" spans="16:20" x14ac:dyDescent="0.2">
      <c r="P195" s="18">
        <v>38991</v>
      </c>
      <c r="Q195">
        <v>0.11652604694429294</v>
      </c>
      <c r="R195" s="72">
        <v>31</v>
      </c>
      <c r="S195" s="27">
        <f t="shared" ref="S195:S258" si="5">Q195/R195/24/3600*1000000</f>
        <v>4.3505841899750951E-2</v>
      </c>
      <c r="T195">
        <f>Q195/'App MODELE'!$Q$4*1000</f>
        <v>0.12841609299466938</v>
      </c>
    </row>
    <row r="196" spans="16:20" x14ac:dyDescent="0.2">
      <c r="P196" s="18">
        <v>39022</v>
      </c>
      <c r="Q196">
        <v>0.14512574609289225</v>
      </c>
      <c r="R196" s="72">
        <v>30</v>
      </c>
      <c r="S196" s="27">
        <f t="shared" si="5"/>
        <v>5.5989871177813365E-2</v>
      </c>
      <c r="T196">
        <f>Q196/'App MODELE'!$Q$4*1000</f>
        <v>0.15993403873981138</v>
      </c>
    </row>
    <row r="197" spans="16:20" x14ac:dyDescent="0.2">
      <c r="P197" s="18">
        <v>39052</v>
      </c>
      <c r="Q197">
        <v>0.20988870118972036</v>
      </c>
      <c r="R197" s="72">
        <v>31</v>
      </c>
      <c r="S197" s="27">
        <f t="shared" si="5"/>
        <v>7.8363463705839437E-2</v>
      </c>
      <c r="T197">
        <f>Q197/'App MODELE'!$Q$4*1000</f>
        <v>0.23130525472467833</v>
      </c>
    </row>
    <row r="198" spans="16:20" x14ac:dyDescent="0.2">
      <c r="P198" s="18">
        <v>39083</v>
      </c>
      <c r="Q198">
        <v>0.18542532216591848</v>
      </c>
      <c r="R198" s="72">
        <v>31</v>
      </c>
      <c r="S198" s="27">
        <f t="shared" si="5"/>
        <v>6.9229884321206123E-2</v>
      </c>
      <c r="T198">
        <f>Q198/'App MODELE'!$Q$4*1000</f>
        <v>0.2043456895625114</v>
      </c>
    </row>
    <row r="199" spans="16:20" x14ac:dyDescent="0.2">
      <c r="P199" s="18">
        <v>39114</v>
      </c>
      <c r="Q199">
        <v>0.29249692311067454</v>
      </c>
      <c r="R199" s="72">
        <v>28</v>
      </c>
      <c r="S199" s="27">
        <f t="shared" si="5"/>
        <v>0.1209064662329177</v>
      </c>
      <c r="T199">
        <f>Q199/'App MODELE'!$Q$4*1000</f>
        <v>0.3223426269389521</v>
      </c>
    </row>
    <row r="200" spans="16:20" x14ac:dyDescent="0.2">
      <c r="P200" s="18">
        <v>39142</v>
      </c>
      <c r="Q200">
        <v>0.29001513103579601</v>
      </c>
      <c r="R200" s="72">
        <v>31</v>
      </c>
      <c r="S200" s="27">
        <f t="shared" si="5"/>
        <v>0.10827924545840652</v>
      </c>
      <c r="T200">
        <f>Q200/'App MODELE'!$Q$4*1000</f>
        <v>0.31960759858916704</v>
      </c>
    </row>
    <row r="201" spans="16:20" x14ac:dyDescent="0.2">
      <c r="P201" s="18">
        <v>39173</v>
      </c>
      <c r="Q201">
        <v>1.1491879112437162</v>
      </c>
      <c r="R201" s="72">
        <v>30</v>
      </c>
      <c r="S201" s="27">
        <f t="shared" si="5"/>
        <v>0.44335953365884112</v>
      </c>
      <c r="T201">
        <f>Q201/'App MODELE'!$Q$4*1000</f>
        <v>1.2664483653957044</v>
      </c>
    </row>
    <row r="202" spans="16:20" x14ac:dyDescent="0.2">
      <c r="P202" s="18">
        <v>39203</v>
      </c>
      <c r="Q202">
        <v>8.0717332721046753E-2</v>
      </c>
      <c r="R202" s="72">
        <v>31</v>
      </c>
      <c r="S202" s="27">
        <f t="shared" si="5"/>
        <v>3.0136399612099296E-2</v>
      </c>
      <c r="T202">
        <f>Q202/'App MODELE'!$Q$4*1000</f>
        <v>8.8953541090628002E-2</v>
      </c>
    </row>
    <row r="203" spans="16:20" x14ac:dyDescent="0.2">
      <c r="P203" s="18">
        <v>39234</v>
      </c>
      <c r="Q203">
        <v>3.5808714223246225E-2</v>
      </c>
      <c r="R203" s="72">
        <v>30</v>
      </c>
      <c r="S203" s="27">
        <f t="shared" si="5"/>
        <v>1.3815090363906725E-2</v>
      </c>
      <c r="T203">
        <f>Q203/'App MODELE'!$Q$4*1000</f>
        <v>3.9462551904041417E-2</v>
      </c>
    </row>
    <row r="204" spans="16:20" x14ac:dyDescent="0.2">
      <c r="P204" s="18">
        <v>39264</v>
      </c>
      <c r="Q204">
        <v>2.8836060298587721E-2</v>
      </c>
      <c r="R204" s="72">
        <v>31</v>
      </c>
      <c r="S204" s="27">
        <f t="shared" si="5"/>
        <v>1.076615154517164E-2</v>
      </c>
      <c r="T204">
        <f>Q204/'App MODELE'!$Q$4*1000</f>
        <v>3.1778424635597713E-2</v>
      </c>
    </row>
    <row r="205" spans="16:20" x14ac:dyDescent="0.2">
      <c r="P205" s="18">
        <v>39295</v>
      </c>
      <c r="Q205">
        <v>2.5645184773743997E-2</v>
      </c>
      <c r="R205" s="72">
        <v>31</v>
      </c>
      <c r="S205" s="27">
        <f t="shared" si="5"/>
        <v>9.5748151036977296E-3</v>
      </c>
      <c r="T205">
        <f>Q205/'App MODELE'!$Q$4*1000</f>
        <v>2.8261959614445508E-2</v>
      </c>
    </row>
    <row r="206" spans="16:20" x14ac:dyDescent="0.2">
      <c r="P206" s="18">
        <v>39326</v>
      </c>
      <c r="Q206">
        <v>2.481792074878451E-2</v>
      </c>
      <c r="R206" s="72">
        <v>30</v>
      </c>
      <c r="S206" s="27">
        <f t="shared" si="5"/>
        <v>9.5748151036977279E-3</v>
      </c>
      <c r="T206">
        <f>Q206/'App MODELE'!$Q$4*1000</f>
        <v>2.7350283497850486E-2</v>
      </c>
    </row>
    <row r="207" spans="16:20" x14ac:dyDescent="0.2">
      <c r="P207" s="18">
        <v>39356</v>
      </c>
      <c r="Q207">
        <v>9.8444418970178527E-2</v>
      </c>
      <c r="R207" s="72">
        <v>31</v>
      </c>
      <c r="S207" s="27">
        <f t="shared" si="5"/>
        <v>3.6754935398065458E-2</v>
      </c>
      <c r="T207">
        <f>Q207/'App MODELE'!$Q$4*1000</f>
        <v>0.1084894578748069</v>
      </c>
    </row>
    <row r="208" spans="16:20" x14ac:dyDescent="0.2">
      <c r="P208" s="18">
        <v>39387</v>
      </c>
      <c r="Q208">
        <v>2.6921534983681479</v>
      </c>
      <c r="R208" s="72">
        <v>30</v>
      </c>
      <c r="S208" s="27">
        <f t="shared" si="5"/>
        <v>1.0386394669630201</v>
      </c>
      <c r="T208">
        <f>Q208/'App MODELE'!$Q$4*1000</f>
        <v>2.9668545622906382</v>
      </c>
    </row>
    <row r="209" spans="16:20" x14ac:dyDescent="0.2">
      <c r="P209" s="18">
        <v>39417</v>
      </c>
      <c r="Q209">
        <v>0.31837846903440681</v>
      </c>
      <c r="R209" s="72">
        <v>31</v>
      </c>
      <c r="S209" s="27">
        <f t="shared" si="5"/>
        <v>0.11886890271595235</v>
      </c>
      <c r="T209">
        <f>Q209/'App MODELE'!$Q$4*1000</f>
        <v>0.35086506544385321</v>
      </c>
    </row>
    <row r="210" spans="16:20" x14ac:dyDescent="0.2">
      <c r="P210" s="18">
        <v>39448</v>
      </c>
      <c r="Q210">
        <v>4.2664369378660414</v>
      </c>
      <c r="R210" s="72">
        <v>31</v>
      </c>
      <c r="S210" s="27">
        <f t="shared" si="5"/>
        <v>1.59290506939443</v>
      </c>
      <c r="T210">
        <f>Q210/'App MODELE'!$Q$4*1000</f>
        <v>4.7017742121709496</v>
      </c>
    </row>
    <row r="211" spans="16:20" x14ac:dyDescent="0.2">
      <c r="P211" s="18">
        <v>39479</v>
      </c>
      <c r="Q211">
        <v>0.36730522708201052</v>
      </c>
      <c r="R211" s="72">
        <v>29</v>
      </c>
      <c r="S211" s="27">
        <f t="shared" si="5"/>
        <v>0.14659372089799272</v>
      </c>
      <c r="T211">
        <f>Q211/'App MODELE'!$Q$4*1000</f>
        <v>0.40478419576818697</v>
      </c>
    </row>
    <row r="212" spans="16:20" x14ac:dyDescent="0.2">
      <c r="P212" s="18">
        <v>39508</v>
      </c>
      <c r="Q212">
        <v>0.27110623903672204</v>
      </c>
      <c r="R212" s="72">
        <v>31</v>
      </c>
      <c r="S212" s="27">
        <f t="shared" si="5"/>
        <v>0.10121947395337592</v>
      </c>
      <c r="T212">
        <f>Q212/'App MODELE'!$Q$4*1000</f>
        <v>0.29876928735270941</v>
      </c>
    </row>
    <row r="213" spans="16:20" x14ac:dyDescent="0.2">
      <c r="P213" s="18">
        <v>39539</v>
      </c>
      <c r="Q213">
        <v>0.28115158791123013</v>
      </c>
      <c r="R213" s="72">
        <v>30</v>
      </c>
      <c r="S213" s="27">
        <f t="shared" si="5"/>
        <v>0.10846897681760422</v>
      </c>
      <c r="T213">
        <f>Q213/'App MODELE'!$Q$4*1000</f>
        <v>0.30983964019707755</v>
      </c>
    </row>
    <row r="214" spans="16:20" x14ac:dyDescent="0.2">
      <c r="P214" s="18">
        <v>39569</v>
      </c>
      <c r="Q214">
        <v>0.25609730601245723</v>
      </c>
      <c r="R214" s="72">
        <v>31</v>
      </c>
      <c r="S214" s="27">
        <f t="shared" si="5"/>
        <v>9.561578032125792E-2</v>
      </c>
      <c r="T214">
        <f>Q214/'App MODELE'!$Q$4*1000</f>
        <v>0.28222887780877137</v>
      </c>
    </row>
    <row r="215" spans="16:20" x14ac:dyDescent="0.2">
      <c r="P215" s="18">
        <v>39600</v>
      </c>
      <c r="Q215">
        <v>0.21993405006422845</v>
      </c>
      <c r="R215" s="72">
        <v>30</v>
      </c>
      <c r="S215" s="27">
        <f t="shared" si="5"/>
        <v>8.4851099561816523E-2</v>
      </c>
      <c r="T215">
        <f>Q215/'App MODELE'!$Q$4*1000</f>
        <v>0.24237560756904647</v>
      </c>
    </row>
    <row r="216" spans="16:20" x14ac:dyDescent="0.2">
      <c r="P216" s="18">
        <v>39630</v>
      </c>
      <c r="Q216">
        <v>0.22714306513887542</v>
      </c>
      <c r="R216" s="72">
        <v>31</v>
      </c>
      <c r="S216" s="27">
        <f t="shared" si="5"/>
        <v>8.4805505204179885E-2</v>
      </c>
      <c r="T216">
        <f>Q216/'App MODELE'!$Q$4*1000</f>
        <v>0.25032021372794594</v>
      </c>
    </row>
    <row r="217" spans="16:20" x14ac:dyDescent="0.2">
      <c r="P217" s="18">
        <v>39661</v>
      </c>
      <c r="Q217">
        <v>0.20551601991493462</v>
      </c>
      <c r="R217" s="72">
        <v>31</v>
      </c>
      <c r="S217" s="27">
        <f t="shared" si="5"/>
        <v>7.6730891545301147E-2</v>
      </c>
      <c r="T217">
        <f>Q217/'App MODELE'!$Q$4*1000</f>
        <v>0.22648639525124764</v>
      </c>
    </row>
    <row r="218" spans="16:20" x14ac:dyDescent="0.2">
      <c r="P218" s="18">
        <v>39692</v>
      </c>
      <c r="Q218">
        <v>1.1285063106197297</v>
      </c>
      <c r="R218" s="72">
        <v>30</v>
      </c>
      <c r="S218" s="27">
        <f t="shared" si="5"/>
        <v>0.43538052107242659</v>
      </c>
      <c r="T218">
        <f>Q218/'App MODELE'!$Q$4*1000</f>
        <v>1.2436564624808297</v>
      </c>
    </row>
    <row r="219" spans="16:20" x14ac:dyDescent="0.2">
      <c r="P219" s="18">
        <v>39722</v>
      </c>
      <c r="Q219">
        <v>1.5655380769483256</v>
      </c>
      <c r="R219" s="72">
        <v>31</v>
      </c>
      <c r="S219" s="27">
        <f t="shared" si="5"/>
        <v>0.58450495704462579</v>
      </c>
      <c r="T219">
        <f>Q219/'App MODELE'!$Q$4*1000</f>
        <v>1.7252819309334542</v>
      </c>
    </row>
    <row r="220" spans="16:20" x14ac:dyDescent="0.2">
      <c r="P220" s="18">
        <v>39753</v>
      </c>
      <c r="Q220">
        <v>6.039381923929211</v>
      </c>
      <c r="R220" s="72">
        <v>30</v>
      </c>
      <c r="S220" s="27">
        <f t="shared" si="5"/>
        <v>2.3300084583060223</v>
      </c>
      <c r="T220">
        <f>Q220/'App MODELE'!$Q$4*1000</f>
        <v>6.6556263694793003</v>
      </c>
    </row>
    <row r="221" spans="16:20" x14ac:dyDescent="0.2">
      <c r="P221" s="18">
        <v>39783</v>
      </c>
      <c r="Q221">
        <v>6.0982358502763274</v>
      </c>
      <c r="R221" s="72">
        <v>31</v>
      </c>
      <c r="S221" s="27">
        <f t="shared" si="5"/>
        <v>2.2768204339442679</v>
      </c>
      <c r="T221">
        <f>Q221/'App MODELE'!$Q$4*1000</f>
        <v>6.7204856132027722</v>
      </c>
    </row>
    <row r="222" spans="16:20" x14ac:dyDescent="0.2">
      <c r="P222" s="18">
        <v>39814</v>
      </c>
      <c r="Q222">
        <v>13.936798847917423</v>
      </c>
      <c r="R222" s="72">
        <v>31</v>
      </c>
      <c r="S222" s="27">
        <f t="shared" si="5"/>
        <v>5.2034045877827886</v>
      </c>
      <c r="T222">
        <f>Q222/'App MODELE'!$Q$4*1000</f>
        <v>15.358877296831006</v>
      </c>
    </row>
    <row r="223" spans="16:20" x14ac:dyDescent="0.2">
      <c r="P223" s="18">
        <v>39845</v>
      </c>
      <c r="Q223">
        <v>22.736406281411451</v>
      </c>
      <c r="R223" s="72">
        <v>28</v>
      </c>
      <c r="S223" s="27">
        <f t="shared" si="5"/>
        <v>9.3983160885463981</v>
      </c>
      <c r="T223">
        <f>Q223/'App MODELE'!$Q$4*1000</f>
        <v>25.056376149052195</v>
      </c>
    </row>
    <row r="224" spans="16:20" x14ac:dyDescent="0.2">
      <c r="P224" s="18">
        <v>39873</v>
      </c>
      <c r="Q224">
        <v>3.461863583305449</v>
      </c>
      <c r="R224" s="72">
        <v>31</v>
      </c>
      <c r="S224" s="27">
        <f t="shared" si="5"/>
        <v>1.2925117918553797</v>
      </c>
      <c r="T224">
        <f>Q224/'App MODELE'!$Q$4*1000</f>
        <v>3.8151040690596854</v>
      </c>
    </row>
    <row r="225" spans="16:20" x14ac:dyDescent="0.2">
      <c r="P225" s="18">
        <v>39904</v>
      </c>
      <c r="Q225">
        <v>0.76120108353771909</v>
      </c>
      <c r="R225" s="72">
        <v>30</v>
      </c>
      <c r="S225" s="27">
        <f t="shared" si="5"/>
        <v>0.29367325753770024</v>
      </c>
      <c r="T225">
        <f>Q225/'App MODELE'!$Q$4*1000</f>
        <v>0.8388722667126427</v>
      </c>
    </row>
    <row r="226" spans="16:20" x14ac:dyDescent="0.2">
      <c r="P226" s="18">
        <v>39934</v>
      </c>
      <c r="Q226">
        <v>0.2830424771111375</v>
      </c>
      <c r="R226" s="72">
        <v>31</v>
      </c>
      <c r="S226" s="27">
        <f t="shared" si="5"/>
        <v>0.10567595471592647</v>
      </c>
      <c r="T226">
        <f>Q226/'App MODELE'!$Q$4*1000</f>
        <v>0.31192347132072323</v>
      </c>
    </row>
    <row r="227" spans="16:20" x14ac:dyDescent="0.2">
      <c r="P227" s="18">
        <v>39965</v>
      </c>
      <c r="Q227">
        <v>7.5517387421301443E-2</v>
      </c>
      <c r="R227" s="72">
        <v>30</v>
      </c>
      <c r="S227" s="27">
        <f t="shared" si="5"/>
        <v>2.913479452982309E-2</v>
      </c>
      <c r="T227">
        <f>Q227/'App MODELE'!$Q$4*1000</f>
        <v>8.3223005500602215E-2</v>
      </c>
    </row>
    <row r="228" spans="16:20" x14ac:dyDescent="0.2">
      <c r="P228" s="18">
        <v>39995</v>
      </c>
      <c r="Q228">
        <v>4.0181395498032069E-2</v>
      </c>
      <c r="R228" s="72">
        <v>31</v>
      </c>
      <c r="S228" s="27">
        <f t="shared" si="5"/>
        <v>1.500201444818999E-2</v>
      </c>
      <c r="T228">
        <f>Q228/'App MODELE'!$Q$4*1000</f>
        <v>4.4281411377472227E-2</v>
      </c>
    </row>
    <row r="229" spans="16:20" x14ac:dyDescent="0.2">
      <c r="P229" s="18">
        <v>40026</v>
      </c>
      <c r="Q229">
        <v>4.1481381822968393E-2</v>
      </c>
      <c r="R229" s="72">
        <v>31</v>
      </c>
      <c r="S229" s="27">
        <f t="shared" si="5"/>
        <v>1.5487373739160837E-2</v>
      </c>
      <c r="T229">
        <f>Q229/'App MODELE'!$Q$4*1000</f>
        <v>4.5714045274978667E-2</v>
      </c>
    </row>
    <row r="230" spans="16:20" x14ac:dyDescent="0.2">
      <c r="P230" s="18">
        <v>40057</v>
      </c>
      <c r="Q230">
        <v>1.161478691043115</v>
      </c>
      <c r="R230" s="72">
        <v>30</v>
      </c>
      <c r="S230" s="27">
        <f t="shared" si="5"/>
        <v>0.44810134685305364</v>
      </c>
      <c r="T230">
        <f>Q230/'App MODELE'!$Q$4*1000</f>
        <v>1.2799932676994026</v>
      </c>
    </row>
    <row r="231" spans="16:20" x14ac:dyDescent="0.2">
      <c r="P231" s="18">
        <v>40087</v>
      </c>
      <c r="Q231">
        <v>0.15221658059254495</v>
      </c>
      <c r="R231" s="72">
        <v>31</v>
      </c>
      <c r="S231" s="27">
        <f t="shared" si="5"/>
        <v>5.6831160615496167E-2</v>
      </c>
      <c r="T231">
        <f>Q231/'App MODELE'!$Q$4*1000</f>
        <v>0.16774840545348293</v>
      </c>
    </row>
    <row r="232" spans="16:20" x14ac:dyDescent="0.2">
      <c r="P232" s="18">
        <v>40118</v>
      </c>
      <c r="Q232">
        <v>0.33906006965839386</v>
      </c>
      <c r="R232" s="72">
        <v>30</v>
      </c>
      <c r="S232" s="27">
        <f t="shared" si="5"/>
        <v>0.13081021205956556</v>
      </c>
      <c r="T232">
        <f>Q232/'App MODELE'!$Q$4*1000</f>
        <v>0.37365696835872853</v>
      </c>
    </row>
    <row r="233" spans="16:20" x14ac:dyDescent="0.2">
      <c r="P233" s="18">
        <v>40148</v>
      </c>
      <c r="Q233">
        <v>25.29383392428619</v>
      </c>
      <c r="R233" s="72">
        <v>31</v>
      </c>
      <c r="S233" s="27">
        <f t="shared" si="5"/>
        <v>9.4436357244198721</v>
      </c>
      <c r="T233">
        <f>Q233/'App MODELE'!$Q$4*1000</f>
        <v>27.874757743783068</v>
      </c>
    </row>
    <row r="234" spans="16:20" x14ac:dyDescent="0.2">
      <c r="P234" s="18">
        <v>40179</v>
      </c>
      <c r="Q234">
        <v>31.722384481671352</v>
      </c>
      <c r="R234" s="72">
        <v>31</v>
      </c>
      <c r="S234" s="27">
        <f t="shared" si="5"/>
        <v>11.843781541842649</v>
      </c>
      <c r="T234">
        <f>Q234/'App MODELE'!$Q$4*1000</f>
        <v>34.959262606397715</v>
      </c>
    </row>
    <row r="235" spans="16:20" x14ac:dyDescent="0.2">
      <c r="P235" s="18">
        <v>40210</v>
      </c>
      <c r="Q235">
        <v>57.097763002703545</v>
      </c>
      <c r="R235" s="72">
        <v>28</v>
      </c>
      <c r="S235" s="27">
        <f t="shared" si="5"/>
        <v>23.601919230614893</v>
      </c>
      <c r="T235">
        <f>Q235/'App MODELE'!$Q$4*1000</f>
        <v>62.923885567387998</v>
      </c>
    </row>
    <row r="236" spans="16:20" x14ac:dyDescent="0.2">
      <c r="P236" s="18">
        <v>40238</v>
      </c>
      <c r="Q236">
        <v>33.521920097108215</v>
      </c>
      <c r="R236" s="72">
        <v>31</v>
      </c>
      <c r="S236" s="27">
        <f t="shared" si="5"/>
        <v>12.515651171262029</v>
      </c>
      <c r="T236">
        <f>Q236/'App MODELE'!$Q$4*1000</f>
        <v>36.94241863888233</v>
      </c>
    </row>
    <row r="237" spans="16:20" x14ac:dyDescent="0.2">
      <c r="P237" s="18">
        <v>40269</v>
      </c>
      <c r="Q237">
        <v>3.5934637663498656</v>
      </c>
      <c r="R237" s="72">
        <v>30</v>
      </c>
      <c r="S237" s="27">
        <f t="shared" si="5"/>
        <v>1.3863671938078186</v>
      </c>
      <c r="T237">
        <f>Q237/'App MODELE'!$Q$4*1000</f>
        <v>3.9601324278439356</v>
      </c>
    </row>
    <row r="238" spans="16:20" x14ac:dyDescent="0.2">
      <c r="P238" s="18">
        <v>40299</v>
      </c>
      <c r="Q238">
        <v>1.7709359162882647</v>
      </c>
      <c r="R238" s="72">
        <v>31</v>
      </c>
      <c r="S238" s="27">
        <f t="shared" si="5"/>
        <v>0.66119172501801993</v>
      </c>
      <c r="T238">
        <f>Q238/'App MODELE'!$Q$4*1000</f>
        <v>1.9516380867394725</v>
      </c>
    </row>
    <row r="239" spans="16:20" x14ac:dyDescent="0.2">
      <c r="P239" s="18">
        <v>40330</v>
      </c>
      <c r="Q239">
        <v>1.0496798670985901</v>
      </c>
      <c r="R239" s="72">
        <v>30</v>
      </c>
      <c r="S239" s="27">
        <f t="shared" si="5"/>
        <v>0.404969084528777</v>
      </c>
      <c r="T239">
        <f>Q239/'App MODELE'!$Q$4*1000</f>
        <v>1.1567867525138471</v>
      </c>
    </row>
    <row r="240" spans="16:20" x14ac:dyDescent="0.2">
      <c r="P240" s="18">
        <v>40360</v>
      </c>
      <c r="Q240">
        <v>0.60650271087029539</v>
      </c>
      <c r="R240" s="72">
        <v>31</v>
      </c>
      <c r="S240" s="27">
        <f t="shared" si="5"/>
        <v>0.22644217102385583</v>
      </c>
      <c r="T240">
        <f>Q240/'App MODELE'!$Q$4*1000</f>
        <v>0.66838883290937445</v>
      </c>
    </row>
    <row r="241" spans="16:20" x14ac:dyDescent="0.2">
      <c r="P241" s="18">
        <v>40391</v>
      </c>
      <c r="Q241">
        <v>0.27216986421167005</v>
      </c>
      <c r="R241" s="72">
        <v>31</v>
      </c>
      <c r="S241" s="27">
        <f t="shared" si="5"/>
        <v>0.10161658610053391</v>
      </c>
      <c r="T241">
        <f>Q241/'App MODELE'!$Q$4*1000</f>
        <v>0.29994144235976028</v>
      </c>
    </row>
    <row r="242" spans="16:20" x14ac:dyDescent="0.2">
      <c r="P242" s="18">
        <v>40422</v>
      </c>
      <c r="Q242">
        <v>0.31353306545964416</v>
      </c>
      <c r="R242" s="72">
        <v>30</v>
      </c>
      <c r="S242" s="27">
        <f t="shared" si="5"/>
        <v>0.1209618308100479</v>
      </c>
      <c r="T242">
        <f>Q242/'App MODELE'!$Q$4*1000</f>
        <v>0.34552524818951103</v>
      </c>
    </row>
    <row r="243" spans="16:20" x14ac:dyDescent="0.2">
      <c r="P243" s="18">
        <v>40452</v>
      </c>
      <c r="Q243">
        <v>2.8767515565091069</v>
      </c>
      <c r="R243" s="72">
        <v>31</v>
      </c>
      <c r="S243" s="27">
        <f t="shared" si="5"/>
        <v>1.07405598734659</v>
      </c>
      <c r="T243">
        <f>Q243/'App MODELE'!$Q$4*1000</f>
        <v>3.1702885757365546</v>
      </c>
    </row>
    <row r="244" spans="16:20" x14ac:dyDescent="0.2">
      <c r="P244" s="18">
        <v>40483</v>
      </c>
      <c r="Q244">
        <v>11.517642477785907</v>
      </c>
      <c r="R244" s="72">
        <v>30</v>
      </c>
      <c r="S244" s="27">
        <f t="shared" si="5"/>
        <v>4.4435349065532037</v>
      </c>
      <c r="T244">
        <f>Q244/'App MODELE'!$Q$4*1000</f>
        <v>12.692875853016726</v>
      </c>
    </row>
    <row r="245" spans="16:20" x14ac:dyDescent="0.2">
      <c r="P245" s="18">
        <v>40513</v>
      </c>
      <c r="Q245">
        <v>10.49620776811093</v>
      </c>
      <c r="R245" s="72">
        <v>31</v>
      </c>
      <c r="S245" s="27">
        <f t="shared" si="5"/>
        <v>3.9188350388705677</v>
      </c>
      <c r="T245">
        <f>Q245/'App MODELE'!$Q$4*1000</f>
        <v>11.567216327912332</v>
      </c>
    </row>
    <row r="246" spans="16:20" x14ac:dyDescent="0.2">
      <c r="P246" s="18">
        <v>40544</v>
      </c>
      <c r="Q246">
        <v>3.778469343714943</v>
      </c>
      <c r="R246" s="72">
        <v>31</v>
      </c>
      <c r="S246" s="27">
        <f t="shared" si="5"/>
        <v>1.4107188409927356</v>
      </c>
      <c r="T246">
        <f>Q246/'App MODELE'!$Q$4*1000</f>
        <v>4.1640155428251209</v>
      </c>
    </row>
    <row r="247" spans="16:20" x14ac:dyDescent="0.2">
      <c r="P247" s="18">
        <v>40575</v>
      </c>
      <c r="Q247">
        <v>4.9706749842565534</v>
      </c>
      <c r="R247" s="72">
        <v>28</v>
      </c>
      <c r="S247" s="27">
        <f t="shared" si="5"/>
        <v>2.0546771594975834</v>
      </c>
      <c r="T247">
        <f>Q247/'App MODELE'!$Q$4*1000</f>
        <v>5.4778710662837682</v>
      </c>
    </row>
    <row r="248" spans="16:20" x14ac:dyDescent="0.2">
      <c r="P248" s="18">
        <v>40603</v>
      </c>
      <c r="Q248">
        <v>5.1407368316732232</v>
      </c>
      <c r="R248" s="72">
        <v>31</v>
      </c>
      <c r="S248" s="27">
        <f t="shared" si="5"/>
        <v>1.9193312543582823</v>
      </c>
      <c r="T248">
        <f>Q248/'App MODELE'!$Q$4*1000</f>
        <v>5.6652856279666564</v>
      </c>
    </row>
    <row r="249" spans="16:20" x14ac:dyDescent="0.2">
      <c r="P249" s="18">
        <v>40634</v>
      </c>
      <c r="Q249">
        <v>2.3205937705863451</v>
      </c>
      <c r="R249" s="72">
        <v>30</v>
      </c>
      <c r="S249" s="27">
        <f t="shared" si="5"/>
        <v>0.8952908065533739</v>
      </c>
      <c r="T249">
        <f>Q249/'App MODELE'!$Q$4*1000</f>
        <v>2.5573817464942477</v>
      </c>
    </row>
    <row r="250" spans="16:20" x14ac:dyDescent="0.2">
      <c r="P250" s="18">
        <v>40664</v>
      </c>
      <c r="Q250">
        <v>3.966376457955739</v>
      </c>
      <c r="R250" s="72">
        <v>31</v>
      </c>
      <c r="S250" s="27">
        <f t="shared" si="5"/>
        <v>1.4808753203239766</v>
      </c>
      <c r="T250">
        <f>Q250/'App MODELE'!$Q$4*1000</f>
        <v>4.3710962607374162</v>
      </c>
    </row>
    <row r="251" spans="16:20" x14ac:dyDescent="0.2">
      <c r="P251" s="18">
        <v>40695</v>
      </c>
      <c r="Q251">
        <v>0.7151106592899763</v>
      </c>
      <c r="R251" s="72">
        <v>30</v>
      </c>
      <c r="S251" s="27">
        <f t="shared" si="5"/>
        <v>0.2758914580594044</v>
      </c>
      <c r="T251">
        <f>Q251/'App MODELE'!$Q$4*1000</f>
        <v>0.78807888307377738</v>
      </c>
    </row>
    <row r="252" spans="16:20" x14ac:dyDescent="0.2">
      <c r="P252" s="18">
        <v>40725</v>
      </c>
      <c r="Q252">
        <v>0.33575101355855608</v>
      </c>
      <c r="R252" s="72">
        <v>31</v>
      </c>
      <c r="S252" s="27">
        <f t="shared" si="5"/>
        <v>0.12535506778619923</v>
      </c>
      <c r="T252">
        <f>Q252/'App MODELE'!$Q$4*1000</f>
        <v>0.37001026389234865</v>
      </c>
    </row>
    <row r="253" spans="16:20" x14ac:dyDescent="0.2">
      <c r="P253" s="18">
        <v>40756</v>
      </c>
      <c r="Q253">
        <v>0.20906143716476086</v>
      </c>
      <c r="R253" s="72">
        <v>31</v>
      </c>
      <c r="S253" s="27">
        <f t="shared" si="5"/>
        <v>7.8054598702494329E-2</v>
      </c>
      <c r="T253">
        <f>Q253/'App MODELE'!$Q$4*1000</f>
        <v>0.23039357860808332</v>
      </c>
    </row>
    <row r="254" spans="16:20" x14ac:dyDescent="0.2">
      <c r="P254" s="18">
        <v>40787</v>
      </c>
      <c r="Q254">
        <v>0.21225231268960462</v>
      </c>
      <c r="R254" s="72">
        <v>30</v>
      </c>
      <c r="S254" s="27">
        <f t="shared" si="5"/>
        <v>8.1887466315433879E-2</v>
      </c>
      <c r="T254">
        <f>Q254/'App MODELE'!$Q$4*1000</f>
        <v>0.23391004362923554</v>
      </c>
    </row>
    <row r="255" spans="16:20" x14ac:dyDescent="0.2">
      <c r="P255" s="18">
        <v>40817</v>
      </c>
      <c r="Q255">
        <v>0.88009074198189585</v>
      </c>
      <c r="R255" s="72">
        <v>31</v>
      </c>
      <c r="S255" s="27">
        <f t="shared" si="5"/>
        <v>0.32858823998726694</v>
      </c>
      <c r="T255">
        <f>Q255/'App MODELE'!$Q$4*1000</f>
        <v>0.96989314861186882</v>
      </c>
    </row>
    <row r="256" spans="16:20" x14ac:dyDescent="0.2">
      <c r="P256" s="18">
        <v>40848</v>
      </c>
      <c r="Q256">
        <v>8.5394919879317648</v>
      </c>
      <c r="R256" s="72">
        <v>30</v>
      </c>
      <c r="S256" s="27">
        <f t="shared" si="5"/>
        <v>3.2945570941094773</v>
      </c>
      <c r="T256">
        <f>Q256/'App MODELE'!$Q$4*1000</f>
        <v>9.4108418332746666</v>
      </c>
    </row>
    <row r="257" spans="16:20" x14ac:dyDescent="0.2">
      <c r="P257" s="18">
        <v>40878</v>
      </c>
      <c r="Q257">
        <v>0.8481819867334589</v>
      </c>
      <c r="R257" s="72">
        <v>31</v>
      </c>
      <c r="S257" s="27">
        <f t="shared" si="5"/>
        <v>0.31667487557252799</v>
      </c>
      <c r="T257">
        <f>Q257/'App MODELE'!$Q$4*1000</f>
        <v>0.934728498400347</v>
      </c>
    </row>
    <row r="258" spans="16:20" x14ac:dyDescent="0.2">
      <c r="P258" s="18">
        <v>40909</v>
      </c>
      <c r="Q258">
        <v>1.0098530133255408</v>
      </c>
      <c r="R258" s="72">
        <v>31</v>
      </c>
      <c r="S258" s="27">
        <f t="shared" si="5"/>
        <v>0.37703592194053942</v>
      </c>
      <c r="T258">
        <f>Q258/'App MODELE'!$Q$4*1000</f>
        <v>1.1128960594720587</v>
      </c>
    </row>
    <row r="259" spans="16:20" x14ac:dyDescent="0.2">
      <c r="P259" s="18">
        <v>40940</v>
      </c>
      <c r="Q259">
        <v>0.75600113823797355</v>
      </c>
      <c r="R259" s="72">
        <v>29</v>
      </c>
      <c r="S259" s="27">
        <f t="shared" ref="S259:S322" si="6">Q259/R259/24/3600*1000000</f>
        <v>0.30172459220864206</v>
      </c>
      <c r="T259">
        <f>Q259/'App MODELE'!$Q$4*1000</f>
        <v>0.83314173112261669</v>
      </c>
    </row>
    <row r="260" spans="16:20" x14ac:dyDescent="0.2">
      <c r="P260" s="18">
        <v>40969</v>
      </c>
      <c r="Q260">
        <v>0.3909413420808529</v>
      </c>
      <c r="R260" s="72">
        <v>31</v>
      </c>
      <c r="S260" s="27">
        <f t="shared" si="6"/>
        <v>0.14596077586650721</v>
      </c>
      <c r="T260">
        <f>Q260/'App MODELE'!$Q$4*1000</f>
        <v>0.43083208481375884</v>
      </c>
    </row>
    <row r="261" spans="16:20" x14ac:dyDescent="0.2">
      <c r="P261" s="18">
        <v>41000</v>
      </c>
      <c r="Q261">
        <v>1.3821218245573081</v>
      </c>
      <c r="R261" s="72">
        <v>30</v>
      </c>
      <c r="S261" s="27">
        <f t="shared" si="6"/>
        <v>0.53322601256068991</v>
      </c>
      <c r="T261">
        <f>Q261/'App MODELE'!$Q$4*1000</f>
        <v>1.5231503119398158</v>
      </c>
    </row>
    <row r="262" spans="16:20" x14ac:dyDescent="0.2">
      <c r="P262" s="18">
        <v>41030</v>
      </c>
      <c r="Q262">
        <v>0.30656041153498576</v>
      </c>
      <c r="R262" s="72">
        <v>31</v>
      </c>
      <c r="S262" s="27">
        <f t="shared" si="6"/>
        <v>0.1144565455253083</v>
      </c>
      <c r="T262">
        <f>Q262/'App MODELE'!$Q$4*1000</f>
        <v>0.33784112092106738</v>
      </c>
    </row>
    <row r="263" spans="16:20" x14ac:dyDescent="0.2">
      <c r="P263" s="18">
        <v>41061</v>
      </c>
      <c r="Q263">
        <v>0.17006184741667096</v>
      </c>
      <c r="R263" s="72">
        <v>30</v>
      </c>
      <c r="S263" s="27">
        <f t="shared" si="6"/>
        <v>6.5610280639147756E-2</v>
      </c>
      <c r="T263">
        <f>Q263/'App MODELE'!$Q$4*1000</f>
        <v>0.18741456168288975</v>
      </c>
    </row>
    <row r="264" spans="16:20" x14ac:dyDescent="0.2">
      <c r="P264" s="18">
        <v>41091</v>
      </c>
      <c r="Q264">
        <v>0.14406212091794435</v>
      </c>
      <c r="R264" s="72">
        <v>31</v>
      </c>
      <c r="S264" s="27">
        <f t="shared" si="6"/>
        <v>5.3786634153951754E-2</v>
      </c>
      <c r="T264">
        <f>Q264/'App MODELE'!$Q$4*1000</f>
        <v>0.15876188373276065</v>
      </c>
    </row>
    <row r="265" spans="16:20" x14ac:dyDescent="0.2">
      <c r="P265" s="18">
        <v>41122</v>
      </c>
      <c r="Q265">
        <v>0.1234987008689515</v>
      </c>
      <c r="R265" s="72">
        <v>31</v>
      </c>
      <c r="S265" s="27">
        <f t="shared" si="6"/>
        <v>4.6109132642230995E-2</v>
      </c>
      <c r="T265">
        <f>Q265/'App MODELE'!$Q$4*1000</f>
        <v>0.13610022026311314</v>
      </c>
    </row>
    <row r="266" spans="16:20" x14ac:dyDescent="0.2">
      <c r="P266" s="18">
        <v>41153</v>
      </c>
      <c r="Q266">
        <v>0.10825340669469816</v>
      </c>
      <c r="R266" s="72">
        <v>30</v>
      </c>
      <c r="S266" s="27">
        <f t="shared" si="6"/>
        <v>4.176443159517676E-2</v>
      </c>
      <c r="T266">
        <f>Q266/'App MODELE'!$Q$4*1000</f>
        <v>0.11929933182871928</v>
      </c>
    </row>
    <row r="267" spans="16:20" x14ac:dyDescent="0.2">
      <c r="P267" s="18">
        <v>41183</v>
      </c>
      <c r="Q267">
        <v>6.4367050170597526</v>
      </c>
      <c r="R267" s="72">
        <v>31</v>
      </c>
      <c r="S267" s="27">
        <f t="shared" si="6"/>
        <v>2.4031903438843161</v>
      </c>
      <c r="T267">
        <f>Q267/'App MODELE'!$Q$4*1000</f>
        <v>7.0934913843353646</v>
      </c>
    </row>
    <row r="268" spans="16:20" x14ac:dyDescent="0.2">
      <c r="P268" s="18">
        <v>41214</v>
      </c>
      <c r="Q268">
        <v>13.790609476649577</v>
      </c>
      <c r="R268" s="72">
        <v>30</v>
      </c>
      <c r="S268" s="27">
        <f t="shared" si="6"/>
        <v>5.3204511869790041</v>
      </c>
      <c r="T268">
        <f>Q268/'App MODELE'!$Q$4*1000</f>
        <v>15.197771103084138</v>
      </c>
    </row>
    <row r="269" spans="16:20" x14ac:dyDescent="0.2">
      <c r="P269" s="18">
        <v>41244</v>
      </c>
      <c r="Q269">
        <v>4.6417784440476622</v>
      </c>
      <c r="R269" s="72">
        <v>31</v>
      </c>
      <c r="S269" s="27">
        <f t="shared" si="6"/>
        <v>1.7330415337692884</v>
      </c>
      <c r="T269">
        <f>Q269/'App MODELE'!$Q$4*1000</f>
        <v>5.1154146902146351</v>
      </c>
    </row>
    <row r="270" spans="16:20" x14ac:dyDescent="0.2">
      <c r="P270" s="18">
        <v>41275</v>
      </c>
      <c r="Q270">
        <v>3.0119501343024848</v>
      </c>
      <c r="R270" s="72">
        <v>31</v>
      </c>
      <c r="S270" s="27">
        <f t="shared" si="6"/>
        <v>1.1245333536075586</v>
      </c>
      <c r="T270">
        <f>Q270/'App MODELE'!$Q$4*1000</f>
        <v>3.3192825010772249</v>
      </c>
    </row>
    <row r="271" spans="16:20" x14ac:dyDescent="0.2">
      <c r="P271" s="18">
        <v>41306</v>
      </c>
      <c r="Q271">
        <v>1.1430425213440176</v>
      </c>
      <c r="R271" s="72">
        <v>28</v>
      </c>
      <c r="S271" s="27">
        <f t="shared" si="6"/>
        <v>0.47248781470900197</v>
      </c>
      <c r="T271">
        <f>Q271/'App MODELE'!$Q$4*1000</f>
        <v>1.2596759142438563</v>
      </c>
    </row>
    <row r="272" spans="16:20" x14ac:dyDescent="0.2">
      <c r="P272" s="18">
        <v>41334</v>
      </c>
      <c r="Q272">
        <v>8.7676986782455906</v>
      </c>
      <c r="R272" s="72">
        <v>31</v>
      </c>
      <c r="S272" s="27">
        <f t="shared" si="6"/>
        <v>3.2734836761669617</v>
      </c>
      <c r="T272">
        <f>Q272/'App MODELE'!$Q$4*1000</f>
        <v>9.6623342020096654</v>
      </c>
    </row>
    <row r="273" spans="16:20" x14ac:dyDescent="0.2">
      <c r="P273" s="18">
        <v>41365</v>
      </c>
      <c r="Q273">
        <v>2.9764959618042202</v>
      </c>
      <c r="R273" s="72">
        <v>30</v>
      </c>
      <c r="S273" s="27">
        <f t="shared" si="6"/>
        <v>1.1483394914368132</v>
      </c>
      <c r="T273">
        <f>Q273/'App MODELE'!$Q$4*1000</f>
        <v>3.2802106675088663</v>
      </c>
    </row>
    <row r="274" spans="16:20" x14ac:dyDescent="0.2">
      <c r="P274" s="18">
        <v>41395</v>
      </c>
      <c r="Q274">
        <v>0.52602173929923723</v>
      </c>
      <c r="R274" s="72">
        <v>31</v>
      </c>
      <c r="S274" s="27">
        <f t="shared" si="6"/>
        <v>0.19639401855556948</v>
      </c>
      <c r="T274">
        <f>Q274/'App MODELE'!$Q$4*1000</f>
        <v>0.57969577070920231</v>
      </c>
    </row>
    <row r="275" spans="16:20" x14ac:dyDescent="0.2">
      <c r="P275" s="18">
        <v>41426</v>
      </c>
      <c r="Q275">
        <v>0.2077614508398245</v>
      </c>
      <c r="R275" s="72">
        <v>30</v>
      </c>
      <c r="S275" s="27">
        <f t="shared" si="6"/>
        <v>8.0154880725240935E-2</v>
      </c>
      <c r="T275">
        <f>Q275/'App MODELE'!$Q$4*1000</f>
        <v>0.22896094471057682</v>
      </c>
    </row>
    <row r="276" spans="16:20" x14ac:dyDescent="0.2">
      <c r="P276" s="18">
        <v>41456</v>
      </c>
      <c r="Q276">
        <v>0.13141679939356363</v>
      </c>
      <c r="R276" s="72">
        <v>31</v>
      </c>
      <c r="S276" s="27">
        <f t="shared" si="6"/>
        <v>4.9065411959962529E-2</v>
      </c>
      <c r="T276">
        <f>Q276/'App MODELE'!$Q$4*1000</f>
        <v>0.14482626309337965</v>
      </c>
    </row>
    <row r="277" spans="16:20" x14ac:dyDescent="0.2">
      <c r="P277" s="18">
        <v>41487</v>
      </c>
      <c r="Q277">
        <v>6.9962900396573477E-2</v>
      </c>
      <c r="R277" s="72">
        <v>31</v>
      </c>
      <c r="S277" s="27">
        <f t="shared" si="6"/>
        <v>2.6121154568613157E-2</v>
      </c>
      <c r="T277">
        <f>Q277/'App MODELE'!$Q$4*1000</f>
        <v>7.710175157489281E-2</v>
      </c>
    </row>
    <row r="278" spans="16:20" x14ac:dyDescent="0.2">
      <c r="P278" s="18">
        <v>41518</v>
      </c>
      <c r="Q278">
        <v>5.7790301172169663E-2</v>
      </c>
      <c r="R278" s="72">
        <v>30</v>
      </c>
      <c r="S278" s="27">
        <f>Q278/R278/24/3600*1000000</f>
        <v>2.2295640884324716E-2</v>
      </c>
      <c r="T278">
        <f>Q278/'App MODELE'!$Q$4*1000</f>
        <v>6.3687088716423298E-2</v>
      </c>
    </row>
    <row r="279" spans="16:20" x14ac:dyDescent="0.2">
      <c r="P279" s="18">
        <v>41548</v>
      </c>
      <c r="Q279">
        <v>5.1881272422459053E-2</v>
      </c>
      <c r="R279" s="72">
        <v>31</v>
      </c>
      <c r="S279" s="27">
        <f>Q279/R279/24/3600*1000000</f>
        <v>1.9370248066927661E-2</v>
      </c>
      <c r="T279">
        <f>Q279/'App MODELE'!$Q$4*1000</f>
        <v>5.717511645503031E-2</v>
      </c>
    </row>
    <row r="280" spans="16:20" x14ac:dyDescent="0.2">
      <c r="P280" s="18">
        <v>41579</v>
      </c>
      <c r="Q280">
        <v>0.14488938494290385</v>
      </c>
      <c r="R280" s="72">
        <v>30</v>
      </c>
      <c r="S280" s="27">
        <f t="shared" si="6"/>
        <v>5.589868246254006E-2</v>
      </c>
      <c r="T280">
        <f>Q280/'App MODELE'!$Q$4*1000</f>
        <v>0.15967355984935569</v>
      </c>
    </row>
    <row r="281" spans="16:20" x14ac:dyDescent="0.2">
      <c r="P281" s="18">
        <v>41609</v>
      </c>
      <c r="Q281">
        <v>0.11002611531961129</v>
      </c>
      <c r="R281" s="72">
        <v>31</v>
      </c>
      <c r="S281" s="27">
        <f t="shared" si="6"/>
        <v>4.107904544489669E-2</v>
      </c>
      <c r="T281">
        <f>Q281/'App MODELE'!$Q$4*1000</f>
        <v>0.12125292350713712</v>
      </c>
    </row>
    <row r="282" spans="16:20" x14ac:dyDescent="0.2">
      <c r="P282" s="18">
        <v>41640</v>
      </c>
      <c r="Q282">
        <v>2.1105868888216297</v>
      </c>
      <c r="R282" s="72">
        <v>31</v>
      </c>
      <c r="S282" s="27">
        <f t="shared" si="6"/>
        <v>0.78800287067713171</v>
      </c>
      <c r="T282">
        <f>Q282/'App MODELE'!$Q$4*1000</f>
        <v>2.3259462523243406</v>
      </c>
    </row>
    <row r="283" spans="16:20" x14ac:dyDescent="0.2">
      <c r="P283" s="18">
        <v>41671</v>
      </c>
      <c r="Q283">
        <v>1.1831057362670552</v>
      </c>
      <c r="R283" s="72">
        <v>28</v>
      </c>
      <c r="S283" s="27">
        <f t="shared" si="6"/>
        <v>0.48904833675060155</v>
      </c>
      <c r="T283">
        <f>Q283/'App MODELE'!$Q$4*1000</f>
        <v>1.3038270861761003</v>
      </c>
    </row>
    <row r="284" spans="16:20" x14ac:dyDescent="0.2">
      <c r="P284" s="18">
        <v>41699</v>
      </c>
      <c r="Q284">
        <v>0.22147039753915293</v>
      </c>
      <c r="R284" s="72">
        <v>31</v>
      </c>
      <c r="S284" s="27">
        <f t="shared" si="6"/>
        <v>8.2687573752670593E-2</v>
      </c>
      <c r="T284">
        <f>Q284/'App MODELE'!$Q$4*1000</f>
        <v>0.24406872035700836</v>
      </c>
    </row>
    <row r="285" spans="16:20" x14ac:dyDescent="0.2">
      <c r="P285" s="18">
        <v>41730</v>
      </c>
      <c r="Q285">
        <v>0.39153224495582373</v>
      </c>
      <c r="R285" s="72">
        <v>30</v>
      </c>
      <c r="S285" s="27">
        <f t="shared" si="6"/>
        <v>0.15105410685024065</v>
      </c>
      <c r="T285">
        <f>Q285/'App MODELE'!$Q$4*1000</f>
        <v>0.43148328203989789</v>
      </c>
    </row>
    <row r="286" spans="16:20" x14ac:dyDescent="0.2">
      <c r="P286" s="18">
        <v>41760</v>
      </c>
      <c r="Q286">
        <v>6.7008386021718158E-2</v>
      </c>
      <c r="R286" s="72">
        <v>31</v>
      </c>
      <c r="S286" s="27">
        <f t="shared" si="6"/>
        <v>2.5018065270952117E-2</v>
      </c>
      <c r="T286">
        <f>Q286/'App MODELE'!$Q$4*1000</f>
        <v>7.3845765444196285E-2</v>
      </c>
    </row>
    <row r="287" spans="16:20" x14ac:dyDescent="0.2">
      <c r="P287" s="18">
        <v>41791</v>
      </c>
      <c r="Q287">
        <v>5.0817647247511151E-2</v>
      </c>
      <c r="R287" s="72">
        <v>30</v>
      </c>
      <c r="S287" s="27">
        <f t="shared" si="6"/>
        <v>1.9605573783762018E-2</v>
      </c>
      <c r="T287">
        <f>Q287/'App MODELE'!$Q$4*1000</f>
        <v>5.6002961447979581E-2</v>
      </c>
    </row>
    <row r="288" spans="16:20" x14ac:dyDescent="0.2">
      <c r="P288" s="18">
        <v>41821</v>
      </c>
      <c r="Q288">
        <v>5.1526730697476424E-2</v>
      </c>
      <c r="R288" s="72">
        <v>31</v>
      </c>
      <c r="S288" s="27">
        <f t="shared" si="6"/>
        <v>1.9237877351208341E-2</v>
      </c>
      <c r="T288">
        <f>Q288/'App MODELE'!$Q$4*1000</f>
        <v>5.6784398119346741E-2</v>
      </c>
    </row>
    <row r="289" spans="16:20" x14ac:dyDescent="0.2">
      <c r="P289" s="18">
        <v>41852</v>
      </c>
      <c r="Q289">
        <v>4.3963173897846854E-2</v>
      </c>
      <c r="R289" s="72">
        <v>31</v>
      </c>
      <c r="S289" s="27">
        <f t="shared" si="6"/>
        <v>1.6413968749196109E-2</v>
      </c>
      <c r="T289">
        <f>Q289/'App MODELE'!$Q$4*1000</f>
        <v>4.8449073624763722E-2</v>
      </c>
    </row>
    <row r="290" spans="16:20" x14ac:dyDescent="0.2">
      <c r="P290" s="18">
        <v>41883</v>
      </c>
      <c r="Q290">
        <v>0.56206681467247166</v>
      </c>
      <c r="R290" s="72">
        <v>30</v>
      </c>
      <c r="S290" s="27">
        <f t="shared" si="6"/>
        <v>0.21684676491993504</v>
      </c>
      <c r="T290">
        <f>Q290/'App MODELE'!$Q$4*1000</f>
        <v>0.61941880150369921</v>
      </c>
    </row>
    <row r="291" spans="16:20" x14ac:dyDescent="0.2">
      <c r="P291" s="18">
        <v>41913</v>
      </c>
      <c r="Q291">
        <v>7.3271956496411411E-3</v>
      </c>
      <c r="R291" s="72">
        <v>31</v>
      </c>
      <c r="S291" s="27">
        <f t="shared" si="6"/>
        <v>2.7356614581993512E-3</v>
      </c>
      <c r="T291">
        <f>Q291/'App MODELE'!$Q$4*1000</f>
        <v>8.074845604127287E-3</v>
      </c>
    </row>
    <row r="292" spans="16:20" x14ac:dyDescent="0.2">
      <c r="P292" s="18">
        <v>41944</v>
      </c>
      <c r="Q292">
        <v>8.5684462288053442</v>
      </c>
      <c r="R292" s="72">
        <v>30</v>
      </c>
      <c r="S292" s="27">
        <f t="shared" si="6"/>
        <v>3.3057277117304564</v>
      </c>
      <c r="T292">
        <f>Q292/'App MODELE'!$Q$4*1000</f>
        <v>9.4427504973554903</v>
      </c>
    </row>
    <row r="293" spans="16:20" x14ac:dyDescent="0.2">
      <c r="P293" s="18">
        <v>41974</v>
      </c>
      <c r="Q293">
        <v>10.309364279045075</v>
      </c>
      <c r="R293" s="72">
        <v>31</v>
      </c>
      <c r="S293" s="27">
        <f t="shared" si="6"/>
        <v>3.8490756716864825</v>
      </c>
      <c r="T293">
        <f>Q293/'App MODELE'!$Q$4*1000</f>
        <v>11.361307765007082</v>
      </c>
    </row>
    <row r="294" spans="16:20" x14ac:dyDescent="0.2">
      <c r="P294" s="18">
        <v>42005</v>
      </c>
      <c r="Q294">
        <v>6.8619187258889234</v>
      </c>
      <c r="R294" s="72">
        <v>31</v>
      </c>
      <c r="S294" s="27">
        <f t="shared" si="6"/>
        <v>2.5619469556036898</v>
      </c>
      <c r="T294">
        <f>Q294/'App MODELE'!$Q$4*1000</f>
        <v>7.5620929082651989</v>
      </c>
    </row>
    <row r="295" spans="16:20" x14ac:dyDescent="0.2">
      <c r="P295" s="18">
        <v>42036</v>
      </c>
      <c r="Q295">
        <v>0.86378182263269465</v>
      </c>
      <c r="R295" s="72">
        <v>28</v>
      </c>
      <c r="S295" s="27">
        <f t="shared" si="6"/>
        <v>0.35705267139248292</v>
      </c>
      <c r="T295">
        <f>Q295/'App MODELE'!$Q$4*1000</f>
        <v>0.95192010517042425</v>
      </c>
    </row>
    <row r="296" spans="16:20" x14ac:dyDescent="0.2">
      <c r="P296" s="18">
        <v>42064</v>
      </c>
      <c r="Q296">
        <v>2.6932171235430946</v>
      </c>
      <c r="R296" s="72">
        <v>31</v>
      </c>
      <c r="S296" s="27">
        <f t="shared" si="6"/>
        <v>1.0055320801758867</v>
      </c>
      <c r="T296">
        <f>Q296/'App MODELE'!$Q$4*1000</f>
        <v>2.9680267172976875</v>
      </c>
    </row>
    <row r="297" spans="16:20" x14ac:dyDescent="0.2">
      <c r="P297" s="18">
        <v>42095</v>
      </c>
      <c r="Q297">
        <v>0.28871514471085963</v>
      </c>
      <c r="R297" s="72">
        <v>30</v>
      </c>
      <c r="S297" s="27">
        <f t="shared" si="6"/>
        <v>0.11138701570635018</v>
      </c>
      <c r="T297">
        <f>Q297/'App MODELE'!$Q$4*1000</f>
        <v>0.31817496469166051</v>
      </c>
    </row>
    <row r="298" spans="16:20" x14ac:dyDescent="0.2">
      <c r="P298" s="18">
        <v>42125</v>
      </c>
      <c r="Q298">
        <v>0.1741981675414683</v>
      </c>
      <c r="R298" s="72">
        <v>31</v>
      </c>
      <c r="S298" s="27">
        <f t="shared" si="6"/>
        <v>6.5038144990094207E-2</v>
      </c>
      <c r="T298">
        <f>Q298/'App MODELE'!$Q$4*1000</f>
        <v>0.19197294226586473</v>
      </c>
    </row>
    <row r="299" spans="16:20" x14ac:dyDescent="0.2">
      <c r="P299" s="18">
        <v>42156</v>
      </c>
      <c r="Q299">
        <v>4.3372271022875795E-2</v>
      </c>
      <c r="R299" s="72">
        <v>30</v>
      </c>
      <c r="S299" s="27">
        <f t="shared" si="6"/>
        <v>1.67331292526527E-2</v>
      </c>
      <c r="T299">
        <f>Q299/'App MODELE'!$Q$4*1000</f>
        <v>4.7797876398624428E-2</v>
      </c>
    </row>
    <row r="300" spans="16:20" x14ac:dyDescent="0.2">
      <c r="P300" s="18">
        <v>42186</v>
      </c>
      <c r="Q300">
        <v>2.1036142348969725E-2</v>
      </c>
      <c r="R300" s="72">
        <v>31</v>
      </c>
      <c r="S300" s="27">
        <f t="shared" si="6"/>
        <v>7.853995799346522E-3</v>
      </c>
      <c r="T300">
        <f>Q300/'App MODELE'!$Q$4*1000</f>
        <v>2.318262125055898E-2</v>
      </c>
    </row>
    <row r="301" spans="16:20" x14ac:dyDescent="0.2">
      <c r="P301" s="18">
        <v>42217</v>
      </c>
      <c r="Q301">
        <v>1.8554350274091275E-2</v>
      </c>
      <c r="R301" s="72">
        <v>31</v>
      </c>
      <c r="S301" s="27">
        <f t="shared" si="6"/>
        <v>6.9274007893112589E-3</v>
      </c>
      <c r="T301">
        <f>Q301/'App MODELE'!$Q$4*1000</f>
        <v>2.0447592900773935E-2</v>
      </c>
    </row>
    <row r="302" spans="16:20" x14ac:dyDescent="0.2">
      <c r="P302" s="18">
        <v>42248</v>
      </c>
      <c r="Q302">
        <v>1.2511777474637213</v>
      </c>
      <c r="R302" s="72">
        <v>30</v>
      </c>
      <c r="S302" s="27">
        <f t="shared" si="6"/>
        <v>0.48270746429927519</v>
      </c>
      <c r="T302">
        <f>Q302/'App MODELE'!$Q$4*1000</f>
        <v>1.3788450066273474</v>
      </c>
    </row>
    <row r="303" spans="16:20" x14ac:dyDescent="0.2">
      <c r="P303" s="18">
        <v>42278</v>
      </c>
      <c r="Q303">
        <v>0.16202556831706452</v>
      </c>
      <c r="R303" s="72">
        <v>31</v>
      </c>
      <c r="S303" s="27">
        <f t="shared" si="6"/>
        <v>6.0493417083730787E-2</v>
      </c>
      <c r="T303">
        <f>Q303/'App MODELE'!$Q$4*1000</f>
        <v>0.17855827940739524</v>
      </c>
    </row>
    <row r="304" spans="16:20" x14ac:dyDescent="0.2">
      <c r="P304" s="18">
        <v>42309</v>
      </c>
      <c r="Q304">
        <v>0.10683523979476763</v>
      </c>
      <c r="R304" s="72">
        <v>30</v>
      </c>
      <c r="S304" s="27">
        <f t="shared" si="6"/>
        <v>4.1217299303536896E-2</v>
      </c>
      <c r="T304">
        <f>Q304/'App MODELE'!$Q$4*1000</f>
        <v>0.11773645848598498</v>
      </c>
    </row>
    <row r="305" spans="16:20" x14ac:dyDescent="0.2">
      <c r="P305" s="18">
        <v>42339</v>
      </c>
      <c r="Q305">
        <v>4.7744952297661639E-2</v>
      </c>
      <c r="R305" s="72">
        <v>31</v>
      </c>
      <c r="S305" s="27">
        <f t="shared" si="6"/>
        <v>1.7825923050202221E-2</v>
      </c>
      <c r="T305">
        <f>Q305/'App MODELE'!$Q$4*1000</f>
        <v>5.2616735872055231E-2</v>
      </c>
    </row>
    <row r="306" spans="16:20" x14ac:dyDescent="0.2">
      <c r="P306" s="18">
        <v>42370</v>
      </c>
      <c r="Q306">
        <v>0.29828777128539063</v>
      </c>
      <c r="R306" s="72">
        <v>31</v>
      </c>
      <c r="S306" s="27">
        <f t="shared" si="6"/>
        <v>0.11136789549185731</v>
      </c>
      <c r="T306">
        <f>Q306/'App MODELE'!$Q$4*1000</f>
        <v>0.32872435975511693</v>
      </c>
    </row>
    <row r="307" spans="16:20" x14ac:dyDescent="0.2">
      <c r="P307" s="18">
        <v>42401</v>
      </c>
      <c r="Q307">
        <v>3.1471487120958637</v>
      </c>
      <c r="R307" s="72">
        <v>29</v>
      </c>
      <c r="S307" s="27">
        <f t="shared" si="6"/>
        <v>1.2560459419284258</v>
      </c>
      <c r="T307">
        <f>Q307/'App MODELE'!$Q$4*1000</f>
        <v>3.4682764264178969</v>
      </c>
    </row>
    <row r="308" spans="16:20" x14ac:dyDescent="0.2">
      <c r="P308" s="18">
        <v>42430</v>
      </c>
      <c r="Q308">
        <v>0.48962212220101997</v>
      </c>
      <c r="R308" s="72">
        <v>31</v>
      </c>
      <c r="S308" s="27">
        <f t="shared" si="6"/>
        <v>0.18280395840838556</v>
      </c>
      <c r="T308">
        <f>Q308/'App MODELE'!$Q$4*1000</f>
        <v>0.53958202157902158</v>
      </c>
    </row>
    <row r="309" spans="16:20" x14ac:dyDescent="0.2">
      <c r="P309" s="18">
        <v>42461</v>
      </c>
      <c r="Q309">
        <v>3.4626908473304095E-2</v>
      </c>
      <c r="R309" s="72">
        <v>30</v>
      </c>
      <c r="S309" s="27">
        <f t="shared" si="6"/>
        <v>1.3359146787540162E-2</v>
      </c>
      <c r="T309">
        <f>Q309/'App MODELE'!$Q$4*1000</f>
        <v>3.8160157451762815E-2</v>
      </c>
    </row>
    <row r="310" spans="16:20" x14ac:dyDescent="0.2">
      <c r="P310" s="18">
        <v>42491</v>
      </c>
      <c r="Q310">
        <v>2.9072421448576143E-2</v>
      </c>
      <c r="R310" s="72">
        <v>31</v>
      </c>
      <c r="S310" s="27">
        <f t="shared" si="6"/>
        <v>1.085439868898452E-2</v>
      </c>
      <c r="T310">
        <f>Q310/'App MODELE'!$Q$4*1000</f>
        <v>3.2038903526053431E-2</v>
      </c>
    </row>
    <row r="311" spans="16:20" x14ac:dyDescent="0.2">
      <c r="P311" s="18">
        <v>42522</v>
      </c>
      <c r="Q311">
        <v>1.6308919349201249E-2</v>
      </c>
      <c r="R311" s="72">
        <v>30</v>
      </c>
      <c r="S311" s="27">
        <f t="shared" si="6"/>
        <v>6.2920213538585059E-3</v>
      </c>
      <c r="T311">
        <f>Q311/'App MODELE'!$Q$4*1000</f>
        <v>1.7973043441444608E-2</v>
      </c>
    </row>
    <row r="312" spans="16:20" x14ac:dyDescent="0.2">
      <c r="P312" s="18">
        <v>42552</v>
      </c>
      <c r="Q312">
        <v>1.394530784931701E-2</v>
      </c>
      <c r="R312" s="72">
        <v>31</v>
      </c>
      <c r="S312" s="27">
        <f t="shared" si="6"/>
        <v>5.2065814849600548E-3</v>
      </c>
      <c r="T312">
        <f>Q312/'App MODELE'!$Q$4*1000</f>
        <v>1.5368254536887416E-2</v>
      </c>
    </row>
    <row r="313" spans="16:20" x14ac:dyDescent="0.2">
      <c r="P313" s="18">
        <v>42583</v>
      </c>
      <c r="Q313">
        <v>9.8089877245195918E-3</v>
      </c>
      <c r="R313" s="72">
        <v>31</v>
      </c>
      <c r="S313" s="27">
        <f t="shared" si="6"/>
        <v>3.6622564682346147E-3</v>
      </c>
      <c r="T313">
        <f>Q313/'App MODELE'!$Q$4*1000</f>
        <v>1.0809873953912336E-2</v>
      </c>
    </row>
    <row r="314" spans="16:20" x14ac:dyDescent="0.2">
      <c r="P314" s="18">
        <v>42614</v>
      </c>
      <c r="Q314">
        <v>1.1345335199444348E-2</v>
      </c>
      <c r="R314" s="72">
        <v>30</v>
      </c>
      <c r="S314" s="27">
        <f t="shared" si="6"/>
        <v>4.3770583331189617E-3</v>
      </c>
      <c r="T314">
        <f>Q314/'App MODELE'!$Q$4*1000</f>
        <v>1.2502986741874509E-2</v>
      </c>
    </row>
    <row r="315" spans="16:20" x14ac:dyDescent="0.2">
      <c r="P315" s="18">
        <v>42644</v>
      </c>
      <c r="Q315">
        <v>1.2908864206617763</v>
      </c>
      <c r="R315" s="72">
        <v>31</v>
      </c>
      <c r="S315" s="27">
        <f t="shared" si="6"/>
        <v>0.48196177593405631</v>
      </c>
      <c r="T315">
        <f>Q315/'App MODELE'!$Q$4*1000</f>
        <v>1.422605460223908</v>
      </c>
    </row>
    <row r="316" spans="16:20" x14ac:dyDescent="0.2">
      <c r="P316" s="18">
        <v>42675</v>
      </c>
      <c r="Q316">
        <v>2.3840567393582366</v>
      </c>
      <c r="R316" s="72">
        <v>30</v>
      </c>
      <c r="S316" s="27">
        <f t="shared" si="6"/>
        <v>0.91977497660425789</v>
      </c>
      <c r="T316">
        <f>Q316/'App MODELE'!$Q$4*1000</f>
        <v>2.6273203285816078</v>
      </c>
    </row>
    <row r="317" spans="16:20" x14ac:dyDescent="0.2">
      <c r="P317" s="18">
        <v>42705</v>
      </c>
      <c r="Q317">
        <v>2.9868958524037121</v>
      </c>
      <c r="R317" s="72">
        <v>31</v>
      </c>
      <c r="S317" s="27">
        <f t="shared" si="6"/>
        <v>1.115179156363393</v>
      </c>
      <c r="T317">
        <f>Q317/'App MODELE'!$Q$4*1000</f>
        <v>3.2916717386889194</v>
      </c>
    </row>
    <row r="318" spans="16:20" x14ac:dyDescent="0.2">
      <c r="P318" s="18">
        <v>42736</v>
      </c>
      <c r="Q318">
        <v>0.23376117733855109</v>
      </c>
      <c r="R318" s="72">
        <v>31</v>
      </c>
      <c r="S318" s="27">
        <f t="shared" si="6"/>
        <v>8.7276425230940535E-2</v>
      </c>
      <c r="T318">
        <f>Q318/'App MODELE'!$Q$4*1000</f>
        <v>0.25761362266070581</v>
      </c>
    </row>
    <row r="319" spans="16:20" x14ac:dyDescent="0.2">
      <c r="P319" s="18">
        <v>42767</v>
      </c>
      <c r="Q319">
        <v>2.0589419775491593</v>
      </c>
      <c r="R319" s="72">
        <v>28</v>
      </c>
      <c r="S319" s="27">
        <f t="shared" si="6"/>
        <v>0.85108382008480454</v>
      </c>
      <c r="T319">
        <f>Q319/'App MODELE'!$Q$4*1000</f>
        <v>2.2690316147597662</v>
      </c>
    </row>
    <row r="320" spans="16:20" x14ac:dyDescent="0.2">
      <c r="P320" s="18">
        <v>42795</v>
      </c>
      <c r="Q320">
        <v>4.3726812747858425E-2</v>
      </c>
      <c r="R320" s="72">
        <v>31</v>
      </c>
      <c r="S320" s="27">
        <f t="shared" si="6"/>
        <v>1.6325721605383224E-2</v>
      </c>
      <c r="T320">
        <f>Q320/'App MODELE'!$Q$4*1000</f>
        <v>4.8188594734308005E-2</v>
      </c>
    </row>
    <row r="321" spans="16:20" x14ac:dyDescent="0.2">
      <c r="P321" s="18">
        <v>42826</v>
      </c>
      <c r="Q321">
        <v>3.0845130073489314E-2</v>
      </c>
      <c r="R321" s="72">
        <v>30</v>
      </c>
      <c r="S321" s="27">
        <f t="shared" si="6"/>
        <v>1.1900127343167175E-2</v>
      </c>
      <c r="T321">
        <f>Q321/'App MODELE'!$Q$4*1000</f>
        <v>3.3992495204471312E-2</v>
      </c>
    </row>
    <row r="322" spans="16:20" x14ac:dyDescent="0.2">
      <c r="P322" s="18">
        <v>42856</v>
      </c>
      <c r="Q322">
        <v>2.2454309248900271E-2</v>
      </c>
      <c r="R322" s="72">
        <v>31</v>
      </c>
      <c r="S322" s="27">
        <f t="shared" si="6"/>
        <v>8.3834786622238155E-3</v>
      </c>
      <c r="T322">
        <f>Q322/'App MODELE'!$Q$4*1000</f>
        <v>2.4745494593293296E-2</v>
      </c>
    </row>
    <row r="323" spans="16:20" x14ac:dyDescent="0.2">
      <c r="P323" s="18">
        <v>42887</v>
      </c>
      <c r="Q323">
        <v>2.481792074878451E-2</v>
      </c>
      <c r="R323" s="72">
        <v>30</v>
      </c>
      <c r="S323" s="27">
        <f t="shared" ref="S323:S386" si="7">Q323/R323/24/3600*1000000</f>
        <v>9.5748151036977279E-3</v>
      </c>
      <c r="T323">
        <f>Q323/'App MODELE'!$Q$4*1000</f>
        <v>2.7350283497850486E-2</v>
      </c>
    </row>
    <row r="324" spans="16:20" x14ac:dyDescent="0.2">
      <c r="P324" s="18">
        <v>42917</v>
      </c>
      <c r="Q324">
        <v>2.3517934423848183E-2</v>
      </c>
      <c r="R324" s="72">
        <v>31</v>
      </c>
      <c r="S324" s="27">
        <f t="shared" si="7"/>
        <v>8.7805908093817886E-3</v>
      </c>
      <c r="T324">
        <f>Q324/'App MODELE'!$Q$4*1000</f>
        <v>2.5917649600344039E-2</v>
      </c>
    </row>
    <row r="325" spans="16:20" x14ac:dyDescent="0.2">
      <c r="P325" s="18">
        <v>42948</v>
      </c>
      <c r="Q325">
        <v>2.3517934423848183E-2</v>
      </c>
      <c r="R325" s="72">
        <v>31</v>
      </c>
      <c r="S325" s="27">
        <f t="shared" si="7"/>
        <v>8.7805908093817886E-3</v>
      </c>
      <c r="T325">
        <f>Q325/'App MODELE'!$Q$4*1000</f>
        <v>2.5917649600344039E-2</v>
      </c>
    </row>
    <row r="326" spans="16:20" x14ac:dyDescent="0.2">
      <c r="P326" s="18">
        <v>42979</v>
      </c>
      <c r="Q326">
        <v>1.7845266824126002E-2</v>
      </c>
      <c r="R326" s="72">
        <v>30</v>
      </c>
      <c r="S326" s="27">
        <f t="shared" si="7"/>
        <v>6.8847480031350309E-3</v>
      </c>
      <c r="T326">
        <f>Q326/'App MODELE'!$Q$4*1000</f>
        <v>1.9666156229406775E-2</v>
      </c>
    </row>
    <row r="327" spans="16:20" x14ac:dyDescent="0.2">
      <c r="P327" s="18">
        <v>43009</v>
      </c>
      <c r="Q327">
        <v>8.39082082458905E-3</v>
      </c>
      <c r="R327" s="72">
        <v>31</v>
      </c>
      <c r="S327" s="27">
        <f t="shared" si="7"/>
        <v>3.1327736053573217E-3</v>
      </c>
      <c r="T327">
        <f>Q327/'App MODELE'!$Q$4*1000</f>
        <v>9.2470006111780231E-3</v>
      </c>
    </row>
    <row r="328" spans="16:20" x14ac:dyDescent="0.2">
      <c r="P328" s="18">
        <v>43040</v>
      </c>
      <c r="Q328">
        <v>0.60023914039560211</v>
      </c>
      <c r="R328" s="72">
        <v>30</v>
      </c>
      <c r="S328" s="27">
        <f t="shared" si="7"/>
        <v>0.23157374243657486</v>
      </c>
      <c r="T328">
        <f>Q328/'App MODELE'!$Q$4*1000</f>
        <v>0.66148614231229774</v>
      </c>
    </row>
    <row r="329" spans="16:20" x14ac:dyDescent="0.2">
      <c r="P329" s="18">
        <v>43070</v>
      </c>
      <c r="Q329">
        <v>1.6615007038436247</v>
      </c>
      <c r="R329" s="72">
        <v>31</v>
      </c>
      <c r="S329" s="27">
        <f t="shared" si="7"/>
        <v>0.62033329743265564</v>
      </c>
      <c r="T329">
        <f>Q329/'App MODELE'!$Q$4*1000</f>
        <v>1.831036360458475</v>
      </c>
    </row>
    <row r="330" spans="16:20" x14ac:dyDescent="0.2">
      <c r="P330" s="18">
        <v>43101</v>
      </c>
      <c r="Q330">
        <v>3.5729533238000082</v>
      </c>
      <c r="R330" s="72">
        <v>31</v>
      </c>
      <c r="S330" s="27">
        <f t="shared" si="7"/>
        <v>1.3339879494474345</v>
      </c>
      <c r="T330">
        <f>Q330/'App MODELE'!$Q$4*1000</f>
        <v>3.9375291475738736</v>
      </c>
    </row>
    <row r="331" spans="16:20" x14ac:dyDescent="0.2">
      <c r="P331" s="18">
        <v>43132</v>
      </c>
      <c r="Q331">
        <v>2.1198049736711808</v>
      </c>
      <c r="R331" s="72">
        <v>28</v>
      </c>
      <c r="S331" s="27">
        <f t="shared" si="7"/>
        <v>0.87624213528074602</v>
      </c>
      <c r="T331">
        <f>Q331/'App MODELE'!$Q$4*1000</f>
        <v>2.3361049290521163</v>
      </c>
    </row>
    <row r="332" spans="16:20" x14ac:dyDescent="0.2">
      <c r="P332" s="18">
        <v>43160</v>
      </c>
      <c r="Q332">
        <v>5.5615778592276097</v>
      </c>
      <c r="R332" s="72">
        <v>31</v>
      </c>
      <c r="S332" s="27">
        <f t="shared" si="7"/>
        <v>2.0764552939171184</v>
      </c>
      <c r="T332">
        <f>Q332/'App MODELE'!$Q$4*1000</f>
        <v>6.1290682924230611</v>
      </c>
    </row>
    <row r="333" spans="16:20" x14ac:dyDescent="0.2">
      <c r="P333" s="18">
        <v>43191</v>
      </c>
      <c r="Q333">
        <v>6.1476353306239071</v>
      </c>
      <c r="R333" s="72">
        <v>30</v>
      </c>
      <c r="S333" s="27">
        <f t="shared" si="7"/>
        <v>2.3717728899011985</v>
      </c>
      <c r="T333">
        <f>Q333/'App MODELE'!$Q$4*1000</f>
        <v>6.7749257013080166</v>
      </c>
    </row>
    <row r="334" spans="16:20" x14ac:dyDescent="0.2">
      <c r="P334" s="18">
        <v>43221</v>
      </c>
      <c r="Q334">
        <v>9.5489904595323277E-2</v>
      </c>
      <c r="R334" s="72">
        <v>31</v>
      </c>
      <c r="S334" s="27">
        <f t="shared" si="7"/>
        <v>3.5651846100404443E-2</v>
      </c>
      <c r="T334">
        <f>Q334/'App MODELE'!$Q$4*1000</f>
        <v>0.10523347174411046</v>
      </c>
    </row>
    <row r="335" spans="16:20" x14ac:dyDescent="0.2">
      <c r="P335" s="18">
        <v>43252</v>
      </c>
      <c r="Q335">
        <v>5.4008522772354871E-2</v>
      </c>
      <c r="R335" s="72">
        <v>30</v>
      </c>
      <c r="S335" s="27">
        <f t="shared" si="7"/>
        <v>2.0836621439951724E-2</v>
      </c>
      <c r="T335">
        <f>Q335/'App MODELE'!$Q$4*1000</f>
        <v>5.9519426469131782E-2</v>
      </c>
    </row>
    <row r="336" spans="16:20" x14ac:dyDescent="0.2">
      <c r="P336" s="18">
        <v>43282</v>
      </c>
      <c r="Q336">
        <v>4.7272229997684795E-2</v>
      </c>
      <c r="R336" s="72">
        <v>31</v>
      </c>
      <c r="S336" s="27">
        <f t="shared" si="7"/>
        <v>1.7649428762576462E-2</v>
      </c>
      <c r="T336">
        <f>Q336/'App MODELE'!$Q$4*1000</f>
        <v>5.2095778091143796E-2</v>
      </c>
    </row>
    <row r="337" spans="16:20" x14ac:dyDescent="0.2">
      <c r="P337" s="18">
        <v>43313</v>
      </c>
      <c r="Q337">
        <v>3.5808714223246219E-2</v>
      </c>
      <c r="R337" s="72">
        <v>31</v>
      </c>
      <c r="S337" s="27">
        <f t="shared" si="7"/>
        <v>1.3369442287651667E-2</v>
      </c>
      <c r="T337">
        <f>Q337/'App MODELE'!$Q$4*1000</f>
        <v>3.946255190404141E-2</v>
      </c>
    </row>
    <row r="338" spans="16:20" x14ac:dyDescent="0.2">
      <c r="P338" s="18">
        <v>43344</v>
      </c>
      <c r="Q338">
        <v>0.1257441317938415</v>
      </c>
      <c r="R338" s="72">
        <v>30</v>
      </c>
      <c r="S338" s="27">
        <f t="shared" si="7"/>
        <v>4.8512396525401819E-2</v>
      </c>
      <c r="T338">
        <f>Q338/'App MODELE'!$Q$4*1000</f>
        <v>0.13857476972244245</v>
      </c>
    </row>
    <row r="339" spans="16:20" x14ac:dyDescent="0.2">
      <c r="P339" s="18">
        <v>43374</v>
      </c>
      <c r="Q339">
        <v>3.9442766904318223</v>
      </c>
      <c r="R339" s="72">
        <v>31</v>
      </c>
      <c r="S339" s="27">
        <f t="shared" si="7"/>
        <v>1.4726242123774724</v>
      </c>
      <c r="T339">
        <f>Q339/'App MODELE'!$Q$4*1000</f>
        <v>4.346741484479808</v>
      </c>
    </row>
    <row r="340" spans="16:20" x14ac:dyDescent="0.2">
      <c r="P340" s="18">
        <v>43405</v>
      </c>
      <c r="Q340">
        <v>2.2522853982396902</v>
      </c>
      <c r="R340" s="72">
        <v>30</v>
      </c>
      <c r="S340" s="27">
        <f t="shared" si="7"/>
        <v>0.86893726783938674</v>
      </c>
      <c r="T340">
        <f>Q340/'App MODELE'!$Q$4*1000</f>
        <v>2.4821033471525444</v>
      </c>
    </row>
    <row r="341" spans="16:20" x14ac:dyDescent="0.2">
      <c r="P341" s="18">
        <v>43435</v>
      </c>
      <c r="Q341">
        <v>0.12278961741898622</v>
      </c>
      <c r="R341" s="72">
        <v>31</v>
      </c>
      <c r="S341" s="27">
        <f t="shared" si="7"/>
        <v>4.5844391210792347E-2</v>
      </c>
      <c r="T341">
        <f>Q341/'App MODELE'!$Q$4*1000</f>
        <v>0.13531878359174598</v>
      </c>
    </row>
    <row r="342" spans="16:20" x14ac:dyDescent="0.2">
      <c r="P342" s="18">
        <v>43466</v>
      </c>
      <c r="Q342">
        <v>0.24806102691285078</v>
      </c>
      <c r="R342" s="72">
        <v>31</v>
      </c>
      <c r="S342" s="27">
        <f t="shared" si="7"/>
        <v>9.2615377431619919E-2</v>
      </c>
      <c r="T342">
        <f>Q342/'App MODELE'!$Q$4*1000</f>
        <v>0.27337259553327692</v>
      </c>
    </row>
    <row r="343" spans="16:20" x14ac:dyDescent="0.2">
      <c r="P343" s="18">
        <v>43497</v>
      </c>
      <c r="Q343">
        <v>0.41847741605450428</v>
      </c>
      <c r="R343" s="72">
        <v>28</v>
      </c>
      <c r="S343" s="27">
        <f t="shared" si="7"/>
        <v>0.17298173613364098</v>
      </c>
      <c r="T343">
        <f>Q343/'App MODELE'!$Q$4*1000</f>
        <v>0.46117787555185008</v>
      </c>
    </row>
    <row r="344" spans="16:20" x14ac:dyDescent="0.2">
      <c r="P344" s="18">
        <v>43525</v>
      </c>
      <c r="Q344">
        <v>9.8917141270155426E-2</v>
      </c>
      <c r="R344" s="72">
        <v>31</v>
      </c>
      <c r="S344" s="27">
        <f t="shared" si="7"/>
        <v>3.6931429685691249E-2</v>
      </c>
      <c r="T344">
        <f>Q344/'App MODELE'!$Q$4*1000</f>
        <v>0.1090104156557184</v>
      </c>
    </row>
    <row r="345" spans="16:20" x14ac:dyDescent="0.2">
      <c r="P345" s="18">
        <v>43556</v>
      </c>
      <c r="Q345">
        <v>9.9389863570132256E-2</v>
      </c>
      <c r="R345" s="72">
        <v>30</v>
      </c>
      <c r="S345" s="27">
        <f t="shared" si="7"/>
        <v>3.8344854772427564E-2</v>
      </c>
      <c r="T345">
        <f>Q345/'App MODELE'!$Q$4*1000</f>
        <v>0.1095313734366298</v>
      </c>
    </row>
    <row r="346" spans="16:20" x14ac:dyDescent="0.2">
      <c r="P346" s="18">
        <v>43586</v>
      </c>
      <c r="Q346">
        <v>5.6726675997221761E-2</v>
      </c>
      <c r="R346" s="72">
        <v>31</v>
      </c>
      <c r="S346" s="27">
        <f t="shared" si="7"/>
        <v>2.1179314515091755E-2</v>
      </c>
      <c r="T346">
        <f>Q346/'App MODELE'!$Q$4*1000</f>
        <v>6.2514933709372569E-2</v>
      </c>
    </row>
    <row r="347" spans="16:20" x14ac:dyDescent="0.2">
      <c r="P347" s="18">
        <v>43617</v>
      </c>
      <c r="Q347">
        <v>4.5617701947765828E-2</v>
      </c>
      <c r="R347" s="72">
        <v>30</v>
      </c>
      <c r="S347" s="27">
        <f t="shared" si="7"/>
        <v>1.7599422047749162E-2</v>
      </c>
      <c r="T347">
        <f>Q347/'App MODELE'!$Q$4*1000</f>
        <v>5.0272425857953766E-2</v>
      </c>
    </row>
    <row r="348" spans="16:20" x14ac:dyDescent="0.2">
      <c r="P348" s="18">
        <v>43647</v>
      </c>
      <c r="Q348">
        <v>2.6826990523686114E-2</v>
      </c>
      <c r="R348" s="72">
        <v>31</v>
      </c>
      <c r="S348" s="27">
        <f t="shared" si="7"/>
        <v>1.001605082276214E-2</v>
      </c>
      <c r="T348">
        <f>Q348/'App MODELE'!$Q$4*1000</f>
        <v>2.9564354066724096E-2</v>
      </c>
    </row>
    <row r="349" spans="16:20" x14ac:dyDescent="0.2">
      <c r="P349" s="18">
        <v>43678</v>
      </c>
      <c r="Q349">
        <v>2.1390684073952372E-2</v>
      </c>
      <c r="R349" s="72">
        <v>31</v>
      </c>
      <c r="S349" s="27">
        <f t="shared" si="7"/>
        <v>7.986366515065851E-3</v>
      </c>
      <c r="T349">
        <f>Q349/'App MODELE'!$Q$4*1000</f>
        <v>2.3573339586242571E-2</v>
      </c>
    </row>
    <row r="350" spans="16:20" x14ac:dyDescent="0.2">
      <c r="P350" s="18">
        <v>43709</v>
      </c>
      <c r="Q350">
        <v>1.1936238074415408E-2</v>
      </c>
      <c r="R350" s="72">
        <v>30</v>
      </c>
      <c r="S350" s="27">
        <f t="shared" si="7"/>
        <v>4.6050301213022412E-3</v>
      </c>
      <c r="T350">
        <f>Q350/'App MODELE'!$Q$4*1000</f>
        <v>1.3154183968013806E-2</v>
      </c>
    </row>
    <row r="351" spans="16:20" x14ac:dyDescent="0.2">
      <c r="P351" s="18">
        <v>43739</v>
      </c>
      <c r="Q351">
        <v>9.8089877245195935E-3</v>
      </c>
      <c r="R351" s="72">
        <v>31</v>
      </c>
      <c r="S351" s="27">
        <f t="shared" si="7"/>
        <v>3.6622564682346152E-3</v>
      </c>
      <c r="T351">
        <f>Q351/'App MODELE'!$Q$4*1000</f>
        <v>1.0809873953912337E-2</v>
      </c>
    </row>
    <row r="352" spans="16:20" x14ac:dyDescent="0.2">
      <c r="P352" s="18">
        <v>43770</v>
      </c>
      <c r="Q352">
        <v>1.5481655324241766E-2</v>
      </c>
      <c r="R352" s="72">
        <v>30</v>
      </c>
      <c r="S352" s="27">
        <f t="shared" si="7"/>
        <v>5.9728608504019155E-3</v>
      </c>
      <c r="T352">
        <f>Q352/'App MODELE'!$Q$4*1000</f>
        <v>1.7061367324849589E-2</v>
      </c>
    </row>
    <row r="353" spans="16:20" x14ac:dyDescent="0.2">
      <c r="P353" s="18">
        <v>43800</v>
      </c>
      <c r="Q353">
        <v>1.920907065955922</v>
      </c>
      <c r="R353" s="72">
        <v>31</v>
      </c>
      <c r="S353" s="27">
        <f t="shared" si="7"/>
        <v>0.71718453776729463</v>
      </c>
      <c r="T353">
        <f>Q353/'App MODELE'!$Q$4*1000</f>
        <v>2.1169119427336285</v>
      </c>
    </row>
    <row r="354" spans="16:20" x14ac:dyDescent="0.2">
      <c r="P354" s="18">
        <v>43831</v>
      </c>
      <c r="Q354">
        <v>5.4599425647325894E-2</v>
      </c>
      <c r="R354" s="72">
        <v>31</v>
      </c>
      <c r="S354" s="27">
        <f t="shared" si="7"/>
        <v>2.0385090220775798E-2</v>
      </c>
      <c r="T354">
        <f>Q354/'App MODELE'!$Q$4*1000</f>
        <v>6.0170623695271042E-2</v>
      </c>
    </row>
    <row r="355" spans="16:20" x14ac:dyDescent="0.2">
      <c r="P355" s="18">
        <v>43862</v>
      </c>
      <c r="Q355">
        <v>1.3708946699328589E-2</v>
      </c>
      <c r="R355" s="72">
        <v>29</v>
      </c>
      <c r="S355" s="27">
        <f t="shared" si="7"/>
        <v>5.4713229163987024E-3</v>
      </c>
      <c r="T355">
        <f>Q355/'App MODELE'!$Q$4*1000</f>
        <v>1.51077756464317E-2</v>
      </c>
    </row>
    <row r="356" spans="16:20" x14ac:dyDescent="0.2">
      <c r="P356" s="18">
        <v>43891</v>
      </c>
      <c r="Q356">
        <v>1.2881682674369106E-2</v>
      </c>
      <c r="R356" s="72">
        <v>31</v>
      </c>
      <c r="S356" s="27">
        <f t="shared" si="7"/>
        <v>4.8094693378020852E-3</v>
      </c>
      <c r="T356">
        <f>Q356/'App MODELE'!$Q$4*1000</f>
        <v>1.4196099529836685E-2</v>
      </c>
    </row>
    <row r="357" spans="16:20" x14ac:dyDescent="0.2">
      <c r="P357" s="18">
        <v>43922</v>
      </c>
      <c r="Q357">
        <v>0.31483305178458054</v>
      </c>
      <c r="R357" s="72">
        <v>30</v>
      </c>
      <c r="S357" s="27">
        <f t="shared" si="7"/>
        <v>0.12146336874405116</v>
      </c>
      <c r="T357">
        <f>Q357/'App MODELE'!$Q$4*1000</f>
        <v>0.34695788208701756</v>
      </c>
    </row>
    <row r="358" spans="16:20" x14ac:dyDescent="0.2">
      <c r="P358" s="18">
        <v>43952</v>
      </c>
      <c r="Q358">
        <v>2.8509881911603681</v>
      </c>
      <c r="R358" s="72">
        <v>31</v>
      </c>
      <c r="S358" s="27">
        <f t="shared" si="7"/>
        <v>1.0644370486709858</v>
      </c>
      <c r="T358">
        <f>Q358/'App MODELE'!$Q$4*1000</f>
        <v>3.1418963766768804</v>
      </c>
    </row>
    <row r="359" spans="16:20" x14ac:dyDescent="0.2">
      <c r="P359" s="18">
        <v>43983</v>
      </c>
      <c r="Q359">
        <v>1.3708946699328589E-2</v>
      </c>
      <c r="R359" s="72">
        <v>30</v>
      </c>
      <c r="S359" s="27">
        <f t="shared" si="7"/>
        <v>5.2889454858520797E-3</v>
      </c>
      <c r="T359">
        <f>Q359/'App MODELE'!$Q$4*1000</f>
        <v>1.51077756464317E-2</v>
      </c>
    </row>
    <row r="360" spans="16:20" x14ac:dyDescent="0.2">
      <c r="P360" s="18">
        <v>44013</v>
      </c>
      <c r="Q360">
        <v>4.8454035747626904E-3</v>
      </c>
      <c r="R360" s="72">
        <v>31</v>
      </c>
      <c r="S360" s="27">
        <f t="shared" si="7"/>
        <v>1.8090664481640868E-3</v>
      </c>
      <c r="T360">
        <f>Q360/'App MODELE'!$Q$4*1000</f>
        <v>5.3398172543422384E-3</v>
      </c>
    </row>
    <row r="361" spans="16:20" x14ac:dyDescent="0.2">
      <c r="P361" s="18">
        <v>44044</v>
      </c>
      <c r="Q361">
        <v>2.5999726498726629E-3</v>
      </c>
      <c r="R361" s="72">
        <v>31</v>
      </c>
      <c r="S361" s="27">
        <f t="shared" si="7"/>
        <v>9.7071858194170519E-4</v>
      </c>
      <c r="T361">
        <f>Q361/'App MODELE'!$Q$4*1000</f>
        <v>2.8652677950129078E-3</v>
      </c>
    </row>
    <row r="362" spans="16:20" x14ac:dyDescent="0.2">
      <c r="P362" s="18">
        <v>44075</v>
      </c>
      <c r="Q362">
        <v>0</v>
      </c>
      <c r="R362" s="72">
        <v>30</v>
      </c>
      <c r="S362" s="27">
        <f t="shared" si="7"/>
        <v>0</v>
      </c>
      <c r="T362">
        <f>Q362/'App MODELE'!$Q$4*1000</f>
        <v>0</v>
      </c>
    </row>
    <row r="363" spans="16:20" x14ac:dyDescent="0.2">
      <c r="P363" s="18">
        <v>44105</v>
      </c>
      <c r="Q363">
        <v>1.1818057499421192E-4</v>
      </c>
      <c r="R363" s="72">
        <v>31</v>
      </c>
      <c r="S363" s="27">
        <f t="shared" si="7"/>
        <v>4.4123571906441127E-5</v>
      </c>
      <c r="T363">
        <f>Q363/'App MODELE'!$Q$4*1000</f>
        <v>1.3023944522785945E-4</v>
      </c>
    </row>
    <row r="364" spans="16:20" x14ac:dyDescent="0.2">
      <c r="P364" s="18">
        <v>44136</v>
      </c>
      <c r="Q364">
        <v>0.8388457213089161</v>
      </c>
      <c r="R364" s="72">
        <v>30</v>
      </c>
      <c r="S364" s="27">
        <f t="shared" si="7"/>
        <v>0.32362875050498308</v>
      </c>
      <c r="T364">
        <f>Q364/'App MODELE'!$Q$4*1000</f>
        <v>0.92443958222734612</v>
      </c>
    </row>
    <row r="365" spans="16:20" x14ac:dyDescent="0.2">
      <c r="P365" s="18">
        <v>44166</v>
      </c>
      <c r="Q365">
        <v>1.4608300875034541</v>
      </c>
      <c r="R365" s="72">
        <v>31</v>
      </c>
      <c r="S365" s="27">
        <f t="shared" si="7"/>
        <v>0.54541147233551912</v>
      </c>
      <c r="T365">
        <f>Q365/'App MODELE'!$Q$4*1000</f>
        <v>1.609889782461571</v>
      </c>
    </row>
    <row r="366" spans="16:20" x14ac:dyDescent="0.2">
      <c r="P366" s="18">
        <v>44197</v>
      </c>
      <c r="Q366">
        <v>13.011326765137742</v>
      </c>
      <c r="R366" s="72">
        <v>31</v>
      </c>
      <c r="S366" s="27">
        <f t="shared" si="7"/>
        <v>4.8578728961834461</v>
      </c>
      <c r="T366">
        <f>Q366/'App MODELE'!$Q$4*1000</f>
        <v>14.338972201251631</v>
      </c>
    </row>
    <row r="367" spans="16:20" x14ac:dyDescent="0.2">
      <c r="P367" s="18">
        <v>44228</v>
      </c>
      <c r="Q367">
        <v>2.7281985737413819</v>
      </c>
      <c r="R367" s="72">
        <v>28</v>
      </c>
      <c r="S367" s="27">
        <f t="shared" si="7"/>
        <v>1.127727585045214</v>
      </c>
      <c r="T367">
        <f>Q367/'App MODELE'!$Q$4*1000</f>
        <v>3.0065775930851348</v>
      </c>
    </row>
    <row r="368" spans="16:20" x14ac:dyDescent="0.2">
      <c r="P368" s="18">
        <v>44256</v>
      </c>
      <c r="Q368">
        <v>4.7604317413418462</v>
      </c>
      <c r="R368" s="72">
        <v>31</v>
      </c>
      <c r="S368" s="27">
        <f t="shared" si="7"/>
        <v>1.7773415999633535</v>
      </c>
      <c r="T368">
        <f>Q368/'App MODELE'!$Q$4*1000</f>
        <v>5.2461750932234006</v>
      </c>
    </row>
    <row r="369" spans="16:20" x14ac:dyDescent="0.2">
      <c r="P369" s="18">
        <v>44287</v>
      </c>
      <c r="Q369">
        <v>0.15245294174253335</v>
      </c>
      <c r="R369" s="72">
        <v>30</v>
      </c>
      <c r="S369" s="27">
        <f t="shared" si="7"/>
        <v>5.881672135128601E-2</v>
      </c>
      <c r="T369">
        <f>Q369/'App MODELE'!$Q$4*1000</f>
        <v>0.16800888434393862</v>
      </c>
    </row>
    <row r="370" spans="16:20" x14ac:dyDescent="0.2">
      <c r="P370" s="18">
        <v>44317</v>
      </c>
      <c r="Q370">
        <v>0.16616188844186203</v>
      </c>
      <c r="R370" s="72">
        <v>31</v>
      </c>
      <c r="S370" s="27">
        <f t="shared" si="7"/>
        <v>6.2037742100456247E-2</v>
      </c>
      <c r="T370">
        <f>Q370/'App MODELE'!$Q$4*1000</f>
        <v>0.18311665999037041</v>
      </c>
    </row>
    <row r="371" spans="16:20" x14ac:dyDescent="0.2">
      <c r="P371" s="18">
        <v>44348</v>
      </c>
      <c r="Q371">
        <v>2.7772435123639805E-2</v>
      </c>
      <c r="R371" s="72">
        <v>30</v>
      </c>
      <c r="S371" s="27">
        <f t="shared" si="7"/>
        <v>1.0714674044614122E-2</v>
      </c>
      <c r="T371">
        <f>Q371/'App MODELE'!$Q$4*1000</f>
        <v>3.0606269628546973E-2</v>
      </c>
    </row>
    <row r="372" spans="16:20" x14ac:dyDescent="0.2">
      <c r="P372" s="18">
        <v>44378</v>
      </c>
      <c r="Q372">
        <v>0</v>
      </c>
      <c r="R372" s="72">
        <v>31</v>
      </c>
      <c r="S372" s="27">
        <f t="shared" si="7"/>
        <v>0</v>
      </c>
      <c r="T372">
        <f>Q372/'App MODELE'!$Q$4*1000</f>
        <v>0</v>
      </c>
    </row>
    <row r="373" spans="16:20" x14ac:dyDescent="0.2">
      <c r="P373" s="18">
        <v>44409</v>
      </c>
      <c r="Q373">
        <v>2.3636114998842389E-3</v>
      </c>
      <c r="R373" s="72">
        <v>31</v>
      </c>
      <c r="S373" s="27">
        <f t="shared" si="7"/>
        <v>8.8247143812882284E-4</v>
      </c>
      <c r="T373">
        <f>Q373/'App MODELE'!$Q$4*1000</f>
        <v>2.6047889045571894E-3</v>
      </c>
    </row>
    <row r="374" spans="16:20" x14ac:dyDescent="0.2">
      <c r="P374" s="18">
        <v>44440</v>
      </c>
      <c r="Q374">
        <v>8.6398272961018527E-2</v>
      </c>
      <c r="R374" s="72">
        <v>30</v>
      </c>
      <c r="S374" s="27">
        <f t="shared" si="7"/>
        <v>3.3332667037429993E-2</v>
      </c>
      <c r="T374">
        <f>Q374/'App MODELE'!$Q$4*1000</f>
        <v>9.5214151222731205E-2</v>
      </c>
    </row>
    <row r="375" spans="16:20" x14ac:dyDescent="0.2">
      <c r="P375" s="18">
        <v>44470</v>
      </c>
      <c r="Q375">
        <v>8.2987936108410543E-2</v>
      </c>
      <c r="R375" s="72">
        <v>31</v>
      </c>
      <c r="S375" s="27">
        <f t="shared" si="7"/>
        <v>3.0984145799137747E-2</v>
      </c>
      <c r="T375">
        <f>Q375/'App MODELE'!$Q$4*1000</f>
        <v>9.145583155179085E-2</v>
      </c>
    </row>
    <row r="376" spans="16:20" x14ac:dyDescent="0.2">
      <c r="P376" s="18">
        <v>44501</v>
      </c>
      <c r="Q376">
        <v>0.13239226185956585</v>
      </c>
      <c r="R376" s="72">
        <v>30</v>
      </c>
      <c r="S376" s="27">
        <f t="shared" si="7"/>
        <v>5.1077261519894224E-2</v>
      </c>
      <c r="T376">
        <f>Q376/'App MODELE'!$Q$4*1000</f>
        <v>0.14590125947429039</v>
      </c>
    </row>
    <row r="377" spans="16:20" x14ac:dyDescent="0.2">
      <c r="P377" s="18">
        <v>44531</v>
      </c>
      <c r="Q377">
        <v>2.7528721960080986</v>
      </c>
      <c r="R377" s="72">
        <v>31</v>
      </c>
      <c r="S377" s="27">
        <f t="shared" si="7"/>
        <v>1.0278047326792483</v>
      </c>
      <c r="T377">
        <f>Q377/'App MODELE'!$Q$4*1000</f>
        <v>3.0337688542203622</v>
      </c>
    </row>
    <row r="378" spans="16:20" x14ac:dyDescent="0.2">
      <c r="P378" s="18">
        <v>44562</v>
      </c>
      <c r="Q378">
        <v>0.1220086801794244</v>
      </c>
      <c r="R378" s="72">
        <v>31</v>
      </c>
      <c r="S378" s="27">
        <f t="shared" si="7"/>
        <v>4.5552822647634557E-2</v>
      </c>
      <c r="T378">
        <f>Q378/'App MODELE'!$Q$4*1000</f>
        <v>0.13445816133768024</v>
      </c>
    </row>
    <row r="379" spans="16:20" x14ac:dyDescent="0.2">
      <c r="P379" s="18">
        <v>44593</v>
      </c>
      <c r="Q379">
        <v>0.10278164607246613</v>
      </c>
      <c r="R379" s="72">
        <v>28</v>
      </c>
      <c r="S379" s="27">
        <f t="shared" si="7"/>
        <v>4.2485799467785273E-2</v>
      </c>
      <c r="T379">
        <f>Q379/'App MODELE'!$Q$4*1000</f>
        <v>0.11326924551466938</v>
      </c>
    </row>
    <row r="380" spans="16:20" x14ac:dyDescent="0.2">
      <c r="P380" s="18">
        <v>44621</v>
      </c>
      <c r="Q380">
        <v>1.6461193838275536</v>
      </c>
      <c r="R380" s="72">
        <v>31</v>
      </c>
      <c r="S380" s="27">
        <f t="shared" si="7"/>
        <v>0.61459057042546061</v>
      </c>
      <c r="T380">
        <f>Q380/'App MODELE'!$Q$4*1000</f>
        <v>1.8140855664226245</v>
      </c>
    </row>
    <row r="381" spans="16:20" x14ac:dyDescent="0.2">
      <c r="P381" s="18">
        <v>44652</v>
      </c>
      <c r="Q381">
        <v>6.154371623398576E-2</v>
      </c>
      <c r="R381" s="72">
        <v>30</v>
      </c>
      <c r="S381" s="27">
        <f t="shared" si="7"/>
        <v>2.3743717682864877E-2</v>
      </c>
      <c r="T381">
        <f>Q381/'App MODELE'!$Q$4*1000</f>
        <v>6.7823493496860024E-2</v>
      </c>
    </row>
    <row r="382" spans="16:20" x14ac:dyDescent="0.2">
      <c r="P382" s="18">
        <v>44682</v>
      </c>
      <c r="Q382">
        <v>0.11510327100193762</v>
      </c>
      <c r="R382" s="72">
        <v>31</v>
      </c>
      <c r="S382" s="27">
        <f t="shared" si="7"/>
        <v>4.2974638217569312E-2</v>
      </c>
      <c r="T382">
        <f>Q382/'App MODELE'!$Q$4*1000</f>
        <v>0.12684814031357119</v>
      </c>
    </row>
    <row r="383" spans="16:20" x14ac:dyDescent="0.2">
      <c r="P383" s="18">
        <v>44713</v>
      </c>
      <c r="Q383">
        <v>4.0869206444498372E-3</v>
      </c>
      <c r="R383" s="72">
        <v>30</v>
      </c>
      <c r="S383" s="27">
        <f t="shared" si="7"/>
        <v>1.5767440757908323E-3</v>
      </c>
      <c r="T383">
        <f>Q383/'App MODELE'!$Q$4*1000</f>
        <v>4.5039404948698349E-3</v>
      </c>
    </row>
    <row r="384" spans="16:20" x14ac:dyDescent="0.2">
      <c r="P384" s="18">
        <v>44743</v>
      </c>
      <c r="Q384">
        <v>1.0340800311993542E-4</v>
      </c>
      <c r="R384" s="72">
        <v>31</v>
      </c>
      <c r="S384" s="27">
        <f t="shared" si="7"/>
        <v>3.8608125418135987E-5</v>
      </c>
      <c r="T384">
        <f>Q384/'App MODELE'!$Q$4*1000</f>
        <v>1.1395951457437699E-4</v>
      </c>
    </row>
    <row r="385" spans="16:20" x14ac:dyDescent="0.2">
      <c r="P385" s="18">
        <v>44774</v>
      </c>
      <c r="Q385">
        <v>0</v>
      </c>
      <c r="R385" s="72">
        <v>31</v>
      </c>
      <c r="S385" s="27">
        <f t="shared" si="7"/>
        <v>0</v>
      </c>
      <c r="T385">
        <f>Q385/'App MODELE'!$Q$4*1000</f>
        <v>0</v>
      </c>
    </row>
    <row r="386" spans="16:20" x14ac:dyDescent="0.2">
      <c r="P386" s="18">
        <v>44805</v>
      </c>
      <c r="Q386">
        <v>0</v>
      </c>
      <c r="R386" s="72">
        <v>30</v>
      </c>
      <c r="S386" s="27">
        <f t="shared" si="7"/>
        <v>0</v>
      </c>
      <c r="T386">
        <f>Q386/'App MODELE'!$Q$4*1000</f>
        <v>0</v>
      </c>
    </row>
    <row r="387" spans="16:20" x14ac:dyDescent="0.2">
      <c r="P387" s="18">
        <v>44835</v>
      </c>
      <c r="Q387">
        <v>1.106727403356921</v>
      </c>
      <c r="R387" s="72">
        <v>31</v>
      </c>
      <c r="S387" s="27">
        <f t="shared" ref="S387:S397" si="8">Q387/R387/24/3600*1000000</f>
        <v>0.41320467568582769</v>
      </c>
      <c r="T387">
        <f>Q387/'App MODELE'!$Q$4*1000</f>
        <v>1.2196552863170134</v>
      </c>
    </row>
    <row r="388" spans="16:20" x14ac:dyDescent="0.2">
      <c r="P388" s="18">
        <v>44866</v>
      </c>
      <c r="Q388">
        <v>1.845106045154633E-2</v>
      </c>
      <c r="R388" s="72">
        <v>30</v>
      </c>
      <c r="S388" s="27">
        <f t="shared" si="8"/>
        <v>7.1184646803805285E-3</v>
      </c>
      <c r="T388">
        <f>Q388/'App MODELE'!$Q$4*1000</f>
        <v>2.033376362564478E-2</v>
      </c>
    </row>
    <row r="389" spans="16:20" x14ac:dyDescent="0.2">
      <c r="P389" s="18">
        <v>44896</v>
      </c>
      <c r="Q389">
        <v>10.681128577402195</v>
      </c>
      <c r="R389" s="72">
        <v>31</v>
      </c>
      <c r="S389" s="27">
        <f t="shared" si="8"/>
        <v>3.9878765596633046</v>
      </c>
      <c r="T389">
        <f>Q389/'App MODELE'!$Q$4*1000</f>
        <v>11.771006025283164</v>
      </c>
    </row>
    <row r="390" spans="16:20" x14ac:dyDescent="0.2">
      <c r="P390" s="18">
        <v>44927</v>
      </c>
      <c r="Q390">
        <v>0.41885334846356104</v>
      </c>
      <c r="R390" s="72">
        <v>31</v>
      </c>
      <c r="S390" s="27">
        <f t="shared" si="8"/>
        <v>0.15638192520294245</v>
      </c>
      <c r="T390">
        <f>Q390/'App MODELE'!$Q$4*1000</f>
        <v>0.4615921672271201</v>
      </c>
    </row>
    <row r="391" spans="16:20" x14ac:dyDescent="0.2">
      <c r="P391" s="18">
        <v>44958</v>
      </c>
      <c r="Q391">
        <v>5.3880211758472116</v>
      </c>
      <c r="R391" s="72">
        <v>28</v>
      </c>
      <c r="S391" s="27">
        <f t="shared" si="8"/>
        <v>2.2271912929262614</v>
      </c>
      <c r="T391">
        <f>Q391/'App MODELE'!$Q$4*1000</f>
        <v>5.9378022898658953</v>
      </c>
    </row>
    <row r="392" spans="16:20" x14ac:dyDescent="0.2">
      <c r="P392" s="18">
        <v>44986</v>
      </c>
      <c r="Q392">
        <v>3.995377971059319E-2</v>
      </c>
      <c r="R392" s="72">
        <v>31</v>
      </c>
      <c r="S392" s="27">
        <f t="shared" si="8"/>
        <v>1.4917032448698174E-2</v>
      </c>
      <c r="T392">
        <f>Q392/'App MODELE'!$Q$4*1000</f>
        <v>4.4030570205963335E-2</v>
      </c>
    </row>
    <row r="393" spans="16:20" x14ac:dyDescent="0.2">
      <c r="P393" s="18">
        <v>45017</v>
      </c>
      <c r="Q393">
        <v>1.5427055898594432E-2</v>
      </c>
      <c r="R393" s="72">
        <v>30</v>
      </c>
      <c r="S393" s="27">
        <f t="shared" si="8"/>
        <v>5.9517962571737784E-3</v>
      </c>
      <c r="T393">
        <f>Q393/'App MODELE'!$Q$4*1000</f>
        <v>1.7001196701154308E-2</v>
      </c>
    </row>
    <row r="394" spans="16:20" x14ac:dyDescent="0.2">
      <c r="P394" s="18">
        <v>45047</v>
      </c>
      <c r="Q394">
        <v>6.247515761760841</v>
      </c>
      <c r="R394" s="72">
        <v>31</v>
      </c>
      <c r="S394" s="27">
        <f t="shared" si="8"/>
        <v>2.3325551679214609</v>
      </c>
      <c r="T394">
        <f>Q394/'App MODELE'!$Q$4*1000</f>
        <v>6.8849976986817882</v>
      </c>
    </row>
    <row r="395" spans="16:20" x14ac:dyDescent="0.2">
      <c r="P395" s="18">
        <v>45078</v>
      </c>
      <c r="Q395">
        <v>1.4715608837129282E-2</v>
      </c>
      <c r="R395" s="72">
        <v>30</v>
      </c>
      <c r="S395" s="27">
        <f t="shared" si="8"/>
        <v>5.6773182242011114E-3</v>
      </c>
      <c r="T395">
        <f>Q395/'App MODELE'!$Q$4*1000</f>
        <v>1.6217155240882603E-2</v>
      </c>
    </row>
    <row r="396" spans="16:20" x14ac:dyDescent="0.2">
      <c r="P396" s="18">
        <v>45108</v>
      </c>
      <c r="Q396">
        <v>6.4207506394355323E-4</v>
      </c>
      <c r="R396" s="72">
        <v>31</v>
      </c>
      <c r="S396" s="27">
        <f t="shared" si="8"/>
        <v>2.3972336616769464E-4</v>
      </c>
      <c r="T396">
        <f>Q396/'App MODELE'!$Q$4*1000</f>
        <v>7.0759090592296015E-4</v>
      </c>
    </row>
    <row r="397" spans="16:20" x14ac:dyDescent="0.2">
      <c r="P397" s="18">
        <v>45139</v>
      </c>
      <c r="Q397">
        <v>0</v>
      </c>
      <c r="R397" s="72">
        <v>31</v>
      </c>
      <c r="S397" s="27">
        <f t="shared" si="8"/>
        <v>0</v>
      </c>
      <c r="T397">
        <f>Q397/'App MODELE'!$Q$4*1000</f>
        <v>0</v>
      </c>
    </row>
    <row r="398" spans="16:20" x14ac:dyDescent="0.2">
      <c r="P398" s="18"/>
      <c r="R398" s="72"/>
      <c r="S398" s="27"/>
    </row>
    <row r="399" spans="16:20" x14ac:dyDescent="0.2">
      <c r="P399" s="18"/>
      <c r="R399" s="72"/>
      <c r="S399" s="27"/>
    </row>
    <row r="400" spans="16:20" x14ac:dyDescent="0.2">
      <c r="P400" s="18"/>
      <c r="R400" s="72"/>
      <c r="S400" s="27"/>
    </row>
    <row r="401" spans="16:19" x14ac:dyDescent="0.2">
      <c r="P401" s="18"/>
      <c r="R401" s="72"/>
      <c r="S401" s="27"/>
    </row>
    <row r="402" spans="16:19" x14ac:dyDescent="0.2">
      <c r="P402" s="18"/>
      <c r="R402" s="72"/>
      <c r="S402" s="27"/>
    </row>
    <row r="403" spans="16:19" x14ac:dyDescent="0.2">
      <c r="P403" s="18"/>
      <c r="R403" s="72"/>
      <c r="S403" s="27"/>
    </row>
    <row r="404" spans="16:19" x14ac:dyDescent="0.2">
      <c r="P404" s="18"/>
      <c r="R404" s="72"/>
      <c r="S404" s="27"/>
    </row>
    <row r="405" spans="16:19" x14ac:dyDescent="0.2">
      <c r="P405" s="18"/>
      <c r="R405" s="72"/>
      <c r="S405" s="27"/>
    </row>
    <row r="406" spans="16:19" x14ac:dyDescent="0.2">
      <c r="P406" s="18"/>
      <c r="R406" s="72"/>
      <c r="S406" s="27"/>
    </row>
    <row r="407" spans="16:19" x14ac:dyDescent="0.2">
      <c r="P407" s="18"/>
      <c r="R407" s="72"/>
      <c r="S407" s="27"/>
    </row>
    <row r="408" spans="16:19" x14ac:dyDescent="0.2">
      <c r="P408" s="18"/>
      <c r="R408" s="72"/>
      <c r="S408" s="27"/>
    </row>
    <row r="409" spans="16:19" x14ac:dyDescent="0.2">
      <c r="P409" s="18"/>
      <c r="R409" s="72"/>
      <c r="S409" s="27"/>
    </row>
    <row r="410" spans="16:19" x14ac:dyDescent="0.2">
      <c r="P410" s="18"/>
      <c r="R410" s="72"/>
      <c r="S410" s="27"/>
    </row>
    <row r="411" spans="16:19" x14ac:dyDescent="0.2">
      <c r="P411" s="18"/>
      <c r="R411" s="72"/>
      <c r="S411" s="27"/>
    </row>
    <row r="412" spans="16:19" x14ac:dyDescent="0.2">
      <c r="P412" s="18"/>
      <c r="R412" s="72"/>
      <c r="S412" s="27"/>
    </row>
    <row r="413" spans="16:19" x14ac:dyDescent="0.2">
      <c r="P413" s="18"/>
      <c r="R413" s="72"/>
      <c r="S413" s="27"/>
    </row>
    <row r="414" spans="16:19" x14ac:dyDescent="0.2">
      <c r="P414" s="18"/>
      <c r="R414" s="72"/>
      <c r="S414" s="27"/>
    </row>
    <row r="415" spans="16:19" x14ac:dyDescent="0.2">
      <c r="P415" s="18"/>
      <c r="R415" s="72"/>
      <c r="S415" s="27"/>
    </row>
    <row r="416" spans="16:19" x14ac:dyDescent="0.2">
      <c r="P416" s="18"/>
      <c r="R416" s="72"/>
      <c r="S416" s="27"/>
    </row>
    <row r="417" spans="16:19" x14ac:dyDescent="0.2">
      <c r="P417" s="18"/>
      <c r="R417" s="72"/>
      <c r="S417" s="27"/>
    </row>
    <row r="418" spans="16:19" x14ac:dyDescent="0.2">
      <c r="P418" s="18"/>
      <c r="R418" s="72"/>
      <c r="S418" s="27"/>
    </row>
    <row r="419" spans="16:19" x14ac:dyDescent="0.2">
      <c r="P419" s="18"/>
      <c r="R419" s="72"/>
      <c r="S419" s="27"/>
    </row>
    <row r="420" spans="16:19" x14ac:dyDescent="0.2">
      <c r="P420" s="18"/>
      <c r="R420" s="72"/>
      <c r="S420" s="27"/>
    </row>
    <row r="421" spans="16:19" x14ac:dyDescent="0.2">
      <c r="P421" s="18"/>
      <c r="R421" s="72"/>
      <c r="S421" s="27"/>
    </row>
    <row r="422" spans="16:19" x14ac:dyDescent="0.2">
      <c r="P422" s="18"/>
      <c r="R422" s="72"/>
      <c r="S422" s="27"/>
    </row>
    <row r="423" spans="16:19" x14ac:dyDescent="0.2">
      <c r="P423" s="18"/>
      <c r="R423" s="72"/>
      <c r="S423" s="27"/>
    </row>
    <row r="424" spans="16:19" x14ac:dyDescent="0.2">
      <c r="P424" s="18"/>
      <c r="R424" s="72"/>
      <c r="S424" s="27"/>
    </row>
    <row r="425" spans="16:19" x14ac:dyDescent="0.2">
      <c r="P425" s="18"/>
      <c r="R425" s="72"/>
      <c r="S425" s="27"/>
    </row>
    <row r="426" spans="16:19" x14ac:dyDescent="0.2">
      <c r="P426" s="18"/>
      <c r="R426" s="72"/>
      <c r="S426" s="27"/>
    </row>
    <row r="427" spans="16:19" x14ac:dyDescent="0.2">
      <c r="P427" s="18"/>
      <c r="R427" s="72"/>
      <c r="S427" s="27"/>
    </row>
    <row r="428" spans="16:19" x14ac:dyDescent="0.2">
      <c r="P428" s="18"/>
      <c r="R428" s="72"/>
      <c r="S428" s="27"/>
    </row>
    <row r="429" spans="16:19" x14ac:dyDescent="0.2">
      <c r="P429" s="18"/>
      <c r="R429" s="72"/>
      <c r="S429" s="27"/>
    </row>
    <row r="430" spans="16:19" x14ac:dyDescent="0.2">
      <c r="P430" s="18"/>
      <c r="R430" s="72"/>
      <c r="S430" s="27"/>
    </row>
    <row r="431" spans="16:19" x14ac:dyDescent="0.2">
      <c r="P431" s="18"/>
      <c r="R431" s="72"/>
      <c r="S431" s="27"/>
    </row>
    <row r="432" spans="16:19" x14ac:dyDescent="0.2">
      <c r="P432" s="18"/>
      <c r="R432" s="72"/>
      <c r="S432" s="27"/>
    </row>
    <row r="433" spans="16:19" x14ac:dyDescent="0.2">
      <c r="P433" s="18"/>
      <c r="R433" s="72"/>
      <c r="S433" s="27"/>
    </row>
    <row r="434" spans="16:19" x14ac:dyDescent="0.2">
      <c r="P434" s="18"/>
      <c r="R434" s="72"/>
      <c r="S434" s="27"/>
    </row>
    <row r="435" spans="16:19" x14ac:dyDescent="0.2">
      <c r="P435" s="18"/>
      <c r="R435" s="72"/>
      <c r="S435" s="27"/>
    </row>
    <row r="436" spans="16:19" x14ac:dyDescent="0.2">
      <c r="P436" s="18"/>
      <c r="R436" s="72"/>
      <c r="S436" s="27"/>
    </row>
    <row r="437" spans="16:19" x14ac:dyDescent="0.2">
      <c r="P437" s="18"/>
      <c r="R437" s="72"/>
      <c r="S437" s="27"/>
    </row>
    <row r="438" spans="16:19" x14ac:dyDescent="0.2">
      <c r="P438" s="18"/>
      <c r="R438" s="72"/>
      <c r="S438" s="27"/>
    </row>
    <row r="439" spans="16:19" x14ac:dyDescent="0.2">
      <c r="P439" s="18"/>
      <c r="R439" s="72"/>
      <c r="S439" s="27"/>
    </row>
    <row r="440" spans="16:19" x14ac:dyDescent="0.2">
      <c r="P440" s="18"/>
      <c r="R440" s="72"/>
      <c r="S440" s="27"/>
    </row>
    <row r="441" spans="16:19" x14ac:dyDescent="0.2">
      <c r="P441" s="18"/>
      <c r="R441" s="72"/>
      <c r="S441" s="27"/>
    </row>
    <row r="442" spans="16:19" x14ac:dyDescent="0.2">
      <c r="P442" s="18"/>
      <c r="R442" s="72"/>
      <c r="S442" s="27"/>
    </row>
    <row r="443" spans="16:19" x14ac:dyDescent="0.2">
      <c r="P443" s="18"/>
      <c r="R443" s="72"/>
      <c r="S443" s="27"/>
    </row>
    <row r="444" spans="16:19" x14ac:dyDescent="0.2">
      <c r="P444" s="18"/>
      <c r="R444" s="72"/>
      <c r="S444" s="27"/>
    </row>
    <row r="445" spans="16:19" x14ac:dyDescent="0.2">
      <c r="P445" s="18"/>
      <c r="R445" s="72"/>
      <c r="S445" s="27"/>
    </row>
    <row r="446" spans="16:19" x14ac:dyDescent="0.2">
      <c r="P446" s="18"/>
      <c r="R446" s="72"/>
      <c r="S446" s="27"/>
    </row>
    <row r="447" spans="16:19" x14ac:dyDescent="0.2">
      <c r="P447" s="18"/>
      <c r="R447" s="72"/>
      <c r="S447" s="27"/>
    </row>
    <row r="448" spans="16:19" x14ac:dyDescent="0.2">
      <c r="P448" s="18"/>
      <c r="R448" s="72"/>
      <c r="S448" s="27"/>
    </row>
    <row r="449" spans="16:19" x14ac:dyDescent="0.2">
      <c r="P449" s="18"/>
      <c r="R449" s="72"/>
      <c r="S449" s="27"/>
    </row>
    <row r="450" spans="16:19" x14ac:dyDescent="0.2">
      <c r="P450" s="18"/>
      <c r="R450" s="72"/>
      <c r="S450" s="27"/>
    </row>
    <row r="451" spans="16:19" x14ac:dyDescent="0.2">
      <c r="P451" s="18"/>
      <c r="R451" s="72"/>
      <c r="S451" s="27"/>
    </row>
    <row r="452" spans="16:19" x14ac:dyDescent="0.2">
      <c r="P452" s="18"/>
      <c r="R452" s="72"/>
      <c r="S452" s="27"/>
    </row>
    <row r="453" spans="16:19" x14ac:dyDescent="0.2">
      <c r="P453" s="18"/>
      <c r="R453" s="72"/>
      <c r="S453" s="27"/>
    </row>
    <row r="454" spans="16:19" x14ac:dyDescent="0.2">
      <c r="P454" s="18"/>
      <c r="R454" s="72"/>
      <c r="S454" s="27"/>
    </row>
    <row r="455" spans="16:19" x14ac:dyDescent="0.2">
      <c r="P455" s="18"/>
      <c r="R455" s="72"/>
      <c r="S455" s="27"/>
    </row>
    <row r="456" spans="16:19" x14ac:dyDescent="0.2">
      <c r="P456" s="18"/>
      <c r="R456" s="72"/>
      <c r="S456" s="27"/>
    </row>
    <row r="457" spans="16:19" x14ac:dyDescent="0.2">
      <c r="P457" s="18"/>
      <c r="R457" s="72"/>
      <c r="S457" s="27"/>
    </row>
    <row r="458" spans="16:19" x14ac:dyDescent="0.2">
      <c r="P458" s="18"/>
      <c r="R458" s="72"/>
      <c r="S458" s="27"/>
    </row>
    <row r="459" spans="16:19" x14ac:dyDescent="0.2">
      <c r="P459" s="18"/>
      <c r="R459" s="72"/>
      <c r="S459" s="27"/>
    </row>
    <row r="460" spans="16:19" x14ac:dyDescent="0.2">
      <c r="P460" s="18"/>
      <c r="R460" s="72"/>
      <c r="S460" s="27"/>
    </row>
    <row r="461" spans="16:19" x14ac:dyDescent="0.2">
      <c r="P461" s="18"/>
      <c r="R461" s="72"/>
      <c r="S461" s="27"/>
    </row>
    <row r="462" spans="16:19" x14ac:dyDescent="0.2">
      <c r="P462" s="18"/>
      <c r="R462" s="72"/>
      <c r="S462" s="27"/>
    </row>
    <row r="463" spans="16:19" x14ac:dyDescent="0.2">
      <c r="P463" s="18"/>
      <c r="R463" s="72"/>
      <c r="S463" s="27"/>
    </row>
    <row r="464" spans="16:19" x14ac:dyDescent="0.2">
      <c r="P464" s="18"/>
      <c r="R464" s="72"/>
      <c r="S464" s="27"/>
    </row>
    <row r="465" spans="16:19" x14ac:dyDescent="0.2">
      <c r="P465" s="18"/>
      <c r="R465" s="72"/>
      <c r="S465" s="27"/>
    </row>
    <row r="466" spans="16:19" x14ac:dyDescent="0.2">
      <c r="P466" s="18"/>
      <c r="R466" s="72"/>
      <c r="S466" s="27"/>
    </row>
    <row r="467" spans="16:19" x14ac:dyDescent="0.2">
      <c r="P467" s="18"/>
      <c r="R467" s="72"/>
      <c r="S467" s="27"/>
    </row>
    <row r="468" spans="16:19" x14ac:dyDescent="0.2">
      <c r="P468" s="18"/>
      <c r="R468" s="72"/>
      <c r="S468" s="27"/>
    </row>
    <row r="469" spans="16:19" x14ac:dyDescent="0.2">
      <c r="P469" s="18"/>
      <c r="R469" s="72"/>
      <c r="S469" s="27"/>
    </row>
    <row r="470" spans="16:19" x14ac:dyDescent="0.2">
      <c r="P470" s="18"/>
      <c r="R470" s="72"/>
      <c r="S470" s="27"/>
    </row>
    <row r="471" spans="16:19" x14ac:dyDescent="0.2">
      <c r="P471" s="18"/>
      <c r="R471" s="72"/>
      <c r="S471" s="27"/>
    </row>
    <row r="472" spans="16:19" x14ac:dyDescent="0.2">
      <c r="P472" s="18"/>
      <c r="R472" s="72"/>
      <c r="S472" s="27"/>
    </row>
    <row r="473" spans="16:19" x14ac:dyDescent="0.2">
      <c r="P473" s="18"/>
      <c r="R473" s="72"/>
      <c r="S473" s="27"/>
    </row>
    <row r="474" spans="16:19" x14ac:dyDescent="0.2">
      <c r="P474" s="18"/>
      <c r="R474" s="72"/>
      <c r="S474" s="27"/>
    </row>
    <row r="475" spans="16:19" x14ac:dyDescent="0.2">
      <c r="P475" s="18"/>
      <c r="R475" s="72"/>
      <c r="S475" s="27"/>
    </row>
    <row r="476" spans="16:19" x14ac:dyDescent="0.2">
      <c r="P476" s="18"/>
      <c r="R476" s="72"/>
      <c r="S476" s="27"/>
    </row>
    <row r="477" spans="16:19" x14ac:dyDescent="0.2">
      <c r="P477" s="18"/>
      <c r="R477" s="72"/>
      <c r="S477" s="27"/>
    </row>
    <row r="478" spans="16:19" x14ac:dyDescent="0.2">
      <c r="P478" s="18"/>
      <c r="R478" s="72"/>
      <c r="S478" s="27"/>
    </row>
    <row r="479" spans="16:19" x14ac:dyDescent="0.2">
      <c r="P479" s="18"/>
      <c r="R479" s="72"/>
      <c r="S479" s="27"/>
    </row>
    <row r="480" spans="16:19" x14ac:dyDescent="0.2">
      <c r="P480" s="18"/>
      <c r="R480" s="72"/>
      <c r="S480" s="27"/>
    </row>
    <row r="481" spans="16:19" x14ac:dyDescent="0.2">
      <c r="P481" s="18"/>
      <c r="R481" s="72"/>
      <c r="S481" s="27"/>
    </row>
    <row r="482" spans="16:19" x14ac:dyDescent="0.2">
      <c r="P482" s="18"/>
      <c r="R482" s="72"/>
      <c r="S482" s="27"/>
    </row>
    <row r="483" spans="16:19" x14ac:dyDescent="0.2">
      <c r="P483" s="18"/>
      <c r="R483" s="72"/>
      <c r="S483" s="27"/>
    </row>
    <row r="484" spans="16:19" x14ac:dyDescent="0.2">
      <c r="P484" s="18"/>
      <c r="R484" s="72"/>
      <c r="S484" s="27"/>
    </row>
    <row r="485" spans="16:19" x14ac:dyDescent="0.2">
      <c r="P485" s="18"/>
      <c r="R485" s="72"/>
      <c r="S485" s="27"/>
    </row>
    <row r="486" spans="16:19" x14ac:dyDescent="0.2">
      <c r="P486" s="18"/>
      <c r="R486" s="72"/>
      <c r="S486" s="27"/>
    </row>
    <row r="487" spans="16:19" x14ac:dyDescent="0.2">
      <c r="P487" s="18"/>
      <c r="R487" s="72"/>
      <c r="S487" s="27"/>
    </row>
    <row r="488" spans="16:19" x14ac:dyDescent="0.2">
      <c r="P488" s="18"/>
      <c r="R488" s="72"/>
      <c r="S488" s="27"/>
    </row>
    <row r="489" spans="16:19" x14ac:dyDescent="0.2">
      <c r="P489" s="18"/>
      <c r="R489" s="72"/>
      <c r="S489" s="27"/>
    </row>
    <row r="490" spans="16:19" x14ac:dyDescent="0.2">
      <c r="P490" s="18"/>
      <c r="R490" s="72"/>
      <c r="S490" s="27"/>
    </row>
    <row r="491" spans="16:19" x14ac:dyDescent="0.2">
      <c r="P491" s="18"/>
      <c r="R491" s="72"/>
      <c r="S491" s="27"/>
    </row>
    <row r="492" spans="16:19" x14ac:dyDescent="0.2">
      <c r="P492" s="18"/>
      <c r="R492" s="72"/>
      <c r="S492" s="27"/>
    </row>
    <row r="493" spans="16:19" x14ac:dyDescent="0.2">
      <c r="P493" s="18"/>
      <c r="R493" s="72"/>
      <c r="S493" s="27"/>
    </row>
    <row r="494" spans="16:19" x14ac:dyDescent="0.2">
      <c r="P494" s="18"/>
      <c r="R494" s="72"/>
      <c r="S494" s="27"/>
    </row>
    <row r="495" spans="16:19" x14ac:dyDescent="0.2">
      <c r="P495" s="18"/>
      <c r="R495" s="72"/>
      <c r="S495" s="27"/>
    </row>
    <row r="496" spans="16:19" x14ac:dyDescent="0.2">
      <c r="P496" s="18"/>
      <c r="R496" s="72"/>
      <c r="S496" s="27"/>
    </row>
    <row r="497" spans="16:19" x14ac:dyDescent="0.2">
      <c r="P497" s="18"/>
      <c r="R497" s="72"/>
      <c r="S497" s="27"/>
    </row>
    <row r="498" spans="16:19" x14ac:dyDescent="0.2">
      <c r="P498" s="18"/>
      <c r="R498" s="72"/>
      <c r="S498" s="27"/>
    </row>
    <row r="499" spans="16:19" x14ac:dyDescent="0.2">
      <c r="P499" s="18"/>
      <c r="R499" s="72"/>
      <c r="S499" s="27"/>
    </row>
    <row r="500" spans="16:19" x14ac:dyDescent="0.2">
      <c r="P500" s="18"/>
      <c r="R500" s="72"/>
      <c r="S500" s="27"/>
    </row>
    <row r="501" spans="16:19" x14ac:dyDescent="0.2">
      <c r="P501" s="18"/>
      <c r="R501" s="72"/>
      <c r="S501" s="27"/>
    </row>
    <row r="502" spans="16:19" x14ac:dyDescent="0.2">
      <c r="P502" s="18"/>
      <c r="R502" s="72"/>
      <c r="S502" s="27"/>
    </row>
    <row r="503" spans="16:19" x14ac:dyDescent="0.2">
      <c r="P503" s="18"/>
      <c r="R503" s="72"/>
      <c r="S503" s="27"/>
    </row>
    <row r="504" spans="16:19" x14ac:dyDescent="0.2">
      <c r="P504" s="18"/>
      <c r="R504" s="72"/>
      <c r="S504" s="27"/>
    </row>
    <row r="505" spans="16:19" x14ac:dyDescent="0.2">
      <c r="P505" s="18"/>
      <c r="R505" s="72"/>
      <c r="S505" s="27"/>
    </row>
    <row r="506" spans="16:19" x14ac:dyDescent="0.2">
      <c r="P506" s="18"/>
      <c r="R506" s="72"/>
      <c r="S506" s="27"/>
    </row>
    <row r="507" spans="16:19" x14ac:dyDescent="0.2">
      <c r="P507" s="18"/>
      <c r="R507" s="72"/>
      <c r="S507" s="27"/>
    </row>
    <row r="508" spans="16:19" x14ac:dyDescent="0.2">
      <c r="P508" s="18"/>
      <c r="R508" s="72"/>
      <c r="S508" s="27"/>
    </row>
    <row r="509" spans="16:19" x14ac:dyDescent="0.2">
      <c r="P509" s="18"/>
      <c r="R509" s="72"/>
      <c r="S509" s="27"/>
    </row>
    <row r="510" spans="16:19" x14ac:dyDescent="0.2">
      <c r="P510" s="18"/>
      <c r="R510" s="72"/>
      <c r="S510" s="27"/>
    </row>
    <row r="511" spans="16:19" x14ac:dyDescent="0.2">
      <c r="P511" s="18"/>
      <c r="R511" s="72"/>
      <c r="S511" s="27"/>
    </row>
    <row r="512" spans="16:19" x14ac:dyDescent="0.2">
      <c r="P512" s="18"/>
      <c r="R512" s="72"/>
      <c r="S512" s="27"/>
    </row>
    <row r="513" spans="16:19" x14ac:dyDescent="0.2">
      <c r="P513" s="18"/>
      <c r="R513" s="72"/>
      <c r="S513" s="27"/>
    </row>
    <row r="514" spans="16:19" x14ac:dyDescent="0.2">
      <c r="P514" s="18"/>
      <c r="R514" s="72"/>
      <c r="S514" s="27"/>
    </row>
    <row r="515" spans="16:19" x14ac:dyDescent="0.2">
      <c r="P515" s="18"/>
      <c r="R515" s="72"/>
      <c r="S515" s="27"/>
    </row>
    <row r="516" spans="16:19" x14ac:dyDescent="0.2">
      <c r="P516" s="18"/>
      <c r="R516" s="72"/>
      <c r="S516" s="27"/>
    </row>
    <row r="517" spans="16:19" x14ac:dyDescent="0.2">
      <c r="P517" s="18"/>
      <c r="R517" s="72"/>
      <c r="S517" s="27"/>
    </row>
    <row r="518" spans="16:19" x14ac:dyDescent="0.2">
      <c r="P518" s="18"/>
      <c r="R518" s="72"/>
      <c r="S518" s="27"/>
    </row>
    <row r="519" spans="16:19" x14ac:dyDescent="0.2">
      <c r="P519" s="18"/>
      <c r="R519" s="72"/>
      <c r="S519" s="27"/>
    </row>
    <row r="520" spans="16:19" x14ac:dyDescent="0.2">
      <c r="P520" s="18"/>
      <c r="R520" s="72"/>
      <c r="S520" s="27"/>
    </row>
    <row r="521" spans="16:19" x14ac:dyDescent="0.2">
      <c r="P521" s="18"/>
      <c r="R521" s="72"/>
      <c r="S521" s="27"/>
    </row>
    <row r="522" spans="16:19" x14ac:dyDescent="0.2">
      <c r="P522" s="18"/>
      <c r="R522" s="72"/>
      <c r="S522" s="27"/>
    </row>
    <row r="523" spans="16:19" x14ac:dyDescent="0.2">
      <c r="P523" s="18"/>
      <c r="R523" s="72"/>
      <c r="S523" s="27"/>
    </row>
    <row r="524" spans="16:19" x14ac:dyDescent="0.2">
      <c r="P524" s="18"/>
      <c r="R524" s="72"/>
      <c r="S524" s="27"/>
    </row>
    <row r="525" spans="16:19" x14ac:dyDescent="0.2">
      <c r="P525" s="18"/>
      <c r="R525" s="72"/>
      <c r="S525" s="27"/>
    </row>
    <row r="526" spans="16:19" x14ac:dyDescent="0.2">
      <c r="P526" s="18"/>
      <c r="R526" s="72"/>
      <c r="S526" s="27"/>
    </row>
    <row r="527" spans="16:19" x14ac:dyDescent="0.2">
      <c r="P527" s="18"/>
      <c r="R527" s="72"/>
      <c r="S527" s="27"/>
    </row>
    <row r="528" spans="16:19" x14ac:dyDescent="0.2">
      <c r="P528" s="18"/>
      <c r="R528" s="72"/>
      <c r="S528" s="27"/>
    </row>
    <row r="529" spans="16:19" x14ac:dyDescent="0.2">
      <c r="P529" s="18"/>
      <c r="R529" s="72"/>
      <c r="S529" s="27"/>
    </row>
    <row r="530" spans="16:19" x14ac:dyDescent="0.2">
      <c r="P530" s="18"/>
      <c r="R530" s="72"/>
      <c r="S530" s="27"/>
    </row>
    <row r="531" spans="16:19" x14ac:dyDescent="0.2">
      <c r="P531" s="18"/>
      <c r="R531" s="72"/>
      <c r="S531" s="27"/>
    </row>
    <row r="532" spans="16:19" x14ac:dyDescent="0.2">
      <c r="P532" s="18"/>
      <c r="R532" s="72"/>
      <c r="S532" s="27"/>
    </row>
    <row r="533" spans="16:19" x14ac:dyDescent="0.2">
      <c r="P533" s="18"/>
      <c r="R533" s="72"/>
      <c r="S533" s="27"/>
    </row>
    <row r="534" spans="16:19" x14ac:dyDescent="0.2">
      <c r="P534" s="18"/>
      <c r="R534" s="72"/>
      <c r="S534" s="27"/>
    </row>
    <row r="535" spans="16:19" x14ac:dyDescent="0.2">
      <c r="P535" s="18"/>
      <c r="R535" s="72"/>
      <c r="S535" s="27"/>
    </row>
    <row r="536" spans="16:19" x14ac:dyDescent="0.2">
      <c r="P536" s="18"/>
      <c r="R536" s="72"/>
      <c r="S536" s="27"/>
    </row>
    <row r="537" spans="16:19" x14ac:dyDescent="0.2">
      <c r="P537" s="18"/>
      <c r="R537" s="72"/>
      <c r="S537" s="27"/>
    </row>
    <row r="538" spans="16:19" x14ac:dyDescent="0.2">
      <c r="P538" s="18"/>
      <c r="R538" s="72"/>
      <c r="S538" s="27"/>
    </row>
    <row r="539" spans="16:19" x14ac:dyDescent="0.2">
      <c r="P539" s="18"/>
      <c r="R539" s="72"/>
      <c r="S539" s="27"/>
    </row>
    <row r="540" spans="16:19" x14ac:dyDescent="0.2">
      <c r="P540" s="18"/>
      <c r="R540" s="72"/>
      <c r="S540" s="27"/>
    </row>
    <row r="541" spans="16:19" x14ac:dyDescent="0.2">
      <c r="P541" s="18"/>
      <c r="R541" s="72"/>
      <c r="S541" s="27"/>
    </row>
    <row r="542" spans="16:19" x14ac:dyDescent="0.2">
      <c r="P542" s="18"/>
      <c r="R542" s="72"/>
      <c r="S542" s="27"/>
    </row>
    <row r="543" spans="16:19" x14ac:dyDescent="0.2">
      <c r="P543" s="18"/>
      <c r="R543" s="72"/>
      <c r="S543" s="27"/>
    </row>
    <row r="544" spans="16:19" x14ac:dyDescent="0.2">
      <c r="P544" s="18"/>
      <c r="R544" s="72"/>
      <c r="S544" s="27"/>
    </row>
    <row r="545" spans="16:19" x14ac:dyDescent="0.2">
      <c r="P545" s="18"/>
      <c r="R545" s="72"/>
      <c r="S545" s="27"/>
    </row>
    <row r="546" spans="16:19" x14ac:dyDescent="0.2">
      <c r="P546" s="18"/>
      <c r="R546" s="72"/>
      <c r="S546" s="27"/>
    </row>
    <row r="547" spans="16:19" x14ac:dyDescent="0.2">
      <c r="P547" s="18"/>
      <c r="R547" s="72"/>
      <c r="S547" s="27"/>
    </row>
    <row r="548" spans="16:19" x14ac:dyDescent="0.2">
      <c r="P548" s="18"/>
      <c r="R548" s="72"/>
      <c r="S548" s="27"/>
    </row>
    <row r="549" spans="16:19" x14ac:dyDescent="0.2">
      <c r="P549" s="18"/>
      <c r="R549" s="72"/>
      <c r="S549" s="27"/>
    </row>
    <row r="550" spans="16:19" x14ac:dyDescent="0.2">
      <c r="P550" s="18"/>
      <c r="R550" s="72"/>
      <c r="S550" s="27"/>
    </row>
    <row r="551" spans="16:19" x14ac:dyDescent="0.2">
      <c r="P551" s="18"/>
      <c r="R551" s="72"/>
      <c r="S551" s="27"/>
    </row>
    <row r="552" spans="16:19" x14ac:dyDescent="0.2">
      <c r="P552" s="18"/>
      <c r="R552" s="72"/>
      <c r="S552" s="27"/>
    </row>
    <row r="553" spans="16:19" x14ac:dyDescent="0.2">
      <c r="P553" s="18"/>
      <c r="R553" s="72"/>
      <c r="S553" s="27"/>
    </row>
    <row r="554" spans="16:19" x14ac:dyDescent="0.2">
      <c r="P554" s="18"/>
      <c r="R554" s="72"/>
      <c r="S554" s="27"/>
    </row>
    <row r="555" spans="16:19" x14ac:dyDescent="0.2">
      <c r="P555" s="18"/>
      <c r="R555" s="72"/>
      <c r="S555" s="27"/>
    </row>
    <row r="556" spans="16:19" x14ac:dyDescent="0.2">
      <c r="P556" s="18"/>
      <c r="R556" s="72"/>
      <c r="S556" s="27"/>
    </row>
    <row r="557" spans="16:19" x14ac:dyDescent="0.2">
      <c r="P557" s="18"/>
      <c r="R557" s="72"/>
      <c r="S557" s="27"/>
    </row>
    <row r="558" spans="16:19" x14ac:dyDescent="0.2">
      <c r="P558" s="18"/>
      <c r="R558" s="72"/>
      <c r="S558" s="27"/>
    </row>
    <row r="559" spans="16:19" x14ac:dyDescent="0.2">
      <c r="P559" s="18"/>
      <c r="R559" s="72"/>
      <c r="S559" s="27"/>
    </row>
    <row r="560" spans="16:19" x14ac:dyDescent="0.2">
      <c r="P560" s="18"/>
      <c r="R560" s="72"/>
      <c r="S560" s="27"/>
    </row>
    <row r="561" spans="16:19" x14ac:dyDescent="0.2">
      <c r="P561" s="18"/>
      <c r="R561" s="72"/>
      <c r="S561" s="27"/>
    </row>
    <row r="562" spans="16:19" x14ac:dyDescent="0.2">
      <c r="P562" s="18"/>
      <c r="R562" s="72"/>
      <c r="S562" s="27"/>
    </row>
    <row r="563" spans="16:19" x14ac:dyDescent="0.2">
      <c r="P563" s="18"/>
      <c r="R563" s="72"/>
      <c r="S563" s="27"/>
    </row>
    <row r="564" spans="16:19" x14ac:dyDescent="0.2">
      <c r="P564" s="18"/>
      <c r="R564" s="72"/>
      <c r="S564" s="27"/>
    </row>
    <row r="565" spans="16:19" x14ac:dyDescent="0.2">
      <c r="P565" s="18"/>
      <c r="R565" s="72"/>
      <c r="S565" s="27"/>
    </row>
    <row r="566" spans="16:19" x14ac:dyDescent="0.2">
      <c r="P566" s="18"/>
      <c r="R566" s="72"/>
      <c r="S566" s="27"/>
    </row>
    <row r="567" spans="16:19" x14ac:dyDescent="0.2">
      <c r="P567" s="18"/>
      <c r="R567" s="72"/>
      <c r="S567" s="27"/>
    </row>
    <row r="568" spans="16:19" x14ac:dyDescent="0.2">
      <c r="P568" s="18"/>
      <c r="R568" s="72"/>
      <c r="S568" s="27"/>
    </row>
    <row r="569" spans="16:19" x14ac:dyDescent="0.2">
      <c r="P569" s="18"/>
      <c r="R569" s="72"/>
      <c r="S569" s="27"/>
    </row>
    <row r="570" spans="16:19" x14ac:dyDescent="0.2">
      <c r="P570" s="18"/>
      <c r="R570" s="72"/>
      <c r="S570" s="27"/>
    </row>
    <row r="571" spans="16:19" x14ac:dyDescent="0.2">
      <c r="P571" s="18"/>
      <c r="R571" s="72"/>
      <c r="S571" s="27"/>
    </row>
    <row r="572" spans="16:19" x14ac:dyDescent="0.2">
      <c r="P572" s="18"/>
      <c r="R572" s="72"/>
      <c r="S572" s="27"/>
    </row>
    <row r="573" spans="16:19" x14ac:dyDescent="0.2">
      <c r="P573" s="18"/>
      <c r="R573" s="72"/>
      <c r="S573" s="27"/>
    </row>
    <row r="574" spans="16:19" x14ac:dyDescent="0.2">
      <c r="P574" s="18"/>
      <c r="R574" s="72"/>
      <c r="S574" s="27"/>
    </row>
    <row r="575" spans="16:19" x14ac:dyDescent="0.2">
      <c r="P575" s="18"/>
      <c r="R575" s="72"/>
      <c r="S575" s="27"/>
    </row>
    <row r="576" spans="16:19" x14ac:dyDescent="0.2">
      <c r="P576" s="18"/>
      <c r="R576" s="72"/>
      <c r="S576" s="27"/>
    </row>
    <row r="577" spans="16:19" x14ac:dyDescent="0.2">
      <c r="P577" s="18"/>
      <c r="R577" s="72"/>
      <c r="S577" s="27"/>
    </row>
    <row r="578" spans="16:19" x14ac:dyDescent="0.2">
      <c r="P578" s="18"/>
      <c r="R578" s="72"/>
      <c r="S578" s="27"/>
    </row>
    <row r="579" spans="16:19" x14ac:dyDescent="0.2">
      <c r="P579" s="18"/>
      <c r="R579" s="72"/>
      <c r="S579" s="27"/>
    </row>
    <row r="580" spans="16:19" x14ac:dyDescent="0.2">
      <c r="P580" s="18"/>
      <c r="R580" s="72"/>
      <c r="S580" s="27"/>
    </row>
    <row r="581" spans="16:19" x14ac:dyDescent="0.2">
      <c r="P581" s="18"/>
      <c r="R581" s="72"/>
      <c r="S581" s="27"/>
    </row>
    <row r="582" spans="16:19" x14ac:dyDescent="0.2">
      <c r="P582" s="18"/>
      <c r="R582" s="72"/>
      <c r="S582" s="27"/>
    </row>
    <row r="583" spans="16:19" x14ac:dyDescent="0.2">
      <c r="P583" s="18"/>
      <c r="R583" s="72"/>
      <c r="S583" s="27"/>
    </row>
    <row r="584" spans="16:19" x14ac:dyDescent="0.2">
      <c r="P584" s="18"/>
      <c r="R584" s="72"/>
      <c r="S584" s="27"/>
    </row>
    <row r="585" spans="16:19" x14ac:dyDescent="0.2">
      <c r="P585" s="18"/>
      <c r="R585" s="72"/>
      <c r="S585" s="27"/>
    </row>
    <row r="586" spans="16:19" x14ac:dyDescent="0.2">
      <c r="P586" s="18"/>
      <c r="R586" s="72"/>
      <c r="S586" s="27"/>
    </row>
    <row r="587" spans="16:19" x14ac:dyDescent="0.2">
      <c r="P587" s="18"/>
      <c r="R587" s="72"/>
      <c r="S587" s="27"/>
    </row>
    <row r="588" spans="16:19" x14ac:dyDescent="0.2">
      <c r="P588" s="18"/>
      <c r="R588" s="72"/>
      <c r="S588" s="27"/>
    </row>
    <row r="589" spans="16:19" x14ac:dyDescent="0.2">
      <c r="P589" s="18"/>
      <c r="R589" s="72"/>
      <c r="S589" s="27"/>
    </row>
    <row r="590" spans="16:19" x14ac:dyDescent="0.2">
      <c r="P590" s="18"/>
      <c r="R590" s="72"/>
      <c r="S590" s="27"/>
    </row>
    <row r="591" spans="16:19" x14ac:dyDescent="0.2">
      <c r="P591" s="18"/>
      <c r="R591" s="72"/>
      <c r="S591" s="27"/>
    </row>
    <row r="592" spans="16:19" x14ac:dyDescent="0.2">
      <c r="P592" s="18"/>
      <c r="R592" s="72"/>
      <c r="S592" s="27"/>
    </row>
    <row r="593" spans="16:19" x14ac:dyDescent="0.2">
      <c r="P593" s="18"/>
      <c r="R593" s="72"/>
      <c r="S593" s="27"/>
    </row>
    <row r="594" spans="16:19" x14ac:dyDescent="0.2">
      <c r="P594" s="18"/>
      <c r="R594" s="72"/>
      <c r="S594" s="27"/>
    </row>
    <row r="595" spans="16:19" x14ac:dyDescent="0.2">
      <c r="P595" s="18"/>
      <c r="R595" s="72"/>
      <c r="S595" s="27"/>
    </row>
    <row r="596" spans="16:19" x14ac:dyDescent="0.2">
      <c r="P596" s="18"/>
      <c r="R596" s="72"/>
      <c r="S596" s="27"/>
    </row>
    <row r="597" spans="16:19" x14ac:dyDescent="0.2">
      <c r="P597" s="18"/>
      <c r="R597" s="72"/>
      <c r="S597" s="27"/>
    </row>
    <row r="598" spans="16:19" x14ac:dyDescent="0.2">
      <c r="P598" s="18"/>
      <c r="R598" s="72"/>
      <c r="S598" s="27"/>
    </row>
    <row r="599" spans="16:19" x14ac:dyDescent="0.2">
      <c r="P599" s="18"/>
      <c r="R599" s="72"/>
      <c r="S599" s="27"/>
    </row>
    <row r="600" spans="16:19" x14ac:dyDescent="0.2">
      <c r="P600" s="18"/>
      <c r="R600" s="72"/>
      <c r="S600" s="27"/>
    </row>
    <row r="601" spans="16:19" x14ac:dyDescent="0.2">
      <c r="P601" s="18"/>
      <c r="R601" s="72"/>
      <c r="S601" s="27"/>
    </row>
    <row r="602" spans="16:19" x14ac:dyDescent="0.2">
      <c r="P602" s="18"/>
      <c r="R602" s="72"/>
      <c r="S602" s="27"/>
    </row>
    <row r="603" spans="16:19" x14ac:dyDescent="0.2">
      <c r="P603" s="18"/>
      <c r="R603" s="72"/>
      <c r="S603" s="27"/>
    </row>
    <row r="604" spans="16:19" x14ac:dyDescent="0.2">
      <c r="P604" s="18"/>
      <c r="R604" s="72"/>
      <c r="S604" s="27"/>
    </row>
    <row r="605" spans="16:19" x14ac:dyDescent="0.2">
      <c r="P605" s="18"/>
      <c r="R605" s="72"/>
      <c r="S605" s="27"/>
    </row>
    <row r="606" spans="16:19" x14ac:dyDescent="0.2">
      <c r="P606" s="18"/>
      <c r="R606" s="72"/>
      <c r="S606" s="27"/>
    </row>
    <row r="607" spans="16:19" x14ac:dyDescent="0.2">
      <c r="P607" s="18"/>
      <c r="R607" s="72"/>
      <c r="S607" s="27"/>
    </row>
    <row r="608" spans="16:19" x14ac:dyDescent="0.2">
      <c r="P608" s="18"/>
      <c r="R608" s="72"/>
      <c r="S608" s="27"/>
    </row>
    <row r="609" spans="16:19" x14ac:dyDescent="0.2">
      <c r="P609" s="18"/>
      <c r="R609" s="72"/>
      <c r="S609" s="27"/>
    </row>
    <row r="610" spans="16:19" x14ac:dyDescent="0.2">
      <c r="P610" s="18"/>
      <c r="R610" s="72"/>
      <c r="S610" s="27"/>
    </row>
    <row r="611" spans="16:19" x14ac:dyDescent="0.2">
      <c r="P611" s="18"/>
      <c r="R611" s="72"/>
      <c r="S611" s="27"/>
    </row>
    <row r="612" spans="16:19" x14ac:dyDescent="0.2">
      <c r="P612" s="18"/>
      <c r="R612" s="72"/>
      <c r="S612" s="27"/>
    </row>
    <row r="613" spans="16:19" x14ac:dyDescent="0.2">
      <c r="P613" s="18"/>
      <c r="R613" s="72"/>
      <c r="S613" s="27"/>
    </row>
    <row r="614" spans="16:19" x14ac:dyDescent="0.2">
      <c r="P614" s="18"/>
      <c r="R614" s="72"/>
      <c r="S614" s="27"/>
    </row>
    <row r="615" spans="16:19" x14ac:dyDescent="0.2">
      <c r="P615" s="18"/>
      <c r="R615" s="72"/>
      <c r="S615" s="27"/>
    </row>
    <row r="616" spans="16:19" x14ac:dyDescent="0.2">
      <c r="P616" s="18"/>
      <c r="R616" s="72"/>
      <c r="S616" s="27"/>
    </row>
    <row r="617" spans="16:19" x14ac:dyDescent="0.2">
      <c r="P617" s="18"/>
      <c r="R617" s="72"/>
      <c r="S617" s="27"/>
    </row>
    <row r="618" spans="16:19" x14ac:dyDescent="0.2">
      <c r="P618" s="18"/>
      <c r="R618" s="72"/>
      <c r="S618" s="27"/>
    </row>
    <row r="619" spans="16:19" x14ac:dyDescent="0.2">
      <c r="P619" s="18"/>
      <c r="R619" s="72"/>
      <c r="S619" s="27"/>
    </row>
    <row r="620" spans="16:19" x14ac:dyDescent="0.2">
      <c r="P620" s="18"/>
      <c r="R620" s="72"/>
      <c r="S620" s="27"/>
    </row>
    <row r="621" spans="16:19" x14ac:dyDescent="0.2">
      <c r="P621" s="18"/>
      <c r="R621" s="72"/>
      <c r="S621" s="27"/>
    </row>
    <row r="622" spans="16:19" x14ac:dyDescent="0.2">
      <c r="P622" s="18"/>
      <c r="R622" s="72"/>
      <c r="S622" s="27"/>
    </row>
    <row r="623" spans="16:19" x14ac:dyDescent="0.2">
      <c r="P623" s="18"/>
      <c r="R623" s="72"/>
      <c r="S623" s="27"/>
    </row>
    <row r="624" spans="16:19" x14ac:dyDescent="0.2">
      <c r="P624" s="18"/>
      <c r="R624" s="72"/>
      <c r="S624" s="27"/>
    </row>
    <row r="625" spans="16:19" x14ac:dyDescent="0.2">
      <c r="P625" s="18"/>
      <c r="R625" s="72"/>
      <c r="S625" s="27"/>
    </row>
    <row r="626" spans="16:19" x14ac:dyDescent="0.2">
      <c r="P626" s="18"/>
      <c r="R626" s="72"/>
      <c r="S626" s="27"/>
    </row>
    <row r="627" spans="16:19" x14ac:dyDescent="0.2">
      <c r="P627" s="18"/>
      <c r="R627" s="72"/>
      <c r="S627" s="27"/>
    </row>
    <row r="628" spans="16:19" x14ac:dyDescent="0.2">
      <c r="P628" s="18"/>
      <c r="R628" s="72"/>
      <c r="S628" s="27"/>
    </row>
    <row r="629" spans="16:19" x14ac:dyDescent="0.2">
      <c r="P629" s="18"/>
      <c r="R629" s="72"/>
      <c r="S629" s="27"/>
    </row>
    <row r="630" spans="16:19" x14ac:dyDescent="0.2">
      <c r="P630" s="18"/>
      <c r="R630" s="72"/>
      <c r="S630" s="27"/>
    </row>
    <row r="631" spans="16:19" x14ac:dyDescent="0.2">
      <c r="P631" s="18"/>
      <c r="R631" s="72"/>
      <c r="S631" s="27"/>
    </row>
    <row r="632" spans="16:19" x14ac:dyDescent="0.2">
      <c r="P632" s="18"/>
      <c r="R632" s="72"/>
      <c r="S632" s="27"/>
    </row>
    <row r="633" spans="16:19" x14ac:dyDescent="0.2">
      <c r="P633" s="18"/>
      <c r="R633" s="72"/>
      <c r="S633" s="27"/>
    </row>
    <row r="634" spans="16:19" x14ac:dyDescent="0.2">
      <c r="P634" s="18"/>
      <c r="R634" s="72"/>
      <c r="S634" s="27"/>
    </row>
    <row r="635" spans="16:19" x14ac:dyDescent="0.2">
      <c r="P635" s="18"/>
      <c r="R635" s="72"/>
      <c r="S635" s="27"/>
    </row>
    <row r="636" spans="16:19" x14ac:dyDescent="0.2">
      <c r="P636" s="18"/>
      <c r="R636" s="72"/>
      <c r="S636" s="27"/>
    </row>
    <row r="637" spans="16:19" x14ac:dyDescent="0.2">
      <c r="P637" s="18"/>
      <c r="R637" s="72"/>
      <c r="S637" s="27"/>
    </row>
    <row r="638" spans="16:19" x14ac:dyDescent="0.2">
      <c r="P638" s="18"/>
      <c r="R638" s="72"/>
      <c r="S638" s="27"/>
    </row>
    <row r="639" spans="16:19" x14ac:dyDescent="0.2">
      <c r="P639" s="18"/>
      <c r="R639" s="72"/>
      <c r="S639" s="27"/>
    </row>
    <row r="640" spans="16:19" x14ac:dyDescent="0.2">
      <c r="P640" s="18"/>
      <c r="R640" s="72"/>
      <c r="S640" s="27"/>
    </row>
    <row r="641" spans="16:19" x14ac:dyDescent="0.2">
      <c r="P641" s="18"/>
      <c r="R641" s="72"/>
      <c r="S641" s="27"/>
    </row>
    <row r="642" spans="16:19" x14ac:dyDescent="0.2">
      <c r="P642" s="18"/>
      <c r="R642" s="72"/>
      <c r="S642" s="27"/>
    </row>
    <row r="643" spans="16:19" x14ac:dyDescent="0.2">
      <c r="P643" s="18"/>
      <c r="R643" s="72"/>
      <c r="S643" s="27"/>
    </row>
    <row r="644" spans="16:19" x14ac:dyDescent="0.2">
      <c r="P644" s="18"/>
      <c r="R644" s="72"/>
      <c r="S644" s="27"/>
    </row>
    <row r="645" spans="16:19" x14ac:dyDescent="0.2">
      <c r="P645" s="18"/>
      <c r="R645" s="72"/>
      <c r="S645" s="27"/>
    </row>
    <row r="646" spans="16:19" x14ac:dyDescent="0.2">
      <c r="P646" s="18"/>
      <c r="R646" s="72"/>
      <c r="S646" s="27"/>
    </row>
    <row r="647" spans="16:19" x14ac:dyDescent="0.2">
      <c r="P647" s="18"/>
      <c r="R647" s="72"/>
      <c r="S647" s="27"/>
    </row>
    <row r="648" spans="16:19" x14ac:dyDescent="0.2">
      <c r="P648" s="18"/>
      <c r="R648" s="72"/>
      <c r="S648" s="27"/>
    </row>
    <row r="649" spans="16:19" x14ac:dyDescent="0.2">
      <c r="P649" s="18"/>
      <c r="R649" s="72"/>
      <c r="S649" s="27"/>
    </row>
    <row r="650" spans="16:19" x14ac:dyDescent="0.2">
      <c r="P650" s="18"/>
      <c r="R650" s="72"/>
      <c r="S650" s="27"/>
    </row>
    <row r="651" spans="16:19" x14ac:dyDescent="0.2">
      <c r="P651" s="18"/>
      <c r="R651" s="72"/>
      <c r="S651" s="27"/>
    </row>
    <row r="652" spans="16:19" x14ac:dyDescent="0.2">
      <c r="P652" s="18"/>
      <c r="R652" s="72"/>
      <c r="S652" s="27"/>
    </row>
    <row r="653" spans="16:19" x14ac:dyDescent="0.2">
      <c r="P653" s="18"/>
      <c r="R653" s="72"/>
      <c r="S653" s="27"/>
    </row>
    <row r="654" spans="16:19" x14ac:dyDescent="0.2">
      <c r="P654" s="18"/>
      <c r="R654" s="72"/>
      <c r="S654" s="27"/>
    </row>
    <row r="655" spans="16:19" x14ac:dyDescent="0.2">
      <c r="P655" s="18"/>
      <c r="R655" s="72"/>
      <c r="S655" s="27"/>
    </row>
    <row r="656" spans="16:19" x14ac:dyDescent="0.2">
      <c r="P656" s="18"/>
      <c r="R656" s="72"/>
      <c r="S656" s="27"/>
    </row>
    <row r="657" spans="16:19" x14ac:dyDescent="0.2">
      <c r="P657" s="18"/>
      <c r="R657" s="72"/>
      <c r="S657" s="27"/>
    </row>
    <row r="658" spans="16:19" x14ac:dyDescent="0.2">
      <c r="P658" s="18"/>
      <c r="R658" s="72"/>
      <c r="S658" s="27"/>
    </row>
    <row r="659" spans="16:19" x14ac:dyDescent="0.2">
      <c r="P659" s="18"/>
      <c r="R659" s="72"/>
      <c r="S659" s="27"/>
    </row>
    <row r="660" spans="16:19" x14ac:dyDescent="0.2">
      <c r="P660" s="18"/>
      <c r="R660" s="72"/>
      <c r="S660" s="27"/>
    </row>
    <row r="661" spans="16:19" x14ac:dyDescent="0.2">
      <c r="P661" s="18"/>
      <c r="R661" s="72"/>
      <c r="S661" s="27"/>
    </row>
    <row r="662" spans="16:19" x14ac:dyDescent="0.2">
      <c r="P662" s="18"/>
      <c r="R662" s="72"/>
      <c r="S662" s="27"/>
    </row>
    <row r="663" spans="16:19" x14ac:dyDescent="0.2">
      <c r="P663" s="18"/>
      <c r="R663" s="72"/>
      <c r="S663" s="27"/>
    </row>
    <row r="664" spans="16:19" x14ac:dyDescent="0.2">
      <c r="P664" s="18"/>
      <c r="R664" s="72"/>
      <c r="S664" s="27"/>
    </row>
    <row r="665" spans="16:19" x14ac:dyDescent="0.2">
      <c r="P665" s="18"/>
      <c r="R665" s="72"/>
      <c r="S665" s="27"/>
    </row>
    <row r="666" spans="16:19" x14ac:dyDescent="0.2">
      <c r="P666" s="18"/>
      <c r="R666" s="72"/>
      <c r="S666" s="27"/>
    </row>
    <row r="667" spans="16:19" x14ac:dyDescent="0.2">
      <c r="P667" s="18"/>
      <c r="R667" s="72"/>
      <c r="S667" s="27"/>
    </row>
    <row r="668" spans="16:19" x14ac:dyDescent="0.2">
      <c r="P668" s="18"/>
      <c r="R668" s="72"/>
      <c r="S668" s="27"/>
    </row>
    <row r="669" spans="16:19" x14ac:dyDescent="0.2">
      <c r="P669" s="18"/>
      <c r="R669" s="72"/>
      <c r="S669" s="27"/>
    </row>
    <row r="670" spans="16:19" x14ac:dyDescent="0.2">
      <c r="P670" s="18"/>
      <c r="R670" s="72"/>
      <c r="S670" s="27"/>
    </row>
    <row r="671" spans="16:19" x14ac:dyDescent="0.2">
      <c r="P671" s="18"/>
      <c r="R671" s="72"/>
      <c r="S671" s="27"/>
    </row>
    <row r="672" spans="16:19" x14ac:dyDescent="0.2">
      <c r="P672" s="18"/>
      <c r="R672" s="72"/>
      <c r="S672" s="27"/>
    </row>
    <row r="673" spans="16:19" x14ac:dyDescent="0.2">
      <c r="P673" s="18"/>
      <c r="R673" s="72"/>
      <c r="S673" s="27"/>
    </row>
    <row r="674" spans="16:19" x14ac:dyDescent="0.2">
      <c r="P674" s="18"/>
      <c r="R674" s="72"/>
      <c r="S674" s="27"/>
    </row>
    <row r="675" spans="16:19" x14ac:dyDescent="0.2">
      <c r="P675" s="18"/>
      <c r="R675" s="72"/>
      <c r="S675" s="27"/>
    </row>
    <row r="676" spans="16:19" x14ac:dyDescent="0.2">
      <c r="P676" s="18"/>
      <c r="R676" s="72"/>
      <c r="S676" s="27"/>
    </row>
    <row r="677" spans="16:19" x14ac:dyDescent="0.2">
      <c r="P677" s="18"/>
      <c r="R677" s="72"/>
      <c r="S677" s="27"/>
    </row>
    <row r="678" spans="16:19" x14ac:dyDescent="0.2">
      <c r="P678" s="18"/>
      <c r="R678" s="72"/>
      <c r="S678" s="27"/>
    </row>
    <row r="679" spans="16:19" x14ac:dyDescent="0.2">
      <c r="P679" s="18"/>
      <c r="R679" s="72"/>
      <c r="S679" s="27"/>
    </row>
    <row r="680" spans="16:19" x14ac:dyDescent="0.2">
      <c r="P680" s="18"/>
      <c r="R680" s="72"/>
      <c r="S680" s="27"/>
    </row>
    <row r="681" spans="16:19" x14ac:dyDescent="0.2">
      <c r="P681" s="18"/>
      <c r="R681" s="72"/>
      <c r="S681" s="27"/>
    </row>
    <row r="682" spans="16:19" x14ac:dyDescent="0.2">
      <c r="P682" s="18"/>
      <c r="R682" s="72"/>
      <c r="S682" s="27"/>
    </row>
    <row r="683" spans="16:19" x14ac:dyDescent="0.2">
      <c r="P683" s="18"/>
      <c r="R683" s="72"/>
      <c r="S683" s="27"/>
    </row>
    <row r="684" spans="16:19" x14ac:dyDescent="0.2">
      <c r="P684" s="18"/>
      <c r="R684" s="72"/>
      <c r="S684" s="27"/>
    </row>
    <row r="685" spans="16:19" x14ac:dyDescent="0.2">
      <c r="P685" s="18"/>
      <c r="R685" s="72"/>
      <c r="S685" s="27"/>
    </row>
    <row r="686" spans="16:19" x14ac:dyDescent="0.2">
      <c r="P686" s="18"/>
      <c r="R686" s="72"/>
      <c r="S686" s="27"/>
    </row>
    <row r="687" spans="16:19" x14ac:dyDescent="0.2">
      <c r="P687" s="18"/>
      <c r="R687" s="72"/>
      <c r="S687" s="27"/>
    </row>
    <row r="688" spans="16:19" x14ac:dyDescent="0.2">
      <c r="P688" s="18"/>
      <c r="R688" s="72"/>
      <c r="S688" s="27"/>
    </row>
    <row r="689" spans="16:19" x14ac:dyDescent="0.2">
      <c r="P689" s="18"/>
      <c r="R689" s="72"/>
      <c r="S689" s="27"/>
    </row>
    <row r="690" spans="16:19" x14ac:dyDescent="0.2">
      <c r="P690" s="18"/>
      <c r="R690" s="72"/>
      <c r="S690" s="27"/>
    </row>
    <row r="691" spans="16:19" x14ac:dyDescent="0.2">
      <c r="P691" s="18"/>
      <c r="R691" s="72"/>
      <c r="S691" s="27"/>
    </row>
    <row r="692" spans="16:19" x14ac:dyDescent="0.2">
      <c r="P692" s="18"/>
      <c r="R692" s="72"/>
      <c r="S692" s="27"/>
    </row>
    <row r="693" spans="16:19" x14ac:dyDescent="0.2">
      <c r="P693" s="18"/>
      <c r="R693" s="72"/>
      <c r="S693" s="27"/>
    </row>
    <row r="694" spans="16:19" x14ac:dyDescent="0.2">
      <c r="P694" s="18"/>
      <c r="R694" s="72"/>
      <c r="S694" s="27"/>
    </row>
    <row r="695" spans="16:19" x14ac:dyDescent="0.2">
      <c r="P695" s="18"/>
      <c r="R695" s="72"/>
      <c r="S695" s="27"/>
    </row>
    <row r="696" spans="16:19" x14ac:dyDescent="0.2">
      <c r="P696" s="18"/>
      <c r="R696" s="72"/>
      <c r="S696" s="27"/>
    </row>
    <row r="697" spans="16:19" x14ac:dyDescent="0.2">
      <c r="P697" s="18"/>
      <c r="R697" s="72"/>
      <c r="S697" s="27"/>
    </row>
    <row r="698" spans="16:19" x14ac:dyDescent="0.2">
      <c r="P698" s="18"/>
      <c r="R698" s="72"/>
      <c r="S698" s="27"/>
    </row>
    <row r="699" spans="16:19" x14ac:dyDescent="0.2">
      <c r="P699" s="18"/>
      <c r="R699" s="72"/>
      <c r="S699" s="27"/>
    </row>
    <row r="700" spans="16:19" x14ac:dyDescent="0.2">
      <c r="P700" s="18"/>
      <c r="R700" s="72"/>
      <c r="S700" s="27"/>
    </row>
    <row r="701" spans="16:19" x14ac:dyDescent="0.2">
      <c r="P701" s="18"/>
      <c r="R701" s="72"/>
      <c r="S701" s="27"/>
    </row>
    <row r="702" spans="16:19" x14ac:dyDescent="0.2">
      <c r="P702" s="18"/>
      <c r="R702" s="72"/>
      <c r="S702" s="27"/>
    </row>
    <row r="703" spans="16:19" x14ac:dyDescent="0.2">
      <c r="P703" s="18"/>
      <c r="R703" s="72"/>
      <c r="S703" s="27"/>
    </row>
    <row r="704" spans="16:19" x14ac:dyDescent="0.2">
      <c r="P704" s="18"/>
      <c r="R704" s="72"/>
      <c r="S704" s="27"/>
    </row>
    <row r="705" spans="16:19" x14ac:dyDescent="0.2">
      <c r="P705" s="18"/>
      <c r="R705" s="72"/>
      <c r="S705" s="27"/>
    </row>
    <row r="706" spans="16:19" x14ac:dyDescent="0.2">
      <c r="P706" s="18"/>
      <c r="R706" s="72"/>
      <c r="S706" s="27"/>
    </row>
    <row r="707" spans="16:19" x14ac:dyDescent="0.2">
      <c r="P707" s="18"/>
      <c r="R707" s="72"/>
      <c r="S707" s="27"/>
    </row>
    <row r="708" spans="16:19" x14ac:dyDescent="0.2">
      <c r="P708" s="18"/>
      <c r="R708" s="72"/>
      <c r="S708" s="27"/>
    </row>
    <row r="709" spans="16:19" x14ac:dyDescent="0.2">
      <c r="P709" s="18"/>
      <c r="R709" s="72"/>
      <c r="S709" s="27"/>
    </row>
    <row r="710" spans="16:19" x14ac:dyDescent="0.2">
      <c r="P710" s="18"/>
      <c r="R710" s="72"/>
      <c r="S710" s="27"/>
    </row>
    <row r="711" spans="16:19" x14ac:dyDescent="0.2">
      <c r="P711" s="18"/>
      <c r="R711" s="72"/>
      <c r="S711" s="27"/>
    </row>
    <row r="712" spans="16:19" x14ac:dyDescent="0.2">
      <c r="P712" s="18"/>
      <c r="R712" s="72"/>
      <c r="S712" s="27"/>
    </row>
    <row r="713" spans="16:19" x14ac:dyDescent="0.2">
      <c r="P713" s="18"/>
      <c r="R713" s="72"/>
      <c r="S713" s="27"/>
    </row>
    <row r="714" spans="16:19" x14ac:dyDescent="0.2">
      <c r="P714" s="18"/>
      <c r="R714" s="72"/>
      <c r="S714" s="27"/>
    </row>
    <row r="715" spans="16:19" x14ac:dyDescent="0.2">
      <c r="P715" s="18"/>
      <c r="R715" s="72"/>
      <c r="S715" s="27"/>
    </row>
    <row r="716" spans="16:19" x14ac:dyDescent="0.2">
      <c r="P716" s="18"/>
      <c r="R716" s="72"/>
      <c r="S716" s="27"/>
    </row>
    <row r="717" spans="16:19" x14ac:dyDescent="0.2">
      <c r="P717" s="18"/>
      <c r="R717" s="72"/>
      <c r="S717" s="27"/>
    </row>
    <row r="718" spans="16:19" x14ac:dyDescent="0.2">
      <c r="P718" s="18"/>
      <c r="R718" s="72"/>
      <c r="S718" s="27"/>
    </row>
    <row r="719" spans="16:19" x14ac:dyDescent="0.2">
      <c r="P719" s="18"/>
      <c r="R719" s="72"/>
      <c r="S719" s="27"/>
    </row>
    <row r="720" spans="16:19" x14ac:dyDescent="0.2">
      <c r="P720" s="18"/>
      <c r="R720" s="72"/>
      <c r="S720" s="27"/>
    </row>
    <row r="721" spans="16:19" x14ac:dyDescent="0.2">
      <c r="P721" s="18"/>
      <c r="R721" s="72"/>
      <c r="S721" s="27"/>
    </row>
    <row r="722" spans="16:19" x14ac:dyDescent="0.2">
      <c r="P722" s="18"/>
      <c r="R722" s="72"/>
      <c r="S722" s="27"/>
    </row>
    <row r="723" spans="16:19" x14ac:dyDescent="0.2">
      <c r="P723" s="18"/>
      <c r="R723" s="72"/>
      <c r="S723" s="27"/>
    </row>
    <row r="724" spans="16:19" x14ac:dyDescent="0.2">
      <c r="P724" s="18"/>
      <c r="R724" s="72"/>
      <c r="S724" s="27"/>
    </row>
    <row r="725" spans="16:19" x14ac:dyDescent="0.2">
      <c r="P725" s="18"/>
      <c r="R725" s="72"/>
      <c r="S725" s="27"/>
    </row>
    <row r="726" spans="16:19" x14ac:dyDescent="0.2">
      <c r="P726" s="18"/>
      <c r="R726" s="72"/>
      <c r="S726" s="27"/>
    </row>
    <row r="727" spans="16:19" x14ac:dyDescent="0.2">
      <c r="P727" s="18"/>
      <c r="R727" s="72"/>
      <c r="S727" s="27"/>
    </row>
    <row r="728" spans="16:19" x14ac:dyDescent="0.2">
      <c r="P728" s="18"/>
      <c r="R728" s="72"/>
      <c r="S728" s="27"/>
    </row>
    <row r="729" spans="16:19" x14ac:dyDescent="0.2">
      <c r="P729" s="18"/>
      <c r="R729" s="72"/>
      <c r="S729" s="27"/>
    </row>
    <row r="730" spans="16:19" x14ac:dyDescent="0.2">
      <c r="P730" s="18"/>
      <c r="R730" s="72"/>
      <c r="S730" s="27"/>
    </row>
    <row r="731" spans="16:19" x14ac:dyDescent="0.2">
      <c r="P731" s="18"/>
      <c r="R731" s="72"/>
      <c r="S731" s="27"/>
    </row>
    <row r="732" spans="16:19" x14ac:dyDescent="0.2">
      <c r="P732" s="18"/>
      <c r="R732" s="72"/>
      <c r="S732" s="27"/>
    </row>
    <row r="733" spans="16:19" x14ac:dyDescent="0.2">
      <c r="P733" s="18"/>
      <c r="R733" s="72"/>
      <c r="S733" s="27"/>
    </row>
    <row r="734" spans="16:19" x14ac:dyDescent="0.2">
      <c r="P734" s="18"/>
      <c r="R734" s="72"/>
      <c r="S734" s="27"/>
    </row>
    <row r="735" spans="16:19" x14ac:dyDescent="0.2">
      <c r="P735" s="18"/>
      <c r="R735" s="72"/>
      <c r="S735" s="27"/>
    </row>
    <row r="736" spans="16:19" x14ac:dyDescent="0.2">
      <c r="P736" s="18"/>
      <c r="R736" s="72"/>
      <c r="S736" s="27"/>
    </row>
    <row r="737" spans="16:19" x14ac:dyDescent="0.2">
      <c r="P737" s="18"/>
      <c r="R737" s="72"/>
      <c r="S737" s="27"/>
    </row>
    <row r="738" spans="16:19" x14ac:dyDescent="0.2">
      <c r="P738" s="18"/>
      <c r="R738" s="72"/>
      <c r="S738" s="27"/>
    </row>
    <row r="739" spans="16:19" x14ac:dyDescent="0.2">
      <c r="P739" s="18"/>
      <c r="R739" s="72"/>
      <c r="S739" s="27"/>
    </row>
    <row r="740" spans="16:19" x14ac:dyDescent="0.2">
      <c r="P740" s="18"/>
      <c r="R740" s="72"/>
      <c r="S740" s="27"/>
    </row>
    <row r="741" spans="16:19" x14ac:dyDescent="0.2">
      <c r="P741" s="18"/>
      <c r="R741" s="72"/>
      <c r="S741" s="27"/>
    </row>
    <row r="742" spans="16:19" x14ac:dyDescent="0.2">
      <c r="P742" s="18"/>
      <c r="R742" s="72"/>
      <c r="S742" s="27"/>
    </row>
    <row r="743" spans="16:19" x14ac:dyDescent="0.2">
      <c r="P743" s="18"/>
      <c r="R743" s="72"/>
      <c r="S743" s="27"/>
    </row>
    <row r="744" spans="16:19" x14ac:dyDescent="0.2">
      <c r="P744" s="18"/>
      <c r="R744" s="72"/>
      <c r="S744" s="27"/>
    </row>
    <row r="745" spans="16:19" x14ac:dyDescent="0.2">
      <c r="P745" s="18"/>
      <c r="R745" s="72"/>
      <c r="S745" s="27"/>
    </row>
    <row r="746" spans="16:19" x14ac:dyDescent="0.2">
      <c r="P746" s="18"/>
      <c r="R746" s="72"/>
      <c r="S746" s="27"/>
    </row>
    <row r="747" spans="16:19" x14ac:dyDescent="0.2">
      <c r="P747" s="18"/>
      <c r="R747" s="72"/>
      <c r="S747" s="27"/>
    </row>
    <row r="748" spans="16:19" x14ac:dyDescent="0.2">
      <c r="P748" s="18"/>
      <c r="R748" s="72"/>
      <c r="S748" s="27"/>
    </row>
    <row r="749" spans="16:19" x14ac:dyDescent="0.2">
      <c r="P749" s="18"/>
      <c r="R749" s="72"/>
      <c r="S749" s="27"/>
    </row>
    <row r="750" spans="16:19" x14ac:dyDescent="0.2">
      <c r="P750" s="18"/>
      <c r="R750" s="72"/>
      <c r="S750" s="27"/>
    </row>
    <row r="751" spans="16:19" x14ac:dyDescent="0.2">
      <c r="P751" s="18"/>
      <c r="R751" s="72"/>
      <c r="S751" s="27"/>
    </row>
    <row r="752" spans="16:19" x14ac:dyDescent="0.2">
      <c r="P752" s="18"/>
      <c r="R752" s="72"/>
      <c r="S752" s="27"/>
    </row>
    <row r="753" spans="16:19" x14ac:dyDescent="0.2">
      <c r="P753" s="18"/>
      <c r="R753" s="72"/>
      <c r="S753" s="27"/>
    </row>
    <row r="754" spans="16:19" x14ac:dyDescent="0.2">
      <c r="P754" s="18"/>
      <c r="R754" s="72"/>
      <c r="S754" s="27"/>
    </row>
    <row r="755" spans="16:19" x14ac:dyDescent="0.2">
      <c r="P755" s="18"/>
      <c r="R755" s="72"/>
      <c r="S755" s="27"/>
    </row>
    <row r="756" spans="16:19" x14ac:dyDescent="0.2">
      <c r="P756" s="18"/>
      <c r="R756" s="72"/>
      <c r="S756" s="27"/>
    </row>
    <row r="757" spans="16:19" x14ac:dyDescent="0.2">
      <c r="P757" s="18"/>
      <c r="R757" s="72"/>
      <c r="S757" s="27"/>
    </row>
    <row r="758" spans="16:19" x14ac:dyDescent="0.2">
      <c r="P758" s="18"/>
      <c r="R758" s="72"/>
      <c r="S758" s="27"/>
    </row>
    <row r="759" spans="16:19" x14ac:dyDescent="0.2">
      <c r="P759" s="18"/>
      <c r="R759" s="72"/>
      <c r="S759" s="27"/>
    </row>
    <row r="760" spans="16:19" x14ac:dyDescent="0.2">
      <c r="P760" s="18"/>
      <c r="R760" s="72"/>
      <c r="S760" s="27"/>
    </row>
    <row r="761" spans="16:19" x14ac:dyDescent="0.2">
      <c r="P761" s="18"/>
      <c r="R761" s="72"/>
      <c r="S761" s="27"/>
    </row>
    <row r="762" spans="16:19" x14ac:dyDescent="0.2">
      <c r="P762" s="18"/>
      <c r="R762" s="72"/>
      <c r="S762" s="27"/>
    </row>
    <row r="763" spans="16:19" x14ac:dyDescent="0.2">
      <c r="P763" s="18"/>
      <c r="R763" s="72"/>
      <c r="S763" s="27"/>
    </row>
    <row r="764" spans="16:19" x14ac:dyDescent="0.2">
      <c r="P764" s="18"/>
      <c r="R764" s="72"/>
      <c r="S764" s="27"/>
    </row>
    <row r="765" spans="16:19" x14ac:dyDescent="0.2">
      <c r="P765" s="18"/>
      <c r="R765" s="72"/>
      <c r="S765" s="27"/>
    </row>
    <row r="766" spans="16:19" x14ac:dyDescent="0.2">
      <c r="P766" s="18"/>
      <c r="R766" s="72"/>
      <c r="S766" s="27"/>
    </row>
    <row r="767" spans="16:19" x14ac:dyDescent="0.2">
      <c r="P767" s="18"/>
      <c r="R767" s="72"/>
      <c r="S767" s="27"/>
    </row>
    <row r="768" spans="16:19" x14ac:dyDescent="0.2">
      <c r="P768" s="18"/>
      <c r="R768" s="72"/>
      <c r="S768" s="27"/>
    </row>
    <row r="769" spans="16:19" x14ac:dyDescent="0.2">
      <c r="P769" s="18"/>
      <c r="R769" s="72"/>
      <c r="S769" s="27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54" workbookViewId="0">
      <pane xSplit="3" ySplit="2" topLeftCell="D17" activePane="bottomRight" state="frozen"/>
      <selection pane="topRight" activeCell="D1" sqref="D1"/>
      <selection pane="bottomLeft" activeCell="A3" sqref="A3"/>
      <selection pane="bottomRight" activeCell="X29" sqref="X29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0" customWidth="1"/>
    <col min="16" max="16" width="11.5703125" style="40" bestFit="1" customWidth="1"/>
  </cols>
  <sheetData>
    <row r="1" spans="1:17" x14ac:dyDescent="0.2">
      <c r="D1" s="88" t="s">
        <v>115</v>
      </c>
      <c r="E1" s="88"/>
      <c r="F1" s="88"/>
      <c r="G1" s="88"/>
    </row>
    <row r="2" spans="1:17" x14ac:dyDescent="0.2">
      <c r="C2" s="26"/>
      <c r="D2" s="40" t="s">
        <v>45</v>
      </c>
      <c r="E2" s="40" t="s">
        <v>46</v>
      </c>
      <c r="F2" s="40" t="s">
        <v>47</v>
      </c>
      <c r="G2" s="40" t="s">
        <v>48</v>
      </c>
      <c r="H2" s="40" t="s">
        <v>49</v>
      </c>
      <c r="I2" s="40" t="s">
        <v>50</v>
      </c>
      <c r="J2" s="40" t="s">
        <v>51</v>
      </c>
      <c r="K2" s="40" t="s">
        <v>52</v>
      </c>
      <c r="L2" s="40" t="s">
        <v>53</v>
      </c>
      <c r="M2" s="40" t="s">
        <v>54</v>
      </c>
      <c r="N2" s="40" t="s">
        <v>55</v>
      </c>
      <c r="O2" s="40" t="s">
        <v>56</v>
      </c>
      <c r="P2" s="40" t="s">
        <v>57</v>
      </c>
    </row>
    <row r="3" spans="1:17" x14ac:dyDescent="0.2">
      <c r="A3">
        <v>1939</v>
      </c>
      <c r="B3" t="s">
        <v>58</v>
      </c>
      <c r="C3" s="26">
        <v>40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35"/>
      <c r="Q3" t="s">
        <v>133</v>
      </c>
    </row>
    <row r="4" spans="1:17" ht="15" x14ac:dyDescent="0.25">
      <c r="A4">
        <v>1940</v>
      </c>
      <c r="B4" t="s">
        <v>58</v>
      </c>
      <c r="C4" s="26">
        <v>41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35"/>
      <c r="Q4" s="87">
        <v>907.41</v>
      </c>
    </row>
    <row r="5" spans="1:17" x14ac:dyDescent="0.2">
      <c r="A5">
        <v>1941</v>
      </c>
      <c r="B5" t="s">
        <v>58</v>
      </c>
      <c r="C5" s="26">
        <v>42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35"/>
    </row>
    <row r="6" spans="1:17" x14ac:dyDescent="0.2">
      <c r="A6">
        <v>1942</v>
      </c>
      <c r="B6" t="s">
        <v>58</v>
      </c>
      <c r="C6" s="26">
        <v>43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35"/>
    </row>
    <row r="7" spans="1:17" x14ac:dyDescent="0.2">
      <c r="A7">
        <v>1943</v>
      </c>
      <c r="B7" t="s">
        <v>58</v>
      </c>
      <c r="C7" s="26">
        <v>44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35"/>
    </row>
    <row r="8" spans="1:17" x14ac:dyDescent="0.2">
      <c r="A8">
        <v>1944</v>
      </c>
      <c r="B8" t="s">
        <v>58</v>
      </c>
      <c r="C8" s="26">
        <v>45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35"/>
    </row>
    <row r="9" spans="1:17" x14ac:dyDescent="0.2">
      <c r="A9">
        <v>1945</v>
      </c>
      <c r="B9" t="s">
        <v>58</v>
      </c>
      <c r="C9" s="26">
        <v>46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35"/>
    </row>
    <row r="10" spans="1:17" x14ac:dyDescent="0.2">
      <c r="A10">
        <v>1946</v>
      </c>
      <c r="B10" t="s">
        <v>58</v>
      </c>
      <c r="C10" s="26">
        <v>47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35"/>
    </row>
    <row r="11" spans="1:17" x14ac:dyDescent="0.2">
      <c r="A11">
        <v>1947</v>
      </c>
      <c r="B11" t="s">
        <v>58</v>
      </c>
      <c r="C11" s="26">
        <v>48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35"/>
    </row>
    <row r="12" spans="1:17" x14ac:dyDescent="0.2">
      <c r="A12">
        <v>1948</v>
      </c>
      <c r="B12" t="s">
        <v>58</v>
      </c>
      <c r="C12" s="26">
        <v>49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35"/>
    </row>
    <row r="13" spans="1:17" x14ac:dyDescent="0.2">
      <c r="A13">
        <v>1949</v>
      </c>
      <c r="B13" t="s">
        <v>58</v>
      </c>
      <c r="C13" s="26">
        <v>50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35"/>
    </row>
    <row r="14" spans="1:17" x14ac:dyDescent="0.2">
      <c r="A14">
        <v>1950</v>
      </c>
      <c r="B14" t="s">
        <v>58</v>
      </c>
      <c r="C14" s="26">
        <v>51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35"/>
    </row>
    <row r="15" spans="1:17" x14ac:dyDescent="0.2">
      <c r="A15">
        <v>1951</v>
      </c>
      <c r="B15" t="s">
        <v>58</v>
      </c>
      <c r="C15" s="26">
        <v>52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35"/>
    </row>
    <row r="16" spans="1:17" x14ac:dyDescent="0.2">
      <c r="A16">
        <v>1952</v>
      </c>
      <c r="B16" t="s">
        <v>58</v>
      </c>
      <c r="C16" s="26">
        <v>53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35"/>
    </row>
    <row r="17" spans="1:16" x14ac:dyDescent="0.2">
      <c r="A17">
        <v>1953</v>
      </c>
      <c r="B17" t="s">
        <v>58</v>
      </c>
      <c r="C17" s="26">
        <v>54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35"/>
    </row>
    <row r="18" spans="1:16" x14ac:dyDescent="0.2">
      <c r="A18">
        <v>1954</v>
      </c>
      <c r="B18" t="s">
        <v>58</v>
      </c>
      <c r="C18" s="26">
        <v>55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35"/>
    </row>
    <row r="19" spans="1:16" x14ac:dyDescent="0.2">
      <c r="A19">
        <v>1955</v>
      </c>
      <c r="B19" t="s">
        <v>58</v>
      </c>
      <c r="C19" s="26">
        <v>56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35"/>
    </row>
    <row r="20" spans="1:16" x14ac:dyDescent="0.2">
      <c r="A20">
        <v>1956</v>
      </c>
      <c r="B20" t="s">
        <v>58</v>
      </c>
      <c r="C20" s="26">
        <v>57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35"/>
    </row>
    <row r="21" spans="1:16" x14ac:dyDescent="0.2">
      <c r="A21">
        <v>1957</v>
      </c>
      <c r="B21" t="s">
        <v>58</v>
      </c>
      <c r="C21" s="26">
        <v>58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35"/>
    </row>
    <row r="22" spans="1:16" x14ac:dyDescent="0.2">
      <c r="A22">
        <v>1958</v>
      </c>
      <c r="B22" t="s">
        <v>58</v>
      </c>
      <c r="C22" s="26">
        <v>59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35"/>
    </row>
    <row r="23" spans="1:16" x14ac:dyDescent="0.2">
      <c r="A23">
        <v>1959</v>
      </c>
      <c r="B23" t="s">
        <v>58</v>
      </c>
      <c r="C23" s="26">
        <v>60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35"/>
    </row>
    <row r="24" spans="1:16" x14ac:dyDescent="0.2">
      <c r="A24">
        <v>1960</v>
      </c>
      <c r="B24" t="s">
        <v>58</v>
      </c>
      <c r="C24" s="26">
        <v>61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35"/>
    </row>
    <row r="25" spans="1:16" x14ac:dyDescent="0.2">
      <c r="A25">
        <v>1961</v>
      </c>
      <c r="B25" t="s">
        <v>58</v>
      </c>
      <c r="C25" s="26">
        <v>62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35"/>
    </row>
    <row r="26" spans="1:16" x14ac:dyDescent="0.2">
      <c r="A26">
        <v>1962</v>
      </c>
      <c r="B26" t="s">
        <v>58</v>
      </c>
      <c r="C26" s="26">
        <v>63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35"/>
    </row>
    <row r="27" spans="1:16" x14ac:dyDescent="0.2">
      <c r="A27">
        <v>1963</v>
      </c>
      <c r="B27" t="s">
        <v>58</v>
      </c>
      <c r="C27" s="26">
        <v>64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35"/>
    </row>
    <row r="28" spans="1:16" x14ac:dyDescent="0.2">
      <c r="A28">
        <v>1964</v>
      </c>
      <c r="B28" t="s">
        <v>58</v>
      </c>
      <c r="C28" s="26">
        <v>65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35"/>
    </row>
    <row r="29" spans="1:16" x14ac:dyDescent="0.2">
      <c r="A29">
        <v>1965</v>
      </c>
      <c r="B29" t="s">
        <v>58</v>
      </c>
      <c r="C29" s="26">
        <v>66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35"/>
    </row>
    <row r="30" spans="1:16" x14ac:dyDescent="0.2">
      <c r="A30">
        <v>1966</v>
      </c>
      <c r="B30" t="s">
        <v>58</v>
      </c>
      <c r="C30" s="26">
        <v>67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35"/>
    </row>
    <row r="31" spans="1:16" x14ac:dyDescent="0.2">
      <c r="A31">
        <v>1967</v>
      </c>
      <c r="B31" t="s">
        <v>58</v>
      </c>
      <c r="C31" s="26">
        <v>68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35"/>
    </row>
    <row r="32" spans="1:16" x14ac:dyDescent="0.2">
      <c r="A32">
        <v>1968</v>
      </c>
      <c r="B32" t="s">
        <v>58</v>
      </c>
      <c r="C32" s="26">
        <v>69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35"/>
    </row>
    <row r="33" spans="1:16" x14ac:dyDescent="0.2">
      <c r="A33">
        <v>1969</v>
      </c>
      <c r="B33" t="s">
        <v>58</v>
      </c>
      <c r="C33" s="26">
        <v>70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35"/>
    </row>
    <row r="34" spans="1:16" x14ac:dyDescent="0.2">
      <c r="A34">
        <v>1970</v>
      </c>
      <c r="B34" t="s">
        <v>58</v>
      </c>
      <c r="C34" s="26">
        <v>71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35"/>
    </row>
    <row r="35" spans="1:16" x14ac:dyDescent="0.2">
      <c r="A35">
        <v>1971</v>
      </c>
      <c r="B35" t="s">
        <v>58</v>
      </c>
      <c r="C35" s="26">
        <v>72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35"/>
    </row>
    <row r="36" spans="1:16" x14ac:dyDescent="0.2">
      <c r="A36">
        <v>1972</v>
      </c>
      <c r="B36" t="s">
        <v>58</v>
      </c>
      <c r="C36" s="26">
        <v>73</v>
      </c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35"/>
    </row>
    <row r="37" spans="1:16" x14ac:dyDescent="0.2">
      <c r="A37">
        <v>1973</v>
      </c>
      <c r="B37" t="s">
        <v>58</v>
      </c>
      <c r="C37" s="26">
        <v>74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35"/>
    </row>
    <row r="38" spans="1:16" x14ac:dyDescent="0.2">
      <c r="A38">
        <v>1974</v>
      </c>
      <c r="B38" t="s">
        <v>58</v>
      </c>
      <c r="C38" s="26">
        <v>75</v>
      </c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35"/>
    </row>
    <row r="39" spans="1:16" x14ac:dyDescent="0.2">
      <c r="A39">
        <v>1975</v>
      </c>
      <c r="B39" t="s">
        <v>58</v>
      </c>
      <c r="C39" s="26">
        <v>76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35"/>
    </row>
    <row r="40" spans="1:16" x14ac:dyDescent="0.2">
      <c r="A40">
        <v>1976</v>
      </c>
      <c r="B40" t="s">
        <v>58</v>
      </c>
      <c r="C40" s="26">
        <v>77</v>
      </c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35"/>
    </row>
    <row r="41" spans="1:16" x14ac:dyDescent="0.2">
      <c r="A41">
        <v>1977</v>
      </c>
      <c r="B41" t="s">
        <v>58</v>
      </c>
      <c r="C41" s="26">
        <v>78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35"/>
    </row>
    <row r="42" spans="1:16" x14ac:dyDescent="0.2">
      <c r="A42">
        <v>1978</v>
      </c>
      <c r="B42" t="s">
        <v>58</v>
      </c>
      <c r="C42" s="26">
        <v>79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35"/>
    </row>
    <row r="43" spans="1:16" x14ac:dyDescent="0.2">
      <c r="A43">
        <v>1979</v>
      </c>
      <c r="B43" t="s">
        <v>58</v>
      </c>
      <c r="C43" s="26">
        <v>80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35"/>
    </row>
    <row r="44" spans="1:16" x14ac:dyDescent="0.2">
      <c r="A44">
        <v>1980</v>
      </c>
      <c r="B44" t="s">
        <v>58</v>
      </c>
      <c r="C44" s="26">
        <v>81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35"/>
    </row>
    <row r="45" spans="1:16" x14ac:dyDescent="0.2">
      <c r="A45">
        <v>1981</v>
      </c>
      <c r="B45" t="s">
        <v>58</v>
      </c>
      <c r="C45" s="26">
        <v>82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35"/>
    </row>
    <row r="46" spans="1:16" x14ac:dyDescent="0.2">
      <c r="A46">
        <v>1982</v>
      </c>
      <c r="B46" t="s">
        <v>58</v>
      </c>
      <c r="C46" s="26">
        <v>83</v>
      </c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35"/>
    </row>
    <row r="47" spans="1:16" x14ac:dyDescent="0.2">
      <c r="A47">
        <v>1983</v>
      </c>
      <c r="B47" t="s">
        <v>58</v>
      </c>
      <c r="C47" s="26">
        <v>84</v>
      </c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35"/>
    </row>
    <row r="48" spans="1:16" x14ac:dyDescent="0.2">
      <c r="A48">
        <v>1984</v>
      </c>
      <c r="B48" t="s">
        <v>58</v>
      </c>
      <c r="C48" s="26">
        <v>85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35"/>
    </row>
    <row r="49" spans="1:16" x14ac:dyDescent="0.2">
      <c r="A49">
        <v>1985</v>
      </c>
      <c r="B49" t="s">
        <v>58</v>
      </c>
      <c r="C49" s="26">
        <v>86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35"/>
    </row>
    <row r="50" spans="1:16" x14ac:dyDescent="0.2">
      <c r="A50">
        <v>1986</v>
      </c>
      <c r="B50" t="s">
        <v>58</v>
      </c>
      <c r="C50" s="26">
        <v>87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35"/>
    </row>
    <row r="51" spans="1:16" x14ac:dyDescent="0.2">
      <c r="A51">
        <v>1987</v>
      </c>
      <c r="B51" t="s">
        <v>58</v>
      </c>
      <c r="C51" s="26">
        <v>88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35"/>
    </row>
    <row r="52" spans="1:16" x14ac:dyDescent="0.2">
      <c r="A52">
        <v>1988</v>
      </c>
      <c r="B52" t="s">
        <v>58</v>
      </c>
      <c r="C52" s="26">
        <v>89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35"/>
    </row>
    <row r="53" spans="1:16" x14ac:dyDescent="0.2">
      <c r="A53">
        <v>1989</v>
      </c>
      <c r="B53" t="s">
        <v>58</v>
      </c>
      <c r="C53" s="26">
        <v>90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35"/>
    </row>
    <row r="54" spans="1:16" x14ac:dyDescent="0.2">
      <c r="A54">
        <v>1990</v>
      </c>
      <c r="B54" t="s">
        <v>58</v>
      </c>
      <c r="C54" s="26">
        <v>91</v>
      </c>
      <c r="D54" s="51">
        <f>VLOOKUP(DATE!B53,'MODEL - pluie - débit'!$A$6:$O$761,15,FALSE)*$Q$4/1000</f>
        <v>0</v>
      </c>
      <c r="E54" s="51">
        <f>VLOOKUP(DATE!C53,'MODEL - pluie - débit'!$A$6:$O$761,15,FALSE)*$Q$4/1000</f>
        <v>0</v>
      </c>
      <c r="F54" s="51">
        <f>VLOOKUP(DATE!D53,'MODEL - pluie - débit'!$A$6:$O$761,15,FALSE)*$Q$4/1000</f>
        <v>0</v>
      </c>
      <c r="G54" s="51">
        <f>VLOOKUP(DATE!E53,'MODEL - pluie - débit'!$A$6:$O$761,15,FALSE)*$Q$4/1000</f>
        <v>3.5588118330604988</v>
      </c>
      <c r="H54" s="51">
        <f>VLOOKUP(DATE!F53,'MODEL - pluie - débit'!$A$6:$O$761,15,FALSE)*$Q$4/1000</f>
        <v>0</v>
      </c>
      <c r="I54" s="51">
        <f>VLOOKUP(DATE!G53,'MODEL - pluie - débit'!$A$6:$O$761,15,FALSE)*$Q$4/1000</f>
        <v>9.214748959695827</v>
      </c>
      <c r="J54" s="51">
        <f>VLOOKUP(DATE!H53,'MODEL - pluie - débit'!$A$6:$O$761,15,FALSE)*$Q$4/1000</f>
        <v>23.502053787896251</v>
      </c>
      <c r="K54" s="51">
        <f>VLOOKUP(DATE!I53,'MODEL - pluie - débit'!$A$6:$O$761,15,FALSE)*$Q$4/1000</f>
        <v>8.71580841191202</v>
      </c>
      <c r="L54" s="51">
        <f>VLOOKUP(DATE!J53,'MODEL - pluie - débit'!$A$6:$O$761,15,FALSE)*$Q$4/1000</f>
        <v>3.1863855770259724</v>
      </c>
      <c r="M54" s="51">
        <f>VLOOKUP(DATE!K53,'MODEL - pluie - débit'!$A$6:$O$761,15,FALSE)*$Q$4/1000</f>
        <v>1.2108265192698695</v>
      </c>
      <c r="N54" s="51">
        <f>VLOOKUP(DATE!L53,'MODEL - pluie - débit'!$A$6:$O$761,15,FALSE)*$Q$4/1000</f>
        <v>0.46011407732255044</v>
      </c>
      <c r="O54" s="51">
        <f>VLOOKUP(DATE!M53,'MODEL - pluie - débit'!$A$6:$O$761,15,FALSE)*$Q$4/1000</f>
        <v>0.17484334938256918</v>
      </c>
      <c r="P54" s="35">
        <f t="shared" ref="P54:P66" si="0">SUM(D54:O54)</f>
        <v>50.023592515565568</v>
      </c>
    </row>
    <row r="55" spans="1:16" x14ac:dyDescent="0.2">
      <c r="A55">
        <v>1991</v>
      </c>
      <c r="B55" t="s">
        <v>58</v>
      </c>
      <c r="C55" s="26">
        <v>92</v>
      </c>
      <c r="D55" s="51">
        <f>VLOOKUP(DATE!B54,'MODEL - pluie - débit'!$A$6:$O$761,15,FALSE)*$Q$4/1000</f>
        <v>6.6440472765376304E-2</v>
      </c>
      <c r="E55" s="51">
        <f>VLOOKUP(DATE!C54,'MODEL - pluie - débit'!$A$6:$O$761,15,FALSE)*$Q$4/1000</f>
        <v>1.4787051390638721</v>
      </c>
      <c r="F55" s="51">
        <f>VLOOKUP(DATE!D54,'MODEL - pluie - débit'!$A$6:$O$761,15,FALSE)*$Q$4/1000</f>
        <v>9.5940042673203375E-3</v>
      </c>
      <c r="G55" s="51">
        <f>VLOOKUP(DATE!E54,'MODEL - pluie - débit'!$A$6:$O$761,15,FALSE)*$Q$4/1000</f>
        <v>3.6457216215817286E-3</v>
      </c>
      <c r="H55" s="51">
        <f>VLOOKUP(DATE!F54,'MODEL - pluie - débit'!$A$6:$O$761,15,FALSE)*$Q$4/1000</f>
        <v>1.385374216201057E-3</v>
      </c>
      <c r="I55" s="51">
        <f>VLOOKUP(DATE!G54,'MODEL - pluie - débit'!$A$6:$O$761,15,FALSE)*$Q$4/1000</f>
        <v>5.2644220215640166E-4</v>
      </c>
      <c r="J55" s="51">
        <f>VLOOKUP(DATE!H54,'MODEL - pluie - débit'!$A$6:$O$761,15,FALSE)*$Q$4/1000</f>
        <v>1.0190473703013914</v>
      </c>
      <c r="K55" s="51">
        <f>VLOOKUP(DATE!I54,'MODEL - pluie - débit'!$A$6:$O$761,15,FALSE)*$Q$4/1000</f>
        <v>2.2009980298448411</v>
      </c>
      <c r="L55" s="51">
        <f>VLOOKUP(DATE!J54,'MODEL - pluie - débit'!$A$6:$O$761,15,FALSE)*$Q$4/1000</f>
        <v>2.8886936516726074E-5</v>
      </c>
      <c r="M55" s="51">
        <f>VLOOKUP(DATE!K54,'MODEL - pluie - débit'!$A$6:$O$761,15,FALSE)*$Q$4/1000</f>
        <v>1.0977035876355906E-5</v>
      </c>
      <c r="N55" s="51">
        <f>VLOOKUP(DATE!L54,'MODEL - pluie - débit'!$A$6:$O$761,15,FALSE)*$Q$4/1000</f>
        <v>4.1712736330152438E-6</v>
      </c>
      <c r="O55" s="51">
        <f>VLOOKUP(DATE!M54,'MODEL - pluie - débit'!$A$6:$O$761,15,FALSE)*$Q$4/1000</f>
        <v>1.5850839805457924E-6</v>
      </c>
      <c r="P55" s="35">
        <f t="shared" si="0"/>
        <v>4.7803881746127468</v>
      </c>
    </row>
    <row r="56" spans="1:16" x14ac:dyDescent="0.2">
      <c r="A56">
        <v>1992</v>
      </c>
      <c r="B56" t="s">
        <v>58</v>
      </c>
      <c r="C56" s="26">
        <v>93</v>
      </c>
      <c r="D56" s="51">
        <f>VLOOKUP(DATE!B55,'MODEL - pluie - débit'!$A$6:$O$761,15,FALSE)*$Q$4/1000</f>
        <v>6.0233191260740115E-7</v>
      </c>
      <c r="E56" s="51">
        <f>VLOOKUP(DATE!C55,'MODEL - pluie - débit'!$A$6:$O$761,15,FALSE)*$Q$4/1000</f>
        <v>2.2888612679081244E-7</v>
      </c>
      <c r="F56" s="51">
        <f>VLOOKUP(DATE!D55,'MODEL - pluie - débit'!$A$6:$O$761,15,FALSE)*$Q$4/1000</f>
        <v>8.6976728180508721E-8</v>
      </c>
      <c r="G56" s="51">
        <f>VLOOKUP(DATE!E55,'MODEL - pluie - débit'!$A$6:$O$761,15,FALSE)*$Q$4/1000</f>
        <v>3.3051156708593313E-8</v>
      </c>
      <c r="H56" s="51">
        <f>VLOOKUP(DATE!F55,'MODEL - pluie - débit'!$A$6:$O$761,15,FALSE)*$Q$4/1000</f>
        <v>1.2559439549265461E-8</v>
      </c>
      <c r="I56" s="51">
        <f>VLOOKUP(DATE!G55,'MODEL - pluie - débit'!$A$6:$O$761,15,FALSE)*$Q$4/1000</f>
        <v>4.7725870287208737E-9</v>
      </c>
      <c r="J56" s="51">
        <f>VLOOKUP(DATE!H55,'MODEL - pluie - débit'!$A$6:$O$761,15,FALSE)*$Q$4/1000</f>
        <v>2.3718097518486632</v>
      </c>
      <c r="K56" s="51">
        <f>VLOOKUP(DATE!I55,'MODEL - pluie - débit'!$A$6:$O$761,15,FALSE)*$Q$4/1000</f>
        <v>6.8916156694729428E-10</v>
      </c>
      <c r="L56" s="51">
        <f>VLOOKUP(DATE!J55,'MODEL - pluie - débit'!$A$6:$O$761,15,FALSE)*$Q$4/1000</f>
        <v>2.6188139543997188E-10</v>
      </c>
      <c r="M56" s="51">
        <f>VLOOKUP(DATE!K55,'MODEL - pluie - débit'!$A$6:$O$761,15,FALSE)*$Q$4/1000</f>
        <v>9.9514930267189293E-11</v>
      </c>
      <c r="N56" s="51">
        <f>VLOOKUP(DATE!L55,'MODEL - pluie - débit'!$A$6:$O$761,15,FALSE)*$Q$4/1000</f>
        <v>3.7815673501531937E-11</v>
      </c>
      <c r="O56" s="51">
        <f>VLOOKUP(DATE!M55,'MODEL - pluie - débit'!$A$6:$O$761,15,FALSE)*$Q$4/1000</f>
        <v>1.4369955930582134E-11</v>
      </c>
      <c r="P56" s="35">
        <f t="shared" si="0"/>
        <v>2.3718107215293571</v>
      </c>
    </row>
    <row r="57" spans="1:16" x14ac:dyDescent="0.2">
      <c r="A57">
        <v>1993</v>
      </c>
      <c r="B57" t="s">
        <v>58</v>
      </c>
      <c r="C57" s="26">
        <v>94</v>
      </c>
      <c r="D57" s="51">
        <f>VLOOKUP(DATE!B56,'MODEL - pluie - débit'!$A$6:$O$761,15,FALSE)*$Q$4/1000</f>
        <v>5.4605832536212113E-12</v>
      </c>
      <c r="E57" s="51">
        <f>VLOOKUP(DATE!C56,'MODEL - pluie - débit'!$A$6:$O$761,15,FALSE)*$Q$4/1000</f>
        <v>0.62836919692188142</v>
      </c>
      <c r="F57" s="51">
        <f>VLOOKUP(DATE!D56,'MODEL - pluie - débit'!$A$6:$O$761,15,FALSE)*$Q$4/1000</f>
        <v>9.92312119977354</v>
      </c>
      <c r="G57" s="51">
        <f>VLOOKUP(DATE!E56,'MODEL - pluie - débit'!$A$6:$O$761,15,FALSE)*$Q$4/1000</f>
        <v>1.1072351529545537</v>
      </c>
      <c r="H57" s="51">
        <f>VLOOKUP(DATE!F56,'MODEL - pluie - débit'!$A$6:$O$761,15,FALSE)*$Q$4/1000</f>
        <v>1.6114841801271578</v>
      </c>
      <c r="I57" s="51">
        <f>VLOOKUP(DATE!G56,'MODEL - pluie - débit'!$A$6:$O$761,15,FALSE)*$Q$4/1000</f>
        <v>5.907186722739592</v>
      </c>
      <c r="J57" s="51">
        <f>VLOOKUP(DATE!H56,'MODEL - pluie - débit'!$A$6:$O$761,15,FALSE)*$Q$4/1000</f>
        <v>1.0450553213101055</v>
      </c>
      <c r="K57" s="51">
        <f>VLOOKUP(DATE!I56,'MODEL - pluie - débit'!$A$6:$O$761,15,FALSE)*$Q$4/1000</f>
        <v>0.24121521035201091</v>
      </c>
      <c r="L57" s="51">
        <f>VLOOKUP(DATE!J56,'MODEL - pluie - débit'!$A$6:$O$761,15,FALSE)*$Q$4/1000</f>
        <v>9.1661779933764134E-2</v>
      </c>
      <c r="M57" s="51">
        <f>VLOOKUP(DATE!K56,'MODEL - pluie - débit'!$A$6:$O$761,15,FALSE)*$Q$4/1000</f>
        <v>3.4831476374830382E-2</v>
      </c>
      <c r="N57" s="51">
        <f>VLOOKUP(DATE!L56,'MODEL - pluie - débit'!$A$6:$O$761,15,FALSE)*$Q$4/1000</f>
        <v>1.323596102243554E-2</v>
      </c>
      <c r="O57" s="51">
        <f>VLOOKUP(DATE!M56,'MODEL - pluie - débit'!$A$6:$O$761,15,FALSE)*$Q$4/1000</f>
        <v>5.0296651885255068E-3</v>
      </c>
      <c r="P57" s="35">
        <f t="shared" si="0"/>
        <v>20.608425866703858</v>
      </c>
    </row>
    <row r="58" spans="1:16" x14ac:dyDescent="0.2">
      <c r="A58">
        <v>1994</v>
      </c>
      <c r="B58" t="s">
        <v>58</v>
      </c>
      <c r="C58" s="26">
        <v>95</v>
      </c>
      <c r="D58" s="51">
        <f>VLOOKUP(DATE!B57,'MODEL - pluie - débit'!$A$6:$O$761,15,FALSE)*$Q$4/1000</f>
        <v>1.9112727716396926E-3</v>
      </c>
      <c r="E58" s="51">
        <f>VLOOKUP(DATE!C57,'MODEL - pluie - débit'!$A$6:$O$761,15,FALSE)*$Q$4/1000</f>
        <v>7.2628365322308303E-4</v>
      </c>
      <c r="F58" s="51">
        <f>VLOOKUP(DATE!D57,'MODEL - pluie - débit'!$A$6:$O$761,15,FALSE)*$Q$4/1000</f>
        <v>2.7598778822477164E-4</v>
      </c>
      <c r="G58" s="51">
        <f>VLOOKUP(DATE!E57,'MODEL - pluie - débit'!$A$6:$O$761,15,FALSE)*$Q$4/1000</f>
        <v>1.048753595254132E-4</v>
      </c>
      <c r="H58" s="51">
        <f>VLOOKUP(DATE!F57,'MODEL - pluie - débit'!$A$6:$O$761,15,FALSE)*$Q$4/1000</f>
        <v>3.9852636619657026E-5</v>
      </c>
      <c r="I58" s="51">
        <f>VLOOKUP(DATE!G57,'MODEL - pluie - débit'!$A$6:$O$761,15,FALSE)*$Q$4/1000</f>
        <v>1.5144001915469668E-5</v>
      </c>
      <c r="J58" s="51">
        <f>VLOOKUP(DATE!H57,'MODEL - pluie - débit'!$A$6:$O$761,15,FALSE)*$Q$4/1000</f>
        <v>5.7547207278784744E-6</v>
      </c>
      <c r="K58" s="51">
        <f>VLOOKUP(DATE!I57,'MODEL - pluie - débit'!$A$6:$O$761,15,FALSE)*$Q$4/1000</f>
        <v>6.265346152941456</v>
      </c>
      <c r="L58" s="51">
        <f>VLOOKUP(DATE!J57,'MODEL - pluie - débit'!$A$6:$O$761,15,FALSE)*$Q$4/1000</f>
        <v>3.0895696871443529E-2</v>
      </c>
      <c r="M58" s="51">
        <f>VLOOKUP(DATE!K57,'MODEL - pluie - débit'!$A$6:$O$761,15,FALSE)*$Q$4/1000</f>
        <v>1.1740364811148542E-2</v>
      </c>
      <c r="N58" s="51">
        <f>VLOOKUP(DATE!L57,'MODEL - pluie - débit'!$A$6:$O$761,15,FALSE)*$Q$4/1000</f>
        <v>4.461338628236446E-3</v>
      </c>
      <c r="O58" s="51">
        <f>VLOOKUP(DATE!M57,'MODEL - pluie - débit'!$A$6:$O$761,15,FALSE)*$Q$4/1000</f>
        <v>1.695308678729849E-3</v>
      </c>
      <c r="P58" s="35">
        <f t="shared" si="0"/>
        <v>6.3172180328628906</v>
      </c>
    </row>
    <row r="59" spans="1:16" x14ac:dyDescent="0.2">
      <c r="A59">
        <v>1995</v>
      </c>
      <c r="B59" t="s">
        <v>58</v>
      </c>
      <c r="C59" s="26">
        <v>96</v>
      </c>
      <c r="D59" s="51">
        <f>VLOOKUP(DATE!B58,'MODEL - pluie - débit'!$A$6:$O$761,15,FALSE)*$Q$4/1000</f>
        <v>6.4421729791734269E-4</v>
      </c>
      <c r="E59" s="51">
        <f>VLOOKUP(DATE!C58,'MODEL - pluie - débit'!$A$6:$O$761,15,FALSE)*$Q$4/1000</f>
        <v>2.448025732085902E-4</v>
      </c>
      <c r="F59" s="51">
        <f>VLOOKUP(DATE!D58,'MODEL - pluie - débit'!$A$6:$O$761,15,FALSE)*$Q$4/1000</f>
        <v>9.3024977819264275E-5</v>
      </c>
      <c r="G59" s="51">
        <f>VLOOKUP(DATE!E58,'MODEL - pluie - débit'!$A$6:$O$761,15,FALSE)*$Q$4/1000</f>
        <v>6.3571929825604823</v>
      </c>
      <c r="H59" s="51">
        <f>VLOOKUP(DATE!F58,'MODEL - pluie - débit'!$A$6:$O$761,15,FALSE)*$Q$4/1000</f>
        <v>38.49192597628813</v>
      </c>
      <c r="I59" s="51">
        <f>VLOOKUP(DATE!G58,'MODEL - pluie - débit'!$A$6:$O$761,15,FALSE)*$Q$4/1000</f>
        <v>22.342171139773388</v>
      </c>
      <c r="J59" s="51">
        <f>VLOOKUP(DATE!H58,'MODEL - pluie - débit'!$A$6:$O$761,15,FALSE)*$Q$4/1000</f>
        <v>25.050828437702449</v>
      </c>
      <c r="K59" s="51">
        <f>VLOOKUP(DATE!I58,'MODEL - pluie - débit'!$A$6:$O$761,15,FALSE)*$Q$4/1000</f>
        <v>7.3358894036653561</v>
      </c>
      <c r="L59" s="51">
        <f>VLOOKUP(DATE!J58,'MODEL - pluie - débit'!$A$6:$O$761,15,FALSE)*$Q$4/1000</f>
        <v>4.0844188839889393</v>
      </c>
      <c r="M59" s="51">
        <f>VLOOKUP(DATE!K58,'MODEL - pluie - débit'!$A$6:$O$761,15,FALSE)*$Q$4/1000</f>
        <v>1.0593024298892775</v>
      </c>
      <c r="N59" s="51">
        <f>VLOOKUP(DATE!L58,'MODEL - pluie - débit'!$A$6:$O$761,15,FALSE)*$Q$4/1000</f>
        <v>0.4025349233579254</v>
      </c>
      <c r="O59" s="51">
        <f>VLOOKUP(DATE!M58,'MODEL - pluie - débit'!$A$6:$O$761,15,FALSE)*$Q$4/1000</f>
        <v>0.15296327087601164</v>
      </c>
      <c r="P59" s="35">
        <f t="shared" si="0"/>
        <v>105.27820949295091</v>
      </c>
    </row>
    <row r="60" spans="1:16" x14ac:dyDescent="0.2">
      <c r="A60">
        <v>1996</v>
      </c>
      <c r="B60" t="s">
        <v>58</v>
      </c>
      <c r="C60" s="26">
        <v>97</v>
      </c>
      <c r="D60" s="51">
        <f>VLOOKUP(DATE!B59,'MODEL - pluie - débit'!$A$6:$O$761,15,FALSE)*$Q$4/1000</f>
        <v>5.8126042932884432E-2</v>
      </c>
      <c r="E60" s="51">
        <f>VLOOKUP(DATE!C59,'MODEL - pluie - débit'!$A$6:$O$761,15,FALSE)*$Q$4/1000</f>
        <v>2.2087896314496085E-2</v>
      </c>
      <c r="F60" s="51">
        <f>VLOOKUP(DATE!D59,'MODEL - pluie - débit'!$A$6:$O$761,15,FALSE)*$Q$4/1000</f>
        <v>0.26977885870835971</v>
      </c>
      <c r="G60" s="51">
        <f>VLOOKUP(DATE!E59,'MODEL - pluie - débit'!$A$6:$O$761,15,FALSE)*$Q$4/1000</f>
        <v>31.1365807156137</v>
      </c>
      <c r="H60" s="51">
        <f>VLOOKUP(DATE!F59,'MODEL - pluie - débit'!$A$6:$O$761,15,FALSE)*$Q$4/1000</f>
        <v>24.072660717568198</v>
      </c>
      <c r="I60" s="51">
        <f>VLOOKUP(DATE!G59,'MODEL - pluie - débit'!$A$6:$O$761,15,FALSE)*$Q$4/1000</f>
        <v>7.2215182419287371</v>
      </c>
      <c r="J60" s="51">
        <f>VLOOKUP(DATE!H59,'MODEL - pluie - débit'!$A$6:$O$761,15,FALSE)*$Q$4/1000</f>
        <v>2.7441769319329206</v>
      </c>
      <c r="K60" s="51">
        <f>VLOOKUP(DATE!I59,'MODEL - pluie - débit'!$A$6:$O$761,15,FALSE)*$Q$4/1000</f>
        <v>8.0430153552817192</v>
      </c>
      <c r="L60" s="51">
        <f>VLOOKUP(DATE!J59,'MODEL - pluie - débit'!$A$6:$O$761,15,FALSE)*$Q$4/1000</f>
        <v>0.48074391575057968</v>
      </c>
      <c r="M60" s="51">
        <f>VLOOKUP(DATE!K59,'MODEL - pluie - débit'!$A$6:$O$761,15,FALSE)*$Q$4/1000</f>
        <v>0.1826826879852203</v>
      </c>
      <c r="N60" s="51">
        <f>VLOOKUP(DATE!L59,'MODEL - pluie - débit'!$A$6:$O$761,15,FALSE)*$Q$4/1000</f>
        <v>6.9419421434383705E-2</v>
      </c>
      <c r="O60" s="51">
        <f>VLOOKUP(DATE!M59,'MODEL - pluie - débit'!$A$6:$O$761,15,FALSE)*$Q$4/1000</f>
        <v>2.6379380145065811E-2</v>
      </c>
      <c r="P60" s="35">
        <f t="shared" si="0"/>
        <v>74.327170165596272</v>
      </c>
    </row>
    <row r="61" spans="1:16" x14ac:dyDescent="0.2">
      <c r="A61">
        <v>1997</v>
      </c>
      <c r="B61" t="s">
        <v>58</v>
      </c>
      <c r="C61" s="26">
        <v>98</v>
      </c>
      <c r="D61" s="51">
        <f>VLOOKUP(DATE!B60,'MODEL - pluie - débit'!$A$6:$O$761,15,FALSE)*$Q$4/1000</f>
        <v>8.4168649278246535E-2</v>
      </c>
      <c r="E61" s="51">
        <f>VLOOKUP(DATE!C60,'MODEL - pluie - débit'!$A$6:$O$761,15,FALSE)*$Q$4/1000</f>
        <v>0.21656340394613688</v>
      </c>
      <c r="F61" s="51">
        <f>VLOOKUP(DATE!D60,'MODEL - pluie - débit'!$A$6:$O$761,15,FALSE)*$Q$4/1000</f>
        <v>3.2533326623732206</v>
      </c>
      <c r="G61" s="51">
        <f>VLOOKUP(DATE!E60,'MODEL - pluie - débit'!$A$6:$O$761,15,FALSE)*$Q$4/1000</f>
        <v>5.66338072009827</v>
      </c>
      <c r="H61" s="51">
        <f>VLOOKUP(DATE!F60,'MODEL - pluie - débit'!$A$6:$O$761,15,FALSE)*$Q$4/1000</f>
        <v>0.45338542340483484</v>
      </c>
      <c r="I61" s="51">
        <f>VLOOKUP(DATE!G60,'MODEL - pluie - débit'!$A$6:$O$761,15,FALSE)*$Q$4/1000</f>
        <v>3.6223926329146185</v>
      </c>
      <c r="J61" s="51">
        <f>VLOOKUP(DATE!H60,'MODEL - pluie - débit'!$A$6:$O$761,15,FALSE)*$Q$4/1000</f>
        <v>6.1825989419055288E-2</v>
      </c>
      <c r="K61" s="51">
        <f>VLOOKUP(DATE!I60,'MODEL - pluie - débit'!$A$6:$O$761,15,FALSE)*$Q$4/1000</f>
        <v>2.3493875979241012E-2</v>
      </c>
      <c r="L61" s="51">
        <f>VLOOKUP(DATE!J60,'MODEL - pluie - débit'!$A$6:$O$761,15,FALSE)*$Q$4/1000</f>
        <v>8.9276728721115854E-3</v>
      </c>
      <c r="M61" s="51">
        <f>VLOOKUP(DATE!K60,'MODEL - pluie - débit'!$A$6:$O$761,15,FALSE)*$Q$4/1000</f>
        <v>3.3925156914024028E-3</v>
      </c>
      <c r="N61" s="51">
        <f>VLOOKUP(DATE!L60,'MODEL - pluie - débit'!$A$6:$O$761,15,FALSE)*$Q$4/1000</f>
        <v>1.2891559627329131E-3</v>
      </c>
      <c r="O61" s="51">
        <f>VLOOKUP(DATE!M60,'MODEL - pluie - débit'!$A$6:$O$761,15,FALSE)*$Q$4/1000</f>
        <v>4.8987926583850695E-4</v>
      </c>
      <c r="P61" s="35">
        <f t="shared" si="0"/>
        <v>13.39264258120571</v>
      </c>
    </row>
    <row r="62" spans="1:16" x14ac:dyDescent="0.2">
      <c r="A62">
        <v>1998</v>
      </c>
      <c r="B62" t="s">
        <v>58</v>
      </c>
      <c r="C62" s="26">
        <v>99</v>
      </c>
      <c r="D62" s="51">
        <f>VLOOKUP(DATE!B61,'MODEL - pluie - débit'!$A$6:$O$761,15,FALSE)*$Q$4/1000</f>
        <v>1.8615412101863259E-4</v>
      </c>
      <c r="E62" s="51">
        <f>VLOOKUP(DATE!C61,'MODEL - pluie - débit'!$A$6:$O$761,15,FALSE)*$Q$4/1000</f>
        <v>7.0738565987080404E-5</v>
      </c>
      <c r="F62" s="51">
        <f>VLOOKUP(DATE!D61,'MODEL - pluie - débit'!$A$6:$O$761,15,FALSE)*$Q$4/1000</f>
        <v>2.6880655075090554E-5</v>
      </c>
      <c r="G62" s="51">
        <f>VLOOKUP(DATE!E61,'MODEL - pluie - débit'!$A$6:$O$761,15,FALSE)*$Q$4/1000</f>
        <v>2.2142147663721015</v>
      </c>
      <c r="H62" s="51">
        <f>VLOOKUP(DATE!F61,'MODEL - pluie - débit'!$A$6:$O$761,15,FALSE)*$Q$4/1000</f>
        <v>3.8892386823014262</v>
      </c>
      <c r="I62" s="51">
        <f>VLOOKUP(DATE!G61,'MODEL - pluie - débit'!$A$6:$O$761,15,FALSE)*$Q$4/1000</f>
        <v>1.2390554805758409</v>
      </c>
      <c r="J62" s="51">
        <f>VLOOKUP(DATE!H61,'MODEL - pluie - débit'!$A$6:$O$761,15,FALSE)*$Q$4/1000</f>
        <v>8.1969508714533859E-2</v>
      </c>
      <c r="K62" s="51">
        <f>VLOOKUP(DATE!I61,'MODEL - pluie - débit'!$A$6:$O$761,15,FALSE)*$Q$4/1000</f>
        <v>3.1148413311522863E-2</v>
      </c>
      <c r="L62" s="51">
        <f>VLOOKUP(DATE!J61,'MODEL - pluie - débit'!$A$6:$O$761,15,FALSE)*$Q$4/1000</f>
        <v>1.1836397058378688E-2</v>
      </c>
      <c r="M62" s="51">
        <f>VLOOKUP(DATE!K61,'MODEL - pluie - débit'!$A$6:$O$761,15,FALSE)*$Q$4/1000</f>
        <v>4.4978308821839027E-3</v>
      </c>
      <c r="N62" s="51">
        <f>VLOOKUP(DATE!L61,'MODEL - pluie - débit'!$A$6:$O$761,15,FALSE)*$Q$4/1000</f>
        <v>1.7091757352298831E-3</v>
      </c>
      <c r="O62" s="51">
        <f>VLOOKUP(DATE!M61,'MODEL - pluie - débit'!$A$6:$O$761,15,FALSE)*$Q$4/1000</f>
        <v>6.4948677938735566E-4</v>
      </c>
      <c r="P62" s="35">
        <f t="shared" si="0"/>
        <v>7.4746035150726859</v>
      </c>
    </row>
    <row r="63" spans="1:16" x14ac:dyDescent="0.2">
      <c r="A63">
        <v>1999</v>
      </c>
      <c r="B63" t="s">
        <v>58</v>
      </c>
      <c r="C63" s="54" t="s">
        <v>65</v>
      </c>
      <c r="D63" s="51">
        <f>VLOOKUP(DATE!B62,'MODEL - pluie - débit'!$A$6:$O$761,15,FALSE)*$Q$4/1000</f>
        <v>2.4680497616719514E-4</v>
      </c>
      <c r="E63" s="51">
        <f>VLOOKUP(DATE!C62,'MODEL - pluie - débit'!$A$6:$O$761,15,FALSE)*$Q$4/1000</f>
        <v>3.9033947335025498</v>
      </c>
      <c r="F63" s="51">
        <f>VLOOKUP(DATE!D62,'MODEL - pluie - débit'!$A$6:$O$761,15,FALSE)*$Q$4/1000</f>
        <v>3.5638638558542984E-5</v>
      </c>
      <c r="G63" s="51">
        <f>VLOOKUP(DATE!E62,'MODEL - pluie - débit'!$A$6:$O$761,15,FALSE)*$Q$4/1000</f>
        <v>1.3542682652246333E-5</v>
      </c>
      <c r="H63" s="51">
        <f>VLOOKUP(DATE!F62,'MODEL - pluie - débit'!$A$6:$O$761,15,FALSE)*$Q$4/1000</f>
        <v>5.1462194078536065E-6</v>
      </c>
      <c r="I63" s="51">
        <f>VLOOKUP(DATE!G62,'MODEL - pluie - débit'!$A$6:$O$761,15,FALSE)*$Q$4/1000</f>
        <v>1.9555633749843703E-6</v>
      </c>
      <c r="J63" s="51">
        <f>VLOOKUP(DATE!H62,'MODEL - pluie - débit'!$A$6:$O$761,15,FALSE)*$Q$4/1000</f>
        <v>7.4311408249406084E-7</v>
      </c>
      <c r="K63" s="51">
        <f>VLOOKUP(DATE!I62,'MODEL - pluie - débit'!$A$6:$O$761,15,FALSE)*$Q$4/1000</f>
        <v>2.7175845535110521</v>
      </c>
      <c r="L63" s="51">
        <f>VLOOKUP(DATE!J62,'MODEL - pluie - débit'!$A$6:$O$761,15,FALSE)*$Q$4/1000</f>
        <v>1.3123487268495753</v>
      </c>
      <c r="M63" s="51">
        <f>VLOOKUP(DATE!K62,'MODEL - pluie - débit'!$A$6:$O$761,15,FALSE)*$Q$4/1000</f>
        <v>4.0776155934614103E-8</v>
      </c>
      <c r="N63" s="51">
        <f>VLOOKUP(DATE!L62,'MODEL - pluie - débit'!$A$6:$O$761,15,FALSE)*$Q$4/1000</f>
        <v>1.549493925515336E-8</v>
      </c>
      <c r="O63" s="51">
        <f>VLOOKUP(DATE!M62,'MODEL - pluie - débit'!$A$6:$O$761,15,FALSE)*$Q$4/1000</f>
        <v>5.8880769169582763E-9</v>
      </c>
      <c r="P63" s="35">
        <f t="shared" si="0"/>
        <v>7.9336319072165926</v>
      </c>
    </row>
    <row r="64" spans="1:16" x14ac:dyDescent="0.2">
      <c r="A64">
        <v>2000</v>
      </c>
      <c r="B64" t="s">
        <v>58</v>
      </c>
      <c r="C64" s="54" t="s">
        <v>66</v>
      </c>
      <c r="D64" s="51">
        <f>VLOOKUP(DATE!B63,'MODEL - pluie - débit'!$A$6:$O$761,15,FALSE)*$Q$4/1000</f>
        <v>2.237469228444145E-9</v>
      </c>
      <c r="E64" s="51">
        <f>VLOOKUP(DATE!C63,'MODEL - pluie - débit'!$A$6:$O$761,15,FALSE)*$Q$4/1000</f>
        <v>1.4872933769040603E-2</v>
      </c>
      <c r="F64" s="51">
        <f>VLOOKUP(DATE!D63,'MODEL - pluie - débit'!$A$6:$O$761,15,FALSE)*$Q$4/1000</f>
        <v>3.2309055658733453E-10</v>
      </c>
      <c r="G64" s="51">
        <f>VLOOKUP(DATE!E63,'MODEL - pluie - débit'!$A$6:$O$761,15,FALSE)*$Q$4/1000</f>
        <v>11.421047401062483</v>
      </c>
      <c r="H64" s="51">
        <f>VLOOKUP(DATE!F63,'MODEL - pluie - débit'!$A$6:$O$761,15,FALSE)*$Q$4/1000</f>
        <v>6.7829901757714346</v>
      </c>
      <c r="I64" s="51">
        <f>VLOOKUP(DATE!G63,'MODEL - pluie - débit'!$A$6:$O$761,15,FALSE)*$Q$4/1000</f>
        <v>1.5693583886591391</v>
      </c>
      <c r="J64" s="51">
        <f>VLOOKUP(DATE!H63,'MODEL - pluie - débit'!$A$6:$O$761,15,FALSE)*$Q$4/1000</f>
        <v>0.59635618769047294</v>
      </c>
      <c r="K64" s="51">
        <f>VLOOKUP(DATE!I63,'MODEL - pluie - débit'!$A$6:$O$761,15,FALSE)*$Q$4/1000</f>
        <v>0.2266153513223797</v>
      </c>
      <c r="L64" s="51">
        <f>VLOOKUP(DATE!J63,'MODEL - pluie - débit'!$A$6:$O$761,15,FALSE)*$Q$4/1000</f>
        <v>8.6113833502504275E-2</v>
      </c>
      <c r="M64" s="51">
        <f>VLOOKUP(DATE!K63,'MODEL - pluie - débit'!$A$6:$O$761,15,FALSE)*$Q$4/1000</f>
        <v>3.2723256730951618E-2</v>
      </c>
      <c r="N64" s="51">
        <f>VLOOKUP(DATE!L63,'MODEL - pluie - débit'!$A$6:$O$761,15,FALSE)*$Q$4/1000</f>
        <v>1.2434837557761617E-2</v>
      </c>
      <c r="O64" s="51">
        <f>VLOOKUP(DATE!M63,'MODEL - pluie - débit'!$A$6:$O$761,15,FALSE)*$Q$4/1000</f>
        <v>4.7252382719494149E-3</v>
      </c>
      <c r="P64" s="35">
        <f t="shared" si="0"/>
        <v>20.747237606898675</v>
      </c>
    </row>
    <row r="65" spans="1:16" x14ac:dyDescent="0.2">
      <c r="A65">
        <v>2001</v>
      </c>
      <c r="B65" t="s">
        <v>58</v>
      </c>
      <c r="C65" s="54" t="s">
        <v>67</v>
      </c>
      <c r="D65" s="51">
        <f>VLOOKUP(DATE!B64,'MODEL - pluie - débit'!$A$6:$O$761,15,FALSE)*$Q$4/1000</f>
        <v>1.7955905433407774E-3</v>
      </c>
      <c r="E65" s="51">
        <f>VLOOKUP(DATE!C64,'MODEL - pluie - débit'!$A$6:$O$761,15,FALSE)*$Q$4/1000</f>
        <v>6.8232440646949553E-4</v>
      </c>
      <c r="F65" s="51">
        <f>VLOOKUP(DATE!D64,'MODEL - pluie - débit'!$A$6:$O$761,15,FALSE)*$Q$4/1000</f>
        <v>2.5928327445840833E-4</v>
      </c>
      <c r="G65" s="51">
        <f>VLOOKUP(DATE!E64,'MODEL - pluie - débit'!$A$6:$O$761,15,FALSE)*$Q$4/1000</f>
        <v>6.0764642727738494</v>
      </c>
      <c r="H65" s="51">
        <f>VLOOKUP(DATE!F64,'MODEL - pluie - débit'!$A$6:$O$761,15,FALSE)*$Q$4/1000</f>
        <v>8.337803518011716E-2</v>
      </c>
      <c r="I65" s="51">
        <f>VLOOKUP(DATE!G64,'MODEL - pluie - débit'!$A$6:$O$761,15,FALSE)*$Q$4/1000</f>
        <v>3.1683653368444524E-2</v>
      </c>
      <c r="J65" s="51">
        <f>VLOOKUP(DATE!H64,'MODEL - pluie - débit'!$A$6:$O$761,15,FALSE)*$Q$4/1000</f>
        <v>4.6484512748408457</v>
      </c>
      <c r="K65" s="51">
        <f>VLOOKUP(DATE!I64,'MODEL - pluie - débit'!$A$6:$O$761,15,FALSE)*$Q$4/1000</f>
        <v>3.9555075425180473</v>
      </c>
      <c r="L65" s="51">
        <f>VLOOKUP(DATE!J64,'MODEL - pluie - débit'!$A$6:$O$761,15,FALSE)*$Q$4/1000</f>
        <v>1.7385454276332883E-3</v>
      </c>
      <c r="M65" s="51">
        <f>VLOOKUP(DATE!K64,'MODEL - pluie - débit'!$A$6:$O$761,15,FALSE)*$Q$4/1000</f>
        <v>6.6064726250064957E-4</v>
      </c>
      <c r="N65" s="51">
        <f>VLOOKUP(DATE!L64,'MODEL - pluie - débit'!$A$6:$O$761,15,FALSE)*$Q$4/1000</f>
        <v>2.5104595975024687E-4</v>
      </c>
      <c r="O65" s="51">
        <f>VLOOKUP(DATE!M64,'MODEL - pluie - débit'!$A$6:$O$761,15,FALSE)*$Q$4/1000</f>
        <v>9.5397464705093777E-5</v>
      </c>
      <c r="P65" s="35">
        <f t="shared" si="0"/>
        <v>14.800967613020163</v>
      </c>
    </row>
    <row r="66" spans="1:16" x14ac:dyDescent="0.2">
      <c r="A66">
        <v>2002</v>
      </c>
      <c r="B66" t="s">
        <v>58</v>
      </c>
      <c r="C66" s="54" t="s">
        <v>135</v>
      </c>
      <c r="D66" s="51">
        <f>VLOOKUP(DATE!B65,'App MESURE'!$P$2:$T$769,2,FALSE)</f>
        <v>0</v>
      </c>
      <c r="E66" s="51">
        <f>VLOOKUP(DATE!C65,'App MESURE'!$P$2:$T$769,2,FALSE)</f>
        <v>0</v>
      </c>
      <c r="F66" s="51">
        <f>VLOOKUP(DATE!D65,'App MESURE'!$P$2:$T$769,2,FALSE)</f>
        <v>0</v>
      </c>
      <c r="G66" s="51">
        <f>VLOOKUP(DATE!E65,'App MESURE'!$P$2:$T$769,2,FALSE)</f>
        <v>0</v>
      </c>
      <c r="H66" s="51">
        <f>VLOOKUP(DATE!F65,'App MESURE'!$P$2:$T$769,2,FALSE)</f>
        <v>0</v>
      </c>
      <c r="I66" s="51">
        <f>VLOOKUP(DATE!G65,'App MESURE'!$P$2:$T$769,2,FALSE)</f>
        <v>0</v>
      </c>
      <c r="J66" s="51">
        <f>VLOOKUP(DATE!H65,'App MESURE'!$P$2:$T$769,2,FALSE)</f>
        <v>0</v>
      </c>
      <c r="K66" s="51">
        <f>VLOOKUP(DATE!I65,'App MESURE'!$P$2:$T$769,2,FALSE)</f>
        <v>0</v>
      </c>
      <c r="L66" s="51">
        <f>VLOOKUP(DATE!J65,'App MESURE'!$P$2:$T$769,2,FALSE)</f>
        <v>0</v>
      </c>
      <c r="M66" s="51">
        <f>VLOOKUP(DATE!K65,'App MESURE'!$P$2:$T$769,2,FALSE)</f>
        <v>0</v>
      </c>
      <c r="N66" s="51">
        <f>VLOOKUP(DATE!L65,'App MESURE'!$P$2:$T$769,2,FALSE)</f>
        <v>0</v>
      </c>
      <c r="O66" s="51">
        <f>VLOOKUP(DATE!M65,'App MESURE'!$P$2:$T$769,2,FALSE)</f>
        <v>0</v>
      </c>
      <c r="P66" s="35">
        <f t="shared" si="0"/>
        <v>0</v>
      </c>
    </row>
    <row r="67" spans="1:16" x14ac:dyDescent="0.2">
      <c r="A67">
        <v>2003</v>
      </c>
      <c r="B67" t="s">
        <v>58</v>
      </c>
      <c r="C67" s="54" t="s">
        <v>159</v>
      </c>
      <c r="D67" s="51">
        <f>VLOOKUP(DATE!B66,'App MESURE'!$P$2:$T$769,2,FALSE)</f>
        <v>0</v>
      </c>
      <c r="E67" s="51">
        <f>VLOOKUP(DATE!C66,'App MESURE'!$P$2:$T$769,2,FALSE)</f>
        <v>0</v>
      </c>
      <c r="F67" s="51">
        <f>VLOOKUP(DATE!D66,'App MESURE'!$P$2:$T$769,2,FALSE)</f>
        <v>0</v>
      </c>
      <c r="G67" s="51">
        <f>VLOOKUP(DATE!E66,'App MESURE'!$P$2:$T$769,2,FALSE)</f>
        <v>0</v>
      </c>
      <c r="H67" s="51">
        <f>VLOOKUP(DATE!F66,'App MESURE'!$P$2:$T$769,2,FALSE)</f>
        <v>0</v>
      </c>
      <c r="I67" s="51">
        <f>VLOOKUP(DATE!G66,'App MESURE'!$P$2:$T$769,2,FALSE)</f>
        <v>0</v>
      </c>
      <c r="J67" s="51">
        <f>VLOOKUP(DATE!H66,'App MESURE'!$P$2:$T$769,2,FALSE)</f>
        <v>0</v>
      </c>
      <c r="K67" s="51">
        <f>VLOOKUP(DATE!I66,'App MESURE'!$P$2:$T$769,2,FALSE)</f>
        <v>0</v>
      </c>
      <c r="L67" s="51">
        <f>VLOOKUP(DATE!J66,'App MESURE'!$P$2:$T$769,2,FALSE)</f>
        <v>0</v>
      </c>
      <c r="M67" s="51">
        <f>VLOOKUP(DATE!K66,'App MESURE'!$P$2:$T$769,2,FALSE)</f>
        <v>0</v>
      </c>
      <c r="N67" s="51">
        <f>VLOOKUP(DATE!L66,'App MESURE'!$P$2:$T$769,2,FALSE)</f>
        <v>0</v>
      </c>
      <c r="O67" s="51">
        <f>VLOOKUP(DATE!M66,'App MESURE'!$P$2:$T$769,2,FALSE)</f>
        <v>0</v>
      </c>
      <c r="P67" s="35">
        <f t="shared" ref="P67:P86" si="1">SUM(D67:O67)</f>
        <v>0</v>
      </c>
    </row>
    <row r="68" spans="1:16" x14ac:dyDescent="0.2">
      <c r="A68">
        <v>2004</v>
      </c>
      <c r="B68" t="s">
        <v>58</v>
      </c>
      <c r="C68" s="54" t="s">
        <v>160</v>
      </c>
      <c r="D68" s="51">
        <f>VLOOKUP(DATE!B67,'App MESURE'!$P$2:$T$769,2,FALSE)</f>
        <v>2.481792074878451E-2</v>
      </c>
      <c r="E68" s="51">
        <f>VLOOKUP(DATE!C67,'App MESURE'!$P$2:$T$769,2,FALSE)</f>
        <v>1.2442050935390629</v>
      </c>
      <c r="F68" s="51">
        <f>VLOOKUP(DATE!D67,'App MESURE'!$P$2:$T$769,2,FALSE)</f>
        <v>0.28481518573605069</v>
      </c>
      <c r="G68" s="51">
        <f>VLOOKUP(DATE!E67,'App MESURE'!$P$2:$T$769,2,FALSE)</f>
        <v>0.8132005365351721</v>
      </c>
      <c r="H68" s="51">
        <f>VLOOKUP(DATE!F67,'App MESURE'!$P$2:$T$769,2,FALSE)</f>
        <v>0.26945171098680315</v>
      </c>
      <c r="I68" s="51">
        <f>VLOOKUP(DATE!G67,'App MESURE'!$P$2:$T$769,2,FALSE)</f>
        <v>0.17207091719157253</v>
      </c>
      <c r="J68" s="51">
        <f>VLOOKUP(DATE!H67,'App MESURE'!$P$2:$T$769,2,FALSE)</f>
        <v>0.19854336599027581</v>
      </c>
      <c r="K68" s="51">
        <f>VLOOKUP(DATE!I67,'App MESURE'!$P$2:$T$769,2,FALSE)</f>
        <v>2.481792074878451E-2</v>
      </c>
      <c r="L68" s="51">
        <f>VLOOKUP(DATE!J67,'App MESURE'!$P$2:$T$769,2,FALSE)</f>
        <v>2.5645184773743997E-2</v>
      </c>
      <c r="M68" s="51">
        <f>VLOOKUP(DATE!K67,'App MESURE'!$P$2:$T$769,2,FALSE)</f>
        <v>2.481792074878451E-2</v>
      </c>
      <c r="N68" s="51">
        <f>VLOOKUP(DATE!L67,'App MESURE'!$P$2:$T$769,2,FALSE)</f>
        <v>2.0208878324010252E-2</v>
      </c>
      <c r="O68" s="51">
        <f>VLOOKUP(DATE!M67,'App MESURE'!$P$2:$T$769,2,FALSE)</f>
        <v>1.8317989124102853E-2</v>
      </c>
      <c r="P68" s="35">
        <f t="shared" si="1"/>
        <v>3.1209126244471475</v>
      </c>
    </row>
    <row r="69" spans="1:16" x14ac:dyDescent="0.2">
      <c r="A69">
        <v>2005</v>
      </c>
      <c r="B69" t="s">
        <v>58</v>
      </c>
      <c r="C69" s="54" t="s">
        <v>161</v>
      </c>
      <c r="D69" s="51">
        <f>VLOOKUP(DATE!B68,'App MESURE'!$P$2:$T$769,2,FALSE)</f>
        <v>1.7727086249131791E-2</v>
      </c>
      <c r="E69" s="51">
        <f>VLOOKUP(DATE!C68,'App MESURE'!$P$2:$T$769,2,FALSE)</f>
        <v>1.8317989124102853E-2</v>
      </c>
      <c r="F69" s="51">
        <f>VLOOKUP(DATE!D68,'App MESURE'!$P$2:$T$769,2,FALSE)</f>
        <v>2.0926234414225107</v>
      </c>
      <c r="G69" s="51">
        <f>VLOOKUP(DATE!E68,'App MESURE'!$P$2:$T$769,2,FALSE)</f>
        <v>0.26826990523686095</v>
      </c>
      <c r="H69" s="51">
        <f>VLOOKUP(DATE!F68,'App MESURE'!$P$2:$T$769,2,FALSE)</f>
        <v>13.242724330976417</v>
      </c>
      <c r="I69" s="51">
        <f>VLOOKUP(DATE!G68,'App MESURE'!$P$2:$T$769,2,FALSE)</f>
        <v>10.873912885792432</v>
      </c>
      <c r="J69" s="51">
        <f>VLOOKUP(DATE!H68,'App MESURE'!$P$2:$T$769,2,FALSE)</f>
        <v>3.1055491496979015</v>
      </c>
      <c r="K69" s="51">
        <f>VLOOKUP(DATE!I68,'App MESURE'!$P$2:$T$769,2,FALSE)</f>
        <v>0.95147180927840003</v>
      </c>
      <c r="L69" s="51">
        <f>VLOOKUP(DATE!J68,'App MESURE'!$P$2:$T$769,2,FALSE)</f>
        <v>0.33953279195837066</v>
      </c>
      <c r="M69" s="51">
        <f>VLOOKUP(DATE!K68,'App MESURE'!$P$2:$T$769,2,FALSE)</f>
        <v>0.2326975521636033</v>
      </c>
      <c r="N69" s="51">
        <f>VLOOKUP(DATE!L68,'App MESURE'!$P$2:$T$769,2,FALSE)</f>
        <v>0.20007971346520073</v>
      </c>
      <c r="O69" s="51">
        <f>VLOOKUP(DATE!M68,'App MESURE'!$P$2:$T$769,2,FALSE)</f>
        <v>0.12739865984376048</v>
      </c>
      <c r="P69" s="35">
        <f t="shared" si="1"/>
        <v>31.470305315208687</v>
      </c>
    </row>
    <row r="70" spans="1:16" x14ac:dyDescent="0.2">
      <c r="A70">
        <v>2006</v>
      </c>
      <c r="B70" t="s">
        <v>58</v>
      </c>
      <c r="C70" s="54" t="s">
        <v>162</v>
      </c>
      <c r="D70" s="51">
        <f>VLOOKUP(DATE!B69,'App MESURE'!$P$2:$T$769,2,FALSE)</f>
        <v>4.9044938622597969E-2</v>
      </c>
      <c r="E70" s="51">
        <f>VLOOKUP(DATE!C69,'App MESURE'!$P$2:$T$769,2,FALSE)</f>
        <v>0.11652604694429294</v>
      </c>
      <c r="F70" s="51">
        <f>VLOOKUP(DATE!D69,'App MESURE'!$P$2:$T$769,2,FALSE)</f>
        <v>0.14512574609289225</v>
      </c>
      <c r="G70" s="51">
        <f>VLOOKUP(DATE!E69,'App MESURE'!$P$2:$T$769,2,FALSE)</f>
        <v>0.20988870118972036</v>
      </c>
      <c r="H70" s="51">
        <f>VLOOKUP(DATE!F69,'App MESURE'!$P$2:$T$769,2,FALSE)</f>
        <v>0.18542532216591848</v>
      </c>
      <c r="I70" s="51">
        <f>VLOOKUP(DATE!G69,'App MESURE'!$P$2:$T$769,2,FALSE)</f>
        <v>0.29249692311067454</v>
      </c>
      <c r="J70" s="51">
        <f>VLOOKUP(DATE!H69,'App MESURE'!$P$2:$T$769,2,FALSE)</f>
        <v>0.29001513103579601</v>
      </c>
      <c r="K70" s="51">
        <f>VLOOKUP(DATE!I69,'App MESURE'!$P$2:$T$769,2,FALSE)</f>
        <v>1.1491879112437162</v>
      </c>
      <c r="L70" s="51">
        <f>VLOOKUP(DATE!J69,'App MESURE'!$P$2:$T$769,2,FALSE)</f>
        <v>8.0717332721046753E-2</v>
      </c>
      <c r="M70" s="51">
        <f>VLOOKUP(DATE!K69,'App MESURE'!$P$2:$T$769,2,FALSE)</f>
        <v>3.5808714223246225E-2</v>
      </c>
      <c r="N70" s="51">
        <f>VLOOKUP(DATE!L69,'App MESURE'!$P$2:$T$769,2,FALSE)</f>
        <v>2.8836060298587721E-2</v>
      </c>
      <c r="O70" s="51">
        <f>VLOOKUP(DATE!M69,'App MESURE'!$P$2:$T$769,2,FALSE)</f>
        <v>2.5645184773743997E-2</v>
      </c>
      <c r="P70" s="35">
        <f t="shared" si="1"/>
        <v>2.6087180124222331</v>
      </c>
    </row>
    <row r="71" spans="1:16" x14ac:dyDescent="0.2">
      <c r="A71">
        <v>2007</v>
      </c>
      <c r="B71" t="s">
        <v>58</v>
      </c>
      <c r="C71" s="54" t="s">
        <v>163</v>
      </c>
      <c r="D71" s="51">
        <f>VLOOKUP(DATE!B70,'App MESURE'!$P$2:$T$769,2,FALSE)</f>
        <v>2.481792074878451E-2</v>
      </c>
      <c r="E71" s="51">
        <f>VLOOKUP(DATE!C70,'App MESURE'!$P$2:$T$769,2,FALSE)</f>
        <v>9.8444418970178527E-2</v>
      </c>
      <c r="F71" s="51">
        <f>VLOOKUP(DATE!D70,'App MESURE'!$P$2:$T$769,2,FALSE)</f>
        <v>2.6921534983681479</v>
      </c>
      <c r="G71" s="51">
        <f>VLOOKUP(DATE!E70,'App MESURE'!$P$2:$T$769,2,FALSE)</f>
        <v>0.31837846903440681</v>
      </c>
      <c r="H71" s="51">
        <f>VLOOKUP(DATE!F70,'App MESURE'!$P$2:$T$769,2,FALSE)</f>
        <v>4.2664369378660414</v>
      </c>
      <c r="I71" s="51">
        <f>VLOOKUP(DATE!G70,'App MESURE'!$P$2:$T$769,2,FALSE)</f>
        <v>0.36730522708201052</v>
      </c>
      <c r="J71" s="51">
        <f>VLOOKUP(DATE!H70,'App MESURE'!$P$2:$T$769,2,FALSE)</f>
        <v>0.27110623903672204</v>
      </c>
      <c r="K71" s="51">
        <f>VLOOKUP(DATE!I70,'App MESURE'!$P$2:$T$769,2,FALSE)</f>
        <v>0.28115158791123013</v>
      </c>
      <c r="L71" s="51">
        <f>VLOOKUP(DATE!J70,'App MESURE'!$P$2:$T$769,2,FALSE)</f>
        <v>0.25609730601245723</v>
      </c>
      <c r="M71" s="51">
        <f>VLOOKUP(DATE!K70,'App MESURE'!$P$2:$T$769,2,FALSE)</f>
        <v>0.21993405006422845</v>
      </c>
      <c r="N71" s="51">
        <f>VLOOKUP(DATE!L70,'App MESURE'!$P$2:$T$769,2,FALSE)</f>
        <v>0.22714306513887542</v>
      </c>
      <c r="O71" s="51">
        <f>VLOOKUP(DATE!M70,'App MESURE'!$P$2:$T$769,2,FALSE)</f>
        <v>0.20551601991493462</v>
      </c>
      <c r="P71" s="35">
        <f t="shared" si="1"/>
        <v>9.2284847401480175</v>
      </c>
    </row>
    <row r="72" spans="1:16" x14ac:dyDescent="0.2">
      <c r="A72">
        <v>2008</v>
      </c>
      <c r="B72" t="s">
        <v>58</v>
      </c>
      <c r="C72" s="54" t="s">
        <v>164</v>
      </c>
      <c r="D72" s="51">
        <f>VLOOKUP(DATE!B71,'App MESURE'!$P$2:$T$769,2,FALSE)</f>
        <v>1.1285063106197297</v>
      </c>
      <c r="E72" s="51">
        <f>VLOOKUP(DATE!C71,'App MESURE'!$P$2:$T$769,2,FALSE)</f>
        <v>1.5655380769483256</v>
      </c>
      <c r="F72" s="51">
        <f>VLOOKUP(DATE!D71,'App MESURE'!$P$2:$T$769,2,FALSE)</f>
        <v>6.039381923929211</v>
      </c>
      <c r="G72" s="51">
        <f>VLOOKUP(DATE!E71,'App MESURE'!$P$2:$T$769,2,FALSE)</f>
        <v>6.0982358502763274</v>
      </c>
      <c r="H72" s="51">
        <f>VLOOKUP(DATE!F71,'App MESURE'!$P$2:$T$769,2,FALSE)</f>
        <v>13.936798847917423</v>
      </c>
      <c r="I72" s="51">
        <f>VLOOKUP(DATE!G71,'App MESURE'!$P$2:$T$769,2,FALSE)</f>
        <v>22.736406281411451</v>
      </c>
      <c r="J72" s="51">
        <f>VLOOKUP(DATE!H71,'App MESURE'!$P$2:$T$769,2,FALSE)</f>
        <v>3.461863583305449</v>
      </c>
      <c r="K72" s="51">
        <f>VLOOKUP(DATE!I71,'App MESURE'!$P$2:$T$769,2,FALSE)</f>
        <v>0.76120108353771909</v>
      </c>
      <c r="L72" s="51">
        <f>VLOOKUP(DATE!J71,'App MESURE'!$P$2:$T$769,2,FALSE)</f>
        <v>0.2830424771111375</v>
      </c>
      <c r="M72" s="51">
        <f>VLOOKUP(DATE!K71,'App MESURE'!$P$2:$T$769,2,FALSE)</f>
        <v>7.5517387421301443E-2</v>
      </c>
      <c r="N72" s="51">
        <f>VLOOKUP(DATE!L71,'App MESURE'!$P$2:$T$769,2,FALSE)</f>
        <v>4.0181395498032069E-2</v>
      </c>
      <c r="O72" s="51">
        <f>VLOOKUP(DATE!M71,'App MESURE'!$P$2:$T$769,2,FALSE)</f>
        <v>4.1481381822968393E-2</v>
      </c>
      <c r="P72" s="35">
        <f t="shared" si="1"/>
        <v>56.168154599799081</v>
      </c>
    </row>
    <row r="73" spans="1:16" x14ac:dyDescent="0.2">
      <c r="A73">
        <v>2009</v>
      </c>
      <c r="B73" t="s">
        <v>58</v>
      </c>
      <c r="C73" s="54" t="s">
        <v>165</v>
      </c>
      <c r="D73" s="51">
        <f>VLOOKUP(DATE!B72,'App MESURE'!$P$2:$T$769,2,FALSE)</f>
        <v>1.161478691043115</v>
      </c>
      <c r="E73" s="51">
        <f>VLOOKUP(DATE!C72,'App MESURE'!$P$2:$T$769,2,FALSE)</f>
        <v>0.15221658059254495</v>
      </c>
      <c r="F73" s="51">
        <f>VLOOKUP(DATE!D72,'App MESURE'!$P$2:$T$769,2,FALSE)</f>
        <v>0.33906006965839386</v>
      </c>
      <c r="G73" s="51">
        <f>VLOOKUP(DATE!E72,'App MESURE'!$P$2:$T$769,2,FALSE)</f>
        <v>25.29383392428619</v>
      </c>
      <c r="H73" s="51">
        <f>VLOOKUP(DATE!F72,'App MESURE'!$P$2:$T$769,2,FALSE)</f>
        <v>31.722384481671352</v>
      </c>
      <c r="I73" s="51">
        <f>VLOOKUP(DATE!G72,'App MESURE'!$P$2:$T$769,2,FALSE)</f>
        <v>57.097763002703545</v>
      </c>
      <c r="J73" s="51">
        <f>VLOOKUP(DATE!H72,'App MESURE'!$P$2:$T$769,2,FALSE)</f>
        <v>33.521920097108215</v>
      </c>
      <c r="K73" s="51">
        <f>VLOOKUP(DATE!I72,'App MESURE'!$P$2:$T$769,2,FALSE)</f>
        <v>3.5934637663498656</v>
      </c>
      <c r="L73" s="51">
        <f>VLOOKUP(DATE!J72,'App MESURE'!$P$2:$T$769,2,FALSE)</f>
        <v>1.7709359162882647</v>
      </c>
      <c r="M73" s="51">
        <f>VLOOKUP(DATE!K72,'App MESURE'!$P$2:$T$769,2,FALSE)</f>
        <v>1.0496798670985901</v>
      </c>
      <c r="N73" s="51">
        <f>VLOOKUP(DATE!L72,'App MESURE'!$P$2:$T$769,2,FALSE)</f>
        <v>0.60650271087029539</v>
      </c>
      <c r="O73" s="51">
        <f>VLOOKUP(DATE!M72,'App MESURE'!$P$2:$T$769,2,FALSE)</f>
        <v>0.27216986421167005</v>
      </c>
      <c r="P73" s="35">
        <f t="shared" si="1"/>
        <v>156.58140897188204</v>
      </c>
    </row>
    <row r="74" spans="1:16" x14ac:dyDescent="0.2">
      <c r="A74">
        <v>2010</v>
      </c>
      <c r="B74" t="s">
        <v>58</v>
      </c>
      <c r="C74" s="54" t="s">
        <v>166</v>
      </c>
      <c r="D74" s="51">
        <f>VLOOKUP(DATE!B73,'App MESURE'!$P$2:$T$769,2,FALSE)</f>
        <v>0.31353306545964416</v>
      </c>
      <c r="E74" s="51">
        <f>VLOOKUP(DATE!C73,'App MESURE'!$P$2:$T$769,2,FALSE)</f>
        <v>2.8767515565091069</v>
      </c>
      <c r="F74" s="51">
        <f>VLOOKUP(DATE!D73,'App MESURE'!$P$2:$T$769,2,FALSE)</f>
        <v>11.517642477785907</v>
      </c>
      <c r="G74" s="51">
        <f>VLOOKUP(DATE!E73,'App MESURE'!$P$2:$T$769,2,FALSE)</f>
        <v>10.49620776811093</v>
      </c>
      <c r="H74" s="51">
        <f>VLOOKUP(DATE!F73,'App MESURE'!$P$2:$T$769,2,FALSE)</f>
        <v>3.778469343714943</v>
      </c>
      <c r="I74" s="51">
        <f>VLOOKUP(DATE!G73,'App MESURE'!$P$2:$T$769,2,FALSE)</f>
        <v>4.9706749842565534</v>
      </c>
      <c r="J74" s="51">
        <f>VLOOKUP(DATE!H73,'App MESURE'!$P$2:$T$769,2,FALSE)</f>
        <v>5.1407368316732232</v>
      </c>
      <c r="K74" s="51">
        <f>VLOOKUP(DATE!I73,'App MESURE'!$P$2:$T$769,2,FALSE)</f>
        <v>2.3205937705863451</v>
      </c>
      <c r="L74" s="51">
        <f>VLOOKUP(DATE!J73,'App MESURE'!$P$2:$T$769,2,FALSE)</f>
        <v>3.966376457955739</v>
      </c>
      <c r="M74" s="51">
        <f>VLOOKUP(DATE!K73,'App MESURE'!$P$2:$T$769,2,FALSE)</f>
        <v>0.7151106592899763</v>
      </c>
      <c r="N74" s="51">
        <f>VLOOKUP(DATE!L73,'App MESURE'!$P$2:$T$769,2,FALSE)</f>
        <v>0.33575101355855608</v>
      </c>
      <c r="O74" s="51">
        <f>VLOOKUP(DATE!M73,'App MESURE'!$P$2:$T$769,2,FALSE)</f>
        <v>0.20906143716476086</v>
      </c>
      <c r="P74" s="35">
        <f t="shared" si="1"/>
        <v>46.640909366065685</v>
      </c>
    </row>
    <row r="75" spans="1:16" x14ac:dyDescent="0.2">
      <c r="A75">
        <v>2011</v>
      </c>
      <c r="B75" t="s">
        <v>58</v>
      </c>
      <c r="C75" s="54" t="s">
        <v>167</v>
      </c>
      <c r="D75" s="51">
        <f>VLOOKUP(DATE!B74,'App MESURE'!$P$2:$T$769,2,FALSE)</f>
        <v>0.21225231268960462</v>
      </c>
      <c r="E75" s="51">
        <f>VLOOKUP(DATE!C74,'App MESURE'!$P$2:$T$769,2,FALSE)</f>
        <v>0.88009074198189585</v>
      </c>
      <c r="F75" s="51">
        <f>VLOOKUP(DATE!D74,'App MESURE'!$P$2:$T$769,2,FALSE)</f>
        <v>8.5394919879317648</v>
      </c>
      <c r="G75" s="51">
        <f>VLOOKUP(DATE!E74,'App MESURE'!$P$2:$T$769,2,FALSE)</f>
        <v>0.8481819867334589</v>
      </c>
      <c r="H75" s="51">
        <f>VLOOKUP(DATE!F74,'App MESURE'!$P$2:$T$769,2,FALSE)</f>
        <v>1.0098530133255408</v>
      </c>
      <c r="I75" s="51">
        <f>VLOOKUP(DATE!G74,'App MESURE'!$P$2:$T$769,2,FALSE)</f>
        <v>0.75600113823797355</v>
      </c>
      <c r="J75" s="51">
        <f>VLOOKUP(DATE!H74,'App MESURE'!$P$2:$T$769,2,FALSE)</f>
        <v>0.3909413420808529</v>
      </c>
      <c r="K75" s="51">
        <f>VLOOKUP(DATE!I74,'App MESURE'!$P$2:$T$769,2,FALSE)</f>
        <v>1.3821218245573081</v>
      </c>
      <c r="L75" s="51">
        <f>VLOOKUP(DATE!J74,'App MESURE'!$P$2:$T$769,2,FALSE)</f>
        <v>0.30656041153498576</v>
      </c>
      <c r="M75" s="51">
        <f>VLOOKUP(DATE!K74,'App MESURE'!$P$2:$T$769,2,FALSE)</f>
        <v>0.17006184741667096</v>
      </c>
      <c r="N75" s="51">
        <f>VLOOKUP(DATE!L74,'App MESURE'!$P$2:$T$769,2,FALSE)</f>
        <v>0.14406212091794435</v>
      </c>
      <c r="O75" s="51">
        <f>VLOOKUP(DATE!M74,'App MESURE'!$P$2:$T$769,2,FALSE)</f>
        <v>0.1234987008689515</v>
      </c>
      <c r="P75" s="35">
        <f t="shared" si="1"/>
        <v>14.763117428276951</v>
      </c>
    </row>
    <row r="76" spans="1:16" x14ac:dyDescent="0.2">
      <c r="A76">
        <v>2012</v>
      </c>
      <c r="B76" t="s">
        <v>58</v>
      </c>
      <c r="C76" s="54" t="s">
        <v>168</v>
      </c>
      <c r="D76" s="51">
        <f>VLOOKUP(DATE!B75,'App MESURE'!$P$2:$T$769,2,FALSE)</f>
        <v>0.10825340669469816</v>
      </c>
      <c r="E76" s="51">
        <f>VLOOKUP(DATE!C75,'App MESURE'!$P$2:$T$769,2,FALSE)</f>
        <v>6.4367050170597526</v>
      </c>
      <c r="F76" s="51">
        <f>VLOOKUP(DATE!D75,'App MESURE'!$P$2:$T$769,2,FALSE)</f>
        <v>13.790609476649577</v>
      </c>
      <c r="G76" s="51">
        <f>VLOOKUP(DATE!E75,'App MESURE'!$P$2:$T$769,2,FALSE)</f>
        <v>4.6417784440476622</v>
      </c>
      <c r="H76" s="51">
        <f>VLOOKUP(DATE!F75,'App MESURE'!$P$2:$T$769,2,FALSE)</f>
        <v>3.0119501343024848</v>
      </c>
      <c r="I76" s="51">
        <f>VLOOKUP(DATE!G75,'App MESURE'!$P$2:$T$769,2,FALSE)</f>
        <v>1.1430425213440176</v>
      </c>
      <c r="J76" s="51">
        <f>VLOOKUP(DATE!H75,'App MESURE'!$P$2:$T$769,2,FALSE)</f>
        <v>8.7676986782455906</v>
      </c>
      <c r="K76" s="51">
        <f>VLOOKUP(DATE!I75,'App MESURE'!$P$2:$T$769,2,FALSE)</f>
        <v>2.9764959618042202</v>
      </c>
      <c r="L76" s="51">
        <f>VLOOKUP(DATE!J75,'App MESURE'!$P$2:$T$769,2,FALSE)</f>
        <v>0.52602173929923723</v>
      </c>
      <c r="M76" s="51">
        <f>VLOOKUP(DATE!K75,'App MESURE'!$P$2:$T$769,2,FALSE)</f>
        <v>0.2077614508398245</v>
      </c>
      <c r="N76" s="51">
        <f>VLOOKUP(DATE!L75,'App MESURE'!$P$2:$T$769,2,FALSE)</f>
        <v>0.13141679939356363</v>
      </c>
      <c r="O76" s="51">
        <f>VLOOKUP(DATE!M75,'App MESURE'!$P$2:$T$769,2,FALSE)</f>
        <v>6.9962900396573477E-2</v>
      </c>
      <c r="P76" s="35">
        <f t="shared" si="1"/>
        <v>41.811696530077199</v>
      </c>
    </row>
    <row r="77" spans="1:16" x14ac:dyDescent="0.2">
      <c r="A77">
        <v>2013</v>
      </c>
      <c r="B77" t="s">
        <v>58</v>
      </c>
      <c r="C77" s="54" t="s">
        <v>169</v>
      </c>
      <c r="D77" s="51">
        <f>VLOOKUP(DATE!B76,'App MESURE'!$P$2:$T$769,2,FALSE)</f>
        <v>5.7790301172169663E-2</v>
      </c>
      <c r="E77" s="51">
        <f>VLOOKUP(DATE!C76,'App MESURE'!$P$2:$T$769,2,FALSE)</f>
        <v>5.1881272422459053E-2</v>
      </c>
      <c r="F77" s="51">
        <f>VLOOKUP(DATE!D76,'App MESURE'!$P$2:$T$769,2,FALSE)</f>
        <v>0.14488938494290385</v>
      </c>
      <c r="G77" s="51">
        <f>VLOOKUP(DATE!E76,'App MESURE'!$P$2:$T$769,2,FALSE)</f>
        <v>0.11002611531961129</v>
      </c>
      <c r="H77" s="51">
        <f>VLOOKUP(DATE!F76,'App MESURE'!$P$2:$T$769,2,FALSE)</f>
        <v>2.1105868888216297</v>
      </c>
      <c r="I77" s="51">
        <f>VLOOKUP(DATE!G76,'App MESURE'!$P$2:$T$769,2,FALSE)</f>
        <v>1.1831057362670552</v>
      </c>
      <c r="J77" s="51">
        <f>VLOOKUP(DATE!H76,'App MESURE'!$P$2:$T$769,2,FALSE)</f>
        <v>0.22147039753915293</v>
      </c>
      <c r="K77" s="51">
        <f>VLOOKUP(DATE!I76,'App MESURE'!$P$2:$T$769,2,FALSE)</f>
        <v>0.39153224495582373</v>
      </c>
      <c r="L77" s="51">
        <f>VLOOKUP(DATE!J76,'App MESURE'!$P$2:$T$769,2,FALSE)</f>
        <v>6.7008386021718158E-2</v>
      </c>
      <c r="M77" s="51">
        <f>VLOOKUP(DATE!K76,'App MESURE'!$P$2:$T$769,2,FALSE)</f>
        <v>5.0817647247511151E-2</v>
      </c>
      <c r="N77" s="51">
        <f>VLOOKUP(DATE!L76,'App MESURE'!$P$2:$T$769,2,FALSE)</f>
        <v>5.1526730697476424E-2</v>
      </c>
      <c r="O77" s="51">
        <f>VLOOKUP(DATE!M76,'App MESURE'!$P$2:$T$769,2,FALSE)</f>
        <v>4.3963173897846854E-2</v>
      </c>
      <c r="P77" s="35">
        <f t="shared" si="1"/>
        <v>4.4845982793053576</v>
      </c>
    </row>
    <row r="78" spans="1:16" x14ac:dyDescent="0.2">
      <c r="A78">
        <v>2014</v>
      </c>
      <c r="B78" t="s">
        <v>58</v>
      </c>
      <c r="C78" s="54" t="s">
        <v>170</v>
      </c>
      <c r="D78" s="51">
        <f>VLOOKUP(DATE!B77,'App MESURE'!$P$2:$T$769,2,FALSE)</f>
        <v>0.56206681467247166</v>
      </c>
      <c r="E78" s="51">
        <f>VLOOKUP(DATE!C77,'App MESURE'!$P$2:$T$769,2,FALSE)</f>
        <v>7.3271956496411411E-3</v>
      </c>
      <c r="F78" s="51">
        <f>VLOOKUP(DATE!D77,'App MESURE'!$P$2:$T$769,2,FALSE)</f>
        <v>8.5684462288053442</v>
      </c>
      <c r="G78" s="51">
        <f>VLOOKUP(DATE!E77,'App MESURE'!$P$2:$T$769,2,FALSE)</f>
        <v>10.309364279045075</v>
      </c>
      <c r="H78" s="51">
        <f>VLOOKUP(DATE!F77,'App MESURE'!$P$2:$T$769,2,FALSE)</f>
        <v>6.8619187258889234</v>
      </c>
      <c r="I78" s="51">
        <f>VLOOKUP(DATE!G77,'App MESURE'!$P$2:$T$769,2,FALSE)</f>
        <v>0.86378182263269465</v>
      </c>
      <c r="J78" s="51">
        <f>VLOOKUP(DATE!H77,'App MESURE'!$P$2:$T$769,2,FALSE)</f>
        <v>2.6932171235430946</v>
      </c>
      <c r="K78" s="51">
        <f>VLOOKUP(DATE!I77,'App MESURE'!$P$2:$T$769,2,FALSE)</f>
        <v>0.28871514471085963</v>
      </c>
      <c r="L78" s="51">
        <f>VLOOKUP(DATE!J77,'App MESURE'!$P$2:$T$769,2,FALSE)</f>
        <v>0.1741981675414683</v>
      </c>
      <c r="M78" s="51">
        <f>VLOOKUP(DATE!K77,'App MESURE'!$P$2:$T$769,2,FALSE)</f>
        <v>4.3372271022875795E-2</v>
      </c>
      <c r="N78" s="51">
        <f>VLOOKUP(DATE!L77,'App MESURE'!$P$2:$T$769,2,FALSE)</f>
        <v>2.1036142348969725E-2</v>
      </c>
      <c r="O78" s="51">
        <f>VLOOKUP(DATE!M77,'App MESURE'!$P$2:$T$769,2,FALSE)</f>
        <v>1.8554350274091275E-2</v>
      </c>
      <c r="P78" s="35">
        <f t="shared" si="1"/>
        <v>30.411998266135512</v>
      </c>
    </row>
    <row r="79" spans="1:16" x14ac:dyDescent="0.2">
      <c r="A79">
        <v>2015</v>
      </c>
      <c r="B79" t="s">
        <v>58</v>
      </c>
      <c r="C79" s="54" t="s">
        <v>171</v>
      </c>
      <c r="D79" s="51">
        <f>VLOOKUP(DATE!B78,'App MESURE'!$P$2:$T$769,2,FALSE)</f>
        <v>1.2511777474637213</v>
      </c>
      <c r="E79" s="51">
        <f>VLOOKUP(DATE!C78,'App MESURE'!$P$2:$T$769,2,FALSE)</f>
        <v>0.16202556831706452</v>
      </c>
      <c r="F79" s="51">
        <f>VLOOKUP(DATE!D78,'App MESURE'!$P$2:$T$769,2,FALSE)</f>
        <v>0.10683523979476763</v>
      </c>
      <c r="G79" s="51">
        <f>VLOOKUP(DATE!E78,'App MESURE'!$P$2:$T$769,2,FALSE)</f>
        <v>4.7744952297661639E-2</v>
      </c>
      <c r="H79" s="51">
        <f>VLOOKUP(DATE!F78,'App MESURE'!$P$2:$T$769,2,FALSE)</f>
        <v>0.29828777128539063</v>
      </c>
      <c r="I79" s="51">
        <f>VLOOKUP(DATE!G78,'App MESURE'!$P$2:$T$769,2,FALSE)</f>
        <v>3.1471487120958637</v>
      </c>
      <c r="J79" s="51">
        <f>VLOOKUP(DATE!H78,'App MESURE'!$P$2:$T$769,2,FALSE)</f>
        <v>0.48962212220101997</v>
      </c>
      <c r="K79" s="51">
        <f>VLOOKUP(DATE!I78,'App MESURE'!$P$2:$T$769,2,FALSE)</f>
        <v>3.4626908473304095E-2</v>
      </c>
      <c r="L79" s="51">
        <f>VLOOKUP(DATE!J78,'App MESURE'!$P$2:$T$769,2,FALSE)</f>
        <v>2.9072421448576143E-2</v>
      </c>
      <c r="M79" s="51">
        <f>VLOOKUP(DATE!K78,'App MESURE'!$P$2:$T$769,2,FALSE)</f>
        <v>1.6308919349201249E-2</v>
      </c>
      <c r="N79" s="51">
        <f>VLOOKUP(DATE!L78,'App MESURE'!$P$2:$T$769,2,FALSE)</f>
        <v>1.394530784931701E-2</v>
      </c>
      <c r="O79" s="51">
        <f>VLOOKUP(DATE!M78,'App MESURE'!$P$2:$T$769,2,FALSE)</f>
        <v>9.8089877245195918E-3</v>
      </c>
      <c r="P79" s="35">
        <f t="shared" si="1"/>
        <v>5.6066046583004079</v>
      </c>
    </row>
    <row r="80" spans="1:16" x14ac:dyDescent="0.2">
      <c r="A80">
        <v>2016</v>
      </c>
      <c r="B80" t="s">
        <v>58</v>
      </c>
      <c r="C80" s="54" t="s">
        <v>172</v>
      </c>
      <c r="D80" s="51">
        <f>VLOOKUP(DATE!B79,'App MESURE'!$P$2:$T$769,2,FALSE)</f>
        <v>1.1345335199444348E-2</v>
      </c>
      <c r="E80" s="51">
        <f>VLOOKUP(DATE!C79,'App MESURE'!$P$2:$T$769,2,FALSE)</f>
        <v>1.2908864206617763</v>
      </c>
      <c r="F80" s="51">
        <f>VLOOKUP(DATE!D79,'App MESURE'!$P$2:$T$769,2,FALSE)</f>
        <v>2.3840567393582366</v>
      </c>
      <c r="G80" s="51">
        <f>VLOOKUP(DATE!E79,'App MESURE'!$P$2:$T$769,2,FALSE)</f>
        <v>2.9868958524037121</v>
      </c>
      <c r="H80" s="51">
        <f>VLOOKUP(DATE!F79,'App MESURE'!$P$2:$T$769,2,FALSE)</f>
        <v>0.23376117733855109</v>
      </c>
      <c r="I80" s="51">
        <f>VLOOKUP(DATE!G79,'App MESURE'!$P$2:$T$769,2,FALSE)</f>
        <v>2.0589419775491593</v>
      </c>
      <c r="J80" s="51">
        <f>VLOOKUP(DATE!H79,'App MESURE'!$P$2:$T$769,2,FALSE)</f>
        <v>4.3726812747858425E-2</v>
      </c>
      <c r="K80" s="51">
        <f>VLOOKUP(DATE!I79,'App MESURE'!$P$2:$T$769,2,FALSE)</f>
        <v>3.0845130073489314E-2</v>
      </c>
      <c r="L80" s="51">
        <f>VLOOKUP(DATE!J79,'App MESURE'!$P$2:$T$769,2,FALSE)</f>
        <v>2.2454309248900271E-2</v>
      </c>
      <c r="M80" s="51">
        <f>VLOOKUP(DATE!K79,'App MESURE'!$P$2:$T$769,2,FALSE)</f>
        <v>2.481792074878451E-2</v>
      </c>
      <c r="N80" s="51">
        <f>VLOOKUP(DATE!L79,'App MESURE'!$P$2:$T$769,2,FALSE)</f>
        <v>2.3517934423848183E-2</v>
      </c>
      <c r="O80" s="51">
        <f>VLOOKUP(DATE!M79,'App MESURE'!$P$2:$T$769,2,FALSE)</f>
        <v>2.3517934423848183E-2</v>
      </c>
      <c r="P80" s="35">
        <f t="shared" si="1"/>
        <v>9.1347675441776079</v>
      </c>
    </row>
    <row r="81" spans="1:18" x14ac:dyDescent="0.2">
      <c r="A81">
        <v>2017</v>
      </c>
      <c r="B81" t="s">
        <v>58</v>
      </c>
      <c r="C81" s="54" t="s">
        <v>173</v>
      </c>
      <c r="D81" s="51">
        <f>VLOOKUP(DATE!B80,'App MESURE'!$P$2:$T$769,2,FALSE)</f>
        <v>1.7845266824126002E-2</v>
      </c>
      <c r="E81" s="51">
        <f>VLOOKUP(DATE!C80,'App MESURE'!$P$2:$T$769,2,FALSE)</f>
        <v>8.39082082458905E-3</v>
      </c>
      <c r="F81" s="51">
        <f>VLOOKUP(DATE!D80,'App MESURE'!$P$2:$T$769,2,FALSE)</f>
        <v>0.60023914039560211</v>
      </c>
      <c r="G81" s="51">
        <f>VLOOKUP(DATE!E80,'App MESURE'!$P$2:$T$769,2,FALSE)</f>
        <v>1.6615007038436247</v>
      </c>
      <c r="H81" s="51">
        <f>VLOOKUP(DATE!F80,'App MESURE'!$P$2:$T$769,2,FALSE)</f>
        <v>3.5729533238000082</v>
      </c>
      <c r="I81" s="51">
        <f>VLOOKUP(DATE!G80,'App MESURE'!$P$2:$T$769,2,FALSE)</f>
        <v>2.1198049736711808</v>
      </c>
      <c r="J81" s="51">
        <f>VLOOKUP(DATE!H80,'App MESURE'!$P$2:$T$769,2,FALSE)</f>
        <v>5.5615778592276097</v>
      </c>
      <c r="K81" s="51">
        <f>VLOOKUP(DATE!I80,'App MESURE'!$P$2:$T$769,2,FALSE)</f>
        <v>6.1476353306239071</v>
      </c>
      <c r="L81" s="51">
        <f>VLOOKUP(DATE!J80,'App MESURE'!$P$2:$T$769,2,FALSE)</f>
        <v>9.5489904595323277E-2</v>
      </c>
      <c r="M81" s="51">
        <f>VLOOKUP(DATE!K80,'App MESURE'!$P$2:$T$769,2,FALSE)</f>
        <v>5.4008522772354871E-2</v>
      </c>
      <c r="N81" s="51">
        <f>VLOOKUP(DATE!L80,'App MESURE'!$P$2:$T$769,2,FALSE)</f>
        <v>4.7272229997684795E-2</v>
      </c>
      <c r="O81" s="51">
        <f>VLOOKUP(DATE!M80,'App MESURE'!$P$2:$T$769,2,FALSE)</f>
        <v>3.5808714223246219E-2</v>
      </c>
      <c r="P81" s="35">
        <f t="shared" si="1"/>
        <v>19.922526790799257</v>
      </c>
    </row>
    <row r="82" spans="1:18" x14ac:dyDescent="0.2">
      <c r="A82">
        <v>2018</v>
      </c>
      <c r="B82" t="s">
        <v>58</v>
      </c>
      <c r="C82" s="54" t="s">
        <v>174</v>
      </c>
      <c r="D82" s="51">
        <f>VLOOKUP(DATE!B81,'App MESURE'!$P$2:$T$769,2,FALSE)</f>
        <v>0.1257441317938415</v>
      </c>
      <c r="E82" s="51">
        <f>VLOOKUP(DATE!C81,'App MESURE'!$P$2:$T$769,2,FALSE)</f>
        <v>3.9442766904318223</v>
      </c>
      <c r="F82" s="51">
        <f>VLOOKUP(DATE!D81,'App MESURE'!$P$2:$T$769,2,FALSE)</f>
        <v>2.2522853982396902</v>
      </c>
      <c r="G82" s="51">
        <f>VLOOKUP(DATE!E81,'App MESURE'!$P$2:$T$769,2,FALSE)</f>
        <v>0.12278961741898622</v>
      </c>
      <c r="H82" s="51">
        <f>VLOOKUP(DATE!F81,'App MESURE'!$P$2:$T$769,2,FALSE)</f>
        <v>0.24806102691285078</v>
      </c>
      <c r="I82" s="51">
        <f>VLOOKUP(DATE!G81,'App MESURE'!$P$2:$T$769,2,FALSE)</f>
        <v>0.41847741605450428</v>
      </c>
      <c r="J82" s="51">
        <f>VLOOKUP(DATE!H81,'App MESURE'!$P$2:$T$769,2,FALSE)</f>
        <v>9.8917141270155426E-2</v>
      </c>
      <c r="K82" s="51">
        <f>VLOOKUP(DATE!I81,'App MESURE'!$P$2:$T$769,2,FALSE)</f>
        <v>9.9389863570132256E-2</v>
      </c>
      <c r="L82" s="51">
        <f>VLOOKUP(DATE!J81,'App MESURE'!$P$2:$T$769,2,FALSE)</f>
        <v>5.6726675997221761E-2</v>
      </c>
      <c r="M82" s="51">
        <f>VLOOKUP(DATE!K81,'App MESURE'!$P$2:$T$769,2,FALSE)</f>
        <v>4.5617701947765828E-2</v>
      </c>
      <c r="N82" s="51">
        <f>VLOOKUP(DATE!L81,'App MESURE'!$P$2:$T$769,2,FALSE)</f>
        <v>2.6826990523686114E-2</v>
      </c>
      <c r="O82" s="51">
        <f>VLOOKUP(DATE!M81,'App MESURE'!$P$2:$T$769,2,FALSE)</f>
        <v>2.1390684073952372E-2</v>
      </c>
      <c r="P82" s="35">
        <f t="shared" si="1"/>
        <v>7.4605033382346084</v>
      </c>
    </row>
    <row r="83" spans="1:18" x14ac:dyDescent="0.2">
      <c r="A83">
        <v>2019</v>
      </c>
      <c r="B83" t="s">
        <v>58</v>
      </c>
      <c r="C83" s="54" t="s">
        <v>175</v>
      </c>
      <c r="D83" s="51">
        <f>VLOOKUP(DATE!B82,'App MESURE'!$P$2:$T$769,2,FALSE)</f>
        <v>1.1936238074415408E-2</v>
      </c>
      <c r="E83" s="51">
        <f>VLOOKUP(DATE!C82,'App MESURE'!$P$2:$T$769,2,FALSE)</f>
        <v>9.8089877245195935E-3</v>
      </c>
      <c r="F83" s="51">
        <f>VLOOKUP(DATE!D82,'App MESURE'!$P$2:$T$769,2,FALSE)</f>
        <v>1.5481655324241766E-2</v>
      </c>
      <c r="G83" s="51">
        <f>VLOOKUP(DATE!E82,'App MESURE'!$P$2:$T$769,2,FALSE)</f>
        <v>1.920907065955922</v>
      </c>
      <c r="H83" s="51">
        <f>VLOOKUP(DATE!F82,'App MESURE'!$P$2:$T$769,2,FALSE)</f>
        <v>5.4599425647325894E-2</v>
      </c>
      <c r="I83" s="51">
        <f>VLOOKUP(DATE!G82,'App MESURE'!$P$2:$T$769,2,FALSE)</f>
        <v>1.3708946699328589E-2</v>
      </c>
      <c r="J83" s="51">
        <f>VLOOKUP(DATE!H82,'App MESURE'!$P$2:$T$769,2,FALSE)</f>
        <v>1.2881682674369106E-2</v>
      </c>
      <c r="K83" s="51">
        <f>VLOOKUP(DATE!I82,'App MESURE'!$P$2:$T$769,2,FALSE)</f>
        <v>0.31483305178458054</v>
      </c>
      <c r="L83" s="51">
        <f>VLOOKUP(DATE!J82,'App MESURE'!$P$2:$T$769,2,FALSE)</f>
        <v>2.8509881911603681</v>
      </c>
      <c r="M83" s="51">
        <f>VLOOKUP(DATE!K82,'App MESURE'!$P$2:$T$769,2,FALSE)</f>
        <v>1.3708946699328589E-2</v>
      </c>
      <c r="N83" s="51">
        <f>VLOOKUP(DATE!L82,'App MESURE'!$P$2:$T$769,2,FALSE)</f>
        <v>4.8454035747626904E-3</v>
      </c>
      <c r="O83" s="51">
        <f>VLOOKUP(DATE!M82,'App MESURE'!$P$2:$T$769,2,FALSE)</f>
        <v>2.5999726498726629E-3</v>
      </c>
      <c r="P83" s="35">
        <f t="shared" si="1"/>
        <v>5.2262995679690345</v>
      </c>
    </row>
    <row r="84" spans="1:18" x14ac:dyDescent="0.2">
      <c r="A84">
        <v>2020</v>
      </c>
      <c r="B84" t="s">
        <v>58</v>
      </c>
      <c r="C84" s="54" t="s">
        <v>176</v>
      </c>
      <c r="D84" s="51">
        <f>VLOOKUP(DATE!B83,'App MESURE'!$P$2:$T$769,2,FALSE)</f>
        <v>0</v>
      </c>
      <c r="E84" s="51">
        <f>VLOOKUP(DATE!C83,'App MESURE'!$P$2:$T$769,2,FALSE)</f>
        <v>1.1818057499421192E-4</v>
      </c>
      <c r="F84" s="51">
        <f>VLOOKUP(DATE!D83,'App MESURE'!$P$2:$T$769,2,FALSE)</f>
        <v>0.8388457213089161</v>
      </c>
      <c r="G84" s="51">
        <f>VLOOKUP(DATE!E83,'App MESURE'!$P$2:$T$769,2,FALSE)</f>
        <v>1.4608300875034541</v>
      </c>
      <c r="H84" s="51">
        <f>VLOOKUP(DATE!F83,'App MESURE'!$P$2:$T$769,2,FALSE)</f>
        <v>13.011326765137742</v>
      </c>
      <c r="I84" s="51">
        <f>VLOOKUP(DATE!G83,'App MESURE'!$P$2:$T$769,2,FALSE)</f>
        <v>2.7281985737413819</v>
      </c>
      <c r="J84" s="51">
        <f>VLOOKUP(DATE!H83,'App MESURE'!$P$2:$T$769,2,FALSE)</f>
        <v>4.7604317413418462</v>
      </c>
      <c r="K84" s="51">
        <f>VLOOKUP(DATE!I83,'App MESURE'!$P$2:$T$769,2,FALSE)</f>
        <v>0.15245294174253335</v>
      </c>
      <c r="L84" s="51">
        <f>VLOOKUP(DATE!J83,'App MESURE'!$P$2:$T$769,2,FALSE)</f>
        <v>0.16616188844186203</v>
      </c>
      <c r="M84" s="51">
        <f>VLOOKUP(DATE!K83,'App MESURE'!$P$2:$T$769,2,FALSE)</f>
        <v>2.7772435123639805E-2</v>
      </c>
      <c r="N84" s="51">
        <f>VLOOKUP(DATE!L83,'App MESURE'!$P$2:$T$769,2,FALSE)</f>
        <v>0</v>
      </c>
      <c r="O84" s="51">
        <f>VLOOKUP(DATE!M83,'App MESURE'!$P$2:$T$769,2,FALSE)</f>
        <v>2.3636114998842389E-3</v>
      </c>
      <c r="P84" s="35">
        <f t="shared" si="1"/>
        <v>23.148501946416257</v>
      </c>
    </row>
    <row r="85" spans="1:18" x14ac:dyDescent="0.2">
      <c r="A85">
        <v>2021</v>
      </c>
      <c r="B85" t="s">
        <v>58</v>
      </c>
      <c r="C85" s="54" t="s">
        <v>177</v>
      </c>
      <c r="D85" s="51">
        <f>VLOOKUP(DATE!B84,'App MESURE'!$P$2:$T$769,2,FALSE)</f>
        <v>8.6398272961018527E-2</v>
      </c>
      <c r="E85" s="51">
        <f>VLOOKUP(DATE!C84,'App MESURE'!$P$2:$T$769,2,FALSE)</f>
        <v>8.2987936108410543E-2</v>
      </c>
      <c r="F85" s="51">
        <f>VLOOKUP(DATE!D84,'App MESURE'!$P$2:$T$769,2,FALSE)</f>
        <v>0.13239226185956585</v>
      </c>
      <c r="G85" s="51">
        <f>VLOOKUP(DATE!E84,'App MESURE'!$P$2:$T$769,2,FALSE)</f>
        <v>2.7528721960080986</v>
      </c>
      <c r="H85" s="51">
        <f>VLOOKUP(DATE!F84,'App MESURE'!$P$2:$T$769,2,FALSE)</f>
        <v>0.1220086801794244</v>
      </c>
      <c r="I85" s="51">
        <f>VLOOKUP(DATE!G84,'App MESURE'!$P$2:$T$769,2,FALSE)</f>
        <v>0.10278164607246613</v>
      </c>
      <c r="J85" s="51">
        <f>VLOOKUP(DATE!H84,'App MESURE'!$P$2:$T$769,2,FALSE)</f>
        <v>1.6461193838275536</v>
      </c>
      <c r="K85" s="51">
        <f>VLOOKUP(DATE!I84,'App MESURE'!$P$2:$T$769,2,FALSE)</f>
        <v>6.154371623398576E-2</v>
      </c>
      <c r="L85" s="51">
        <f>VLOOKUP(DATE!J84,'App MESURE'!$P$2:$T$769,2,FALSE)</f>
        <v>0.11510327100193762</v>
      </c>
      <c r="M85" s="51">
        <f>VLOOKUP(DATE!K84,'App MESURE'!$P$2:$T$769,2,FALSE)</f>
        <v>4.0869206444498372E-3</v>
      </c>
      <c r="N85" s="51">
        <f>VLOOKUP(DATE!L84,'App MESURE'!$P$2:$T$769,2,FALSE)</f>
        <v>1.0340800311993542E-4</v>
      </c>
      <c r="O85" s="51">
        <f>VLOOKUP(DATE!M84,'App MESURE'!$P$2:$T$769,2,FALSE)</f>
        <v>0</v>
      </c>
      <c r="P85" s="35">
        <f t="shared" si="1"/>
        <v>5.106397692900031</v>
      </c>
    </row>
    <row r="86" spans="1:18" x14ac:dyDescent="0.2">
      <c r="A86">
        <v>2022</v>
      </c>
      <c r="B86" t="s">
        <v>58</v>
      </c>
      <c r="C86" s="54" t="s">
        <v>178</v>
      </c>
      <c r="D86" s="51">
        <f>VLOOKUP(DATE!B85,'App MESURE'!$P$2:$T$769,2,FALSE)</f>
        <v>0</v>
      </c>
      <c r="E86" s="51">
        <f>VLOOKUP(DATE!C85,'App MESURE'!$P$2:$T$769,2,FALSE)</f>
        <v>1.106727403356921</v>
      </c>
      <c r="F86" s="51">
        <f>VLOOKUP(DATE!D85,'App MESURE'!$P$2:$T$769,2,FALSE)</f>
        <v>1.845106045154633E-2</v>
      </c>
      <c r="G86" s="51">
        <f>VLOOKUP(DATE!E85,'App MESURE'!$P$2:$T$769,2,FALSE)</f>
        <v>10.681128577402195</v>
      </c>
      <c r="H86" s="51">
        <f>VLOOKUP(DATE!F85,'App MESURE'!$P$2:$T$769,2,FALSE)</f>
        <v>0.41885334846356104</v>
      </c>
      <c r="I86" s="51">
        <f>VLOOKUP(DATE!G85,'App MESURE'!$P$2:$T$769,2,FALSE)</f>
        <v>5.3880211758472116</v>
      </c>
      <c r="J86" s="51">
        <f>VLOOKUP(DATE!H85,'App MESURE'!$P$2:$T$769,2,FALSE)</f>
        <v>3.995377971059319E-2</v>
      </c>
      <c r="K86" s="51">
        <f>VLOOKUP(DATE!I85,'App MESURE'!$P$2:$T$769,2,FALSE)</f>
        <v>1.5427055898594432E-2</v>
      </c>
      <c r="L86" s="51">
        <f>VLOOKUP(DATE!J85,'App MESURE'!$P$2:$T$769,2,FALSE)</f>
        <v>6.247515761760841</v>
      </c>
      <c r="M86" s="51">
        <f>VLOOKUP(DATE!K85,'App MESURE'!$P$2:$T$769,2,FALSE)</f>
        <v>1.4715608837129282E-2</v>
      </c>
      <c r="N86" s="51">
        <f>VLOOKUP(DATE!L85,'App MESURE'!$P$2:$T$769,2,FALSE)</f>
        <v>6.4207506394355323E-4</v>
      </c>
      <c r="O86" s="51">
        <f>VLOOKUP(DATE!M85,'App MESURE'!$P$2:$T$769,2,FALSE)</f>
        <v>0</v>
      </c>
      <c r="P86" s="35">
        <f t="shared" si="1"/>
        <v>23.931435846792535</v>
      </c>
    </row>
    <row r="87" spans="1:18" x14ac:dyDescent="0.2">
      <c r="A87">
        <v>2023</v>
      </c>
      <c r="B87" t="s">
        <v>58</v>
      </c>
      <c r="C87" s="54" t="s">
        <v>179</v>
      </c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35"/>
    </row>
    <row r="88" spans="1:18" x14ac:dyDescent="0.2">
      <c r="A88">
        <v>2024</v>
      </c>
      <c r="B88" t="s">
        <v>58</v>
      </c>
      <c r="C88" s="54" t="s">
        <v>180</v>
      </c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35"/>
      <c r="Q88">
        <f>'App MESURE'!V87</f>
        <v>0</v>
      </c>
    </row>
    <row r="89" spans="1:18" x14ac:dyDescent="0.2">
      <c r="C89" s="54"/>
    </row>
    <row r="90" spans="1:18" x14ac:dyDescent="0.2">
      <c r="A90" s="36" t="s">
        <v>59</v>
      </c>
      <c r="C90" s="37"/>
      <c r="D90" s="52">
        <f t="shared" ref="D90:P90" si="2">AVERAGE(D1:D66)</f>
        <v>1.6424600712417949E-2</v>
      </c>
      <c r="E90" s="52">
        <f t="shared" si="2"/>
        <v>0.48197828320023006</v>
      </c>
      <c r="F90" s="52">
        <f t="shared" si="2"/>
        <v>1.0351167405966457</v>
      </c>
      <c r="G90" s="52">
        <f t="shared" si="2"/>
        <v>5.1952840013239117</v>
      </c>
      <c r="H90" s="52">
        <f t="shared" si="2"/>
        <v>5.7989610443286903</v>
      </c>
      <c r="I90" s="52">
        <f t="shared" si="2"/>
        <v>3.9345122127842789</v>
      </c>
      <c r="J90" s="52">
        <f t="shared" si="2"/>
        <v>4.7016600814993463</v>
      </c>
      <c r="K90" s="52">
        <f t="shared" si="2"/>
        <v>3.0582017154868311</v>
      </c>
      <c r="L90" s="52">
        <f t="shared" si="2"/>
        <v>0.71500768588302299</v>
      </c>
      <c r="M90" s="52">
        <f t="shared" si="2"/>
        <v>0.19543605744684087</v>
      </c>
      <c r="N90" s="52">
        <f t="shared" si="2"/>
        <v>7.4265701829799552E-2</v>
      </c>
      <c r="O90" s="52">
        <f t="shared" si="2"/>
        <v>2.822096669532383E-2</v>
      </c>
      <c r="P90" s="52">
        <f t="shared" si="2"/>
        <v>25.235069091787338</v>
      </c>
      <c r="Q90" s="52"/>
    </row>
    <row r="91" spans="1:18" x14ac:dyDescent="0.2">
      <c r="A91" s="36" t="s">
        <v>60</v>
      </c>
      <c r="C91" s="37"/>
      <c r="D91" s="52">
        <f t="shared" ref="D91:P91" si="3">STDEV(D1:D66)</f>
        <v>3.0791969853742912E-2</v>
      </c>
      <c r="E91" s="52">
        <f t="shared" si="3"/>
        <v>1.1122641014132442</v>
      </c>
      <c r="F91" s="52">
        <f t="shared" si="3"/>
        <v>2.8165628273127847</v>
      </c>
      <c r="G91" s="52">
        <f t="shared" si="3"/>
        <v>8.5500943943504559</v>
      </c>
      <c r="H91" s="52">
        <f t="shared" si="3"/>
        <v>11.859955545676099</v>
      </c>
      <c r="I91" s="52">
        <f t="shared" si="3"/>
        <v>6.3705392530518008</v>
      </c>
      <c r="J91" s="52">
        <f t="shared" si="3"/>
        <v>8.8023600433330422</v>
      </c>
      <c r="K91" s="52">
        <f t="shared" si="3"/>
        <v>3.4172142290462815</v>
      </c>
      <c r="L91" s="52">
        <f t="shared" si="3"/>
        <v>1.3589159749209829</v>
      </c>
      <c r="M91" s="52">
        <f t="shared" si="3"/>
        <v>0.42106128163797507</v>
      </c>
      <c r="N91" s="52">
        <f t="shared" si="3"/>
        <v>0.1600032870224305</v>
      </c>
      <c r="O91" s="52">
        <f t="shared" si="3"/>
        <v>6.0801249068523598E-2</v>
      </c>
      <c r="P91" s="52">
        <f t="shared" si="3"/>
        <v>31.980019578097785</v>
      </c>
    </row>
    <row r="92" spans="1:18" x14ac:dyDescent="0.2">
      <c r="A92" s="36" t="s">
        <v>61</v>
      </c>
      <c r="D92" s="52">
        <f t="shared" ref="D92:P92" si="4">MIN(D1:D66)</f>
        <v>0</v>
      </c>
      <c r="E92" s="52">
        <f t="shared" si="4"/>
        <v>0</v>
      </c>
      <c r="F92" s="52">
        <f t="shared" si="4"/>
        <v>0</v>
      </c>
      <c r="G92" s="52">
        <f t="shared" si="4"/>
        <v>0</v>
      </c>
      <c r="H92" s="52">
        <f t="shared" si="4"/>
        <v>0</v>
      </c>
      <c r="I92" s="52">
        <f t="shared" si="4"/>
        <v>0</v>
      </c>
      <c r="J92" s="52">
        <f t="shared" si="4"/>
        <v>0</v>
      </c>
      <c r="K92" s="52">
        <f t="shared" si="4"/>
        <v>0</v>
      </c>
      <c r="L92" s="52">
        <f t="shared" si="4"/>
        <v>0</v>
      </c>
      <c r="M92" s="52">
        <f t="shared" si="4"/>
        <v>0</v>
      </c>
      <c r="N92" s="52">
        <f t="shared" si="4"/>
        <v>0</v>
      </c>
      <c r="O92" s="52">
        <f t="shared" si="4"/>
        <v>0</v>
      </c>
      <c r="P92" s="52">
        <f t="shared" si="4"/>
        <v>0</v>
      </c>
    </row>
    <row r="93" spans="1:18" ht="13.5" thickBot="1" x14ac:dyDescent="0.25">
      <c r="A93" s="38" t="s">
        <v>62</v>
      </c>
      <c r="B93" s="39"/>
      <c r="C93" s="39"/>
      <c r="D93" s="53">
        <f t="shared" ref="D93:P93" si="5">MAX(D1:D66)</f>
        <v>8.4168649278246535E-2</v>
      </c>
      <c r="E93" s="53">
        <f t="shared" si="5"/>
        <v>3.9033947335025498</v>
      </c>
      <c r="F93" s="53">
        <f t="shared" si="5"/>
        <v>9.92312119977354</v>
      </c>
      <c r="G93" s="53">
        <f t="shared" si="5"/>
        <v>31.1365807156137</v>
      </c>
      <c r="H93" s="53">
        <f t="shared" si="5"/>
        <v>38.49192597628813</v>
      </c>
      <c r="I93" s="53">
        <f t="shared" si="5"/>
        <v>22.342171139773388</v>
      </c>
      <c r="J93" s="53">
        <f t="shared" si="5"/>
        <v>25.050828437702449</v>
      </c>
      <c r="K93" s="53">
        <f t="shared" si="5"/>
        <v>8.71580841191202</v>
      </c>
      <c r="L93" s="53">
        <f t="shared" si="5"/>
        <v>4.0844188839889393</v>
      </c>
      <c r="M93" s="53">
        <f t="shared" si="5"/>
        <v>1.2108265192698695</v>
      </c>
      <c r="N93" s="53">
        <f t="shared" si="5"/>
        <v>0.46011407732255044</v>
      </c>
      <c r="O93" s="53">
        <f t="shared" si="5"/>
        <v>0.17484334938256918</v>
      </c>
      <c r="P93" s="53">
        <f t="shared" si="5"/>
        <v>105.27820949295091</v>
      </c>
    </row>
    <row r="94" spans="1:18" ht="13.5" thickTop="1" x14ac:dyDescent="0.2"/>
    <row r="95" spans="1:18" x14ac:dyDescent="0.2">
      <c r="P95" s="48"/>
      <c r="Q95" s="48"/>
      <c r="R95" s="76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S971"/>
  <sheetViews>
    <sheetView tabSelected="1" view="pageBreakPreview" zoomScale="75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T4" sqref="T4"/>
    </sheetView>
  </sheetViews>
  <sheetFormatPr baseColWidth="10" defaultColWidth="11" defaultRowHeight="12.75" x14ac:dyDescent="0.2"/>
  <cols>
    <col min="1" max="1" width="11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6" customWidth="1"/>
  </cols>
  <sheetData>
    <row r="1" spans="1:18" s="1" customFormat="1" ht="13.5" thickBot="1" x14ac:dyDescent="0.25">
      <c r="A1" s="81" t="s">
        <v>113</v>
      </c>
      <c r="B1" s="1" t="s">
        <v>0</v>
      </c>
      <c r="E1" s="2" t="s">
        <v>1</v>
      </c>
      <c r="F1" s="7" t="s">
        <v>35</v>
      </c>
      <c r="G1" s="3" t="s">
        <v>2</v>
      </c>
      <c r="H1" s="55" t="s">
        <v>3</v>
      </c>
      <c r="I1" s="30" t="s">
        <v>4</v>
      </c>
      <c r="J1" s="31" t="s">
        <v>5</v>
      </c>
      <c r="K1" s="3" t="s">
        <v>6</v>
      </c>
      <c r="L1" s="32" t="s">
        <v>7</v>
      </c>
      <c r="M1" s="3" t="s">
        <v>8</v>
      </c>
      <c r="N1" s="32" t="s">
        <v>9</v>
      </c>
      <c r="O1" s="89" t="s">
        <v>181</v>
      </c>
      <c r="P1" s="90"/>
    </row>
    <row r="2" spans="1:18" s="1" customFormat="1" ht="13.5" thickBot="1" x14ac:dyDescent="0.25">
      <c r="A2" s="82" t="s">
        <v>114</v>
      </c>
      <c r="B2" s="58" t="s">
        <v>34</v>
      </c>
      <c r="C2" s="59"/>
      <c r="D2" s="59"/>
      <c r="E2" s="19"/>
      <c r="F2" s="68">
        <f>SQRT(RSQ(P6:P270,O6:O270))</f>
        <v>0.8492494713389982</v>
      </c>
      <c r="G2" s="6">
        <v>0</v>
      </c>
      <c r="H2" s="56">
        <v>0</v>
      </c>
      <c r="I2" s="43">
        <v>0.10781649503507429</v>
      </c>
      <c r="J2" s="44">
        <v>38.254546847527187</v>
      </c>
      <c r="K2" s="25">
        <v>0.11091402016926373</v>
      </c>
      <c r="L2" s="42">
        <v>2.9835028740646985</v>
      </c>
      <c r="M2" s="25">
        <v>0.62</v>
      </c>
      <c r="N2" s="42">
        <v>26.52737984454922</v>
      </c>
      <c r="O2" s="91">
        <f>SQRT(RSQ(P271:P401,O271:O401))</f>
        <v>0.74379686055134986</v>
      </c>
      <c r="P2" s="92"/>
    </row>
    <row r="3" spans="1:18" s="1" customFormat="1" ht="14.25" thickTop="1" thickBot="1" x14ac:dyDescent="0.25">
      <c r="A3" s="45">
        <f>SUM(R6:R270)</f>
        <v>3364.6535636088611</v>
      </c>
      <c r="B3" s="60" t="e">
        <f>SQRT(#REF!)</f>
        <v>#REF!</v>
      </c>
      <c r="C3" s="60"/>
      <c r="D3" s="60"/>
      <c r="E3" s="5" t="s">
        <v>10</v>
      </c>
      <c r="F3" s="93" t="s">
        <v>11</v>
      </c>
      <c r="G3" s="7" t="s">
        <v>12</v>
      </c>
      <c r="H3" s="41">
        <v>0</v>
      </c>
      <c r="I3" s="28" t="s">
        <v>13</v>
      </c>
      <c r="J3" s="29">
        <v>4</v>
      </c>
      <c r="K3" s="7" t="s">
        <v>14</v>
      </c>
      <c r="L3" s="8">
        <v>0</v>
      </c>
      <c r="M3" s="7" t="s">
        <v>15</v>
      </c>
      <c r="N3" s="8">
        <v>0</v>
      </c>
      <c r="O3" s="14"/>
      <c r="P3" s="49"/>
      <c r="Q3" s="33"/>
      <c r="R3" s="33"/>
    </row>
    <row r="4" spans="1:18" s="1" customFormat="1" ht="13.5" thickTop="1" x14ac:dyDescent="0.2">
      <c r="C4" s="9"/>
      <c r="D4" s="9"/>
      <c r="E4" s="9" t="s">
        <v>16</v>
      </c>
      <c r="F4" s="9" t="s">
        <v>64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21</v>
      </c>
      <c r="L4" s="9" t="s">
        <v>21</v>
      </c>
      <c r="M4" s="9" t="s">
        <v>22</v>
      </c>
      <c r="N4" s="10" t="s">
        <v>23</v>
      </c>
      <c r="O4" s="9" t="s">
        <v>23</v>
      </c>
      <c r="P4" s="9" t="s">
        <v>23</v>
      </c>
      <c r="Q4" s="9" t="s">
        <v>136</v>
      </c>
      <c r="R4" s="9" t="s">
        <v>138</v>
      </c>
    </row>
    <row r="5" spans="1:18" s="1" customFormat="1" ht="13.5" thickBot="1" x14ac:dyDescent="0.25">
      <c r="A5" s="16"/>
      <c r="C5" s="11"/>
      <c r="D5" s="11"/>
      <c r="E5" s="11" t="s">
        <v>63</v>
      </c>
      <c r="F5" s="11" t="s">
        <v>63</v>
      </c>
      <c r="G5" s="11" t="s">
        <v>24</v>
      </c>
      <c r="H5" s="11" t="s">
        <v>25</v>
      </c>
      <c r="I5" s="11" t="s">
        <v>26</v>
      </c>
      <c r="J5" s="12" t="s">
        <v>27</v>
      </c>
      <c r="K5" s="11" t="s">
        <v>28</v>
      </c>
      <c r="L5" s="11" t="s">
        <v>29</v>
      </c>
      <c r="M5" s="11" t="s">
        <v>30</v>
      </c>
      <c r="N5" s="13" t="s">
        <v>31</v>
      </c>
      <c r="O5" s="11" t="s">
        <v>33</v>
      </c>
      <c r="P5" s="11" t="s">
        <v>32</v>
      </c>
      <c r="Q5" s="11" t="s">
        <v>137</v>
      </c>
      <c r="R5" s="11"/>
    </row>
    <row r="6" spans="1:18" s="1" customFormat="1" ht="13.5" thickTop="1" x14ac:dyDescent="0.2">
      <c r="A6" s="16">
        <v>33117</v>
      </c>
      <c r="B6" s="1">
        <v>9</v>
      </c>
      <c r="C6" s="46"/>
      <c r="D6" s="46"/>
      <c r="E6" s="46">
        <v>9.5904761900000004</v>
      </c>
      <c r="F6" s="50">
        <v>15.69635036</v>
      </c>
      <c r="G6" s="15">
        <f t="shared" ref="G6:G17" si="0">IF((F6-$J$2)&gt;0,$I$2*(F6-$J$2),0)</f>
        <v>0</v>
      </c>
      <c r="H6" s="15">
        <f t="shared" ref="H6:H17" si="1">F6-G6</f>
        <v>15.69635036</v>
      </c>
      <c r="I6" s="21">
        <f>H6+$H$3-$J$3</f>
        <v>11.69635036</v>
      </c>
      <c r="J6" s="15">
        <f>I6/SQRT(1+(I6/($K$2*(300+(25*Q6)+0.05*(Q6)^3)))^2)</f>
        <v>11.668241323871003</v>
      </c>
      <c r="K6" s="15">
        <f t="shared" ref="K6:K70" si="2">I6-J6</f>
        <v>2.8109036128997289E-2</v>
      </c>
      <c r="L6" s="15">
        <f t="shared" ref="L6:L70" si="3">IF(K6&gt;$N$2,(K6-$N$2)/$L$2,0)</f>
        <v>0</v>
      </c>
      <c r="M6" s="21">
        <f>L6+$L$3-$N$3</f>
        <v>0</v>
      </c>
      <c r="N6" s="15">
        <f t="shared" ref="N6:N70" si="4">$M$2*M6</f>
        <v>0</v>
      </c>
      <c r="O6" s="15">
        <f t="shared" ref="O6:O70" si="5">N6+G6</f>
        <v>0</v>
      </c>
      <c r="P6" s="1">
        <f>'App MESURE'!T2</f>
        <v>8.7260428302665845E-3</v>
      </c>
      <c r="Q6" s="83">
        <v>23.331601166666669</v>
      </c>
      <c r="R6" s="77">
        <f>(P6-O6)^2</f>
        <v>7.6143823475646863E-5</v>
      </c>
    </row>
    <row r="7" spans="1:18" s="1" customFormat="1" x14ac:dyDescent="0.2">
      <c r="A7" s="16">
        <v>33147</v>
      </c>
      <c r="B7" s="1">
        <f t="shared" ref="B7:B65" si="6">B6+1</f>
        <v>10</v>
      </c>
      <c r="C7" s="46"/>
      <c r="D7" s="46"/>
      <c r="E7" s="46">
        <v>22.176190479999999</v>
      </c>
      <c r="F7" s="50">
        <v>33.227007299999997</v>
      </c>
      <c r="G7" s="15">
        <f t="shared" si="0"/>
        <v>0</v>
      </c>
      <c r="H7" s="15">
        <f t="shared" si="1"/>
        <v>33.227007299999997</v>
      </c>
      <c r="I7" s="22">
        <f t="shared" ref="I7:I70" si="7">H7+K6-L6</f>
        <v>33.255116336128992</v>
      </c>
      <c r="J7" s="15">
        <f t="shared" ref="J7:J70" si="8">I7/SQRT(1+(I7/($K$2*(300+(25*Q7)+0.05*(Q7)^3)))^2)</f>
        <v>31.946894333331837</v>
      </c>
      <c r="K7" s="15">
        <f t="shared" si="2"/>
        <v>1.3082220027971552</v>
      </c>
      <c r="L7" s="15">
        <f t="shared" si="3"/>
        <v>0</v>
      </c>
      <c r="M7" s="15">
        <f t="shared" ref="M7:M70" si="9">L7+M6-N6</f>
        <v>0</v>
      </c>
      <c r="N7" s="15">
        <f t="shared" si="4"/>
        <v>0</v>
      </c>
      <c r="O7" s="15">
        <f t="shared" si="5"/>
        <v>0</v>
      </c>
      <c r="P7" s="1">
        <f>'App MESURE'!T3</f>
        <v>0.3098396401970776</v>
      </c>
      <c r="Q7" s="83">
        <v>17.939008451612903</v>
      </c>
      <c r="R7" s="77">
        <f t="shared" ref="R7:R70" si="10">(P7-O7)^2</f>
        <v>9.600060263745451E-2</v>
      </c>
    </row>
    <row r="8" spans="1:18" s="1" customFormat="1" x14ac:dyDescent="0.2">
      <c r="A8" s="16">
        <v>33178</v>
      </c>
      <c r="B8" s="1">
        <f t="shared" si="6"/>
        <v>11</v>
      </c>
      <c r="C8" s="46"/>
      <c r="D8" s="46"/>
      <c r="E8" s="46">
        <v>35.35</v>
      </c>
      <c r="F8" s="50">
        <v>28.93576642</v>
      </c>
      <c r="G8" s="15">
        <f t="shared" si="0"/>
        <v>0</v>
      </c>
      <c r="H8" s="15">
        <f t="shared" si="1"/>
        <v>28.93576642</v>
      </c>
      <c r="I8" s="22">
        <f t="shared" si="7"/>
        <v>30.243988422797155</v>
      </c>
      <c r="J8" s="15">
        <f t="shared" si="8"/>
        <v>28.642142326294955</v>
      </c>
      <c r="K8" s="15">
        <f t="shared" si="2"/>
        <v>1.6018460965022001</v>
      </c>
      <c r="L8" s="15">
        <f t="shared" si="3"/>
        <v>0</v>
      </c>
      <c r="M8" s="15">
        <f t="shared" si="9"/>
        <v>0</v>
      </c>
      <c r="N8" s="15">
        <f t="shared" si="4"/>
        <v>0</v>
      </c>
      <c r="O8" s="15">
        <f t="shared" si="5"/>
        <v>0</v>
      </c>
      <c r="P8" s="1">
        <f>'App MESURE'!T4</f>
        <v>0.51001766751229749</v>
      </c>
      <c r="Q8" s="83">
        <v>14.308032316666665</v>
      </c>
      <c r="R8" s="77">
        <f t="shared" si="10"/>
        <v>0.26011802117468441</v>
      </c>
    </row>
    <row r="9" spans="1:18" s="1" customFormat="1" x14ac:dyDescent="0.2">
      <c r="A9" s="16">
        <v>33208</v>
      </c>
      <c r="B9" s="1">
        <f t="shared" si="6"/>
        <v>12</v>
      </c>
      <c r="C9" s="46"/>
      <c r="D9" s="46"/>
      <c r="E9" s="46">
        <v>81.383333329999999</v>
      </c>
      <c r="F9" s="50">
        <v>74.630656930000001</v>
      </c>
      <c r="G9" s="15">
        <f t="shared" si="0"/>
        <v>3.9219446921022461</v>
      </c>
      <c r="H9" s="15">
        <f t="shared" si="1"/>
        <v>70.708712237897757</v>
      </c>
      <c r="I9" s="22">
        <f t="shared" si="7"/>
        <v>72.310558334399957</v>
      </c>
      <c r="J9" s="15">
        <f t="shared" si="8"/>
        <v>51.788720681769711</v>
      </c>
      <c r="K9" s="15">
        <f t="shared" si="2"/>
        <v>20.521837652630246</v>
      </c>
      <c r="L9" s="15">
        <f t="shared" si="3"/>
        <v>0</v>
      </c>
      <c r="M9" s="15">
        <f t="shared" si="9"/>
        <v>0</v>
      </c>
      <c r="N9" s="15">
        <f t="shared" si="4"/>
        <v>0</v>
      </c>
      <c r="O9" s="15">
        <f t="shared" si="5"/>
        <v>3.9219446921022461</v>
      </c>
      <c r="P9" s="1">
        <f>'App MESURE'!T5</f>
        <v>4.8575405886634737</v>
      </c>
      <c r="Q9" s="83">
        <v>11.622197919354837</v>
      </c>
      <c r="R9" s="77">
        <f t="shared" si="10"/>
        <v>0.87533968166220744</v>
      </c>
    </row>
    <row r="10" spans="1:18" s="1" customFormat="1" x14ac:dyDescent="0.2">
      <c r="A10" s="16">
        <v>33239</v>
      </c>
      <c r="B10" s="1">
        <v>1</v>
      </c>
      <c r="C10" s="46"/>
      <c r="D10" s="46"/>
      <c r="E10" s="46">
        <v>6.4285714289999998</v>
      </c>
      <c r="F10" s="50">
        <v>6.6218978100000001</v>
      </c>
      <c r="G10" s="15">
        <f t="shared" si="0"/>
        <v>0</v>
      </c>
      <c r="H10" s="15">
        <f t="shared" si="1"/>
        <v>6.6218978100000001</v>
      </c>
      <c r="I10" s="22">
        <f t="shared" si="7"/>
        <v>27.143735462630247</v>
      </c>
      <c r="J10" s="15">
        <f>I10/SQRT(1+(I10/($K$2*(300+(25*Q10)+0.05*(Q10)^3)))^2)</f>
        <v>25.071948619336823</v>
      </c>
      <c r="K10" s="15">
        <f t="shared" si="2"/>
        <v>2.0717868432934239</v>
      </c>
      <c r="L10" s="15">
        <f t="shared" si="3"/>
        <v>0</v>
      </c>
      <c r="M10" s="15">
        <f t="shared" si="9"/>
        <v>0</v>
      </c>
      <c r="N10" s="15">
        <f t="shared" si="4"/>
        <v>0</v>
      </c>
      <c r="O10" s="15">
        <f t="shared" si="5"/>
        <v>0</v>
      </c>
      <c r="P10" s="1">
        <f>'App MESURE'!T6</f>
        <v>0.3146584996705083</v>
      </c>
      <c r="Q10" s="83">
        <v>9.745770499999999</v>
      </c>
      <c r="R10" s="77">
        <f t="shared" si="10"/>
        <v>9.9009971414895273E-2</v>
      </c>
    </row>
    <row r="11" spans="1:18" s="1" customFormat="1" x14ac:dyDescent="0.2">
      <c r="A11" s="16">
        <v>33270</v>
      </c>
      <c r="B11" s="1">
        <f t="shared" si="6"/>
        <v>2</v>
      </c>
      <c r="C11" s="46"/>
      <c r="D11" s="46"/>
      <c r="E11" s="46">
        <v>84.121428570000006</v>
      </c>
      <c r="F11" s="50">
        <v>101.259854</v>
      </c>
      <c r="G11" s="15">
        <f t="shared" si="0"/>
        <v>6.7930113857879162</v>
      </c>
      <c r="H11" s="15">
        <f t="shared" si="1"/>
        <v>94.466842614212084</v>
      </c>
      <c r="I11" s="22">
        <f t="shared" si="7"/>
        <v>96.538629457505508</v>
      </c>
      <c r="J11" s="15">
        <f t="shared" si="8"/>
        <v>53.833017290171142</v>
      </c>
      <c r="K11" s="15">
        <f t="shared" si="2"/>
        <v>42.705612167334365</v>
      </c>
      <c r="L11" s="15">
        <f t="shared" si="3"/>
        <v>5.4225630092134161</v>
      </c>
      <c r="M11" s="15">
        <f t="shared" si="9"/>
        <v>5.4225630092134161</v>
      </c>
      <c r="N11" s="15">
        <f t="shared" si="4"/>
        <v>3.3619890657123181</v>
      </c>
      <c r="O11" s="15">
        <f t="shared" si="5"/>
        <v>10.155000451500234</v>
      </c>
      <c r="P11" s="1">
        <f>'App MESURE'!T7</f>
        <v>5.6999293203972652</v>
      </c>
      <c r="Q11" s="83">
        <v>9.6120937571428549</v>
      </c>
      <c r="R11" s="77">
        <f t="shared" si="10"/>
        <v>19.847658783187086</v>
      </c>
    </row>
    <row r="12" spans="1:18" s="1" customFormat="1" x14ac:dyDescent="0.2">
      <c r="A12" s="16">
        <v>33298</v>
      </c>
      <c r="B12" s="1">
        <f t="shared" si="6"/>
        <v>3</v>
      </c>
      <c r="C12" s="46"/>
      <c r="D12" s="46"/>
      <c r="E12" s="46">
        <v>150.69047620000001</v>
      </c>
      <c r="F12" s="50">
        <v>137.56277370000001</v>
      </c>
      <c r="G12" s="15">
        <f t="shared" si="0"/>
        <v>10.707064947381665</v>
      </c>
      <c r="H12" s="15">
        <f t="shared" si="1"/>
        <v>126.85570875261834</v>
      </c>
      <c r="I12" s="22">
        <f t="shared" si="7"/>
        <v>164.13875791073932</v>
      </c>
      <c r="J12" s="15">
        <f t="shared" si="8"/>
        <v>70.64844736743494</v>
      </c>
      <c r="K12" s="15">
        <f t="shared" si="2"/>
        <v>93.490310543304375</v>
      </c>
      <c r="L12" s="15">
        <f t="shared" si="3"/>
        <v>22.444399595139469</v>
      </c>
      <c r="M12" s="15">
        <f t="shared" si="9"/>
        <v>24.504973538640566</v>
      </c>
      <c r="N12" s="15">
        <f t="shared" si="4"/>
        <v>15.193083593957152</v>
      </c>
      <c r="O12" s="15">
        <f t="shared" si="5"/>
        <v>25.900148541338815</v>
      </c>
      <c r="P12" s="1">
        <f>'App MESURE'!T8</f>
        <v>8.2560086724392345</v>
      </c>
      <c r="Q12" s="83">
        <v>12.407220967741933</v>
      </c>
      <c r="R12" s="77">
        <f t="shared" si="10"/>
        <v>311.31567171329164</v>
      </c>
    </row>
    <row r="13" spans="1:18" s="1" customFormat="1" x14ac:dyDescent="0.2">
      <c r="A13" s="16">
        <v>33329</v>
      </c>
      <c r="B13" s="1">
        <f t="shared" si="6"/>
        <v>4</v>
      </c>
      <c r="C13" s="46"/>
      <c r="D13" s="46"/>
      <c r="E13" s="46">
        <v>38.323809519999998</v>
      </c>
      <c r="F13" s="50">
        <v>41.633576640000001</v>
      </c>
      <c r="G13" s="15">
        <f t="shared" si="0"/>
        <v>0.36431514884351324</v>
      </c>
      <c r="H13" s="15">
        <f t="shared" si="1"/>
        <v>41.269261491156485</v>
      </c>
      <c r="I13" s="22">
        <f t="shared" si="7"/>
        <v>112.31517243932139</v>
      </c>
      <c r="J13" s="15">
        <f t="shared" si="8"/>
        <v>69.102012568051407</v>
      </c>
      <c r="K13" s="15">
        <f t="shared" si="2"/>
        <v>43.21315987126998</v>
      </c>
      <c r="L13" s="15">
        <f t="shared" si="3"/>
        <v>5.5926810635138411</v>
      </c>
      <c r="M13" s="15">
        <f t="shared" si="9"/>
        <v>14.904571008197255</v>
      </c>
      <c r="N13" s="15">
        <f t="shared" si="4"/>
        <v>9.2408340250822985</v>
      </c>
      <c r="O13" s="15">
        <f t="shared" si="5"/>
        <v>9.6051491739258115</v>
      </c>
      <c r="P13" s="1">
        <f>'App MESURE'!T9</f>
        <v>5.8886462765324366</v>
      </c>
      <c r="Q13" s="83">
        <v>14.05697593333333</v>
      </c>
      <c r="R13" s="77">
        <f t="shared" si="10"/>
        <v>13.812393786333351</v>
      </c>
    </row>
    <row r="14" spans="1:18" s="1" customFormat="1" x14ac:dyDescent="0.2">
      <c r="A14" s="16">
        <v>33359</v>
      </c>
      <c r="B14" s="1">
        <f t="shared" si="6"/>
        <v>5</v>
      </c>
      <c r="C14" s="46"/>
      <c r="D14" s="46"/>
      <c r="E14" s="46">
        <v>4.0928571429999998</v>
      </c>
      <c r="F14" s="50">
        <v>6.4153284670000001</v>
      </c>
      <c r="G14" s="15">
        <f t="shared" si="0"/>
        <v>0</v>
      </c>
      <c r="H14" s="15">
        <f t="shared" si="1"/>
        <v>6.4153284670000001</v>
      </c>
      <c r="I14" s="22">
        <f t="shared" si="7"/>
        <v>44.035807274756138</v>
      </c>
      <c r="J14" s="15">
        <f t="shared" si="8"/>
        <v>40.90438426137684</v>
      </c>
      <c r="K14" s="15">
        <f t="shared" si="2"/>
        <v>3.1314230133792975</v>
      </c>
      <c r="L14" s="15">
        <f t="shared" si="3"/>
        <v>0</v>
      </c>
      <c r="M14" s="15">
        <f t="shared" si="9"/>
        <v>5.6637369831149567</v>
      </c>
      <c r="N14" s="15">
        <f t="shared" si="4"/>
        <v>3.5115169295312731</v>
      </c>
      <c r="O14" s="15">
        <f t="shared" si="5"/>
        <v>3.5115169295312731</v>
      </c>
      <c r="P14" s="1">
        <f>'App MESURE'!T10</f>
        <v>0.36011206605503121</v>
      </c>
      <c r="Q14" s="83">
        <v>17.362673612903226</v>
      </c>
      <c r="R14" s="77">
        <f t="shared" si="10"/>
        <v>9.9313526135417103</v>
      </c>
    </row>
    <row r="15" spans="1:18" s="1" customFormat="1" x14ac:dyDescent="0.2">
      <c r="A15" s="16">
        <v>33390</v>
      </c>
      <c r="B15" s="1">
        <f t="shared" si="6"/>
        <v>6</v>
      </c>
      <c r="C15" s="46"/>
      <c r="D15" s="46"/>
      <c r="E15" s="46">
        <v>5.9357142859999996</v>
      </c>
      <c r="F15" s="50">
        <v>8.7102189780000003</v>
      </c>
      <c r="G15" s="15">
        <f t="shared" si="0"/>
        <v>0</v>
      </c>
      <c r="H15" s="15">
        <f t="shared" si="1"/>
        <v>8.7102189780000003</v>
      </c>
      <c r="I15" s="22">
        <f t="shared" si="7"/>
        <v>11.841641991379298</v>
      </c>
      <c r="J15" s="15">
        <f t="shared" si="8"/>
        <v>11.805416415010098</v>
      </c>
      <c r="K15" s="15">
        <f t="shared" si="2"/>
        <v>3.622557636919943E-2</v>
      </c>
      <c r="L15" s="15">
        <f t="shared" si="3"/>
        <v>0</v>
      </c>
      <c r="M15" s="15">
        <f t="shared" si="9"/>
        <v>2.1522200535836835</v>
      </c>
      <c r="N15" s="15">
        <f t="shared" si="4"/>
        <v>1.3343764332218837</v>
      </c>
      <c r="O15" s="15">
        <f t="shared" si="5"/>
        <v>1.3343764332218837</v>
      </c>
      <c r="P15" s="1">
        <f>'App MESURE'!T11</f>
        <v>0.23924986088357764</v>
      </c>
      <c r="Q15" s="83">
        <v>21.787321533333326</v>
      </c>
      <c r="R15" s="77">
        <f t="shared" si="10"/>
        <v>1.1993022094414472</v>
      </c>
    </row>
    <row r="16" spans="1:18" s="1" customFormat="1" x14ac:dyDescent="0.2">
      <c r="A16" s="16">
        <v>33420</v>
      </c>
      <c r="B16" s="1">
        <f t="shared" si="6"/>
        <v>7</v>
      </c>
      <c r="C16" s="46"/>
      <c r="D16" s="46"/>
      <c r="E16" s="46">
        <v>3.792857143</v>
      </c>
      <c r="F16" s="50">
        <v>5.3058394160000004</v>
      </c>
      <c r="G16" s="15">
        <f t="shared" si="0"/>
        <v>0</v>
      </c>
      <c r="H16" s="15">
        <f t="shared" si="1"/>
        <v>5.3058394160000004</v>
      </c>
      <c r="I16" s="22">
        <f t="shared" si="7"/>
        <v>5.3420649923691998</v>
      </c>
      <c r="J16" s="15">
        <f t="shared" si="8"/>
        <v>5.3398932382724702</v>
      </c>
      <c r="K16" s="15">
        <f t="shared" si="2"/>
        <v>2.17175409672965E-3</v>
      </c>
      <c r="L16" s="15">
        <f t="shared" si="3"/>
        <v>0</v>
      </c>
      <c r="M16" s="15">
        <f t="shared" si="9"/>
        <v>0.81784362036179981</v>
      </c>
      <c r="N16" s="15">
        <f t="shared" si="4"/>
        <v>0.50706304462431584</v>
      </c>
      <c r="O16" s="15">
        <f t="shared" si="5"/>
        <v>0.50706304462431584</v>
      </c>
      <c r="P16" s="1">
        <f>'App MESURE'!T12</f>
        <v>0.14222147418882253</v>
      </c>
      <c r="Q16" s="83">
        <v>24.850591129032264</v>
      </c>
      <c r="R16" s="79">
        <f t="shared" si="10"/>
        <v>0.13310937151783703</v>
      </c>
    </row>
    <row r="17" spans="1:18" s="4" customFormat="1" ht="13.5" thickBot="1" x14ac:dyDescent="0.25">
      <c r="A17" s="16">
        <v>33451</v>
      </c>
      <c r="B17" s="4">
        <f t="shared" si="6"/>
        <v>8</v>
      </c>
      <c r="C17" s="47"/>
      <c r="D17" s="47"/>
      <c r="E17" s="47">
        <v>3.7642857140000001</v>
      </c>
      <c r="F17" s="57">
        <v>6.8065693429999996</v>
      </c>
      <c r="G17" s="24">
        <f t="shared" si="0"/>
        <v>0</v>
      </c>
      <c r="H17" s="24">
        <f t="shared" si="1"/>
        <v>6.8065693429999996</v>
      </c>
      <c r="I17" s="23">
        <f t="shared" si="7"/>
        <v>6.8087410970967293</v>
      </c>
      <c r="J17" s="24">
        <f t="shared" si="8"/>
        <v>6.8046640808913219</v>
      </c>
      <c r="K17" s="24">
        <f t="shared" si="2"/>
        <v>4.0770162054073467E-3</v>
      </c>
      <c r="L17" s="24">
        <f t="shared" si="3"/>
        <v>0</v>
      </c>
      <c r="M17" s="24">
        <f t="shared" si="9"/>
        <v>0.31078057573748397</v>
      </c>
      <c r="N17" s="24">
        <f t="shared" si="4"/>
        <v>0.19268395695724005</v>
      </c>
      <c r="O17" s="24">
        <f t="shared" si="5"/>
        <v>0.19268395695724005</v>
      </c>
      <c r="P17" s="4">
        <f>'App MESURE'!T13</f>
        <v>0.11669454292416212</v>
      </c>
      <c r="Q17" s="84">
        <v>25.553186</v>
      </c>
      <c r="R17" s="80">
        <f t="shared" si="10"/>
        <v>5.7743910450905418E-3</v>
      </c>
    </row>
    <row r="18" spans="1:18" s="1" customFormat="1" x14ac:dyDescent="0.2">
      <c r="A18" s="16">
        <v>33482</v>
      </c>
      <c r="B18" s="1">
        <v>9</v>
      </c>
      <c r="C18" s="46"/>
      <c r="D18" s="46"/>
      <c r="E18" s="46">
        <v>44.271428569999998</v>
      </c>
      <c r="F18" s="50">
        <v>35.059854010000002</v>
      </c>
      <c r="G18" s="15">
        <f>IF((F18-$J$2)&gt;0,$I$2*(F18-$J$2),0)</f>
        <v>0</v>
      </c>
      <c r="H18" s="15">
        <f>F18-G18</f>
        <v>35.059854010000002</v>
      </c>
      <c r="I18" s="22">
        <f t="shared" si="7"/>
        <v>35.06393102620541</v>
      </c>
      <c r="J18" s="15">
        <f t="shared" si="8"/>
        <v>34.215572572520891</v>
      </c>
      <c r="K18" s="15">
        <f t="shared" si="2"/>
        <v>0.84835845368451857</v>
      </c>
      <c r="L18" s="15">
        <f t="shared" si="3"/>
        <v>0</v>
      </c>
      <c r="M18" s="15">
        <f t="shared" si="9"/>
        <v>0.11809661878024391</v>
      </c>
      <c r="N18" s="15">
        <f t="shared" si="4"/>
        <v>7.3219903643751222E-2</v>
      </c>
      <c r="O18" s="15">
        <f t="shared" si="5"/>
        <v>7.3219903643751222E-2</v>
      </c>
      <c r="P18" s="1">
        <f>'App MESURE'!T14</f>
        <v>0.82493664607326123</v>
      </c>
      <c r="Q18" s="83">
        <v>22.289483733333331</v>
      </c>
      <c r="R18" s="77">
        <f t="shared" si="10"/>
        <v>0.56507806084883427</v>
      </c>
    </row>
    <row r="19" spans="1:18" s="1" customFormat="1" x14ac:dyDescent="0.2">
      <c r="A19" s="16">
        <v>33512</v>
      </c>
      <c r="B19" s="1">
        <f t="shared" si="6"/>
        <v>10</v>
      </c>
      <c r="C19" s="46"/>
      <c r="D19" s="46"/>
      <c r="E19" s="46">
        <v>53.266666669999999</v>
      </c>
      <c r="F19" s="50">
        <v>53.110948909999998</v>
      </c>
      <c r="G19" s="15">
        <f>IF((F19-$J$2)&gt;0,$I$2*(F19-$J$2),0)</f>
        <v>1.6017651992076671</v>
      </c>
      <c r="H19" s="15">
        <f>F19-G19</f>
        <v>51.509183710792328</v>
      </c>
      <c r="I19" s="22">
        <f t="shared" si="7"/>
        <v>52.357542164476847</v>
      </c>
      <c r="J19" s="15">
        <f t="shared" si="8"/>
        <v>46.611609972901761</v>
      </c>
      <c r="K19" s="15">
        <f t="shared" si="2"/>
        <v>5.7459321915750863</v>
      </c>
      <c r="L19" s="15">
        <f t="shared" si="3"/>
        <v>0</v>
      </c>
      <c r="M19" s="15">
        <f t="shared" si="9"/>
        <v>4.487671513649269E-2</v>
      </c>
      <c r="N19" s="15">
        <f t="shared" si="4"/>
        <v>2.7823563384625466E-2</v>
      </c>
      <c r="O19" s="15">
        <f t="shared" si="5"/>
        <v>1.6295887625922927</v>
      </c>
      <c r="P19" s="1">
        <f>'App MESURE'!T15</f>
        <v>1.5489377220949321</v>
      </c>
      <c r="Q19" s="83">
        <v>16.279238645161289</v>
      </c>
      <c r="R19" s="77">
        <f t="shared" si="10"/>
        <v>6.5045903333069005E-3</v>
      </c>
    </row>
    <row r="20" spans="1:18" s="1" customFormat="1" x14ac:dyDescent="0.2">
      <c r="A20" s="16">
        <v>33543</v>
      </c>
      <c r="B20" s="1">
        <f t="shared" si="6"/>
        <v>11</v>
      </c>
      <c r="C20" s="46"/>
      <c r="D20" s="46"/>
      <c r="E20" s="46">
        <v>9.5119047620000003</v>
      </c>
      <c r="F20" s="50">
        <v>6.9788321169999996</v>
      </c>
      <c r="G20" s="15">
        <f t="shared" ref="G20:G70" si="11">IF((F20-$J$2)&gt;0,$I$2*(F20-$J$2),0)</f>
        <v>0</v>
      </c>
      <c r="H20" s="15">
        <f t="shared" ref="H20:H70" si="12">F20-G20</f>
        <v>6.9788321169999996</v>
      </c>
      <c r="I20" s="22">
        <f t="shared" si="7"/>
        <v>12.724764308575086</v>
      </c>
      <c r="J20" s="15">
        <f t="shared" si="8"/>
        <v>12.583998213274132</v>
      </c>
      <c r="K20" s="15">
        <f t="shared" si="2"/>
        <v>0.14076609530095396</v>
      </c>
      <c r="L20" s="15">
        <f t="shared" si="3"/>
        <v>0</v>
      </c>
      <c r="M20" s="15">
        <f t="shared" si="9"/>
        <v>1.7053151751867224E-2</v>
      </c>
      <c r="N20" s="15">
        <f t="shared" si="4"/>
        <v>1.0572954086157679E-2</v>
      </c>
      <c r="O20" s="15">
        <f t="shared" si="5"/>
        <v>1.0572954086157679E-2</v>
      </c>
      <c r="P20" s="1">
        <f>'App MESURE'!T16</f>
        <v>0.33679920535924446</v>
      </c>
      <c r="Q20" s="83">
        <v>13.58320080333333</v>
      </c>
      <c r="R20" s="77">
        <f t="shared" si="10"/>
        <v>0.10642356701969116</v>
      </c>
    </row>
    <row r="21" spans="1:18" s="1" customFormat="1" x14ac:dyDescent="0.2">
      <c r="A21" s="16">
        <v>33573</v>
      </c>
      <c r="B21" s="1">
        <f t="shared" si="6"/>
        <v>12</v>
      </c>
      <c r="C21" s="46"/>
      <c r="D21" s="46"/>
      <c r="E21" s="46">
        <v>21.666666670000001</v>
      </c>
      <c r="F21" s="50">
        <v>21.194160579999998</v>
      </c>
      <c r="G21" s="15">
        <f t="shared" si="11"/>
        <v>0</v>
      </c>
      <c r="H21" s="15">
        <f t="shared" si="12"/>
        <v>21.194160579999998</v>
      </c>
      <c r="I21" s="22">
        <f t="shared" si="7"/>
        <v>21.334926675300952</v>
      </c>
      <c r="J21" s="15">
        <f t="shared" si="8"/>
        <v>20.596771282170661</v>
      </c>
      <c r="K21" s="15">
        <f t="shared" si="2"/>
        <v>0.73815539313029177</v>
      </c>
      <c r="L21" s="15">
        <f t="shared" si="3"/>
        <v>0</v>
      </c>
      <c r="M21" s="15">
        <f t="shared" si="9"/>
        <v>6.4801976657095448E-3</v>
      </c>
      <c r="N21" s="15">
        <f t="shared" si="4"/>
        <v>4.0177225527399177E-3</v>
      </c>
      <c r="O21" s="15">
        <f t="shared" si="5"/>
        <v>4.0177225527399177E-3</v>
      </c>
      <c r="P21" s="1">
        <f>'App MESURE'!T17</f>
        <v>0.85254740846156762</v>
      </c>
      <c r="Q21" s="83">
        <v>12.540665661290321</v>
      </c>
      <c r="R21" s="77">
        <f t="shared" si="10"/>
        <v>0.72000262786853386</v>
      </c>
    </row>
    <row r="22" spans="1:18" s="1" customFormat="1" x14ac:dyDescent="0.2">
      <c r="A22" s="16">
        <v>33604</v>
      </c>
      <c r="B22" s="1">
        <v>1</v>
      </c>
      <c r="C22" s="46"/>
      <c r="D22" s="46"/>
      <c r="E22" s="46">
        <v>0.89285714299999996</v>
      </c>
      <c r="F22" s="50">
        <v>1.4364963500000001</v>
      </c>
      <c r="G22" s="15">
        <f t="shared" si="11"/>
        <v>0</v>
      </c>
      <c r="H22" s="15">
        <f t="shared" si="12"/>
        <v>1.4364963500000001</v>
      </c>
      <c r="I22" s="22">
        <f t="shared" si="7"/>
        <v>2.1746517431302919</v>
      </c>
      <c r="J22" s="15">
        <f t="shared" si="8"/>
        <v>2.1735231051985022</v>
      </c>
      <c r="K22" s="15">
        <f t="shared" si="2"/>
        <v>1.1286379317896333E-3</v>
      </c>
      <c r="L22" s="15">
        <f t="shared" si="3"/>
        <v>0</v>
      </c>
      <c r="M22" s="15">
        <f t="shared" si="9"/>
        <v>2.4624751129696271E-3</v>
      </c>
      <c r="N22" s="15">
        <f t="shared" si="4"/>
        <v>1.5267345700411689E-3</v>
      </c>
      <c r="O22" s="15">
        <f t="shared" si="5"/>
        <v>1.5267345700411689E-3</v>
      </c>
      <c r="P22" s="1">
        <f>'App MESURE'!T18</f>
        <v>0.31439802078005263</v>
      </c>
      <c r="Q22" s="83">
        <v>10.206550741935482</v>
      </c>
      <c r="R22" s="77">
        <f t="shared" si="10"/>
        <v>9.7888441734706913E-2</v>
      </c>
    </row>
    <row r="23" spans="1:18" s="1" customFormat="1" x14ac:dyDescent="0.2">
      <c r="A23" s="16">
        <v>33635</v>
      </c>
      <c r="B23" s="1">
        <f t="shared" si="6"/>
        <v>2</v>
      </c>
      <c r="C23" s="46"/>
      <c r="D23" s="46"/>
      <c r="E23" s="46">
        <v>39.59285714</v>
      </c>
      <c r="F23" s="50">
        <v>35.374452550000001</v>
      </c>
      <c r="G23" s="15">
        <f t="shared" si="11"/>
        <v>0</v>
      </c>
      <c r="H23" s="15">
        <f t="shared" si="12"/>
        <v>35.374452550000001</v>
      </c>
      <c r="I23" s="22">
        <f t="shared" si="7"/>
        <v>35.375581187931793</v>
      </c>
      <c r="J23" s="15">
        <f t="shared" si="8"/>
        <v>32.493525837346155</v>
      </c>
      <c r="K23" s="15">
        <f t="shared" si="2"/>
        <v>2.8820553505856381</v>
      </c>
      <c r="L23" s="15">
        <f t="shared" si="3"/>
        <v>0</v>
      </c>
      <c r="M23" s="15">
        <f t="shared" si="9"/>
        <v>9.3574054292845828E-4</v>
      </c>
      <c r="N23" s="15">
        <f t="shared" si="4"/>
        <v>5.8015913661564416E-4</v>
      </c>
      <c r="O23" s="15">
        <f t="shared" si="5"/>
        <v>5.8015913661564416E-4</v>
      </c>
      <c r="P23" s="1">
        <f>'App MESURE'!T19</f>
        <v>0.65262986003680357</v>
      </c>
      <c r="Q23" s="83">
        <v>13.121857534482755</v>
      </c>
      <c r="R23" s="77">
        <f t="shared" si="10"/>
        <v>0.42516881244402449</v>
      </c>
    </row>
    <row r="24" spans="1:18" s="1" customFormat="1" x14ac:dyDescent="0.2">
      <c r="A24" s="16">
        <v>33664</v>
      </c>
      <c r="B24" s="1">
        <f t="shared" si="6"/>
        <v>3</v>
      </c>
      <c r="C24" s="46"/>
      <c r="D24" s="46"/>
      <c r="E24" s="46">
        <v>52.916666669999998</v>
      </c>
      <c r="F24" s="50">
        <v>48.668613139999998</v>
      </c>
      <c r="G24" s="15">
        <f t="shared" si="11"/>
        <v>1.1228081267173293</v>
      </c>
      <c r="H24" s="15">
        <f t="shared" si="12"/>
        <v>47.545805013282667</v>
      </c>
      <c r="I24" s="22">
        <f t="shared" si="7"/>
        <v>50.427860363868305</v>
      </c>
      <c r="J24" s="15">
        <f t="shared" si="8"/>
        <v>43.287081569164997</v>
      </c>
      <c r="K24" s="15">
        <f t="shared" si="2"/>
        <v>7.1407787947033086</v>
      </c>
      <c r="L24" s="15">
        <f t="shared" si="3"/>
        <v>0</v>
      </c>
      <c r="M24" s="15">
        <f t="shared" si="9"/>
        <v>3.5558140631281412E-4</v>
      </c>
      <c r="N24" s="15">
        <f t="shared" si="4"/>
        <v>2.2046047191394476E-4</v>
      </c>
      <c r="O24" s="15">
        <f t="shared" si="5"/>
        <v>1.1230285871892434</v>
      </c>
      <c r="P24" s="1">
        <f>'App MESURE'!T20</f>
        <v>0.64260142275425824</v>
      </c>
      <c r="Q24" s="83">
        <v>13.505194903225805</v>
      </c>
      <c r="R24" s="77">
        <f t="shared" si="10"/>
        <v>0.23081026032704025</v>
      </c>
    </row>
    <row r="25" spans="1:18" s="1" customFormat="1" x14ac:dyDescent="0.2">
      <c r="A25" s="16">
        <v>33695</v>
      </c>
      <c r="B25" s="1">
        <f t="shared" si="6"/>
        <v>4</v>
      </c>
      <c r="C25" s="46"/>
      <c r="D25" s="46"/>
      <c r="E25" s="46">
        <v>50.430952380000001</v>
      </c>
      <c r="F25" s="50">
        <v>60.751094889999997</v>
      </c>
      <c r="G25" s="15">
        <f t="shared" si="11"/>
        <v>2.4254989603275798</v>
      </c>
      <c r="H25" s="15">
        <f t="shared" si="12"/>
        <v>58.325595929672417</v>
      </c>
      <c r="I25" s="22">
        <f t="shared" si="7"/>
        <v>65.466374724375726</v>
      </c>
      <c r="J25" s="15">
        <f t="shared" si="8"/>
        <v>54.495440783101358</v>
      </c>
      <c r="K25" s="15">
        <f t="shared" si="2"/>
        <v>10.970933941274367</v>
      </c>
      <c r="L25" s="15">
        <f t="shared" si="3"/>
        <v>0</v>
      </c>
      <c r="M25" s="15">
        <f t="shared" si="9"/>
        <v>1.3512093439886936E-4</v>
      </c>
      <c r="N25" s="15">
        <f t="shared" si="4"/>
        <v>8.3774979327298999E-5</v>
      </c>
      <c r="O25" s="15">
        <f t="shared" si="5"/>
        <v>2.4255827353069073</v>
      </c>
      <c r="P25" s="1">
        <f>'App MESURE'!T21</f>
        <v>5.0174746274032849</v>
      </c>
      <c r="Q25" s="83">
        <v>15.710454616666665</v>
      </c>
      <c r="R25" s="77">
        <f t="shared" si="10"/>
        <v>6.7179035803149407</v>
      </c>
    </row>
    <row r="26" spans="1:18" s="1" customFormat="1" x14ac:dyDescent="0.2">
      <c r="A26" s="16">
        <v>33725</v>
      </c>
      <c r="B26" s="1">
        <f t="shared" si="6"/>
        <v>5</v>
      </c>
      <c r="C26" s="46"/>
      <c r="D26" s="46"/>
      <c r="E26" s="46">
        <v>33.678571429999998</v>
      </c>
      <c r="F26" s="50">
        <v>36.370802920000003</v>
      </c>
      <c r="G26" s="15">
        <f t="shared" si="11"/>
        <v>0</v>
      </c>
      <c r="H26" s="15">
        <f t="shared" si="12"/>
        <v>36.370802920000003</v>
      </c>
      <c r="I26" s="22">
        <f t="shared" si="7"/>
        <v>47.34173686127437</v>
      </c>
      <c r="J26" s="15">
        <f t="shared" si="8"/>
        <v>44.483950706072584</v>
      </c>
      <c r="K26" s="15">
        <f t="shared" si="2"/>
        <v>2.8577861552017865</v>
      </c>
      <c r="L26" s="15">
        <f t="shared" si="3"/>
        <v>0</v>
      </c>
      <c r="M26" s="15">
        <f t="shared" si="9"/>
        <v>5.1345955071570364E-5</v>
      </c>
      <c r="N26" s="15">
        <f t="shared" si="4"/>
        <v>3.1834492144373628E-5</v>
      </c>
      <c r="O26" s="15">
        <f t="shared" si="5"/>
        <v>3.1834492144373628E-5</v>
      </c>
      <c r="P26" s="1">
        <f>'App MESURE'!T22</f>
        <v>0.82884382943009727</v>
      </c>
      <c r="Q26" s="83">
        <v>19.667876161290323</v>
      </c>
      <c r="R26" s="77">
        <f t="shared" si="10"/>
        <v>0.68692932295302922</v>
      </c>
    </row>
    <row r="27" spans="1:18" s="1" customFormat="1" x14ac:dyDescent="0.2">
      <c r="A27" s="16">
        <v>33756</v>
      </c>
      <c r="B27" s="1">
        <f t="shared" si="6"/>
        <v>6</v>
      </c>
      <c r="C27" s="46"/>
      <c r="D27" s="46"/>
      <c r="E27" s="46">
        <v>20.9047619</v>
      </c>
      <c r="F27" s="50">
        <v>19.478102190000001</v>
      </c>
      <c r="G27" s="15">
        <f t="shared" si="11"/>
        <v>0</v>
      </c>
      <c r="H27" s="15">
        <f t="shared" si="12"/>
        <v>19.478102190000001</v>
      </c>
      <c r="I27" s="22">
        <f t="shared" si="7"/>
        <v>22.335888345201788</v>
      </c>
      <c r="J27" s="15">
        <f t="shared" si="8"/>
        <v>21.916532570873027</v>
      </c>
      <c r="K27" s="15">
        <f t="shared" si="2"/>
        <v>0.41935577432876059</v>
      </c>
      <c r="L27" s="15">
        <f t="shared" si="3"/>
        <v>0</v>
      </c>
      <c r="M27" s="15">
        <f t="shared" si="9"/>
        <v>1.9511462927196735E-5</v>
      </c>
      <c r="N27" s="15">
        <f t="shared" si="4"/>
        <v>1.2097107014861976E-5</v>
      </c>
      <c r="O27" s="15">
        <f t="shared" si="5"/>
        <v>1.2097107014861976E-5</v>
      </c>
      <c r="P27" s="1">
        <f>'App MESURE'!T23</f>
        <v>0.6411687888567521</v>
      </c>
      <c r="Q27" s="83">
        <v>17.766206133333334</v>
      </c>
      <c r="R27" s="77">
        <f t="shared" si="10"/>
        <v>0.41108190337546757</v>
      </c>
    </row>
    <row r="28" spans="1:18" s="1" customFormat="1" x14ac:dyDescent="0.2">
      <c r="A28" s="16">
        <v>33786</v>
      </c>
      <c r="B28" s="1">
        <f t="shared" si="6"/>
        <v>7</v>
      </c>
      <c r="C28" s="46"/>
      <c r="D28" s="46"/>
      <c r="E28" s="46">
        <v>0.76666666699999997</v>
      </c>
      <c r="F28" s="50">
        <v>1.383211679</v>
      </c>
      <c r="G28" s="15">
        <f t="shared" si="11"/>
        <v>0</v>
      </c>
      <c r="H28" s="15">
        <f t="shared" si="12"/>
        <v>1.383211679</v>
      </c>
      <c r="I28" s="22">
        <f t="shared" si="7"/>
        <v>1.8025674533287606</v>
      </c>
      <c r="J28" s="15">
        <f t="shared" si="8"/>
        <v>1.8024701370516196</v>
      </c>
      <c r="K28" s="15">
        <f t="shared" si="2"/>
        <v>9.731627714093527E-5</v>
      </c>
      <c r="L28" s="15">
        <f t="shared" si="3"/>
        <v>0</v>
      </c>
      <c r="M28" s="15">
        <f t="shared" si="9"/>
        <v>7.4143559123347591E-6</v>
      </c>
      <c r="N28" s="15">
        <f t="shared" si="4"/>
        <v>4.5969006656475509E-6</v>
      </c>
      <c r="O28" s="15">
        <f t="shared" si="5"/>
        <v>4.5969006656475509E-6</v>
      </c>
      <c r="P28" s="1">
        <f>'App MESURE'!T24</f>
        <v>6.394756760687903E-2</v>
      </c>
      <c r="Q28" s="83">
        <v>23.753515032258061</v>
      </c>
      <c r="R28" s="77">
        <f t="shared" si="10"/>
        <v>4.088703502735663E-3</v>
      </c>
    </row>
    <row r="29" spans="1:18" s="4" customFormat="1" ht="13.5" thickBot="1" x14ac:dyDescent="0.25">
      <c r="A29" s="16">
        <v>33817</v>
      </c>
      <c r="B29" s="4">
        <f t="shared" si="6"/>
        <v>8</v>
      </c>
      <c r="C29" s="47"/>
      <c r="D29" s="47"/>
      <c r="E29" s="47">
        <v>6.5404761899999997</v>
      </c>
      <c r="F29" s="57">
        <v>10.698540149999999</v>
      </c>
      <c r="G29" s="24">
        <f t="shared" si="11"/>
        <v>0</v>
      </c>
      <c r="H29" s="24">
        <f t="shared" si="12"/>
        <v>10.698540149999999</v>
      </c>
      <c r="I29" s="23">
        <f t="shared" si="7"/>
        <v>10.698637466277141</v>
      </c>
      <c r="J29" s="24">
        <f t="shared" si="8"/>
        <v>10.680434452300462</v>
      </c>
      <c r="K29" s="24">
        <f t="shared" si="2"/>
        <v>1.8203013976679117E-2</v>
      </c>
      <c r="L29" s="24">
        <f t="shared" si="3"/>
        <v>0</v>
      </c>
      <c r="M29" s="24">
        <f t="shared" si="9"/>
        <v>2.8174552466872082E-6</v>
      </c>
      <c r="N29" s="24">
        <f t="shared" si="4"/>
        <v>1.7468222529460691E-6</v>
      </c>
      <c r="O29" s="24">
        <f t="shared" si="5"/>
        <v>1.7468222529460691E-6</v>
      </c>
      <c r="P29" s="4">
        <f>'App MESURE'!T25</f>
        <v>6.1212539257093961E-2</v>
      </c>
      <c r="Q29" s="84">
        <v>24.531623935483868</v>
      </c>
      <c r="R29" s="78">
        <f t="shared" si="10"/>
        <v>3.7467611105011902E-3</v>
      </c>
    </row>
    <row r="30" spans="1:18" s="1" customFormat="1" x14ac:dyDescent="0.2">
      <c r="A30" s="16">
        <v>33848</v>
      </c>
      <c r="B30" s="1">
        <v>9</v>
      </c>
      <c r="C30" s="46"/>
      <c r="D30" s="46"/>
      <c r="E30" s="46">
        <v>5.292857143</v>
      </c>
      <c r="F30" s="50">
        <v>8.2817518250000006</v>
      </c>
      <c r="G30" s="15">
        <f t="shared" si="11"/>
        <v>0</v>
      </c>
      <c r="H30" s="15">
        <f t="shared" si="12"/>
        <v>8.2817518250000006</v>
      </c>
      <c r="I30" s="22">
        <f t="shared" si="7"/>
        <v>8.2999548389766797</v>
      </c>
      <c r="J30" s="15">
        <f t="shared" si="8"/>
        <v>8.2882084062810488</v>
      </c>
      <c r="K30" s="15">
        <f t="shared" si="2"/>
        <v>1.1746432695630915E-2</v>
      </c>
      <c r="L30" s="15">
        <f t="shared" si="3"/>
        <v>0</v>
      </c>
      <c r="M30" s="15">
        <f t="shared" si="9"/>
        <v>1.0706329937411391E-6</v>
      </c>
      <c r="N30" s="15">
        <f t="shared" si="4"/>
        <v>6.6379245611950624E-7</v>
      </c>
      <c r="O30" s="15">
        <f t="shared" si="5"/>
        <v>6.6379245611950624E-7</v>
      </c>
      <c r="P30" s="1">
        <f>'App MESURE'!T26</f>
        <v>6.1863736483233248E-2</v>
      </c>
      <c r="Q30" s="83">
        <v>22.230466999999997</v>
      </c>
      <c r="R30" s="77">
        <f t="shared" si="10"/>
        <v>3.827039762744375E-3</v>
      </c>
    </row>
    <row r="31" spans="1:18" s="1" customFormat="1" x14ac:dyDescent="0.2">
      <c r="A31" s="16">
        <v>33878</v>
      </c>
      <c r="B31" s="1">
        <f t="shared" si="6"/>
        <v>10</v>
      </c>
      <c r="C31" s="46"/>
      <c r="D31" s="46"/>
      <c r="E31" s="46">
        <v>34.06428571</v>
      </c>
      <c r="F31" s="50">
        <v>24.811678830000002</v>
      </c>
      <c r="G31" s="15">
        <f t="shared" si="11"/>
        <v>0</v>
      </c>
      <c r="H31" s="15">
        <f t="shared" si="12"/>
        <v>24.811678830000002</v>
      </c>
      <c r="I31" s="22">
        <f t="shared" si="7"/>
        <v>24.823425262695633</v>
      </c>
      <c r="J31" s="15">
        <f t="shared" si="8"/>
        <v>24.142203510906441</v>
      </c>
      <c r="K31" s="15">
        <f t="shared" si="2"/>
        <v>0.68122175178919164</v>
      </c>
      <c r="L31" s="15">
        <f t="shared" si="3"/>
        <v>0</v>
      </c>
      <c r="M31" s="15">
        <f t="shared" si="9"/>
        <v>4.0684053762163287E-7</v>
      </c>
      <c r="N31" s="15">
        <f t="shared" si="4"/>
        <v>2.522411333254124E-7</v>
      </c>
      <c r="O31" s="15">
        <f t="shared" si="5"/>
        <v>2.522411333254124E-7</v>
      </c>
      <c r="P31" s="1">
        <f>'App MESURE'!T27</f>
        <v>0.61681401259914193</v>
      </c>
      <c r="Q31" s="83">
        <v>16.476185290322583</v>
      </c>
      <c r="R31" s="77">
        <f t="shared" si="10"/>
        <v>0.38045921496698687</v>
      </c>
    </row>
    <row r="32" spans="1:18" s="1" customFormat="1" x14ac:dyDescent="0.2">
      <c r="A32" s="16">
        <v>33909</v>
      </c>
      <c r="B32" s="1">
        <f t="shared" si="6"/>
        <v>11</v>
      </c>
      <c r="C32" s="46"/>
      <c r="D32" s="46"/>
      <c r="E32" s="46">
        <v>17.819047619999999</v>
      </c>
      <c r="F32" s="50">
        <v>12.131386859999999</v>
      </c>
      <c r="G32" s="15">
        <f t="shared" si="11"/>
        <v>0</v>
      </c>
      <c r="H32" s="15">
        <f t="shared" si="12"/>
        <v>12.131386859999999</v>
      </c>
      <c r="I32" s="22">
        <f t="shared" si="7"/>
        <v>12.812608611789191</v>
      </c>
      <c r="J32" s="15">
        <f t="shared" si="8"/>
        <v>12.681198823446456</v>
      </c>
      <c r="K32" s="15">
        <f t="shared" si="2"/>
        <v>0.13140978834273476</v>
      </c>
      <c r="L32" s="15">
        <f t="shared" si="3"/>
        <v>0</v>
      </c>
      <c r="M32" s="15">
        <f t="shared" si="9"/>
        <v>1.5459940429622047E-7</v>
      </c>
      <c r="N32" s="15">
        <f t="shared" si="4"/>
        <v>9.5851630663656692E-8</v>
      </c>
      <c r="O32" s="15">
        <f t="shared" si="5"/>
        <v>9.5851630663656692E-8</v>
      </c>
      <c r="P32" s="1">
        <f>'App MESURE'!T28</f>
        <v>0.58529606685399993</v>
      </c>
      <c r="Q32" s="83">
        <v>14.239509899999998</v>
      </c>
      <c r="R32" s="77">
        <f t="shared" si="10"/>
        <v>0.34257137367160634</v>
      </c>
    </row>
    <row r="33" spans="1:18" s="1" customFormat="1" x14ac:dyDescent="0.2">
      <c r="A33" s="16">
        <v>33939</v>
      </c>
      <c r="B33" s="1">
        <f t="shared" si="6"/>
        <v>12</v>
      </c>
      <c r="C33" s="46"/>
      <c r="D33" s="46"/>
      <c r="E33" s="46">
        <v>20.40952381</v>
      </c>
      <c r="F33" s="50">
        <v>20.224817519999998</v>
      </c>
      <c r="G33" s="15">
        <f t="shared" si="11"/>
        <v>0</v>
      </c>
      <c r="H33" s="15">
        <f t="shared" si="12"/>
        <v>20.224817519999998</v>
      </c>
      <c r="I33" s="22">
        <f t="shared" si="7"/>
        <v>20.356227308342731</v>
      </c>
      <c r="J33" s="15">
        <f t="shared" si="8"/>
        <v>19.658761485908162</v>
      </c>
      <c r="K33" s="15">
        <f t="shared" si="2"/>
        <v>0.69746582243456956</v>
      </c>
      <c r="L33" s="15">
        <f t="shared" si="3"/>
        <v>0</v>
      </c>
      <c r="M33" s="15">
        <f t="shared" si="9"/>
        <v>5.8747773632563783E-8</v>
      </c>
      <c r="N33" s="15">
        <f t="shared" si="4"/>
        <v>3.6423619652189545E-8</v>
      </c>
      <c r="O33" s="15">
        <f t="shared" si="5"/>
        <v>3.6423619652189545E-8</v>
      </c>
      <c r="P33" s="1">
        <f>'App MESURE'!T29</f>
        <v>0.35190698100567613</v>
      </c>
      <c r="Q33" s="83">
        <v>11.925932161290321</v>
      </c>
      <c r="R33" s="77">
        <f t="shared" si="10"/>
        <v>0.12383849764507855</v>
      </c>
    </row>
    <row r="34" spans="1:18" s="1" customFormat="1" x14ac:dyDescent="0.2">
      <c r="A34" s="16">
        <v>33970</v>
      </c>
      <c r="B34" s="1">
        <v>1</v>
      </c>
      <c r="C34" s="46"/>
      <c r="D34" s="46"/>
      <c r="E34" s="46">
        <v>19.80238095</v>
      </c>
      <c r="F34" s="50">
        <v>25.21970803</v>
      </c>
      <c r="G34" s="15">
        <f t="shared" si="11"/>
        <v>0</v>
      </c>
      <c r="H34" s="15">
        <f t="shared" si="12"/>
        <v>25.21970803</v>
      </c>
      <c r="I34" s="22">
        <f t="shared" si="7"/>
        <v>25.917173852434569</v>
      </c>
      <c r="J34" s="15">
        <f t="shared" si="8"/>
        <v>24.022163482884533</v>
      </c>
      <c r="K34" s="15">
        <f t="shared" si="2"/>
        <v>1.895010369550036</v>
      </c>
      <c r="L34" s="15">
        <f t="shared" si="3"/>
        <v>0</v>
      </c>
      <c r="M34" s="15">
        <f t="shared" si="9"/>
        <v>2.2324153980374238E-8</v>
      </c>
      <c r="N34" s="15">
        <f t="shared" si="4"/>
        <v>1.3840975467832028E-8</v>
      </c>
      <c r="O34" s="15">
        <f t="shared" si="5"/>
        <v>1.3840975467832028E-8</v>
      </c>
      <c r="P34" s="1">
        <f>'App MESURE'!T30</f>
        <v>0.29929024513362101</v>
      </c>
      <c r="Q34" s="83">
        <v>9.4126596258064499</v>
      </c>
      <c r="R34" s="77">
        <f t="shared" si="10"/>
        <v>8.9574642547205263E-2</v>
      </c>
    </row>
    <row r="35" spans="1:18" s="1" customFormat="1" x14ac:dyDescent="0.2">
      <c r="A35" s="16">
        <v>34001</v>
      </c>
      <c r="B35" s="1">
        <f t="shared" si="6"/>
        <v>2</v>
      </c>
      <c r="C35" s="46"/>
      <c r="D35" s="46"/>
      <c r="E35" s="46">
        <v>27.957142860000001</v>
      </c>
      <c r="F35" s="50">
        <v>23.113868610000001</v>
      </c>
      <c r="G35" s="15">
        <f t="shared" si="11"/>
        <v>0</v>
      </c>
      <c r="H35" s="15">
        <f t="shared" si="12"/>
        <v>23.113868610000001</v>
      </c>
      <c r="I35" s="22">
        <f t="shared" si="7"/>
        <v>25.008878979550037</v>
      </c>
      <c r="J35" s="15">
        <f t="shared" si="8"/>
        <v>23.716483713676798</v>
      </c>
      <c r="K35" s="15">
        <f t="shared" si="2"/>
        <v>1.2923952658732389</v>
      </c>
      <c r="L35" s="15">
        <f t="shared" si="3"/>
        <v>0</v>
      </c>
      <c r="M35" s="15">
        <f t="shared" si="9"/>
        <v>8.48317851254221E-9</v>
      </c>
      <c r="N35" s="15">
        <f t="shared" si="4"/>
        <v>5.25957067777617E-9</v>
      </c>
      <c r="O35" s="15">
        <f t="shared" si="5"/>
        <v>5.25957067777617E-9</v>
      </c>
      <c r="P35" s="1">
        <f>'App MESURE'!T31</f>
        <v>8.2832287164918625E-2</v>
      </c>
      <c r="Q35" s="83">
        <v>11.728514678571427</v>
      </c>
      <c r="R35" s="77">
        <f t="shared" si="10"/>
        <v>6.8611869256470321E-3</v>
      </c>
    </row>
    <row r="36" spans="1:18" s="1" customFormat="1" x14ac:dyDescent="0.2">
      <c r="A36" s="16">
        <v>34029</v>
      </c>
      <c r="B36" s="1">
        <f t="shared" si="6"/>
        <v>3</v>
      </c>
      <c r="C36" s="46"/>
      <c r="D36" s="46"/>
      <c r="E36" s="46">
        <v>54.883333329999999</v>
      </c>
      <c r="F36" s="50">
        <v>62.497810219999998</v>
      </c>
      <c r="G36" s="15">
        <f t="shared" si="11"/>
        <v>2.6138236850322132</v>
      </c>
      <c r="H36" s="15">
        <f t="shared" si="12"/>
        <v>59.883986534967782</v>
      </c>
      <c r="I36" s="22">
        <f t="shared" si="7"/>
        <v>61.176381800841021</v>
      </c>
      <c r="J36" s="15">
        <f t="shared" si="8"/>
        <v>50.674806481305822</v>
      </c>
      <c r="K36" s="15">
        <f t="shared" si="2"/>
        <v>10.501575319535199</v>
      </c>
      <c r="L36" s="15">
        <f t="shared" si="3"/>
        <v>0</v>
      </c>
      <c r="M36" s="15">
        <f t="shared" si="9"/>
        <v>3.22360783476604E-9</v>
      </c>
      <c r="N36" s="15">
        <f t="shared" si="4"/>
        <v>1.9986368575549448E-9</v>
      </c>
      <c r="O36" s="15">
        <f t="shared" si="5"/>
        <v>2.61382368703085</v>
      </c>
      <c r="P36" s="1">
        <f>'App MESURE'!T32</f>
        <v>1.9571081434390436</v>
      </c>
      <c r="Q36" s="83">
        <v>14.510651416129031</v>
      </c>
      <c r="R36" s="77">
        <f t="shared" si="10"/>
        <v>0.43127530519508178</v>
      </c>
    </row>
    <row r="37" spans="1:18" s="1" customFormat="1" x14ac:dyDescent="0.2">
      <c r="A37" s="16">
        <v>34060</v>
      </c>
      <c r="B37" s="1">
        <f t="shared" si="6"/>
        <v>4</v>
      </c>
      <c r="C37" s="46"/>
      <c r="D37" s="46"/>
      <c r="E37" s="46">
        <v>31.44761905</v>
      </c>
      <c r="F37" s="50">
        <v>32.140875909999998</v>
      </c>
      <c r="G37" s="15">
        <f t="shared" si="11"/>
        <v>0</v>
      </c>
      <c r="H37" s="15">
        <f t="shared" si="12"/>
        <v>32.140875909999998</v>
      </c>
      <c r="I37" s="22">
        <f t="shared" si="7"/>
        <v>42.642451229535197</v>
      </c>
      <c r="J37" s="15">
        <f t="shared" si="8"/>
        <v>38.655486313698724</v>
      </c>
      <c r="K37" s="15">
        <f t="shared" si="2"/>
        <v>3.9869649158364737</v>
      </c>
      <c r="L37" s="15">
        <f t="shared" si="3"/>
        <v>0</v>
      </c>
      <c r="M37" s="15">
        <f t="shared" si="9"/>
        <v>1.2249709772110952E-9</v>
      </c>
      <c r="N37" s="15">
        <f t="shared" si="4"/>
        <v>7.59482005870879E-10</v>
      </c>
      <c r="O37" s="15">
        <f t="shared" si="5"/>
        <v>7.59482005870879E-10</v>
      </c>
      <c r="P37" s="1">
        <f>'App MESURE'!T33</f>
        <v>0.29486210399587365</v>
      </c>
      <c r="Q37" s="83">
        <v>14.685231600000003</v>
      </c>
      <c r="R37" s="77">
        <f t="shared" si="10"/>
        <v>8.6943659924988467E-2</v>
      </c>
    </row>
    <row r="38" spans="1:18" s="1" customFormat="1" x14ac:dyDescent="0.2">
      <c r="A38" s="16">
        <v>34090</v>
      </c>
      <c r="B38" s="1">
        <f t="shared" si="6"/>
        <v>5</v>
      </c>
      <c r="C38" s="46"/>
      <c r="D38" s="46"/>
      <c r="E38" s="46">
        <v>27.31666667</v>
      </c>
      <c r="F38" s="50">
        <v>31.231386860000001</v>
      </c>
      <c r="G38" s="15">
        <f t="shared" si="11"/>
        <v>0</v>
      </c>
      <c r="H38" s="15">
        <f t="shared" si="12"/>
        <v>31.231386860000001</v>
      </c>
      <c r="I38" s="22">
        <f t="shared" si="7"/>
        <v>35.218351775836474</v>
      </c>
      <c r="J38" s="15">
        <f t="shared" si="8"/>
        <v>33.365808901180458</v>
      </c>
      <c r="K38" s="15">
        <f t="shared" si="2"/>
        <v>1.8525428746560166</v>
      </c>
      <c r="L38" s="15">
        <f t="shared" si="3"/>
        <v>0</v>
      </c>
      <c r="M38" s="15">
        <f t="shared" si="9"/>
        <v>4.654889713402162E-10</v>
      </c>
      <c r="N38" s="15">
        <f t="shared" si="4"/>
        <v>2.8860316223093406E-10</v>
      </c>
      <c r="O38" s="15">
        <f t="shared" si="5"/>
        <v>2.8860316223093406E-10</v>
      </c>
      <c r="P38" s="1">
        <f>'App MESURE'!T34</f>
        <v>9.2079287776096655E-2</v>
      </c>
      <c r="Q38" s="83">
        <v>16.542580806451614</v>
      </c>
      <c r="R38" s="77">
        <f t="shared" si="10"/>
        <v>8.4785951842044748E-3</v>
      </c>
    </row>
    <row r="39" spans="1:18" s="1" customFormat="1" x14ac:dyDescent="0.2">
      <c r="A39" s="16">
        <v>34121</v>
      </c>
      <c r="B39" s="1">
        <f t="shared" si="6"/>
        <v>6</v>
      </c>
      <c r="C39" s="46"/>
      <c r="D39" s="46"/>
      <c r="E39" s="46">
        <v>2.2190476189999999</v>
      </c>
      <c r="F39" s="50">
        <v>4.6240875910000003</v>
      </c>
      <c r="G39" s="15">
        <f t="shared" si="11"/>
        <v>0</v>
      </c>
      <c r="H39" s="15">
        <f t="shared" si="12"/>
        <v>4.6240875910000003</v>
      </c>
      <c r="I39" s="22">
        <f t="shared" si="7"/>
        <v>6.476630465656017</v>
      </c>
      <c r="J39" s="15">
        <f t="shared" si="8"/>
        <v>6.4692482518933483</v>
      </c>
      <c r="K39" s="15">
        <f t="shared" si="2"/>
        <v>7.3822137626686768E-3</v>
      </c>
      <c r="L39" s="15">
        <f t="shared" si="3"/>
        <v>0</v>
      </c>
      <c r="M39" s="15">
        <f t="shared" si="9"/>
        <v>1.7688580910928214E-10</v>
      </c>
      <c r="N39" s="15">
        <f t="shared" si="4"/>
        <v>1.0966920164775492E-10</v>
      </c>
      <c r="O39" s="15">
        <f t="shared" si="5"/>
        <v>1.0966920164775492E-10</v>
      </c>
      <c r="P39" s="1">
        <f>'App MESURE'!T35</f>
        <v>8.7520907193121569E-2</v>
      </c>
      <c r="Q39" s="83">
        <v>20.256043266666666</v>
      </c>
      <c r="R39" s="77">
        <f t="shared" si="10"/>
        <v>7.6599091767103021E-3</v>
      </c>
    </row>
    <row r="40" spans="1:18" s="1" customFormat="1" x14ac:dyDescent="0.2">
      <c r="A40" s="16">
        <v>34151</v>
      </c>
      <c r="B40" s="1">
        <f t="shared" si="6"/>
        <v>7</v>
      </c>
      <c r="C40" s="46"/>
      <c r="D40" s="46"/>
      <c r="E40" s="46">
        <v>0.57857142900000003</v>
      </c>
      <c r="F40" s="50">
        <v>1.758394161</v>
      </c>
      <c r="G40" s="15">
        <f t="shared" si="11"/>
        <v>0</v>
      </c>
      <c r="H40" s="15">
        <f t="shared" si="12"/>
        <v>1.758394161</v>
      </c>
      <c r="I40" s="22">
        <f t="shared" si="7"/>
        <v>1.7657763747626687</v>
      </c>
      <c r="J40" s="15">
        <f t="shared" si="8"/>
        <v>1.7656985424527414</v>
      </c>
      <c r="K40" s="15">
        <f t="shared" si="2"/>
        <v>7.7832309927305943E-5</v>
      </c>
      <c r="L40" s="15">
        <f t="shared" si="3"/>
        <v>0</v>
      </c>
      <c r="M40" s="15">
        <f t="shared" si="9"/>
        <v>6.721660746152722E-11</v>
      </c>
      <c r="N40" s="15">
        <f t="shared" si="4"/>
        <v>4.1674296626146877E-11</v>
      </c>
      <c r="O40" s="15">
        <f t="shared" si="5"/>
        <v>4.1674296626146877E-11</v>
      </c>
      <c r="P40" s="1">
        <f>'App MESURE'!T36</f>
        <v>8.9344259426311579E-2</v>
      </c>
      <c r="Q40" s="83">
        <v>24.909544258064514</v>
      </c>
      <c r="R40" s="77">
        <f t="shared" si="10"/>
        <v>7.9823966849893457E-3</v>
      </c>
    </row>
    <row r="41" spans="1:18" s="4" customFormat="1" ht="13.5" thickBot="1" x14ac:dyDescent="0.25">
      <c r="A41" s="16">
        <v>34182</v>
      </c>
      <c r="B41" s="4">
        <f t="shared" si="6"/>
        <v>8</v>
      </c>
      <c r="C41" s="47"/>
      <c r="D41" s="47"/>
      <c r="E41" s="47">
        <v>1.3333333329999999</v>
      </c>
      <c r="F41" s="57">
        <v>2.8671532850000001</v>
      </c>
      <c r="G41" s="24">
        <f t="shared" si="11"/>
        <v>0</v>
      </c>
      <c r="H41" s="24">
        <f t="shared" si="12"/>
        <v>2.8671532850000001</v>
      </c>
      <c r="I41" s="23">
        <f t="shared" si="7"/>
        <v>2.8672311173099274</v>
      </c>
      <c r="J41" s="24">
        <f t="shared" si="8"/>
        <v>2.8668150307416087</v>
      </c>
      <c r="K41" s="24">
        <f t="shared" si="2"/>
        <v>4.1608656831870761E-4</v>
      </c>
      <c r="L41" s="24">
        <f t="shared" si="3"/>
        <v>0</v>
      </c>
      <c r="M41" s="24">
        <f t="shared" si="9"/>
        <v>2.5542310835380343E-11</v>
      </c>
      <c r="N41" s="24">
        <f t="shared" si="4"/>
        <v>1.5836232717935812E-11</v>
      </c>
      <c r="O41" s="24">
        <f t="shared" si="5"/>
        <v>1.5836232717935812E-11</v>
      </c>
      <c r="P41" s="4">
        <f>'App MESURE'!T37</f>
        <v>8.7130188857437993E-2</v>
      </c>
      <c r="Q41" s="84">
        <v>23.321316387096768</v>
      </c>
      <c r="R41" s="78">
        <f t="shared" si="10"/>
        <v>7.5916698075731833E-3</v>
      </c>
    </row>
    <row r="42" spans="1:18" s="1" customFormat="1" x14ac:dyDescent="0.2">
      <c r="A42" s="16">
        <v>34213</v>
      </c>
      <c r="B42" s="1">
        <v>9</v>
      </c>
      <c r="C42" s="46"/>
      <c r="D42" s="46"/>
      <c r="E42" s="46">
        <v>4.7380952379999997</v>
      </c>
      <c r="F42" s="50">
        <v>6.8729927010000003</v>
      </c>
      <c r="G42" s="15">
        <f t="shared" ref="G42:G54" si="13">IF((F42-$J$2)&gt;0,$I$2*(F42-$J$2),0)</f>
        <v>0</v>
      </c>
      <c r="H42" s="15">
        <f t="shared" ref="H42:H54" si="14">F42-G42</f>
        <v>6.8729927010000003</v>
      </c>
      <c r="I42" s="22">
        <f t="shared" si="7"/>
        <v>6.8734087875683194</v>
      </c>
      <c r="J42" s="15">
        <f t="shared" si="8"/>
        <v>6.8633365096472119</v>
      </c>
      <c r="K42" s="15">
        <f t="shared" si="2"/>
        <v>1.0072277921107542E-2</v>
      </c>
      <c r="L42" s="15">
        <f t="shared" si="3"/>
        <v>0</v>
      </c>
      <c r="M42" s="15">
        <f t="shared" si="9"/>
        <v>9.7060781174445306E-12</v>
      </c>
      <c r="N42" s="15">
        <f t="shared" si="4"/>
        <v>6.0177684328156088E-12</v>
      </c>
      <c r="O42" s="15">
        <f t="shared" si="5"/>
        <v>6.0177684328156088E-12</v>
      </c>
      <c r="P42" s="1">
        <f>'App MESURE'!T38</f>
        <v>8.9083780535855847E-2</v>
      </c>
      <c r="Q42" s="83">
        <v>19.318437166666666</v>
      </c>
      <c r="R42" s="77">
        <f t="shared" si="10"/>
        <v>7.9359199534883573E-3</v>
      </c>
    </row>
    <row r="43" spans="1:18" s="1" customFormat="1" x14ac:dyDescent="0.2">
      <c r="A43" s="16">
        <v>34243</v>
      </c>
      <c r="B43" s="1">
        <f t="shared" si="6"/>
        <v>10</v>
      </c>
      <c r="C43" s="46"/>
      <c r="D43" s="46"/>
      <c r="E43" s="46">
        <v>33.990476190000003</v>
      </c>
      <c r="F43" s="50">
        <v>44.677372259999999</v>
      </c>
      <c r="G43" s="15">
        <f t="shared" si="13"/>
        <v>0.69248652419502377</v>
      </c>
      <c r="H43" s="15">
        <f t="shared" si="14"/>
        <v>43.984885735804973</v>
      </c>
      <c r="I43" s="22">
        <f t="shared" si="7"/>
        <v>43.994958013726077</v>
      </c>
      <c r="J43" s="15">
        <f t="shared" si="8"/>
        <v>40.466641963221988</v>
      </c>
      <c r="K43" s="15">
        <f t="shared" si="2"/>
        <v>3.5283160505040883</v>
      </c>
      <c r="L43" s="15">
        <f t="shared" si="3"/>
        <v>0</v>
      </c>
      <c r="M43" s="15">
        <f t="shared" si="9"/>
        <v>3.6883096846289218E-12</v>
      </c>
      <c r="N43" s="15">
        <f t="shared" si="4"/>
        <v>2.2867520044699314E-12</v>
      </c>
      <c r="O43" s="15">
        <f t="shared" si="5"/>
        <v>0.69248652419731049</v>
      </c>
      <c r="P43" s="1">
        <f>'App MESURE'!T39</f>
        <v>0.81165222266001991</v>
      </c>
      <c r="Q43" s="83">
        <v>16.388910870967738</v>
      </c>
      <c r="R43" s="77">
        <f t="shared" si="10"/>
        <v>1.4200463690105384E-2</v>
      </c>
    </row>
    <row r="44" spans="1:18" s="1" customFormat="1" x14ac:dyDescent="0.2">
      <c r="A44" s="16">
        <v>34274</v>
      </c>
      <c r="B44" s="1">
        <f t="shared" si="6"/>
        <v>11</v>
      </c>
      <c r="C44" s="46"/>
      <c r="D44" s="46"/>
      <c r="E44" s="46">
        <v>99.530952380000002</v>
      </c>
      <c r="F44" s="50">
        <v>109.9</v>
      </c>
      <c r="G44" s="15">
        <f t="shared" si="13"/>
        <v>7.7245616440992322</v>
      </c>
      <c r="H44" s="15">
        <f t="shared" si="14"/>
        <v>102.17543835590078</v>
      </c>
      <c r="I44" s="22">
        <f t="shared" si="7"/>
        <v>105.70375440640487</v>
      </c>
      <c r="J44" s="15">
        <f t="shared" si="8"/>
        <v>63.724275671691387</v>
      </c>
      <c r="K44" s="15">
        <f t="shared" si="2"/>
        <v>41.979478734713481</v>
      </c>
      <c r="L44" s="15">
        <f t="shared" si="3"/>
        <v>5.1791801591638675</v>
      </c>
      <c r="M44" s="15">
        <f t="shared" si="9"/>
        <v>5.1791801591652691</v>
      </c>
      <c r="N44" s="15">
        <f t="shared" si="4"/>
        <v>3.2110916986824667</v>
      </c>
      <c r="O44" s="15">
        <f t="shared" si="5"/>
        <v>10.935653342781698</v>
      </c>
      <c r="P44" s="1">
        <f>'App MESURE'!T40</f>
        <v>9.1639078451226457</v>
      </c>
      <c r="Q44" s="83">
        <v>12.703841266666668</v>
      </c>
      <c r="R44" s="77">
        <f t="shared" si="10"/>
        <v>3.1390821084751246</v>
      </c>
    </row>
    <row r="45" spans="1:18" s="1" customFormat="1" x14ac:dyDescent="0.2">
      <c r="A45" s="16">
        <v>34304</v>
      </c>
      <c r="B45" s="1">
        <f t="shared" si="6"/>
        <v>12</v>
      </c>
      <c r="C45" s="46"/>
      <c r="D45" s="46"/>
      <c r="E45" s="46">
        <v>17.426190479999999</v>
      </c>
      <c r="F45" s="50">
        <v>16.67372263</v>
      </c>
      <c r="G45" s="15">
        <f t="shared" si="13"/>
        <v>0</v>
      </c>
      <c r="H45" s="15">
        <f t="shared" si="14"/>
        <v>16.67372263</v>
      </c>
      <c r="I45" s="22">
        <f t="shared" si="7"/>
        <v>53.474021205549612</v>
      </c>
      <c r="J45" s="15">
        <f t="shared" si="8"/>
        <v>42.920608857142064</v>
      </c>
      <c r="K45" s="15">
        <f t="shared" si="2"/>
        <v>10.553412348407548</v>
      </c>
      <c r="L45" s="15">
        <f t="shared" si="3"/>
        <v>0</v>
      </c>
      <c r="M45" s="15">
        <f t="shared" si="9"/>
        <v>1.9680884604828024</v>
      </c>
      <c r="N45" s="15">
        <f t="shared" si="4"/>
        <v>1.2202148454993376</v>
      </c>
      <c r="O45" s="15">
        <f t="shared" si="5"/>
        <v>1.2202148454993376</v>
      </c>
      <c r="P45" s="1">
        <f>'App MESURE'!T41</f>
        <v>0.31114203464935597</v>
      </c>
      <c r="Q45" s="83">
        <v>11.166556193548386</v>
      </c>
      <c r="R45" s="77">
        <f t="shared" si="10"/>
        <v>0.82641337542668636</v>
      </c>
    </row>
    <row r="46" spans="1:18" s="1" customFormat="1" x14ac:dyDescent="0.2">
      <c r="A46" s="16">
        <v>34335</v>
      </c>
      <c r="B46" s="1">
        <v>1</v>
      </c>
      <c r="C46" s="46"/>
      <c r="D46" s="46"/>
      <c r="E46" s="46">
        <v>44.295238099999999</v>
      </c>
      <c r="F46" s="50">
        <v>50.425547450000003</v>
      </c>
      <c r="G46" s="15">
        <f t="shared" si="13"/>
        <v>1.3122346260283966</v>
      </c>
      <c r="H46" s="15">
        <f t="shared" si="14"/>
        <v>49.113312823971604</v>
      </c>
      <c r="I46" s="22">
        <f t="shared" si="7"/>
        <v>59.666725172379152</v>
      </c>
      <c r="J46" s="15">
        <f t="shared" si="8"/>
        <v>44.211670965209478</v>
      </c>
      <c r="K46" s="15">
        <f t="shared" si="2"/>
        <v>15.455054207169674</v>
      </c>
      <c r="L46" s="15">
        <f t="shared" si="3"/>
        <v>0</v>
      </c>
      <c r="M46" s="15">
        <f t="shared" si="9"/>
        <v>0.74787361498346483</v>
      </c>
      <c r="N46" s="15">
        <f t="shared" si="4"/>
        <v>0.4636816412897482</v>
      </c>
      <c r="O46" s="15">
        <f t="shared" si="5"/>
        <v>1.7759162673181448</v>
      </c>
      <c r="P46" s="1">
        <f>'App MESURE'!T42</f>
        <v>2.7158831513365529</v>
      </c>
      <c r="Q46" s="83">
        <v>9.8387191387096777</v>
      </c>
      <c r="R46" s="77">
        <f t="shared" si="10"/>
        <v>0.88353774305127553</v>
      </c>
    </row>
    <row r="47" spans="1:18" s="1" customFormat="1" x14ac:dyDescent="0.2">
      <c r="A47" s="16">
        <v>34366</v>
      </c>
      <c r="B47" s="1">
        <f t="shared" si="6"/>
        <v>2</v>
      </c>
      <c r="C47" s="46"/>
      <c r="D47" s="46"/>
      <c r="E47" s="46">
        <v>95.27380952</v>
      </c>
      <c r="F47" s="50">
        <v>81.559854009999995</v>
      </c>
      <c r="G47" s="15">
        <f t="shared" si="13"/>
        <v>4.6690264346751169</v>
      </c>
      <c r="H47" s="15">
        <f t="shared" si="14"/>
        <v>76.890827575324877</v>
      </c>
      <c r="I47" s="22">
        <f t="shared" si="7"/>
        <v>92.345881782494558</v>
      </c>
      <c r="J47" s="15">
        <f t="shared" si="8"/>
        <v>57.807715781916635</v>
      </c>
      <c r="K47" s="15">
        <f t="shared" si="2"/>
        <v>34.538166000577924</v>
      </c>
      <c r="L47" s="15">
        <f t="shared" si="3"/>
        <v>2.6850271289046486</v>
      </c>
      <c r="M47" s="15">
        <f t="shared" si="9"/>
        <v>2.9692191025983652</v>
      </c>
      <c r="N47" s="15">
        <f t="shared" si="4"/>
        <v>1.8409158436109865</v>
      </c>
      <c r="O47" s="15">
        <f t="shared" si="5"/>
        <v>6.5099422782861032</v>
      </c>
      <c r="P47" s="1">
        <f>'App MESURE'!T43</f>
        <v>10.494043299234772</v>
      </c>
      <c r="Q47" s="83">
        <v>11.606597446428568</v>
      </c>
      <c r="R47" s="77">
        <f t="shared" si="10"/>
        <v>15.873060945124223</v>
      </c>
    </row>
    <row r="48" spans="1:18" s="1" customFormat="1" x14ac:dyDescent="0.2">
      <c r="A48" s="16">
        <v>34394</v>
      </c>
      <c r="B48" s="1">
        <f t="shared" si="6"/>
        <v>3</v>
      </c>
      <c r="C48" s="46"/>
      <c r="D48" s="46"/>
      <c r="E48" s="46">
        <v>33.926190480000002</v>
      </c>
      <c r="F48" s="50">
        <v>42.44817518</v>
      </c>
      <c r="G48" s="15">
        <f t="shared" si="13"/>
        <v>0.45214230828700186</v>
      </c>
      <c r="H48" s="15">
        <f t="shared" si="14"/>
        <v>41.996032871712998</v>
      </c>
      <c r="I48" s="22">
        <f t="shared" si="7"/>
        <v>73.849171743386265</v>
      </c>
      <c r="J48" s="15">
        <f t="shared" si="8"/>
        <v>57.19090999352612</v>
      </c>
      <c r="K48" s="15">
        <f t="shared" si="2"/>
        <v>16.658261749860145</v>
      </c>
      <c r="L48" s="15">
        <f t="shared" si="3"/>
        <v>0</v>
      </c>
      <c r="M48" s="15">
        <f t="shared" si="9"/>
        <v>1.1283032589873787</v>
      </c>
      <c r="N48" s="15">
        <f t="shared" si="4"/>
        <v>0.6995480205721748</v>
      </c>
      <c r="O48" s="15">
        <f t="shared" si="5"/>
        <v>1.1516903288591767</v>
      </c>
      <c r="P48" s="1">
        <f>'App MESURE'!T44</f>
        <v>2.4010944122208153</v>
      </c>
      <c r="Q48" s="83">
        <v>14.501602983870969</v>
      </c>
      <c r="R48" s="77">
        <f t="shared" si="10"/>
        <v>1.5610105635207365</v>
      </c>
    </row>
    <row r="49" spans="1:18" s="1" customFormat="1" x14ac:dyDescent="0.2">
      <c r="A49" s="16">
        <v>34425</v>
      </c>
      <c r="B49" s="1">
        <f t="shared" si="6"/>
        <v>4</v>
      </c>
      <c r="C49" s="46"/>
      <c r="D49" s="46"/>
      <c r="E49" s="46">
        <v>9.8976190479999993</v>
      </c>
      <c r="F49" s="50">
        <v>14.20072993</v>
      </c>
      <c r="G49" s="15">
        <f t="shared" si="13"/>
        <v>0</v>
      </c>
      <c r="H49" s="15">
        <f t="shared" si="14"/>
        <v>14.20072993</v>
      </c>
      <c r="I49" s="22">
        <f t="shared" si="7"/>
        <v>30.858991679860146</v>
      </c>
      <c r="J49" s="15">
        <f t="shared" si="8"/>
        <v>29.226157416257909</v>
      </c>
      <c r="K49" s="15">
        <f t="shared" si="2"/>
        <v>1.6328342636022377</v>
      </c>
      <c r="L49" s="15">
        <f t="shared" si="3"/>
        <v>0</v>
      </c>
      <c r="M49" s="15">
        <f t="shared" si="9"/>
        <v>0.42875523841520391</v>
      </c>
      <c r="N49" s="15">
        <f t="shared" si="4"/>
        <v>0.26582824781742642</v>
      </c>
      <c r="O49" s="15">
        <f t="shared" si="5"/>
        <v>0.26582824781742642</v>
      </c>
      <c r="P49" s="1">
        <f>'App MESURE'!T45</f>
        <v>7.3455047108512722E-2</v>
      </c>
      <c r="Q49" s="83">
        <v>14.605878883333334</v>
      </c>
      <c r="R49" s="77">
        <f t="shared" si="10"/>
        <v>3.7007448350991998E-2</v>
      </c>
    </row>
    <row r="50" spans="1:18" s="1" customFormat="1" x14ac:dyDescent="0.2">
      <c r="A50" s="16">
        <v>34455</v>
      </c>
      <c r="B50" s="1">
        <f t="shared" si="6"/>
        <v>5</v>
      </c>
      <c r="C50" s="46"/>
      <c r="D50" s="46"/>
      <c r="E50" s="46">
        <v>26.97380952</v>
      </c>
      <c r="F50" s="50">
        <v>17.947445259999999</v>
      </c>
      <c r="G50" s="15">
        <f t="shared" si="13"/>
        <v>0</v>
      </c>
      <c r="H50" s="15">
        <f t="shared" si="14"/>
        <v>17.947445259999999</v>
      </c>
      <c r="I50" s="22">
        <f t="shared" si="7"/>
        <v>19.580279523602236</v>
      </c>
      <c r="J50" s="15">
        <f t="shared" si="8"/>
        <v>19.310394329401412</v>
      </c>
      <c r="K50" s="15">
        <f t="shared" si="2"/>
        <v>0.26988519420082469</v>
      </c>
      <c r="L50" s="15">
        <f t="shared" si="3"/>
        <v>0</v>
      </c>
      <c r="M50" s="15">
        <f t="shared" si="9"/>
        <v>0.16292699059777749</v>
      </c>
      <c r="N50" s="15">
        <f t="shared" si="4"/>
        <v>0.10101473417062204</v>
      </c>
      <c r="O50" s="15">
        <f t="shared" si="5"/>
        <v>0.10101473417062204</v>
      </c>
      <c r="P50" s="1">
        <f>'App MESURE'!T46</f>
        <v>3.1387706299914137E-2</v>
      </c>
      <c r="Q50" s="83">
        <v>18.143690935483875</v>
      </c>
      <c r="R50" s="77">
        <f t="shared" si="10"/>
        <v>4.8479230101083348E-3</v>
      </c>
    </row>
    <row r="51" spans="1:18" s="1" customFormat="1" x14ac:dyDescent="0.2">
      <c r="A51" s="16">
        <v>34486</v>
      </c>
      <c r="B51" s="1">
        <f t="shared" si="6"/>
        <v>6</v>
      </c>
      <c r="C51" s="46"/>
      <c r="D51" s="46"/>
      <c r="E51" s="46">
        <v>1.8285714289999999</v>
      </c>
      <c r="F51" s="50">
        <v>2.4043795619999999</v>
      </c>
      <c r="G51" s="15">
        <f t="shared" si="13"/>
        <v>0</v>
      </c>
      <c r="H51" s="15">
        <f t="shared" si="14"/>
        <v>2.4043795619999999</v>
      </c>
      <c r="I51" s="22">
        <f t="shared" si="7"/>
        <v>2.6742647562008246</v>
      </c>
      <c r="J51" s="15">
        <f t="shared" si="8"/>
        <v>2.6738729218011517</v>
      </c>
      <c r="K51" s="15">
        <f t="shared" si="2"/>
        <v>3.918343996729412E-4</v>
      </c>
      <c r="L51" s="15">
        <f t="shared" si="3"/>
        <v>0</v>
      </c>
      <c r="M51" s="15">
        <f t="shared" si="9"/>
        <v>6.1912256427155449E-2</v>
      </c>
      <c r="N51" s="15">
        <f t="shared" si="4"/>
        <v>3.8385598984836379E-2</v>
      </c>
      <c r="O51" s="15">
        <f t="shared" si="5"/>
        <v>3.8385598984836379E-2</v>
      </c>
      <c r="P51" s="1">
        <f>'App MESURE'!T47</f>
        <v>1.5498493982115273E-2</v>
      </c>
      <c r="Q51" s="83">
        <v>22.263378466666673</v>
      </c>
      <c r="R51" s="77">
        <f t="shared" si="10"/>
        <v>5.2381957540558149E-4</v>
      </c>
    </row>
    <row r="52" spans="1:18" s="1" customFormat="1" x14ac:dyDescent="0.2">
      <c r="A52" s="16">
        <v>34516</v>
      </c>
      <c r="B52" s="1">
        <f t="shared" si="6"/>
        <v>7</v>
      </c>
      <c r="C52" s="46"/>
      <c r="D52" s="46"/>
      <c r="E52" s="46">
        <v>2.4904761899999999</v>
      </c>
      <c r="F52" s="50">
        <v>7.4145985400000001</v>
      </c>
      <c r="G52" s="15">
        <f t="shared" si="13"/>
        <v>0</v>
      </c>
      <c r="H52" s="15">
        <f t="shared" si="14"/>
        <v>7.4145985400000001</v>
      </c>
      <c r="I52" s="22">
        <f t="shared" si="7"/>
        <v>7.4149903743996735</v>
      </c>
      <c r="J52" s="15">
        <f t="shared" si="8"/>
        <v>7.4101639316986949</v>
      </c>
      <c r="K52" s="15">
        <f t="shared" si="2"/>
        <v>4.8264427009785393E-3</v>
      </c>
      <c r="L52" s="15">
        <f t="shared" si="3"/>
        <v>0</v>
      </c>
      <c r="M52" s="15">
        <f t="shared" si="9"/>
        <v>2.352665744231907E-2</v>
      </c>
      <c r="N52" s="15">
        <f t="shared" si="4"/>
        <v>1.4586527614237822E-2</v>
      </c>
      <c r="O52" s="15">
        <f t="shared" si="5"/>
        <v>1.4586527614237822E-2</v>
      </c>
      <c r="P52" s="1">
        <f>'App MESURE'!T48</f>
        <v>4.0374228020636435E-3</v>
      </c>
      <c r="Q52" s="83">
        <v>26.182440354838707</v>
      </c>
      <c r="R52" s="77">
        <f t="shared" si="10"/>
        <v>1.1128361233823642E-4</v>
      </c>
    </row>
    <row r="53" spans="1:18" s="4" customFormat="1" ht="13.5" thickBot="1" x14ac:dyDescent="0.25">
      <c r="A53" s="16">
        <v>34547</v>
      </c>
      <c r="B53" s="4">
        <f t="shared" si="6"/>
        <v>8</v>
      </c>
      <c r="C53" s="47"/>
      <c r="D53" s="47"/>
      <c r="E53" s="47">
        <v>1.792857143</v>
      </c>
      <c r="F53" s="57">
        <v>4.7386861309999997</v>
      </c>
      <c r="G53" s="24">
        <f t="shared" si="13"/>
        <v>0</v>
      </c>
      <c r="H53" s="24">
        <f t="shared" si="14"/>
        <v>4.7386861309999997</v>
      </c>
      <c r="I53" s="23">
        <f t="shared" si="7"/>
        <v>4.7435125737009782</v>
      </c>
      <c r="J53" s="24">
        <f t="shared" si="8"/>
        <v>4.741871812434189</v>
      </c>
      <c r="K53" s="24">
        <f t="shared" si="2"/>
        <v>1.6407612667892479E-3</v>
      </c>
      <c r="L53" s="24">
        <f t="shared" si="3"/>
        <v>0</v>
      </c>
      <c r="M53" s="24">
        <f t="shared" si="9"/>
        <v>8.9401298280812475E-3</v>
      </c>
      <c r="N53" s="24">
        <f t="shared" si="4"/>
        <v>5.5428804934103734E-3</v>
      </c>
      <c r="O53" s="24">
        <f t="shared" si="5"/>
        <v>5.5428804934103734E-3</v>
      </c>
      <c r="P53" s="4">
        <f>'App MESURE'!T49</f>
        <v>4.4281411377472225E-3</v>
      </c>
      <c r="Q53" s="84">
        <v>24.305748645161291</v>
      </c>
      <c r="R53" s="78">
        <f t="shared" si="10"/>
        <v>1.2426438310642966E-6</v>
      </c>
    </row>
    <row r="54" spans="1:18" s="1" customFormat="1" x14ac:dyDescent="0.2">
      <c r="A54" s="16">
        <v>34578</v>
      </c>
      <c r="B54" s="1">
        <v>9</v>
      </c>
      <c r="C54" s="46"/>
      <c r="D54" s="46"/>
      <c r="E54" s="46">
        <v>7.7404761899999999</v>
      </c>
      <c r="F54" s="50">
        <v>8.7547445259999996</v>
      </c>
      <c r="G54" s="15">
        <f t="shared" si="13"/>
        <v>0</v>
      </c>
      <c r="H54" s="15">
        <f t="shared" si="14"/>
        <v>8.7547445259999996</v>
      </c>
      <c r="I54" s="22">
        <f t="shared" si="7"/>
        <v>8.756385287266788</v>
      </c>
      <c r="J54" s="15">
        <f t="shared" si="8"/>
        <v>8.7380969425382382</v>
      </c>
      <c r="K54" s="15">
        <f t="shared" si="2"/>
        <v>1.8288344728549788E-2</v>
      </c>
      <c r="L54" s="15">
        <f t="shared" si="3"/>
        <v>0</v>
      </c>
      <c r="M54" s="15">
        <f t="shared" si="9"/>
        <v>3.3972493346708741E-3</v>
      </c>
      <c r="N54" s="15">
        <f t="shared" si="4"/>
        <v>2.106294587495942E-3</v>
      </c>
      <c r="O54" s="15">
        <f t="shared" si="5"/>
        <v>2.106294587495942E-3</v>
      </c>
      <c r="P54" s="1">
        <f>'App MESURE'!T50</f>
        <v>2.539669181943259E-2</v>
      </c>
      <c r="Q54" s="83">
        <v>20.22873826666666</v>
      </c>
      <c r="R54" s="77">
        <f t="shared" si="10"/>
        <v>5.4244260322140227E-4</v>
      </c>
    </row>
    <row r="55" spans="1:18" s="1" customFormat="1" x14ac:dyDescent="0.2">
      <c r="A55" s="16">
        <v>34608</v>
      </c>
      <c r="B55" s="1">
        <f t="shared" si="6"/>
        <v>10</v>
      </c>
      <c r="C55" s="46"/>
      <c r="D55" s="46"/>
      <c r="E55" s="46">
        <v>38.857142860000003</v>
      </c>
      <c r="F55" s="50">
        <v>34.979562039999998</v>
      </c>
      <c r="G55" s="15">
        <f t="shared" si="11"/>
        <v>0</v>
      </c>
      <c r="H55" s="15">
        <f t="shared" si="12"/>
        <v>34.979562039999998</v>
      </c>
      <c r="I55" s="22">
        <f t="shared" si="7"/>
        <v>34.997850384728551</v>
      </c>
      <c r="J55" s="15">
        <f t="shared" si="8"/>
        <v>33.669480623531904</v>
      </c>
      <c r="K55" s="15">
        <f t="shared" si="2"/>
        <v>1.3283697611966474</v>
      </c>
      <c r="L55" s="15">
        <f t="shared" si="3"/>
        <v>0</v>
      </c>
      <c r="M55" s="15">
        <f t="shared" si="9"/>
        <v>1.2909547471749321E-3</v>
      </c>
      <c r="N55" s="15">
        <f t="shared" si="4"/>
        <v>8.0039194324845787E-4</v>
      </c>
      <c r="O55" s="15">
        <f t="shared" si="5"/>
        <v>8.0039194324845787E-4</v>
      </c>
      <c r="P55" s="1">
        <f>'App MESURE'!T51</f>
        <v>3.2950579642648449E-2</v>
      </c>
      <c r="Q55" s="83">
        <v>18.929565193548388</v>
      </c>
      <c r="R55" s="77">
        <f t="shared" si="10"/>
        <v>1.0336345691066505E-3</v>
      </c>
    </row>
    <row r="56" spans="1:18" s="1" customFormat="1" x14ac:dyDescent="0.2">
      <c r="A56" s="16">
        <v>34639</v>
      </c>
      <c r="B56" s="1">
        <f t="shared" si="6"/>
        <v>11</v>
      </c>
      <c r="C56" s="46"/>
      <c r="D56" s="46"/>
      <c r="E56" s="46">
        <v>17.542857139999999</v>
      </c>
      <c r="F56" s="50">
        <v>18.118248179999998</v>
      </c>
      <c r="G56" s="15">
        <f t="shared" si="11"/>
        <v>0</v>
      </c>
      <c r="H56" s="15">
        <f t="shared" si="12"/>
        <v>18.118248179999998</v>
      </c>
      <c r="I56" s="22">
        <f t="shared" si="7"/>
        <v>19.446617941196646</v>
      </c>
      <c r="J56" s="15">
        <f t="shared" si="8"/>
        <v>19.09722725039267</v>
      </c>
      <c r="K56" s="15">
        <f t="shared" si="2"/>
        <v>0.34939069080397545</v>
      </c>
      <c r="L56" s="15">
        <f t="shared" si="3"/>
        <v>0</v>
      </c>
      <c r="M56" s="15">
        <f t="shared" si="9"/>
        <v>4.9056280392647427E-4</v>
      </c>
      <c r="N56" s="15">
        <f t="shared" si="4"/>
        <v>3.0414893843441407E-4</v>
      </c>
      <c r="O56" s="15">
        <f t="shared" si="5"/>
        <v>3.0414893843441407E-4</v>
      </c>
      <c r="P56" s="1">
        <f>'App MESURE'!T52</f>
        <v>0.29499234344110153</v>
      </c>
      <c r="Q56" s="83">
        <v>16.119645066666667</v>
      </c>
      <c r="R56" s="77">
        <f t="shared" si="10"/>
        <v>8.6841131979241787E-2</v>
      </c>
    </row>
    <row r="57" spans="1:18" s="1" customFormat="1" x14ac:dyDescent="0.2">
      <c r="A57" s="16">
        <v>34669</v>
      </c>
      <c r="B57" s="1">
        <f t="shared" si="6"/>
        <v>12</v>
      </c>
      <c r="C57" s="46"/>
      <c r="D57" s="46"/>
      <c r="E57" s="46">
        <v>1.230952381</v>
      </c>
      <c r="F57" s="50">
        <v>2.7357664229999998</v>
      </c>
      <c r="G57" s="15">
        <f t="shared" si="11"/>
        <v>0</v>
      </c>
      <c r="H57" s="15">
        <f t="shared" si="12"/>
        <v>2.7357664229999998</v>
      </c>
      <c r="I57" s="22">
        <f t="shared" si="7"/>
        <v>3.0851571138039753</v>
      </c>
      <c r="J57" s="15">
        <f t="shared" si="8"/>
        <v>3.0827497367270054</v>
      </c>
      <c r="K57" s="15">
        <f t="shared" si="2"/>
        <v>2.4073770769699188E-3</v>
      </c>
      <c r="L57" s="15">
        <f t="shared" si="3"/>
        <v>0</v>
      </c>
      <c r="M57" s="15">
        <f t="shared" si="9"/>
        <v>1.864138654920602E-4</v>
      </c>
      <c r="N57" s="15">
        <f t="shared" si="4"/>
        <v>1.1557659660507732E-4</v>
      </c>
      <c r="O57" s="15">
        <f t="shared" si="5"/>
        <v>1.1557659660507732E-4</v>
      </c>
      <c r="P57" s="1">
        <f>'App MESURE'!T53</f>
        <v>5.6002961447979586E-3</v>
      </c>
      <c r="Q57" s="83">
        <v>12.36603732903226</v>
      </c>
      <c r="R57" s="77">
        <f t="shared" si="10"/>
        <v>3.0082148522329127E-5</v>
      </c>
    </row>
    <row r="58" spans="1:18" s="1" customFormat="1" x14ac:dyDescent="0.2">
      <c r="A58" s="16">
        <v>34700</v>
      </c>
      <c r="B58" s="1">
        <v>1</v>
      </c>
      <c r="C58" s="46"/>
      <c r="D58" s="46"/>
      <c r="E58" s="46">
        <v>9.0285714289999994</v>
      </c>
      <c r="F58" s="50">
        <v>7.5934306569999999</v>
      </c>
      <c r="G58" s="15">
        <f t="shared" si="11"/>
        <v>0</v>
      </c>
      <c r="H58" s="15">
        <f t="shared" si="12"/>
        <v>7.5934306569999999</v>
      </c>
      <c r="I58" s="22">
        <f t="shared" si="7"/>
        <v>7.5958380340769693</v>
      </c>
      <c r="J58" s="15">
        <f t="shared" si="8"/>
        <v>7.5530944109584341</v>
      </c>
      <c r="K58" s="15">
        <f t="shared" si="2"/>
        <v>4.274362311853519E-2</v>
      </c>
      <c r="L58" s="15">
        <f t="shared" si="3"/>
        <v>0</v>
      </c>
      <c r="M58" s="15">
        <f t="shared" si="9"/>
        <v>7.0837268886982883E-5</v>
      </c>
      <c r="N58" s="15">
        <f t="shared" si="4"/>
        <v>4.391910670992939E-5</v>
      </c>
      <c r="O58" s="15">
        <f t="shared" si="5"/>
        <v>4.391910670992939E-5</v>
      </c>
      <c r="P58" s="1">
        <f>'App MESURE'!T54</f>
        <v>4.0374228020636435E-3</v>
      </c>
      <c r="Q58" s="83">
        <v>11.029334145161291</v>
      </c>
      <c r="R58" s="77">
        <f t="shared" si="10"/>
        <v>1.5948071764803773E-5</v>
      </c>
    </row>
    <row r="59" spans="1:18" s="1" customFormat="1" x14ac:dyDescent="0.2">
      <c r="A59" s="16">
        <v>34731</v>
      </c>
      <c r="B59" s="1">
        <f t="shared" si="6"/>
        <v>2</v>
      </c>
      <c r="C59" s="46"/>
      <c r="D59" s="46"/>
      <c r="E59" s="46">
        <v>42.164285710000001</v>
      </c>
      <c r="F59" s="50">
        <v>35.272992700000003</v>
      </c>
      <c r="G59" s="15">
        <f t="shared" si="11"/>
        <v>0</v>
      </c>
      <c r="H59" s="15">
        <f t="shared" si="12"/>
        <v>35.272992700000003</v>
      </c>
      <c r="I59" s="22">
        <f t="shared" si="7"/>
        <v>35.315736323118536</v>
      </c>
      <c r="J59" s="15">
        <f t="shared" si="8"/>
        <v>32.449733967862265</v>
      </c>
      <c r="K59" s="15">
        <f t="shared" si="2"/>
        <v>2.8660023552562706</v>
      </c>
      <c r="L59" s="15">
        <f t="shared" si="3"/>
        <v>0</v>
      </c>
      <c r="M59" s="15">
        <f t="shared" si="9"/>
        <v>2.6918162177053493E-5</v>
      </c>
      <c r="N59" s="15">
        <f t="shared" si="4"/>
        <v>1.6689260549773165E-5</v>
      </c>
      <c r="O59" s="15">
        <f t="shared" si="5"/>
        <v>1.6689260549773165E-5</v>
      </c>
      <c r="P59" s="1">
        <f>'App MESURE'!T55</f>
        <v>3.6467044663800663E-3</v>
      </c>
      <c r="Q59" s="83">
        <v>13.129367110714286</v>
      </c>
      <c r="R59" s="77">
        <f t="shared" si="10"/>
        <v>1.3177010394559146E-5</v>
      </c>
    </row>
    <row r="60" spans="1:18" s="1" customFormat="1" x14ac:dyDescent="0.2">
      <c r="A60" s="16">
        <v>34759</v>
      </c>
      <c r="B60" s="1">
        <f t="shared" si="6"/>
        <v>3</v>
      </c>
      <c r="C60" s="46"/>
      <c r="D60" s="46"/>
      <c r="E60" s="46">
        <v>23.452380949999998</v>
      </c>
      <c r="F60" s="50">
        <v>32.489051089999997</v>
      </c>
      <c r="G60" s="15">
        <f t="shared" si="11"/>
        <v>0</v>
      </c>
      <c r="H60" s="15">
        <f t="shared" si="12"/>
        <v>32.489051089999997</v>
      </c>
      <c r="I60" s="22">
        <f t="shared" si="7"/>
        <v>35.355053445256267</v>
      </c>
      <c r="J60" s="15">
        <f t="shared" si="8"/>
        <v>33.0919329078068</v>
      </c>
      <c r="K60" s="15">
        <f t="shared" si="2"/>
        <v>2.263120537449467</v>
      </c>
      <c r="L60" s="15">
        <f t="shared" si="3"/>
        <v>0</v>
      </c>
      <c r="M60" s="15">
        <f t="shared" si="9"/>
        <v>1.0228901627280328E-5</v>
      </c>
      <c r="N60" s="15">
        <f t="shared" si="4"/>
        <v>6.3419190089138034E-6</v>
      </c>
      <c r="O60" s="15">
        <f t="shared" si="5"/>
        <v>6.3419190089138034E-6</v>
      </c>
      <c r="P60" s="1">
        <f>'App MESURE'!T56</f>
        <v>4.0374228020636435E-3</v>
      </c>
      <c r="Q60" s="83">
        <v>15.06421872580645</v>
      </c>
      <c r="R60" s="77">
        <f t="shared" si="10"/>
        <v>1.6249613085729296E-5</v>
      </c>
    </row>
    <row r="61" spans="1:18" s="1" customFormat="1" x14ac:dyDescent="0.2">
      <c r="A61" s="16">
        <v>34790</v>
      </c>
      <c r="B61" s="1">
        <f t="shared" si="6"/>
        <v>4</v>
      </c>
      <c r="C61" s="46"/>
      <c r="D61" s="46"/>
      <c r="E61" s="46">
        <v>78.433333329999996</v>
      </c>
      <c r="F61" s="50">
        <v>101.4642336</v>
      </c>
      <c r="G61" s="15">
        <f t="shared" si="11"/>
        <v>6.8150468779165863</v>
      </c>
      <c r="H61" s="15">
        <f t="shared" si="12"/>
        <v>94.649186722083414</v>
      </c>
      <c r="I61" s="22">
        <f t="shared" si="7"/>
        <v>96.912307259532881</v>
      </c>
      <c r="J61" s="15">
        <f t="shared" si="8"/>
        <v>69.953771917749535</v>
      </c>
      <c r="K61" s="15">
        <f t="shared" si="2"/>
        <v>26.958535341783346</v>
      </c>
      <c r="L61" s="15">
        <f t="shared" si="3"/>
        <v>0.14451318313855813</v>
      </c>
      <c r="M61" s="15">
        <f t="shared" si="9"/>
        <v>0.14451707012117648</v>
      </c>
      <c r="N61" s="15">
        <f t="shared" si="4"/>
        <v>8.9600583475129419E-2</v>
      </c>
      <c r="O61" s="15">
        <f t="shared" si="5"/>
        <v>6.9046474613917157</v>
      </c>
      <c r="P61" s="1">
        <f>'App MESURE'!T57</f>
        <v>4.4932608603611507E-2</v>
      </c>
      <c r="Q61" s="83">
        <v>16.102458883333338</v>
      </c>
      <c r="R61" s="77">
        <f t="shared" si="10"/>
        <v>47.055687861561722</v>
      </c>
    </row>
    <row r="62" spans="1:18" s="1" customFormat="1" x14ac:dyDescent="0.2">
      <c r="A62" s="16">
        <v>34820</v>
      </c>
      <c r="B62" s="1">
        <f t="shared" si="6"/>
        <v>5</v>
      </c>
      <c r="C62" s="46"/>
      <c r="D62" s="46"/>
      <c r="E62" s="46">
        <v>7.1666666670000003</v>
      </c>
      <c r="F62" s="50">
        <v>8.9985401459999999</v>
      </c>
      <c r="G62" s="15">
        <f t="shared" si="11"/>
        <v>0</v>
      </c>
      <c r="H62" s="15">
        <f t="shared" si="12"/>
        <v>8.9985401459999999</v>
      </c>
      <c r="I62" s="22">
        <f t="shared" si="7"/>
        <v>35.812562304644786</v>
      </c>
      <c r="J62" s="15">
        <f t="shared" si="8"/>
        <v>34.653142897853172</v>
      </c>
      <c r="K62" s="15">
        <f t="shared" si="2"/>
        <v>1.1594194067916135</v>
      </c>
      <c r="L62" s="15">
        <f t="shared" si="3"/>
        <v>0</v>
      </c>
      <c r="M62" s="15">
        <f t="shared" si="9"/>
        <v>5.4916486646047064E-2</v>
      </c>
      <c r="N62" s="15">
        <f t="shared" si="4"/>
        <v>3.4048221720549179E-2</v>
      </c>
      <c r="O62" s="15">
        <f t="shared" si="5"/>
        <v>3.4048221720549179E-2</v>
      </c>
      <c r="P62" s="1">
        <f>'App MESURE'!T58</f>
        <v>4.8188594734308006E-3</v>
      </c>
      <c r="Q62" s="83">
        <v>20.438926677419357</v>
      </c>
      <c r="R62" s="77">
        <f t="shared" si="10"/>
        <v>8.5435561737326926E-4</v>
      </c>
    </row>
    <row r="63" spans="1:18" s="1" customFormat="1" x14ac:dyDescent="0.2">
      <c r="A63" s="16">
        <v>34851</v>
      </c>
      <c r="B63" s="1">
        <f t="shared" si="6"/>
        <v>6</v>
      </c>
      <c r="C63" s="46"/>
      <c r="D63" s="46"/>
      <c r="E63" s="46">
        <v>24.3</v>
      </c>
      <c r="F63" s="50">
        <v>21.276642339999999</v>
      </c>
      <c r="G63" s="15">
        <f t="shared" si="11"/>
        <v>0</v>
      </c>
      <c r="H63" s="15">
        <f t="shared" si="12"/>
        <v>21.276642339999999</v>
      </c>
      <c r="I63" s="22">
        <f t="shared" si="7"/>
        <v>22.436061746791612</v>
      </c>
      <c r="J63" s="15">
        <f t="shared" si="8"/>
        <v>22.139677123301407</v>
      </c>
      <c r="K63" s="15">
        <f t="shared" si="2"/>
        <v>0.296384623490205</v>
      </c>
      <c r="L63" s="15">
        <f t="shared" si="3"/>
        <v>0</v>
      </c>
      <c r="M63" s="15">
        <f t="shared" si="9"/>
        <v>2.0868264925497884E-2</v>
      </c>
      <c r="N63" s="15">
        <f t="shared" si="4"/>
        <v>1.2938324253808689E-2</v>
      </c>
      <c r="O63" s="15">
        <f t="shared" si="5"/>
        <v>1.2938324253808689E-2</v>
      </c>
      <c r="P63" s="1">
        <f>'App MESURE'!T59</f>
        <v>3.9071833568357847E-3</v>
      </c>
      <c r="Q63" s="83">
        <v>20.372986666666659</v>
      </c>
      <c r="R63" s="77">
        <f t="shared" si="10"/>
        <v>8.1561505900976547E-5</v>
      </c>
    </row>
    <row r="64" spans="1:18" s="1" customFormat="1" x14ac:dyDescent="0.2">
      <c r="A64" s="16">
        <v>34881</v>
      </c>
      <c r="B64" s="1">
        <f t="shared" si="6"/>
        <v>7</v>
      </c>
      <c r="C64" s="46"/>
      <c r="D64" s="46"/>
      <c r="E64" s="46">
        <v>7.1785714289999998</v>
      </c>
      <c r="F64" s="50">
        <v>9.7189781019999995</v>
      </c>
      <c r="G64" s="15">
        <f t="shared" si="11"/>
        <v>0</v>
      </c>
      <c r="H64" s="15">
        <f t="shared" si="12"/>
        <v>9.7189781019999995</v>
      </c>
      <c r="I64" s="22">
        <f t="shared" si="7"/>
        <v>10.015362725490204</v>
      </c>
      <c r="J64" s="15">
        <f t="shared" si="8"/>
        <v>10.000483918385479</v>
      </c>
      <c r="K64" s="15">
        <f t="shared" si="2"/>
        <v>1.4878807104725666E-2</v>
      </c>
      <c r="L64" s="15">
        <f t="shared" si="3"/>
        <v>0</v>
      </c>
      <c r="M64" s="15">
        <f t="shared" si="9"/>
        <v>7.9299406716891955E-3</v>
      </c>
      <c r="N64" s="15">
        <f t="shared" si="4"/>
        <v>4.9165632164473016E-3</v>
      </c>
      <c r="O64" s="15">
        <f t="shared" si="5"/>
        <v>4.9165632164473016E-3</v>
      </c>
      <c r="P64" s="1">
        <f>'App MESURE'!T60</f>
        <v>4.0374228020636435E-3</v>
      </c>
      <c r="Q64" s="83">
        <v>24.56017287096774</v>
      </c>
      <c r="R64" s="77">
        <f t="shared" si="10"/>
        <v>7.7288786820267008E-7</v>
      </c>
    </row>
    <row r="65" spans="1:18" s="4" customFormat="1" ht="13.5" thickBot="1" x14ac:dyDescent="0.25">
      <c r="A65" s="16">
        <v>34912</v>
      </c>
      <c r="B65" s="4">
        <f t="shared" si="6"/>
        <v>8</v>
      </c>
      <c r="C65" s="47"/>
      <c r="D65" s="47"/>
      <c r="E65" s="47">
        <v>3.4214285709999999</v>
      </c>
      <c r="F65" s="57">
        <v>4.3379562040000001</v>
      </c>
      <c r="G65" s="24">
        <f t="shared" si="11"/>
        <v>0</v>
      </c>
      <c r="H65" s="24">
        <f t="shared" si="12"/>
        <v>4.3379562040000001</v>
      </c>
      <c r="I65" s="23">
        <f t="shared" si="7"/>
        <v>4.3528350111047258</v>
      </c>
      <c r="J65" s="24">
        <f t="shared" si="8"/>
        <v>4.3515709167316121</v>
      </c>
      <c r="K65" s="24">
        <f t="shared" si="2"/>
        <v>1.2640943731137E-3</v>
      </c>
      <c r="L65" s="24">
        <f t="shared" si="3"/>
        <v>0</v>
      </c>
      <c r="M65" s="24">
        <f t="shared" si="9"/>
        <v>3.0133774552418939E-3</v>
      </c>
      <c r="N65" s="24">
        <f t="shared" si="4"/>
        <v>1.8682940222499742E-3</v>
      </c>
      <c r="O65" s="24">
        <f t="shared" si="5"/>
        <v>1.8682940222499742E-3</v>
      </c>
      <c r="P65" s="4">
        <f>'App MESURE'!T61</f>
        <v>6.1212539257093947E-3</v>
      </c>
      <c r="Q65" s="84">
        <v>24.327469225806457</v>
      </c>
      <c r="R65" s="78">
        <f t="shared" si="10"/>
        <v>1.8087667940433565E-5</v>
      </c>
    </row>
    <row r="66" spans="1:18" s="1" customFormat="1" x14ac:dyDescent="0.2">
      <c r="A66" s="16">
        <v>34943</v>
      </c>
      <c r="B66" s="1">
        <v>9</v>
      </c>
      <c r="C66" s="46"/>
      <c r="D66" s="46"/>
      <c r="E66" s="46">
        <v>14.14285714</v>
      </c>
      <c r="F66" s="50">
        <v>17.567153279999999</v>
      </c>
      <c r="G66" s="15">
        <f t="shared" si="11"/>
        <v>0</v>
      </c>
      <c r="H66" s="15">
        <f t="shared" si="12"/>
        <v>17.567153279999999</v>
      </c>
      <c r="I66" s="22">
        <f t="shared" si="7"/>
        <v>17.568417374373112</v>
      </c>
      <c r="J66" s="15">
        <f t="shared" si="8"/>
        <v>17.424028452025944</v>
      </c>
      <c r="K66" s="15">
        <f t="shared" si="2"/>
        <v>0.1443889223471686</v>
      </c>
      <c r="L66" s="15">
        <f t="shared" si="3"/>
        <v>0</v>
      </c>
      <c r="M66" s="15">
        <f t="shared" si="9"/>
        <v>1.1450834329919197E-3</v>
      </c>
      <c r="N66" s="15">
        <f t="shared" si="4"/>
        <v>7.0995172845499024E-4</v>
      </c>
      <c r="O66" s="15">
        <f t="shared" si="5"/>
        <v>7.0995172845499024E-4</v>
      </c>
      <c r="P66" s="1">
        <f>'App MESURE'!T62</f>
        <v>1.6410170098710292E-2</v>
      </c>
      <c r="Q66" s="83">
        <v>20.323773033333335</v>
      </c>
      <c r="R66" s="77">
        <f t="shared" si="10"/>
        <v>2.46496856873702E-4</v>
      </c>
    </row>
    <row r="67" spans="1:18" s="1" customFormat="1" x14ac:dyDescent="0.2">
      <c r="A67" s="16">
        <v>34973</v>
      </c>
      <c r="B67" s="1">
        <f t="shared" ref="B67:B77" si="15">B66+1</f>
        <v>10</v>
      </c>
      <c r="C67" s="46"/>
      <c r="D67" s="46"/>
      <c r="E67" s="46">
        <v>8.7380952379999997</v>
      </c>
      <c r="F67" s="50">
        <v>8.7948905110000002</v>
      </c>
      <c r="G67" s="15">
        <f t="shared" si="11"/>
        <v>0</v>
      </c>
      <c r="H67" s="15">
        <f t="shared" si="12"/>
        <v>8.7948905110000002</v>
      </c>
      <c r="I67" s="22">
        <f t="shared" si="7"/>
        <v>8.9392794333471688</v>
      </c>
      <c r="J67" s="15">
        <f t="shared" si="8"/>
        <v>8.9217533622954885</v>
      </c>
      <c r="K67" s="15">
        <f t="shared" si="2"/>
        <v>1.7526071051680248E-2</v>
      </c>
      <c r="L67" s="15">
        <f t="shared" si="3"/>
        <v>0</v>
      </c>
      <c r="M67" s="15">
        <f t="shared" si="9"/>
        <v>4.3513170453692951E-4</v>
      </c>
      <c r="N67" s="15">
        <f t="shared" si="4"/>
        <v>2.6978165681289631E-4</v>
      </c>
      <c r="O67" s="15">
        <f t="shared" si="5"/>
        <v>2.6978165681289631E-4</v>
      </c>
      <c r="P67" s="1">
        <f>'App MESURE'!T63</f>
        <v>4.4281411377472227E-2</v>
      </c>
      <c r="Q67" s="83">
        <v>20.96869883870967</v>
      </c>
      <c r="R67" s="77">
        <f t="shared" si="10"/>
        <v>1.9370235506684234E-3</v>
      </c>
    </row>
    <row r="68" spans="1:18" s="1" customFormat="1" x14ac:dyDescent="0.2">
      <c r="A68" s="16">
        <v>35004</v>
      </c>
      <c r="B68" s="1">
        <f t="shared" si="15"/>
        <v>11</v>
      </c>
      <c r="C68" s="46"/>
      <c r="D68" s="46"/>
      <c r="E68" s="46">
        <v>42.530952380000002</v>
      </c>
      <c r="F68" s="50">
        <v>35.7649635</v>
      </c>
      <c r="G68" s="15">
        <f t="shared" si="11"/>
        <v>0</v>
      </c>
      <c r="H68" s="15">
        <f t="shared" si="12"/>
        <v>35.7649635</v>
      </c>
      <c r="I68" s="22">
        <f t="shared" si="7"/>
        <v>35.782489571051684</v>
      </c>
      <c r="J68" s="15">
        <f t="shared" si="8"/>
        <v>34.037146021681096</v>
      </c>
      <c r="K68" s="15">
        <f t="shared" si="2"/>
        <v>1.7453435493705882</v>
      </c>
      <c r="L68" s="15">
        <f t="shared" si="3"/>
        <v>0</v>
      </c>
      <c r="M68" s="15">
        <f t="shared" si="9"/>
        <v>1.653500477240332E-4</v>
      </c>
      <c r="N68" s="15">
        <f t="shared" si="4"/>
        <v>1.0251702958890058E-4</v>
      </c>
      <c r="O68" s="15">
        <f t="shared" si="5"/>
        <v>1.0251702958890058E-4</v>
      </c>
      <c r="P68" s="1">
        <f>'App MESURE'!T64</f>
        <v>2.5631122820842744</v>
      </c>
      <c r="Q68" s="83">
        <v>17.347852266666667</v>
      </c>
      <c r="R68" s="77">
        <f t="shared" si="10"/>
        <v>6.5690190557656738</v>
      </c>
    </row>
    <row r="69" spans="1:18" s="1" customFormat="1" x14ac:dyDescent="0.2">
      <c r="A69" s="16">
        <v>35034</v>
      </c>
      <c r="B69" s="1">
        <f t="shared" si="15"/>
        <v>12</v>
      </c>
      <c r="C69" s="46"/>
      <c r="D69" s="46"/>
      <c r="E69" s="46">
        <v>82.564285709999993</v>
      </c>
      <c r="F69" s="50">
        <v>96.737226280000002</v>
      </c>
      <c r="G69" s="15">
        <f t="shared" si="11"/>
        <v>6.3053975166690464</v>
      </c>
      <c r="H69" s="15">
        <f t="shared" si="12"/>
        <v>90.431828763330955</v>
      </c>
      <c r="I69" s="22">
        <f t="shared" si="7"/>
        <v>92.177172312701543</v>
      </c>
      <c r="J69" s="15">
        <f t="shared" si="8"/>
        <v>62.27925394198536</v>
      </c>
      <c r="K69" s="15">
        <f t="shared" si="2"/>
        <v>29.897918370716184</v>
      </c>
      <c r="L69" s="15">
        <f t="shared" si="3"/>
        <v>1.1297252486219231</v>
      </c>
      <c r="M69" s="15">
        <f t="shared" si="9"/>
        <v>1.1297880816400583</v>
      </c>
      <c r="N69" s="15">
        <f t="shared" si="4"/>
        <v>0.70046861061683618</v>
      </c>
      <c r="O69" s="15">
        <f t="shared" si="5"/>
        <v>7.0058661272858824</v>
      </c>
      <c r="P69" s="1">
        <f>'App MESURE'!T65</f>
        <v>5.5850581297062956</v>
      </c>
      <c r="Q69" s="83">
        <v>13.521644048387095</v>
      </c>
      <c r="R69" s="77">
        <f t="shared" si="10"/>
        <v>2.0186953659861153</v>
      </c>
    </row>
    <row r="70" spans="1:18" s="1" customFormat="1" x14ac:dyDescent="0.2">
      <c r="A70" s="16">
        <v>35065</v>
      </c>
      <c r="B70" s="1">
        <v>1</v>
      </c>
      <c r="C70" s="46"/>
      <c r="D70" s="46"/>
      <c r="E70" s="46">
        <v>230.42857140000001</v>
      </c>
      <c r="F70" s="50">
        <v>206.6868613</v>
      </c>
      <c r="G70" s="15">
        <f t="shared" si="11"/>
        <v>18.159781794911105</v>
      </c>
      <c r="H70" s="15">
        <f t="shared" si="12"/>
        <v>188.52707950508889</v>
      </c>
      <c r="I70" s="22">
        <f t="shared" si="7"/>
        <v>217.29527262718315</v>
      </c>
      <c r="J70" s="15">
        <f t="shared" si="8"/>
        <v>75.308292683879955</v>
      </c>
      <c r="K70" s="15">
        <f t="shared" si="2"/>
        <v>141.9869799433032</v>
      </c>
      <c r="L70" s="15">
        <f t="shared" si="3"/>
        <v>38.699342676165358</v>
      </c>
      <c r="M70" s="15">
        <f t="shared" si="9"/>
        <v>39.128662147188578</v>
      </c>
      <c r="N70" s="15">
        <f t="shared" si="4"/>
        <v>24.259770531256919</v>
      </c>
      <c r="O70" s="15">
        <f t="shared" si="5"/>
        <v>42.419552326168024</v>
      </c>
      <c r="P70" s="1">
        <f>'App MESURE'!T66</f>
        <v>32.30394079709211</v>
      </c>
      <c r="Q70" s="83">
        <v>12.779457145161292</v>
      </c>
      <c r="R70" s="77">
        <f t="shared" si="10"/>
        <v>102.32559660717354</v>
      </c>
    </row>
    <row r="71" spans="1:18" s="1" customFormat="1" x14ac:dyDescent="0.2">
      <c r="A71" s="16">
        <v>35096</v>
      </c>
      <c r="B71" s="1">
        <f t="shared" si="15"/>
        <v>2</v>
      </c>
      <c r="C71" s="46"/>
      <c r="D71" s="46"/>
      <c r="E71" s="46">
        <v>43.569047619999999</v>
      </c>
      <c r="F71" s="50">
        <v>53.908759119999999</v>
      </c>
      <c r="G71" s="15">
        <f t="shared" ref="G71:G77" si="16">IF((F71-$J$2)&gt;0,$I$2*(F71-$J$2),0)</f>
        <v>1.6877822997530638</v>
      </c>
      <c r="H71" s="15">
        <f t="shared" ref="H71:H77" si="17">F71-G71</f>
        <v>52.220976820246932</v>
      </c>
      <c r="I71" s="22">
        <f t="shared" ref="I71:I77" si="18">H71+K70-L70</f>
        <v>155.50861408738479</v>
      </c>
      <c r="J71" s="15">
        <f t="shared" ref="J71:J134" si="19">I71/SQRT(1+(I71/($K$2*(300+(25*Q71)+0.05*(Q71)^3)))^2)</f>
        <v>62.981246793478654</v>
      </c>
      <c r="K71" s="15">
        <f t="shared" ref="K71:K77" si="20">I71-J71</f>
        <v>92.527367293906138</v>
      </c>
      <c r="L71" s="15">
        <f t="shared" ref="L71:L77" si="21">IF(K71&gt;$N$2,(K71-$N$2)/$L$2,0)</f>
        <v>22.121643663590344</v>
      </c>
      <c r="M71" s="15">
        <f t="shared" ref="M71:M77" si="22">L71+M70-N70</f>
        <v>36.990535279522007</v>
      </c>
      <c r="N71" s="15">
        <f t="shared" ref="N71:N77" si="23">$M$2*M71</f>
        <v>22.934131873303645</v>
      </c>
      <c r="O71" s="15">
        <f t="shared" ref="O71:O77" si="24">N71+G71</f>
        <v>24.621914173056709</v>
      </c>
      <c r="P71" s="1">
        <f>'App MESURE'!T67</f>
        <v>7.2400107602167054</v>
      </c>
      <c r="Q71" s="83">
        <v>10.516156965517242</v>
      </c>
      <c r="R71" s="77">
        <f t="shared" ref="R71:R134" si="25">(P71-O71)^2</f>
        <v>302.13056625329898</v>
      </c>
    </row>
    <row r="72" spans="1:18" s="1" customFormat="1" x14ac:dyDescent="0.2">
      <c r="A72" s="16">
        <v>35125</v>
      </c>
      <c r="B72" s="1">
        <f t="shared" si="15"/>
        <v>3</v>
      </c>
      <c r="C72" s="46"/>
      <c r="D72" s="46"/>
      <c r="E72" s="46">
        <v>96.964285709999999</v>
      </c>
      <c r="F72" s="50">
        <v>96.985401460000006</v>
      </c>
      <c r="G72" s="15">
        <f t="shared" si="16"/>
        <v>6.3321548947313451</v>
      </c>
      <c r="H72" s="15">
        <f t="shared" si="17"/>
        <v>90.65324656526866</v>
      </c>
      <c r="I72" s="22">
        <f t="shared" si="18"/>
        <v>161.05897019558446</v>
      </c>
      <c r="J72" s="15">
        <f t="shared" si="19"/>
        <v>74.09240730263646</v>
      </c>
      <c r="K72" s="15">
        <f t="shared" si="20"/>
        <v>86.966562892948005</v>
      </c>
      <c r="L72" s="15">
        <f t="shared" si="21"/>
        <v>20.2577928024775</v>
      </c>
      <c r="M72" s="15">
        <f t="shared" si="22"/>
        <v>34.314196208695861</v>
      </c>
      <c r="N72" s="15">
        <f t="shared" si="23"/>
        <v>21.274801649391435</v>
      </c>
      <c r="O72" s="15">
        <f t="shared" si="24"/>
        <v>27.606956544122781</v>
      </c>
      <c r="P72" s="1">
        <f>'App MESURE'!T68</f>
        <v>15.529621209524725</v>
      </c>
      <c r="Q72" s="83">
        <v>13.343049529032262</v>
      </c>
      <c r="R72" s="77">
        <f t="shared" si="25"/>
        <v>145.86202878433073</v>
      </c>
    </row>
    <row r="73" spans="1:18" s="1" customFormat="1" x14ac:dyDescent="0.2">
      <c r="A73" s="16">
        <v>35156</v>
      </c>
      <c r="B73" s="1">
        <f t="shared" si="15"/>
        <v>4</v>
      </c>
      <c r="C73" s="46"/>
      <c r="D73" s="46"/>
      <c r="E73" s="46">
        <v>27.271428570000001</v>
      </c>
      <c r="F73" s="50">
        <v>28.261313869999999</v>
      </c>
      <c r="G73" s="15">
        <f t="shared" si="16"/>
        <v>0</v>
      </c>
      <c r="H73" s="15">
        <f t="shared" si="17"/>
        <v>28.261313869999999</v>
      </c>
      <c r="I73" s="22">
        <f t="shared" si="18"/>
        <v>94.970083960470504</v>
      </c>
      <c r="J73" s="15">
        <f t="shared" si="19"/>
        <v>68.442695349396189</v>
      </c>
      <c r="K73" s="15">
        <f t="shared" si="20"/>
        <v>26.527388611074315</v>
      </c>
      <c r="L73" s="15">
        <f t="shared" si="21"/>
        <v>2.9383330485080126E-6</v>
      </c>
      <c r="M73" s="15">
        <f t="shared" si="22"/>
        <v>13.039397497637474</v>
      </c>
      <c r="N73" s="15">
        <f t="shared" si="23"/>
        <v>8.0844264485352344</v>
      </c>
      <c r="O73" s="15">
        <f t="shared" si="24"/>
        <v>8.0844264485352344</v>
      </c>
      <c r="P73" s="1">
        <f>'App MESURE'!T69</f>
        <v>0.66070470564093065</v>
      </c>
      <c r="Q73" s="83">
        <v>15.766025500000001</v>
      </c>
      <c r="R73" s="77">
        <f t="shared" si="25"/>
        <v>55.11164451592164</v>
      </c>
    </row>
    <row r="74" spans="1:18" s="1" customFormat="1" x14ac:dyDescent="0.2">
      <c r="A74" s="16">
        <v>35186</v>
      </c>
      <c r="B74" s="1">
        <f t="shared" si="15"/>
        <v>5</v>
      </c>
      <c r="C74" s="46"/>
      <c r="D74" s="46"/>
      <c r="E74" s="46">
        <v>72.8</v>
      </c>
      <c r="F74" s="50">
        <v>51.509489049999999</v>
      </c>
      <c r="G74" s="15">
        <f t="shared" si="16"/>
        <v>1.4291014101631065</v>
      </c>
      <c r="H74" s="15">
        <f t="shared" si="17"/>
        <v>50.080387639836893</v>
      </c>
      <c r="I74" s="22">
        <f t="shared" si="18"/>
        <v>76.607773312578146</v>
      </c>
      <c r="J74" s="15">
        <f t="shared" si="19"/>
        <v>64.604364760932654</v>
      </c>
      <c r="K74" s="15">
        <f t="shared" si="20"/>
        <v>12.003408551645492</v>
      </c>
      <c r="L74" s="15">
        <f t="shared" si="21"/>
        <v>0</v>
      </c>
      <c r="M74" s="15">
        <f t="shared" si="22"/>
        <v>4.9549710491022392</v>
      </c>
      <c r="N74" s="15">
        <f t="shared" si="23"/>
        <v>3.0720820504433881</v>
      </c>
      <c r="O74" s="15">
        <f t="shared" si="24"/>
        <v>4.5011834606064944</v>
      </c>
      <c r="P74" s="1">
        <f>'App MESURE'!T70</f>
        <v>0.96533476802889395</v>
      </c>
      <c r="Q74" s="83">
        <v>18.562027290322579</v>
      </c>
      <c r="R74" s="77">
        <f t="shared" si="25"/>
        <v>12.502225976802725</v>
      </c>
    </row>
    <row r="75" spans="1:18" s="1" customFormat="1" x14ac:dyDescent="0.2">
      <c r="A75" s="16">
        <v>35217</v>
      </c>
      <c r="B75" s="1">
        <f t="shared" si="15"/>
        <v>6</v>
      </c>
      <c r="C75" s="46"/>
      <c r="D75" s="46"/>
      <c r="E75" s="46">
        <v>22.495238100000002</v>
      </c>
      <c r="F75" s="50">
        <v>16.559854009999999</v>
      </c>
      <c r="G75" s="15">
        <f t="shared" si="16"/>
        <v>0</v>
      </c>
      <c r="H75" s="15">
        <f t="shared" si="17"/>
        <v>16.559854009999999</v>
      </c>
      <c r="I75" s="22">
        <f t="shared" si="18"/>
        <v>28.563262561645491</v>
      </c>
      <c r="J75" s="15">
        <f t="shared" si="19"/>
        <v>28.158941445980002</v>
      </c>
      <c r="K75" s="15">
        <f t="shared" si="20"/>
        <v>0.40432111566548912</v>
      </c>
      <c r="L75" s="15">
        <f t="shared" si="21"/>
        <v>0</v>
      </c>
      <c r="M75" s="15">
        <f t="shared" si="22"/>
        <v>1.8828889986588511</v>
      </c>
      <c r="N75" s="15">
        <f t="shared" si="23"/>
        <v>1.1673911791684877</v>
      </c>
      <c r="O75" s="15">
        <f t="shared" si="24"/>
        <v>1.1673911791684877</v>
      </c>
      <c r="P75" s="1">
        <f>'App MESURE'!T71</f>
        <v>0.30723485129252026</v>
      </c>
      <c r="Q75" s="83">
        <v>23.293274699999998</v>
      </c>
      <c r="R75" s="77">
        <f t="shared" si="25"/>
        <v>0.73986890838506869</v>
      </c>
    </row>
    <row r="76" spans="1:18" s="1" customFormat="1" x14ac:dyDescent="0.2">
      <c r="A76" s="16">
        <v>35247</v>
      </c>
      <c r="B76" s="1">
        <f t="shared" si="15"/>
        <v>7</v>
      </c>
      <c r="C76" s="46"/>
      <c r="D76" s="46"/>
      <c r="E76" s="46">
        <v>3.0071428569999998</v>
      </c>
      <c r="F76" s="50">
        <v>4.4481751819999999</v>
      </c>
      <c r="G76" s="15">
        <f t="shared" si="16"/>
        <v>0</v>
      </c>
      <c r="H76" s="15">
        <f t="shared" si="17"/>
        <v>4.4481751819999999</v>
      </c>
      <c r="I76" s="22">
        <f t="shared" si="18"/>
        <v>4.8524962976654891</v>
      </c>
      <c r="J76" s="15">
        <f t="shared" si="19"/>
        <v>4.8508494462258449</v>
      </c>
      <c r="K76" s="15">
        <f t="shared" si="20"/>
        <v>1.6468514396441591E-3</v>
      </c>
      <c r="L76" s="15">
        <f t="shared" si="21"/>
        <v>0</v>
      </c>
      <c r="M76" s="15">
        <f t="shared" si="22"/>
        <v>0.7154978194903634</v>
      </c>
      <c r="N76" s="15">
        <f t="shared" si="23"/>
        <v>0.44360864808402528</v>
      </c>
      <c r="O76" s="15">
        <f t="shared" si="24"/>
        <v>0.44360864808402528</v>
      </c>
      <c r="P76" s="1">
        <f>'App MESURE'!T72</f>
        <v>8.9604738316767338E-2</v>
      </c>
      <c r="Q76" s="83">
        <v>24.767453354838707</v>
      </c>
      <c r="R76" s="77">
        <f t="shared" si="25"/>
        <v>0.12531876813050488</v>
      </c>
    </row>
    <row r="77" spans="1:18" s="4" customFormat="1" ht="13.5" thickBot="1" x14ac:dyDescent="0.25">
      <c r="A77" s="16">
        <v>35278</v>
      </c>
      <c r="B77" s="4">
        <f t="shared" si="15"/>
        <v>8</v>
      </c>
      <c r="C77" s="47"/>
      <c r="D77" s="47"/>
      <c r="E77" s="47">
        <v>0.38095238100000001</v>
      </c>
      <c r="F77" s="57">
        <v>0.36204379599999997</v>
      </c>
      <c r="G77" s="24">
        <f t="shared" si="16"/>
        <v>0</v>
      </c>
      <c r="H77" s="24">
        <f t="shared" si="17"/>
        <v>0.36204379599999997</v>
      </c>
      <c r="I77" s="23">
        <f t="shared" si="18"/>
        <v>0.36369064743964413</v>
      </c>
      <c r="J77" s="24">
        <f t="shared" si="19"/>
        <v>0.36368960524428284</v>
      </c>
      <c r="K77" s="24">
        <f t="shared" si="20"/>
        <v>1.0421953612893553E-6</v>
      </c>
      <c r="L77" s="24">
        <f t="shared" si="21"/>
        <v>0</v>
      </c>
      <c r="M77" s="24">
        <f t="shared" si="22"/>
        <v>0.27188917140633811</v>
      </c>
      <c r="N77" s="24">
        <f t="shared" si="23"/>
        <v>0.16857128627192963</v>
      </c>
      <c r="O77" s="24">
        <f t="shared" si="24"/>
        <v>0.16857128627192963</v>
      </c>
      <c r="P77" s="4">
        <f>'App MESURE'!T73</f>
        <v>2.8652677950129084E-2</v>
      </c>
      <c r="Q77" s="84">
        <v>21.869163612903225</v>
      </c>
      <c r="R77" s="78">
        <f t="shared" si="25"/>
        <v>1.9577216954709438E-2</v>
      </c>
    </row>
    <row r="78" spans="1:18" s="1" customFormat="1" x14ac:dyDescent="0.2">
      <c r="A78" s="16">
        <v>35309</v>
      </c>
      <c r="B78" s="1">
        <v>9</v>
      </c>
      <c r="C78" s="46"/>
      <c r="D78" s="46"/>
      <c r="E78" s="46">
        <v>27.557142859999999</v>
      </c>
      <c r="F78" s="50">
        <v>23.090510949999999</v>
      </c>
      <c r="G78" s="15">
        <f t="shared" ref="G78:G90" si="26">IF((F78-$J$2)&gt;0,$I$2*(F78-$J$2),0)</f>
        <v>0</v>
      </c>
      <c r="H78" s="15">
        <f t="shared" ref="H78:H90" si="27">F78-G78</f>
        <v>23.090510949999999</v>
      </c>
      <c r="I78" s="22">
        <f t="shared" ref="I78:I142" si="28">H78+K77-L77</f>
        <v>23.09051199219536</v>
      </c>
      <c r="J78" s="15">
        <f t="shared" si="19"/>
        <v>22.77760327402472</v>
      </c>
      <c r="K78" s="15">
        <f t="shared" ref="K78:K141" si="29">I78-J78</f>
        <v>0.31290871817063959</v>
      </c>
      <c r="L78" s="15">
        <f t="shared" ref="L78:L141" si="30">IF(K78&gt;$N$2,(K78-$N$2)/$L$2,0)</f>
        <v>0</v>
      </c>
      <c r="M78" s="15">
        <f t="shared" ref="M78:M142" si="31">L78+M77-N77</f>
        <v>0.10331788513440848</v>
      </c>
      <c r="N78" s="15">
        <f t="shared" ref="N78:N141" si="32">$M$2*M78</f>
        <v>6.4057088783333258E-2</v>
      </c>
      <c r="O78" s="15">
        <f t="shared" ref="O78:O141" si="33">N78+G78</f>
        <v>6.4057088783333258E-2</v>
      </c>
      <c r="P78" s="1">
        <f>'App MESURE'!T74</f>
        <v>0.10549395063456615</v>
      </c>
      <c r="Q78" s="83">
        <v>20.595285766666667</v>
      </c>
      <c r="R78" s="77">
        <f t="shared" si="25"/>
        <v>1.7170135200781601E-3</v>
      </c>
    </row>
    <row r="79" spans="1:18" s="1" customFormat="1" x14ac:dyDescent="0.2">
      <c r="A79" s="16">
        <v>35339</v>
      </c>
      <c r="B79" s="1">
        <f t="shared" ref="B79:B89" si="34">B78+1</f>
        <v>10</v>
      </c>
      <c r="C79" s="46"/>
      <c r="D79" s="46"/>
      <c r="E79" s="46">
        <v>19.1547619</v>
      </c>
      <c r="F79" s="50">
        <v>23.013138690000002</v>
      </c>
      <c r="G79" s="15">
        <f t="shared" si="26"/>
        <v>0</v>
      </c>
      <c r="H79" s="15">
        <f t="shared" si="27"/>
        <v>23.013138690000002</v>
      </c>
      <c r="I79" s="22">
        <f t="shared" si="28"/>
        <v>23.326047408170641</v>
      </c>
      <c r="J79" s="15">
        <f t="shared" si="19"/>
        <v>22.892648495777024</v>
      </c>
      <c r="K79" s="15">
        <f t="shared" si="29"/>
        <v>0.43339891239361705</v>
      </c>
      <c r="L79" s="15">
        <f t="shared" si="30"/>
        <v>0</v>
      </c>
      <c r="M79" s="15">
        <f t="shared" si="31"/>
        <v>3.9260796351075225E-2</v>
      </c>
      <c r="N79" s="15">
        <f t="shared" si="32"/>
        <v>2.4341693737666641E-2</v>
      </c>
      <c r="O79" s="15">
        <f t="shared" si="33"/>
        <v>2.4341693737666641E-2</v>
      </c>
      <c r="P79" s="1">
        <f>'App MESURE'!T75</f>
        <v>0.1867633644567504</v>
      </c>
      <c r="Q79" s="83">
        <v>18.455857274193551</v>
      </c>
      <c r="R79" s="77">
        <f t="shared" si="25"/>
        <v>2.6380799119178469E-2</v>
      </c>
    </row>
    <row r="80" spans="1:18" s="1" customFormat="1" x14ac:dyDescent="0.2">
      <c r="A80" s="16">
        <v>35370</v>
      </c>
      <c r="B80" s="1">
        <f t="shared" si="34"/>
        <v>11</v>
      </c>
      <c r="C80" s="46"/>
      <c r="D80" s="46"/>
      <c r="E80" s="46">
        <v>40.97142857</v>
      </c>
      <c r="F80" s="50">
        <v>40.926277370000001</v>
      </c>
      <c r="G80" s="15">
        <f t="shared" si="26"/>
        <v>0.28805662061124654</v>
      </c>
      <c r="H80" s="15">
        <f t="shared" si="27"/>
        <v>40.638220749388758</v>
      </c>
      <c r="I80" s="22">
        <f t="shared" si="28"/>
        <v>41.071619661782378</v>
      </c>
      <c r="J80" s="15">
        <f t="shared" si="19"/>
        <v>37.567623336046957</v>
      </c>
      <c r="K80" s="15">
        <f t="shared" si="29"/>
        <v>3.5039963257354216</v>
      </c>
      <c r="L80" s="15">
        <f t="shared" si="30"/>
        <v>0</v>
      </c>
      <c r="M80" s="15">
        <f t="shared" si="31"/>
        <v>1.4919102613408584E-2</v>
      </c>
      <c r="N80" s="15">
        <f t="shared" si="32"/>
        <v>9.2498436203133222E-3</v>
      </c>
      <c r="O80" s="15">
        <f t="shared" si="33"/>
        <v>0.29730646423155987</v>
      </c>
      <c r="P80" s="1">
        <f>'App MESURE'!T76</f>
        <v>0.5716209251050749</v>
      </c>
      <c r="Q80" s="83">
        <v>14.902539866666672</v>
      </c>
      <c r="R80" s="77">
        <f t="shared" si="25"/>
        <v>7.5248423444327209E-2</v>
      </c>
    </row>
    <row r="81" spans="1:18" s="1" customFormat="1" x14ac:dyDescent="0.2">
      <c r="A81" s="16">
        <v>35400</v>
      </c>
      <c r="B81" s="1">
        <f t="shared" si="34"/>
        <v>12</v>
      </c>
      <c r="C81" s="46"/>
      <c r="D81" s="46"/>
      <c r="E81" s="46">
        <v>217.70714290000001</v>
      </c>
      <c r="F81" s="50">
        <v>195.85766419999999</v>
      </c>
      <c r="G81" s="15">
        <f t="shared" si="26"/>
        <v>16.992215719545115</v>
      </c>
      <c r="H81" s="15">
        <f t="shared" si="27"/>
        <v>178.86544848045486</v>
      </c>
      <c r="I81" s="22">
        <f t="shared" si="28"/>
        <v>182.36944480619027</v>
      </c>
      <c r="J81" s="15">
        <f t="shared" si="19"/>
        <v>72.506313477017528</v>
      </c>
      <c r="K81" s="15">
        <f t="shared" si="29"/>
        <v>109.86313132917275</v>
      </c>
      <c r="L81" s="15">
        <f t="shared" si="30"/>
        <v>27.932184081018708</v>
      </c>
      <c r="M81" s="15">
        <f t="shared" si="31"/>
        <v>27.937853340011802</v>
      </c>
      <c r="N81" s="15">
        <f t="shared" si="32"/>
        <v>17.321469070807318</v>
      </c>
      <c r="O81" s="15">
        <f t="shared" si="33"/>
        <v>34.313684790352433</v>
      </c>
      <c r="P81" s="1">
        <f>'App MESURE'!T77</f>
        <v>33.356926711759357</v>
      </c>
      <c r="Q81" s="83">
        <v>12.54716061612903</v>
      </c>
      <c r="R81" s="77">
        <f t="shared" si="25"/>
        <v>0.91538602095311428</v>
      </c>
    </row>
    <row r="82" spans="1:18" s="1" customFormat="1" x14ac:dyDescent="0.2">
      <c r="A82" s="16">
        <v>35431</v>
      </c>
      <c r="B82" s="1">
        <v>1</v>
      </c>
      <c r="C82" s="46"/>
      <c r="D82" s="46"/>
      <c r="E82" s="46">
        <v>107.3404762</v>
      </c>
      <c r="F82" s="50">
        <v>90.063503650000001</v>
      </c>
      <c r="G82" s="15">
        <f t="shared" si="26"/>
        <v>5.5858601338661886</v>
      </c>
      <c r="H82" s="15">
        <f t="shared" si="27"/>
        <v>84.47764351613381</v>
      </c>
      <c r="I82" s="22">
        <f t="shared" si="28"/>
        <v>166.40859076428785</v>
      </c>
      <c r="J82" s="15">
        <f t="shared" si="19"/>
        <v>70.774812697655406</v>
      </c>
      <c r="K82" s="15">
        <f t="shared" si="29"/>
        <v>95.633778066632445</v>
      </c>
      <c r="L82" s="15">
        <f t="shared" si="30"/>
        <v>23.162839500782269</v>
      </c>
      <c r="M82" s="15">
        <f t="shared" si="31"/>
        <v>33.77922376998675</v>
      </c>
      <c r="N82" s="15">
        <f t="shared" si="32"/>
        <v>20.943118737391785</v>
      </c>
      <c r="O82" s="15">
        <f t="shared" si="33"/>
        <v>26.528978871257973</v>
      </c>
      <c r="P82" s="1">
        <f>'App MESURE'!T78</f>
        <v>33.578333768646708</v>
      </c>
      <c r="Q82" s="83">
        <v>12.394158370967741</v>
      </c>
      <c r="R82" s="77">
        <f t="shared" si="25"/>
        <v>49.693404469338546</v>
      </c>
    </row>
    <row r="83" spans="1:18" s="1" customFormat="1" x14ac:dyDescent="0.2">
      <c r="A83" s="16">
        <v>35462</v>
      </c>
      <c r="B83" s="1">
        <f t="shared" si="34"/>
        <v>2</v>
      </c>
      <c r="C83" s="46"/>
      <c r="D83" s="46"/>
      <c r="E83" s="46">
        <v>2.7738095239999998</v>
      </c>
      <c r="F83" s="50">
        <v>5.4795620439999997</v>
      </c>
      <c r="G83" s="15">
        <f t="shared" si="26"/>
        <v>0</v>
      </c>
      <c r="H83" s="15">
        <f t="shared" si="27"/>
        <v>5.4795620439999997</v>
      </c>
      <c r="I83" s="22">
        <f t="shared" si="28"/>
        <v>77.950500609850181</v>
      </c>
      <c r="J83" s="15">
        <f t="shared" si="19"/>
        <v>58.419998757281412</v>
      </c>
      <c r="K83" s="15">
        <f t="shared" si="29"/>
        <v>19.530501852568769</v>
      </c>
      <c r="L83" s="15">
        <f t="shared" si="30"/>
        <v>0</v>
      </c>
      <c r="M83" s="15">
        <f t="shared" si="31"/>
        <v>12.836105032594965</v>
      </c>
      <c r="N83" s="15">
        <f t="shared" si="32"/>
        <v>7.9583851202088782</v>
      </c>
      <c r="O83" s="15">
        <f t="shared" si="33"/>
        <v>7.9583851202088782</v>
      </c>
      <c r="P83" s="1">
        <f>'App MESURE'!T79</f>
        <v>1.466496153265697</v>
      </c>
      <c r="Q83" s="83">
        <v>14.152910303571428</v>
      </c>
      <c r="R83" s="77">
        <f t="shared" si="25"/>
        <v>42.1446223591186</v>
      </c>
    </row>
    <row r="84" spans="1:18" s="1" customFormat="1" x14ac:dyDescent="0.2">
      <c r="A84" s="16">
        <v>35490</v>
      </c>
      <c r="B84" s="1">
        <f t="shared" si="34"/>
        <v>3</v>
      </c>
      <c r="C84" s="46"/>
      <c r="D84" s="46"/>
      <c r="E84" s="46">
        <v>19</v>
      </c>
      <c r="F84" s="50">
        <v>16.217518250000001</v>
      </c>
      <c r="G84" s="15">
        <f t="shared" si="26"/>
        <v>0</v>
      </c>
      <c r="H84" s="15">
        <f t="shared" si="27"/>
        <v>16.217518250000001</v>
      </c>
      <c r="I84" s="22">
        <f t="shared" si="28"/>
        <v>35.748020102568773</v>
      </c>
      <c r="J84" s="15">
        <f t="shared" si="19"/>
        <v>33.890223064380827</v>
      </c>
      <c r="K84" s="15">
        <f t="shared" si="29"/>
        <v>1.8577970381879467</v>
      </c>
      <c r="L84" s="15">
        <f t="shared" si="30"/>
        <v>0</v>
      </c>
      <c r="M84" s="15">
        <f t="shared" si="31"/>
        <v>4.8777199123860866</v>
      </c>
      <c r="N84" s="15">
        <f t="shared" si="32"/>
        <v>3.0241863456793738</v>
      </c>
      <c r="O84" s="15">
        <f t="shared" si="33"/>
        <v>3.0241863456793738</v>
      </c>
      <c r="P84" s="1">
        <f>'App MESURE'!T80</f>
        <v>1.015346714996392</v>
      </c>
      <c r="Q84" s="83">
        <v>16.84803835483871</v>
      </c>
      <c r="R84" s="77">
        <f t="shared" si="25"/>
        <v>4.0354366618025388</v>
      </c>
    </row>
    <row r="85" spans="1:18" s="1" customFormat="1" x14ac:dyDescent="0.2">
      <c r="A85" s="16">
        <v>35521</v>
      </c>
      <c r="B85" s="1">
        <f t="shared" si="34"/>
        <v>4</v>
      </c>
      <c r="C85" s="46"/>
      <c r="D85" s="46"/>
      <c r="E85" s="46">
        <v>83.992857139999998</v>
      </c>
      <c r="F85" s="50">
        <v>107.53430659999999</v>
      </c>
      <c r="G85" s="15">
        <f t="shared" si="26"/>
        <v>7.469500873383625</v>
      </c>
      <c r="H85" s="15">
        <f t="shared" si="27"/>
        <v>100.06480572661637</v>
      </c>
      <c r="I85" s="22">
        <f t="shared" si="28"/>
        <v>101.92260276480431</v>
      </c>
      <c r="J85" s="15">
        <f t="shared" si="19"/>
        <v>74.216189751460178</v>
      </c>
      <c r="K85" s="15">
        <f t="shared" si="29"/>
        <v>27.706413013344132</v>
      </c>
      <c r="L85" s="15">
        <f t="shared" si="30"/>
        <v>0.39518419071894778</v>
      </c>
      <c r="M85" s="15">
        <f t="shared" si="31"/>
        <v>2.2487177574256605</v>
      </c>
      <c r="N85" s="15">
        <f t="shared" si="32"/>
        <v>1.3942050096039096</v>
      </c>
      <c r="O85" s="15">
        <f t="shared" si="33"/>
        <v>8.863705882987535</v>
      </c>
      <c r="P85" s="1">
        <f>'App MESURE'!T81</f>
        <v>3.3887001253836746</v>
      </c>
      <c r="Q85" s="83">
        <v>17.081812883333331</v>
      </c>
      <c r="R85" s="77">
        <f t="shared" si="25"/>
        <v>29.975688045795415</v>
      </c>
    </row>
    <row r="86" spans="1:18" s="1" customFormat="1" x14ac:dyDescent="0.2">
      <c r="A86" s="16">
        <v>35551</v>
      </c>
      <c r="B86" s="1">
        <f t="shared" si="34"/>
        <v>5</v>
      </c>
      <c r="C86" s="46"/>
      <c r="D86" s="46"/>
      <c r="E86" s="46">
        <v>13.8452381</v>
      </c>
      <c r="F86" s="50">
        <v>17.041605839999999</v>
      </c>
      <c r="G86" s="15">
        <f t="shared" si="26"/>
        <v>0</v>
      </c>
      <c r="H86" s="15">
        <f t="shared" si="27"/>
        <v>17.041605839999999</v>
      </c>
      <c r="I86" s="22">
        <f t="shared" si="28"/>
        <v>44.352834662625185</v>
      </c>
      <c r="J86" s="15">
        <f t="shared" si="19"/>
        <v>41.40620536928477</v>
      </c>
      <c r="K86" s="15">
        <f t="shared" si="29"/>
        <v>2.9466292933404148</v>
      </c>
      <c r="L86" s="15">
        <f t="shared" si="30"/>
        <v>0</v>
      </c>
      <c r="M86" s="15">
        <f t="shared" si="31"/>
        <v>0.85451274782175091</v>
      </c>
      <c r="N86" s="15">
        <f t="shared" si="32"/>
        <v>0.52979790364948554</v>
      </c>
      <c r="O86" s="15">
        <f t="shared" si="33"/>
        <v>0.52979790364948554</v>
      </c>
      <c r="P86" s="1">
        <f>'App MESURE'!T82</f>
        <v>0.39540695571178142</v>
      </c>
      <c r="Q86" s="83">
        <v>17.999892096774193</v>
      </c>
      <c r="R86" s="77">
        <f t="shared" si="25"/>
        <v>1.8060926887594701E-2</v>
      </c>
    </row>
    <row r="87" spans="1:18" s="1" customFormat="1" x14ac:dyDescent="0.2">
      <c r="A87" s="16">
        <v>35582</v>
      </c>
      <c r="B87" s="1">
        <f t="shared" si="34"/>
        <v>6</v>
      </c>
      <c r="C87" s="46"/>
      <c r="D87" s="46"/>
      <c r="E87" s="46">
        <v>22.945238100000001</v>
      </c>
      <c r="F87" s="50">
        <v>19.02773723</v>
      </c>
      <c r="G87" s="15">
        <f t="shared" si="26"/>
        <v>0</v>
      </c>
      <c r="H87" s="15">
        <f t="shared" si="27"/>
        <v>19.02773723</v>
      </c>
      <c r="I87" s="22">
        <f t="shared" si="28"/>
        <v>21.974366523340414</v>
      </c>
      <c r="J87" s="15">
        <f t="shared" si="19"/>
        <v>21.683683144739586</v>
      </c>
      <c r="K87" s="15">
        <f t="shared" si="29"/>
        <v>0.29068337860082849</v>
      </c>
      <c r="L87" s="15">
        <f t="shared" si="30"/>
        <v>0</v>
      </c>
      <c r="M87" s="15">
        <f t="shared" si="31"/>
        <v>0.32471484417226537</v>
      </c>
      <c r="N87" s="15">
        <f t="shared" si="32"/>
        <v>0.20132320338680454</v>
      </c>
      <c r="O87" s="15">
        <f t="shared" si="33"/>
        <v>0.20132320338680454</v>
      </c>
      <c r="P87" s="1">
        <f>'App MESURE'!T83</f>
        <v>0.26529774992914962</v>
      </c>
      <c r="Q87" s="83">
        <v>20.069548233333329</v>
      </c>
      <c r="R87" s="77">
        <f t="shared" si="25"/>
        <v>4.0927426052986765E-3</v>
      </c>
    </row>
    <row r="88" spans="1:18" s="1" customFormat="1" x14ac:dyDescent="0.2">
      <c r="A88" s="16">
        <v>35612</v>
      </c>
      <c r="B88" s="1">
        <f t="shared" si="34"/>
        <v>7</v>
      </c>
      <c r="C88" s="46"/>
      <c r="D88" s="46"/>
      <c r="E88" s="46">
        <v>2.2261904760000002</v>
      </c>
      <c r="F88" s="50">
        <v>2.059854015</v>
      </c>
      <c r="G88" s="15">
        <f t="shared" si="26"/>
        <v>0</v>
      </c>
      <c r="H88" s="15">
        <f t="shared" si="27"/>
        <v>2.059854015</v>
      </c>
      <c r="I88" s="22">
        <f t="shared" si="28"/>
        <v>2.3505373936008285</v>
      </c>
      <c r="J88" s="15">
        <f t="shared" si="19"/>
        <v>2.3502719205888813</v>
      </c>
      <c r="K88" s="15">
        <f t="shared" si="29"/>
        <v>2.6547301194712603E-4</v>
      </c>
      <c r="L88" s="15">
        <f t="shared" si="30"/>
        <v>0</v>
      </c>
      <c r="M88" s="15">
        <f t="shared" si="31"/>
        <v>0.12339164078546083</v>
      </c>
      <c r="N88" s="15">
        <f t="shared" si="32"/>
        <v>7.6502817286985714E-2</v>
      </c>
      <c r="O88" s="15">
        <f t="shared" si="33"/>
        <v>7.6502817286985714E-2</v>
      </c>
      <c r="P88" s="1">
        <f>'App MESURE'!T84</f>
        <v>0.1900193505874469</v>
      </c>
      <c r="Q88" s="83">
        <v>22.279574451612906</v>
      </c>
      <c r="R88" s="77">
        <f t="shared" si="25"/>
        <v>1.2886003332554713E-2</v>
      </c>
    </row>
    <row r="89" spans="1:18" s="4" customFormat="1" ht="13.5" thickBot="1" x14ac:dyDescent="0.25">
      <c r="A89" s="16">
        <v>35643</v>
      </c>
      <c r="B89" s="4">
        <f t="shared" si="34"/>
        <v>8</v>
      </c>
      <c r="C89" s="47"/>
      <c r="D89" s="47"/>
      <c r="E89" s="47">
        <v>8.4</v>
      </c>
      <c r="F89" s="57">
        <v>12.76934307</v>
      </c>
      <c r="G89" s="24">
        <f t="shared" si="26"/>
        <v>0</v>
      </c>
      <c r="H89" s="24">
        <f t="shared" si="27"/>
        <v>12.76934307</v>
      </c>
      <c r="I89" s="23">
        <f t="shared" si="28"/>
        <v>12.769608543011946</v>
      </c>
      <c r="J89" s="24">
        <f t="shared" si="19"/>
        <v>12.732514820717713</v>
      </c>
      <c r="K89" s="24">
        <f t="shared" si="29"/>
        <v>3.70937222942338E-2</v>
      </c>
      <c r="L89" s="24">
        <f t="shared" si="30"/>
        <v>0</v>
      </c>
      <c r="M89" s="24">
        <f t="shared" si="31"/>
        <v>4.6888823498475118E-2</v>
      </c>
      <c r="N89" s="24">
        <f t="shared" si="32"/>
        <v>2.9071070569054572E-2</v>
      </c>
      <c r="O89" s="24">
        <f t="shared" si="33"/>
        <v>2.9071070569054572E-2</v>
      </c>
      <c r="P89" s="4">
        <f>'App MESURE'!T85</f>
        <v>0.1756930116123824</v>
      </c>
      <c r="Q89" s="84">
        <v>23.226721741935485</v>
      </c>
      <c r="R89" s="78">
        <f t="shared" si="25"/>
        <v>2.1497993595313097E-2</v>
      </c>
    </row>
    <row r="90" spans="1:18" s="1" customFormat="1" x14ac:dyDescent="0.2">
      <c r="A90" s="16">
        <v>35674</v>
      </c>
      <c r="B90" s="1">
        <f t="shared" ref="B90:B153" si="35">B78</f>
        <v>9</v>
      </c>
      <c r="C90" s="46"/>
      <c r="D90" s="46"/>
      <c r="E90" s="46">
        <v>38.79047619</v>
      </c>
      <c r="F90" s="50">
        <v>39.01240876</v>
      </c>
      <c r="G90" s="15">
        <f t="shared" si="26"/>
        <v>8.1710015123396845E-2</v>
      </c>
      <c r="H90" s="15">
        <f t="shared" si="27"/>
        <v>38.930698744876601</v>
      </c>
      <c r="I90" s="22">
        <f t="shared" si="28"/>
        <v>38.967792467170838</v>
      </c>
      <c r="J90" s="15">
        <f t="shared" si="19"/>
        <v>37.895824645400431</v>
      </c>
      <c r="K90" s="15">
        <f t="shared" si="29"/>
        <v>1.0719678217704072</v>
      </c>
      <c r="L90" s="15">
        <f t="shared" si="30"/>
        <v>0</v>
      </c>
      <c r="M90" s="15">
        <f t="shared" si="31"/>
        <v>1.7817752929420547E-2</v>
      </c>
      <c r="N90" s="15">
        <f t="shared" si="32"/>
        <v>1.1047006816240738E-2</v>
      </c>
      <c r="O90" s="15">
        <f t="shared" si="33"/>
        <v>9.2757021939637585E-2</v>
      </c>
      <c r="P90" s="1">
        <f>'App MESURE'!T86</f>
        <v>0.10406131673705971</v>
      </c>
      <c r="Q90" s="83">
        <v>22.840185566666662</v>
      </c>
      <c r="R90" s="77">
        <f t="shared" si="25"/>
        <v>1.2778708086702483E-4</v>
      </c>
    </row>
    <row r="91" spans="1:18" s="1" customFormat="1" x14ac:dyDescent="0.2">
      <c r="A91" s="16">
        <v>35704</v>
      </c>
      <c r="B91" s="1">
        <f t="shared" si="35"/>
        <v>10</v>
      </c>
      <c r="C91" s="46"/>
      <c r="D91" s="46"/>
      <c r="E91" s="46">
        <v>42.678571429999998</v>
      </c>
      <c r="F91" s="50">
        <v>40.429197080000002</v>
      </c>
      <c r="G91" s="15">
        <f t="shared" ref="G91:G141" si="36">IF((F91-$J$2)&gt;0,$I$2*(F91-$J$2),0)</f>
        <v>0.23446316599242831</v>
      </c>
      <c r="H91" s="15">
        <f t="shared" ref="H91:H141" si="37">F91-G91</f>
        <v>40.194733914007571</v>
      </c>
      <c r="I91" s="22">
        <f t="shared" si="28"/>
        <v>41.266701735777978</v>
      </c>
      <c r="J91" s="15">
        <f t="shared" si="19"/>
        <v>39.484345530648866</v>
      </c>
      <c r="K91" s="15">
        <f t="shared" si="29"/>
        <v>1.782356205129112</v>
      </c>
      <c r="L91" s="15">
        <f t="shared" si="30"/>
        <v>0</v>
      </c>
      <c r="M91" s="15">
        <f t="shared" si="31"/>
        <v>6.7707461131798086E-3</v>
      </c>
      <c r="N91" s="15">
        <f t="shared" si="32"/>
        <v>4.1978625901714813E-3</v>
      </c>
      <c r="O91" s="15">
        <f t="shared" si="33"/>
        <v>0.2386610285825998</v>
      </c>
      <c r="P91" s="1">
        <f>'App MESURE'!T87</f>
        <v>1.0602793236000025</v>
      </c>
      <c r="Q91" s="83">
        <v>20.285612290322582</v>
      </c>
      <c r="R91" s="77">
        <f t="shared" si="25"/>
        <v>0.67505662270730371</v>
      </c>
    </row>
    <row r="92" spans="1:18" s="1" customFormat="1" x14ac:dyDescent="0.2">
      <c r="A92" s="16">
        <v>35735</v>
      </c>
      <c r="B92" s="1">
        <f t="shared" si="35"/>
        <v>11</v>
      </c>
      <c r="C92" s="46"/>
      <c r="D92" s="46"/>
      <c r="E92" s="46">
        <v>81.383333329999999</v>
      </c>
      <c r="F92" s="50">
        <v>71.493430660000001</v>
      </c>
      <c r="G92" s="15">
        <f t="shared" si="36"/>
        <v>3.5836999515388861</v>
      </c>
      <c r="H92" s="15">
        <f t="shared" si="37"/>
        <v>67.909730708461112</v>
      </c>
      <c r="I92" s="22">
        <f t="shared" si="28"/>
        <v>69.692086913590231</v>
      </c>
      <c r="J92" s="15">
        <f t="shared" si="19"/>
        <v>56.80708831730928</v>
      </c>
      <c r="K92" s="15">
        <f t="shared" si="29"/>
        <v>12.884998596280951</v>
      </c>
      <c r="L92" s="15">
        <f t="shared" si="30"/>
        <v>0</v>
      </c>
      <c r="M92" s="15">
        <f t="shared" si="31"/>
        <v>2.5728835230083274E-3</v>
      </c>
      <c r="N92" s="15">
        <f t="shared" si="32"/>
        <v>1.5951877842651629E-3</v>
      </c>
      <c r="O92" s="15">
        <f t="shared" si="33"/>
        <v>3.5852951393231511</v>
      </c>
      <c r="P92" s="1">
        <f>'App MESURE'!T88</f>
        <v>2.3348025345998353</v>
      </c>
      <c r="Q92" s="83">
        <v>15.669791766666666</v>
      </c>
      <c r="R92" s="77">
        <f t="shared" si="25"/>
        <v>1.563731754467703</v>
      </c>
    </row>
    <row r="93" spans="1:18" s="1" customFormat="1" x14ac:dyDescent="0.2">
      <c r="A93" s="16">
        <v>35765</v>
      </c>
      <c r="B93" s="1">
        <f t="shared" si="35"/>
        <v>12</v>
      </c>
      <c r="C93" s="46"/>
      <c r="D93" s="46"/>
      <c r="E93" s="46">
        <v>89.121428570000006</v>
      </c>
      <c r="F93" s="50">
        <v>84.625547449999999</v>
      </c>
      <c r="G93" s="15">
        <f t="shared" si="36"/>
        <v>4.9995587562279367</v>
      </c>
      <c r="H93" s="15">
        <f t="shared" si="37"/>
        <v>79.625988693772058</v>
      </c>
      <c r="I93" s="22">
        <f t="shared" si="28"/>
        <v>92.510987290053009</v>
      </c>
      <c r="J93" s="15">
        <f t="shared" si="19"/>
        <v>60.011337488494583</v>
      </c>
      <c r="K93" s="15">
        <f t="shared" si="29"/>
        <v>32.499649801558427</v>
      </c>
      <c r="L93" s="15">
        <f t="shared" si="30"/>
        <v>2.0017644390174953</v>
      </c>
      <c r="M93" s="15">
        <f t="shared" si="31"/>
        <v>2.0027421347562386</v>
      </c>
      <c r="N93" s="15">
        <f t="shared" si="32"/>
        <v>1.2417001235488681</v>
      </c>
      <c r="O93" s="15">
        <f t="shared" si="33"/>
        <v>6.2412588797768045</v>
      </c>
      <c r="P93" s="1">
        <f>'App MESURE'!T89</f>
        <v>3.3937794637475593</v>
      </c>
      <c r="Q93" s="83">
        <v>12.51621022580645</v>
      </c>
      <c r="R93" s="77">
        <f t="shared" si="25"/>
        <v>8.1081390247102512</v>
      </c>
    </row>
    <row r="94" spans="1:18" s="1" customFormat="1" x14ac:dyDescent="0.2">
      <c r="A94" s="16">
        <v>35796</v>
      </c>
      <c r="B94" s="1">
        <f t="shared" si="35"/>
        <v>1</v>
      </c>
      <c r="C94" s="46"/>
      <c r="D94" s="46"/>
      <c r="E94" s="46">
        <v>35.114285709999997</v>
      </c>
      <c r="F94" s="50">
        <v>38.51240876</v>
      </c>
      <c r="G94" s="15">
        <f t="shared" si="36"/>
        <v>2.7801767605859708E-2</v>
      </c>
      <c r="H94" s="15">
        <f t="shared" si="37"/>
        <v>38.484606992394141</v>
      </c>
      <c r="I94" s="22">
        <f t="shared" si="28"/>
        <v>68.982492354935076</v>
      </c>
      <c r="J94" s="15">
        <f t="shared" si="19"/>
        <v>50.071650568194563</v>
      </c>
      <c r="K94" s="15">
        <f t="shared" si="29"/>
        <v>18.910841786740512</v>
      </c>
      <c r="L94" s="15">
        <f t="shared" si="30"/>
        <v>0</v>
      </c>
      <c r="M94" s="15">
        <f t="shared" si="31"/>
        <v>0.76104201120737058</v>
      </c>
      <c r="N94" s="15">
        <f t="shared" si="32"/>
        <v>0.47184604694856974</v>
      </c>
      <c r="O94" s="15">
        <f t="shared" si="33"/>
        <v>0.49964781455442947</v>
      </c>
      <c r="P94" s="1">
        <f>'App MESURE'!T90</f>
        <v>1.4649332799229628</v>
      </c>
      <c r="Q94" s="83">
        <v>11.337918770967741</v>
      </c>
      <c r="R94" s="77">
        <f t="shared" si="25"/>
        <v>0.93177602965174611</v>
      </c>
    </row>
    <row r="95" spans="1:18" s="1" customFormat="1" x14ac:dyDescent="0.2">
      <c r="A95" s="16">
        <v>35827</v>
      </c>
      <c r="B95" s="1">
        <f t="shared" si="35"/>
        <v>2</v>
      </c>
      <c r="C95" s="46"/>
      <c r="D95" s="46"/>
      <c r="E95" s="46">
        <v>72.585714289999999</v>
      </c>
      <c r="F95" s="50">
        <v>73.617518250000003</v>
      </c>
      <c r="G95" s="15">
        <f t="shared" si="36"/>
        <v>3.8127116306401843</v>
      </c>
      <c r="H95" s="15">
        <f t="shared" si="37"/>
        <v>69.804806619359823</v>
      </c>
      <c r="I95" s="22">
        <f t="shared" si="28"/>
        <v>88.715648406100343</v>
      </c>
      <c r="J95" s="15">
        <f t="shared" si="19"/>
        <v>64.737226899651688</v>
      </c>
      <c r="K95" s="15">
        <f t="shared" si="29"/>
        <v>23.978421506448655</v>
      </c>
      <c r="L95" s="15">
        <f t="shared" si="30"/>
        <v>0</v>
      </c>
      <c r="M95" s="15">
        <f t="shared" si="31"/>
        <v>0.28919596425880084</v>
      </c>
      <c r="N95" s="15">
        <f t="shared" si="32"/>
        <v>0.17930149784045651</v>
      </c>
      <c r="O95" s="15">
        <f t="shared" si="33"/>
        <v>3.9920131284806408</v>
      </c>
      <c r="P95" s="1">
        <f>'App MESURE'!T91</f>
        <v>7.2107068850404348</v>
      </c>
      <c r="Q95" s="83">
        <v>15.167110000000003</v>
      </c>
      <c r="R95" s="77">
        <f t="shared" si="25"/>
        <v>10.359989498516999</v>
      </c>
    </row>
    <row r="96" spans="1:18" s="1" customFormat="1" x14ac:dyDescent="0.2">
      <c r="A96" s="16">
        <v>35855</v>
      </c>
      <c r="B96" s="1">
        <f t="shared" si="35"/>
        <v>3</v>
      </c>
      <c r="C96" s="46"/>
      <c r="D96" s="46"/>
      <c r="E96" s="46">
        <v>18.373809519999998</v>
      </c>
      <c r="F96" s="50">
        <v>25.827007299999998</v>
      </c>
      <c r="G96" s="15">
        <f t="shared" si="36"/>
        <v>0</v>
      </c>
      <c r="H96" s="15">
        <f t="shared" si="37"/>
        <v>25.827007299999998</v>
      </c>
      <c r="I96" s="22">
        <f t="shared" si="28"/>
        <v>49.805428806448653</v>
      </c>
      <c r="J96" s="15">
        <f t="shared" si="19"/>
        <v>44.956010175423486</v>
      </c>
      <c r="K96" s="15">
        <f t="shared" si="29"/>
        <v>4.8494186310251663</v>
      </c>
      <c r="L96" s="15">
        <f t="shared" si="30"/>
        <v>0</v>
      </c>
      <c r="M96" s="15">
        <f t="shared" si="31"/>
        <v>0.10989446641834433</v>
      </c>
      <c r="N96" s="15">
        <f t="shared" si="32"/>
        <v>6.813456917937348E-2</v>
      </c>
      <c r="O96" s="15">
        <f t="shared" si="33"/>
        <v>6.813456917937348E-2</v>
      </c>
      <c r="P96" s="1">
        <f>'App MESURE'!T92</f>
        <v>0.29551330122201297</v>
      </c>
      <c r="Q96" s="83">
        <v>16.569747870967742</v>
      </c>
      <c r="R96" s="77">
        <f t="shared" si="25"/>
        <v>5.1701087785318442E-2</v>
      </c>
    </row>
    <row r="97" spans="1:18" s="1" customFormat="1" x14ac:dyDescent="0.2">
      <c r="A97" s="16">
        <v>35886</v>
      </c>
      <c r="B97" s="1">
        <f t="shared" si="35"/>
        <v>4</v>
      </c>
      <c r="C97" s="46"/>
      <c r="D97" s="46"/>
      <c r="E97" s="46">
        <v>15.46428571</v>
      </c>
      <c r="F97" s="50">
        <v>17.40583942</v>
      </c>
      <c r="G97" s="15">
        <f t="shared" si="36"/>
        <v>0</v>
      </c>
      <c r="H97" s="15">
        <f t="shared" si="37"/>
        <v>17.40583942</v>
      </c>
      <c r="I97" s="22">
        <f t="shared" si="28"/>
        <v>22.255258051025166</v>
      </c>
      <c r="J97" s="15">
        <f t="shared" si="19"/>
        <v>21.613716932036848</v>
      </c>
      <c r="K97" s="15">
        <f t="shared" si="29"/>
        <v>0.641541118988318</v>
      </c>
      <c r="L97" s="15">
        <f t="shared" si="30"/>
        <v>0</v>
      </c>
      <c r="M97" s="15">
        <f t="shared" si="31"/>
        <v>4.1759897238970847E-2</v>
      </c>
      <c r="N97" s="15">
        <f t="shared" si="32"/>
        <v>2.5891136288161924E-2</v>
      </c>
      <c r="O97" s="15">
        <f t="shared" si="33"/>
        <v>2.5891136288161924E-2</v>
      </c>
      <c r="P97" s="1">
        <f>'App MESURE'!T93</f>
        <v>0.27988456779466997</v>
      </c>
      <c r="Q97" s="83">
        <v>14.54525215</v>
      </c>
      <c r="R97" s="77">
        <f t="shared" si="25"/>
        <v>6.4512663248451202E-2</v>
      </c>
    </row>
    <row r="98" spans="1:18" s="1" customFormat="1" x14ac:dyDescent="0.2">
      <c r="A98" s="16">
        <v>35916</v>
      </c>
      <c r="B98" s="1">
        <f t="shared" si="35"/>
        <v>5</v>
      </c>
      <c r="C98" s="46"/>
      <c r="D98" s="46"/>
      <c r="E98" s="46">
        <v>20.202380949999998</v>
      </c>
      <c r="F98" s="50">
        <v>25.494160579999999</v>
      </c>
      <c r="G98" s="15">
        <f t="shared" si="36"/>
        <v>0</v>
      </c>
      <c r="H98" s="15">
        <f t="shared" si="37"/>
        <v>25.494160579999999</v>
      </c>
      <c r="I98" s="22">
        <f t="shared" si="28"/>
        <v>26.135701698988317</v>
      </c>
      <c r="J98" s="15">
        <f t="shared" si="19"/>
        <v>25.384418559364125</v>
      </c>
      <c r="K98" s="15">
        <f t="shared" si="29"/>
        <v>0.75128313962419213</v>
      </c>
      <c r="L98" s="15">
        <f t="shared" si="30"/>
        <v>0</v>
      </c>
      <c r="M98" s="15">
        <f t="shared" si="31"/>
        <v>1.5868760950808924E-2</v>
      </c>
      <c r="N98" s="15">
        <f t="shared" si="32"/>
        <v>9.8386317895015323E-3</v>
      </c>
      <c r="O98" s="15">
        <f t="shared" si="33"/>
        <v>9.8386317895015323E-3</v>
      </c>
      <c r="P98" s="1">
        <f>'App MESURE'!T94</f>
        <v>0.20642952068615736</v>
      </c>
      <c r="Q98" s="83">
        <v>16.864651580645162</v>
      </c>
      <c r="R98" s="77">
        <f t="shared" si="25"/>
        <v>3.8647977597177273E-2</v>
      </c>
    </row>
    <row r="99" spans="1:18" s="1" customFormat="1" x14ac:dyDescent="0.2">
      <c r="A99" s="16">
        <v>35947</v>
      </c>
      <c r="B99" s="1">
        <f t="shared" si="35"/>
        <v>6</v>
      </c>
      <c r="C99" s="46"/>
      <c r="D99" s="46"/>
      <c r="E99" s="46">
        <v>20.34047619</v>
      </c>
      <c r="F99" s="50">
        <v>17.570802919999998</v>
      </c>
      <c r="G99" s="15">
        <f t="shared" si="36"/>
        <v>0</v>
      </c>
      <c r="H99" s="15">
        <f t="shared" si="37"/>
        <v>17.570802919999998</v>
      </c>
      <c r="I99" s="22">
        <f t="shared" si="28"/>
        <v>18.322086059624191</v>
      </c>
      <c r="J99" s="15">
        <f t="shared" si="19"/>
        <v>18.198447754260769</v>
      </c>
      <c r="K99" s="15">
        <f t="shared" si="29"/>
        <v>0.12363830536342135</v>
      </c>
      <c r="L99" s="15">
        <f t="shared" si="30"/>
        <v>0</v>
      </c>
      <c r="M99" s="15">
        <f t="shared" si="31"/>
        <v>6.0301291613073914E-3</v>
      </c>
      <c r="N99" s="15">
        <f t="shared" si="32"/>
        <v>3.7386800800105827E-3</v>
      </c>
      <c r="O99" s="15">
        <f t="shared" si="33"/>
        <v>3.7386800800105827E-3</v>
      </c>
      <c r="P99" s="1">
        <f>'App MESURE'!T95</f>
        <v>0.13128136078968233</v>
      </c>
      <c r="Q99" s="83">
        <v>22.3277395</v>
      </c>
      <c r="R99" s="77">
        <f t="shared" si="25"/>
        <v>1.6267135402609278E-2</v>
      </c>
    </row>
    <row r="100" spans="1:18" s="1" customFormat="1" x14ac:dyDescent="0.2">
      <c r="A100" s="16">
        <v>35977</v>
      </c>
      <c r="B100" s="1">
        <f t="shared" si="35"/>
        <v>7</v>
      </c>
      <c r="C100" s="46"/>
      <c r="D100" s="46"/>
      <c r="E100" s="46">
        <v>0.8</v>
      </c>
      <c r="F100" s="50">
        <v>1.9036496350000001</v>
      </c>
      <c r="G100" s="15">
        <f t="shared" si="36"/>
        <v>0</v>
      </c>
      <c r="H100" s="15">
        <f t="shared" si="37"/>
        <v>1.9036496350000001</v>
      </c>
      <c r="I100" s="22">
        <f t="shared" si="28"/>
        <v>2.0272879403634212</v>
      </c>
      <c r="J100" s="15">
        <f t="shared" si="19"/>
        <v>2.0271617199295191</v>
      </c>
      <c r="K100" s="15">
        <f t="shared" si="29"/>
        <v>1.2622043390209114E-4</v>
      </c>
      <c r="L100" s="15">
        <f t="shared" si="30"/>
        <v>0</v>
      </c>
      <c r="M100" s="15">
        <f t="shared" si="31"/>
        <v>2.2914490812968088E-3</v>
      </c>
      <c r="N100" s="15">
        <f t="shared" si="32"/>
        <v>1.4206984304040214E-3</v>
      </c>
      <c r="O100" s="15">
        <f t="shared" si="33"/>
        <v>1.4206984304040214E-3</v>
      </c>
      <c r="P100" s="1">
        <f>'App MESURE'!T96</f>
        <v>5.3137693652966667E-2</v>
      </c>
      <c r="Q100" s="83">
        <v>24.413622903225811</v>
      </c>
      <c r="R100" s="77">
        <f t="shared" si="25"/>
        <v>2.6746475948505673E-3</v>
      </c>
    </row>
    <row r="101" spans="1:18" s="1" customFormat="1" ht="13.5" thickBot="1" x14ac:dyDescent="0.25">
      <c r="A101" s="16">
        <v>36008</v>
      </c>
      <c r="B101" s="4">
        <f t="shared" si="35"/>
        <v>8</v>
      </c>
      <c r="C101" s="47"/>
      <c r="D101" s="47"/>
      <c r="E101" s="47">
        <v>2.8547619050000002</v>
      </c>
      <c r="F101" s="57">
        <v>3.7554744530000002</v>
      </c>
      <c r="G101" s="24">
        <f t="shared" si="36"/>
        <v>0</v>
      </c>
      <c r="H101" s="24">
        <f t="shared" si="37"/>
        <v>3.7554744530000002</v>
      </c>
      <c r="I101" s="23">
        <f t="shared" si="28"/>
        <v>3.7556006734339022</v>
      </c>
      <c r="J101" s="24">
        <f t="shared" si="19"/>
        <v>3.7548664045607185</v>
      </c>
      <c r="K101" s="24">
        <f t="shared" si="29"/>
        <v>7.3426887318372991E-4</v>
      </c>
      <c r="L101" s="24">
        <f t="shared" si="30"/>
        <v>0</v>
      </c>
      <c r="M101" s="24">
        <f t="shared" si="31"/>
        <v>8.7075065089278736E-4</v>
      </c>
      <c r="N101" s="24">
        <f t="shared" si="32"/>
        <v>5.3986540355352821E-4</v>
      </c>
      <c r="O101" s="24">
        <f t="shared" si="33"/>
        <v>5.3986540355352821E-4</v>
      </c>
      <c r="P101" s="4">
        <f>'App MESURE'!T97</f>
        <v>3.8681115232674257E-2</v>
      </c>
      <c r="Q101" s="84">
        <v>25.049097064516125</v>
      </c>
      <c r="R101" s="78">
        <f t="shared" si="25"/>
        <v>1.4547549385274018E-3</v>
      </c>
    </row>
    <row r="102" spans="1:18" s="1" customFormat="1" x14ac:dyDescent="0.2">
      <c r="A102" s="16">
        <v>36039</v>
      </c>
      <c r="B102" s="1">
        <f t="shared" si="35"/>
        <v>9</v>
      </c>
      <c r="C102" s="46"/>
      <c r="D102" s="46"/>
      <c r="E102" s="46">
        <v>20.319047619999999</v>
      </c>
      <c r="F102" s="50">
        <v>28.391970799999999</v>
      </c>
      <c r="G102" s="15">
        <f t="shared" si="36"/>
        <v>0</v>
      </c>
      <c r="H102" s="15">
        <f t="shared" si="37"/>
        <v>28.391970799999999</v>
      </c>
      <c r="I102" s="22">
        <f t="shared" si="28"/>
        <v>28.392705068873184</v>
      </c>
      <c r="J102" s="15">
        <f t="shared" si="19"/>
        <v>27.916539939890868</v>
      </c>
      <c r="K102" s="15">
        <f t="shared" si="29"/>
        <v>0.47616512898231633</v>
      </c>
      <c r="L102" s="15">
        <f t="shared" si="30"/>
        <v>0</v>
      </c>
      <c r="M102" s="15">
        <f t="shared" si="31"/>
        <v>3.3088524733925916E-4</v>
      </c>
      <c r="N102" s="15">
        <f t="shared" si="32"/>
        <v>2.0514885335034066E-4</v>
      </c>
      <c r="O102" s="15">
        <f t="shared" si="33"/>
        <v>2.0514885335034066E-4</v>
      </c>
      <c r="P102" s="1">
        <f>'App MESURE'!T98</f>
        <v>3.3992495204471312E-2</v>
      </c>
      <c r="Q102" s="83">
        <v>21.976504066666667</v>
      </c>
      <c r="R102" s="77">
        <f t="shared" si="25"/>
        <v>1.1415847734506073E-3</v>
      </c>
    </row>
    <row r="103" spans="1:18" s="1" customFormat="1" x14ac:dyDescent="0.2">
      <c r="A103" s="16">
        <v>36069</v>
      </c>
      <c r="B103" s="1">
        <f t="shared" si="35"/>
        <v>10</v>
      </c>
      <c r="C103" s="46"/>
      <c r="D103" s="46"/>
      <c r="E103" s="46">
        <v>5.3833333330000004</v>
      </c>
      <c r="F103" s="50">
        <v>6.7423357660000001</v>
      </c>
      <c r="G103" s="15">
        <f t="shared" si="36"/>
        <v>0</v>
      </c>
      <c r="H103" s="15">
        <f t="shared" si="37"/>
        <v>6.7423357660000001</v>
      </c>
      <c r="I103" s="22">
        <f t="shared" si="28"/>
        <v>7.2185008949823164</v>
      </c>
      <c r="J103" s="15">
        <f t="shared" si="19"/>
        <v>7.2050525188200796</v>
      </c>
      <c r="K103" s="15">
        <f t="shared" si="29"/>
        <v>1.3448376162236819E-2</v>
      </c>
      <c r="L103" s="15">
        <f t="shared" si="30"/>
        <v>0</v>
      </c>
      <c r="M103" s="15">
        <f t="shared" si="31"/>
        <v>1.2573639398891849E-4</v>
      </c>
      <c r="N103" s="15">
        <f t="shared" si="32"/>
        <v>7.7956564273129467E-5</v>
      </c>
      <c r="O103" s="15">
        <f t="shared" si="33"/>
        <v>7.7956564273129467E-5</v>
      </c>
      <c r="P103" s="1">
        <f>'App MESURE'!T99</f>
        <v>3.2299382416509148E-2</v>
      </c>
      <c r="Q103" s="83">
        <v>18.310286709677417</v>
      </c>
      <c r="R103" s="77">
        <f t="shared" si="25"/>
        <v>1.0382202839511435E-3</v>
      </c>
    </row>
    <row r="104" spans="1:18" s="1" customFormat="1" x14ac:dyDescent="0.2">
      <c r="A104" s="16">
        <v>36100</v>
      </c>
      <c r="B104" s="1">
        <f t="shared" si="35"/>
        <v>11</v>
      </c>
      <c r="C104" s="46"/>
      <c r="D104" s="46"/>
      <c r="E104" s="46">
        <v>0.55238095200000004</v>
      </c>
      <c r="F104" s="50">
        <v>0.667883212</v>
      </c>
      <c r="G104" s="15">
        <f t="shared" si="36"/>
        <v>0</v>
      </c>
      <c r="H104" s="15">
        <f t="shared" si="37"/>
        <v>0.667883212</v>
      </c>
      <c r="I104" s="22">
        <f t="shared" si="28"/>
        <v>0.68133158816223682</v>
      </c>
      <c r="J104" s="15">
        <f t="shared" si="19"/>
        <v>0.68131540832193604</v>
      </c>
      <c r="K104" s="15">
        <f t="shared" si="29"/>
        <v>1.6179840300778459E-5</v>
      </c>
      <c r="L104" s="15">
        <f t="shared" si="30"/>
        <v>0</v>
      </c>
      <c r="M104" s="15">
        <f t="shared" si="31"/>
        <v>4.7779829715789026E-5</v>
      </c>
      <c r="N104" s="15">
        <f t="shared" si="32"/>
        <v>2.9623494423789197E-5</v>
      </c>
      <c r="O104" s="15">
        <f t="shared" si="33"/>
        <v>2.9623494423789197E-5</v>
      </c>
      <c r="P104" s="1">
        <f>'App MESURE'!T100</f>
        <v>3.6727523554256361E-2</v>
      </c>
      <c r="Q104" s="83">
        <v>15.785908133333335</v>
      </c>
      <c r="R104" s="77">
        <f t="shared" si="25"/>
        <v>1.3467358688014598E-3</v>
      </c>
    </row>
    <row r="105" spans="1:18" s="1" customFormat="1" x14ac:dyDescent="0.2">
      <c r="A105" s="16">
        <v>36130</v>
      </c>
      <c r="B105" s="1">
        <f t="shared" si="35"/>
        <v>12</v>
      </c>
      <c r="C105" s="46"/>
      <c r="D105" s="46"/>
      <c r="E105" s="46">
        <v>60.27857143</v>
      </c>
      <c r="F105" s="50">
        <v>60.88686131</v>
      </c>
      <c r="G105" s="15">
        <f t="shared" si="36"/>
        <v>2.4401368198754403</v>
      </c>
      <c r="H105" s="15">
        <f t="shared" si="37"/>
        <v>58.446724490124559</v>
      </c>
      <c r="I105" s="22">
        <f t="shared" si="28"/>
        <v>58.446740669964861</v>
      </c>
      <c r="J105" s="15">
        <f t="shared" si="19"/>
        <v>44.954493778392241</v>
      </c>
      <c r="K105" s="15">
        <f t="shared" si="29"/>
        <v>13.49224689157262</v>
      </c>
      <c r="L105" s="15">
        <f t="shared" si="30"/>
        <v>0</v>
      </c>
      <c r="M105" s="15">
        <f t="shared" si="31"/>
        <v>1.815633529199983E-5</v>
      </c>
      <c r="N105" s="15">
        <f t="shared" si="32"/>
        <v>1.1256927881039895E-5</v>
      </c>
      <c r="O105" s="15">
        <f t="shared" si="33"/>
        <v>2.4401480768033212</v>
      </c>
      <c r="P105" s="1">
        <f>'App MESURE'!T101</f>
        <v>0.66747715679277919</v>
      </c>
      <c r="Q105" s="83">
        <v>10.829084822580645</v>
      </c>
      <c r="R105" s="77">
        <f t="shared" si="25"/>
        <v>3.142362190651022</v>
      </c>
    </row>
    <row r="106" spans="1:18" s="1" customFormat="1" x14ac:dyDescent="0.2">
      <c r="A106" s="16">
        <v>36161</v>
      </c>
      <c r="B106" s="1">
        <f t="shared" si="35"/>
        <v>1</v>
      </c>
      <c r="C106" s="46"/>
      <c r="D106" s="46"/>
      <c r="E106" s="46">
        <v>82.295238100000006</v>
      </c>
      <c r="F106" s="50">
        <v>72.205839420000004</v>
      </c>
      <c r="G106" s="15">
        <f t="shared" si="36"/>
        <v>3.6605093670743698</v>
      </c>
      <c r="H106" s="15">
        <f t="shared" si="37"/>
        <v>68.545330052925635</v>
      </c>
      <c r="I106" s="22">
        <f t="shared" si="28"/>
        <v>82.037576944498255</v>
      </c>
      <c r="J106" s="15">
        <f t="shared" si="19"/>
        <v>52.499872142086161</v>
      </c>
      <c r="K106" s="15">
        <f t="shared" si="29"/>
        <v>29.537704802412094</v>
      </c>
      <c r="L106" s="15">
        <f t="shared" si="30"/>
        <v>1.0089901317110626</v>
      </c>
      <c r="M106" s="15">
        <f t="shared" si="31"/>
        <v>1.0089970311184735</v>
      </c>
      <c r="N106" s="15">
        <f t="shared" si="32"/>
        <v>0.62557815929345362</v>
      </c>
      <c r="O106" s="15">
        <f t="shared" si="33"/>
        <v>4.2860875263678233</v>
      </c>
      <c r="P106" s="1">
        <f>'App MESURE'!T102</f>
        <v>0.21502532407119565</v>
      </c>
      <c r="Q106" s="83">
        <v>10.393890738709676</v>
      </c>
      <c r="R106" s="77">
        <f t="shared" si="25"/>
        <v>16.573547454968271</v>
      </c>
    </row>
    <row r="107" spans="1:18" s="1" customFormat="1" x14ac:dyDescent="0.2">
      <c r="A107" s="16">
        <v>36192</v>
      </c>
      <c r="B107" s="1">
        <f t="shared" si="35"/>
        <v>2</v>
      </c>
      <c r="C107" s="46"/>
      <c r="D107" s="46"/>
      <c r="E107" s="46">
        <v>52.952380949999998</v>
      </c>
      <c r="F107" s="50">
        <v>48.714598539999997</v>
      </c>
      <c r="G107" s="15">
        <f t="shared" si="36"/>
        <v>1.127766111368115</v>
      </c>
      <c r="H107" s="15">
        <f t="shared" si="37"/>
        <v>47.58683242863188</v>
      </c>
      <c r="I107" s="22">
        <f t="shared" si="28"/>
        <v>76.115547099332915</v>
      </c>
      <c r="J107" s="15">
        <f t="shared" si="19"/>
        <v>49.941829889275162</v>
      </c>
      <c r="K107" s="15">
        <f t="shared" si="29"/>
        <v>26.173717210057752</v>
      </c>
      <c r="L107" s="15">
        <f t="shared" si="30"/>
        <v>0</v>
      </c>
      <c r="M107" s="15">
        <f t="shared" si="31"/>
        <v>0.38341887182501988</v>
      </c>
      <c r="N107" s="15">
        <f t="shared" si="32"/>
        <v>0.23771970053151231</v>
      </c>
      <c r="O107" s="15">
        <f t="shared" si="33"/>
        <v>1.3654858118996274</v>
      </c>
      <c r="P107" s="1">
        <f>'App MESURE'!T103</f>
        <v>1.1591310625279487E-2</v>
      </c>
      <c r="Q107" s="83">
        <v>9.9165009178571406</v>
      </c>
      <c r="R107" s="77">
        <f t="shared" si="25"/>
        <v>1.8330303205809153</v>
      </c>
    </row>
    <row r="108" spans="1:18" s="1" customFormat="1" x14ac:dyDescent="0.2">
      <c r="A108" s="16">
        <v>36220</v>
      </c>
      <c r="B108" s="1">
        <f t="shared" si="35"/>
        <v>3</v>
      </c>
      <c r="C108" s="46"/>
      <c r="D108" s="46"/>
      <c r="E108" s="46">
        <v>35.397619050000003</v>
      </c>
      <c r="F108" s="50">
        <v>37.720437959999998</v>
      </c>
      <c r="G108" s="15">
        <f t="shared" si="36"/>
        <v>0</v>
      </c>
      <c r="H108" s="15">
        <f t="shared" si="37"/>
        <v>37.720437959999998</v>
      </c>
      <c r="I108" s="22">
        <f t="shared" si="28"/>
        <v>63.894155170057751</v>
      </c>
      <c r="J108" s="15">
        <f t="shared" si="19"/>
        <v>50.638332191367368</v>
      </c>
      <c r="K108" s="15">
        <f t="shared" si="29"/>
        <v>13.255822978690382</v>
      </c>
      <c r="L108" s="15">
        <f t="shared" si="30"/>
        <v>0</v>
      </c>
      <c r="M108" s="15">
        <f t="shared" si="31"/>
        <v>0.14569917129350757</v>
      </c>
      <c r="N108" s="15">
        <f t="shared" si="32"/>
        <v>9.0333486201974691E-2</v>
      </c>
      <c r="O108" s="15">
        <f t="shared" si="33"/>
        <v>9.0333486201974691E-2</v>
      </c>
      <c r="P108" s="1">
        <f>'App MESURE'!T104</f>
        <v>2.1619747907824675E-2</v>
      </c>
      <c r="Q108" s="83">
        <v>13.271466161290324</v>
      </c>
      <c r="R108" s="77">
        <f t="shared" si="25"/>
        <v>4.7215778303569388E-3</v>
      </c>
    </row>
    <row r="109" spans="1:18" s="1" customFormat="1" x14ac:dyDescent="0.2">
      <c r="A109" s="16">
        <v>36251</v>
      </c>
      <c r="B109" s="1">
        <f t="shared" si="35"/>
        <v>4</v>
      </c>
      <c r="C109" s="46"/>
      <c r="D109" s="46"/>
      <c r="E109" s="46">
        <v>6.5785714290000001</v>
      </c>
      <c r="F109" s="50">
        <v>5.0299270070000004</v>
      </c>
      <c r="G109" s="15">
        <f t="shared" si="36"/>
        <v>0</v>
      </c>
      <c r="H109" s="15">
        <f t="shared" si="37"/>
        <v>5.0299270070000004</v>
      </c>
      <c r="I109" s="22">
        <f t="shared" si="28"/>
        <v>18.285749985690384</v>
      </c>
      <c r="J109" s="15">
        <f t="shared" si="19"/>
        <v>18.015396192016542</v>
      </c>
      <c r="K109" s="15">
        <f t="shared" si="29"/>
        <v>0.27035379367384138</v>
      </c>
      <c r="L109" s="15">
        <f t="shared" si="30"/>
        <v>0</v>
      </c>
      <c r="M109" s="15">
        <f t="shared" si="31"/>
        <v>5.5365685091532876E-2</v>
      </c>
      <c r="N109" s="15">
        <f t="shared" si="32"/>
        <v>3.4326724756750381E-2</v>
      </c>
      <c r="O109" s="15">
        <f t="shared" si="33"/>
        <v>3.4326724756750381E-2</v>
      </c>
      <c r="P109" s="1">
        <f>'App MESURE'!T105</f>
        <v>5.6002961447979567E-2</v>
      </c>
      <c r="Q109" s="83">
        <v>16.6656038</v>
      </c>
      <c r="R109" s="77">
        <f t="shared" si="25"/>
        <v>4.6985923709419041E-4</v>
      </c>
    </row>
    <row r="110" spans="1:18" s="1" customFormat="1" x14ac:dyDescent="0.2">
      <c r="A110" s="16">
        <v>36281</v>
      </c>
      <c r="B110" s="1">
        <f t="shared" si="35"/>
        <v>5</v>
      </c>
      <c r="C110" s="46"/>
      <c r="D110" s="46"/>
      <c r="E110" s="46">
        <v>13.69047619</v>
      </c>
      <c r="F110" s="50">
        <v>16.35839416</v>
      </c>
      <c r="G110" s="15">
        <f t="shared" si="36"/>
        <v>0</v>
      </c>
      <c r="H110" s="15">
        <f t="shared" si="37"/>
        <v>16.35839416</v>
      </c>
      <c r="I110" s="22">
        <f t="shared" si="28"/>
        <v>16.628747953673841</v>
      </c>
      <c r="J110" s="15">
        <f t="shared" si="19"/>
        <v>16.488619351286101</v>
      </c>
      <c r="K110" s="15">
        <f t="shared" si="29"/>
        <v>0.14012860238774039</v>
      </c>
      <c r="L110" s="15">
        <f t="shared" si="30"/>
        <v>0</v>
      </c>
      <c r="M110" s="15">
        <f t="shared" si="31"/>
        <v>2.1038960334782496E-2</v>
      </c>
      <c r="N110" s="15">
        <f t="shared" si="32"/>
        <v>1.3044155407565147E-2</v>
      </c>
      <c r="O110" s="15">
        <f t="shared" si="33"/>
        <v>1.3044155407565147E-2</v>
      </c>
      <c r="P110" s="1">
        <f>'App MESURE'!T106</f>
        <v>5.1965538645915924E-2</v>
      </c>
      <c r="Q110" s="83">
        <v>19.368858451612905</v>
      </c>
      <c r="R110" s="77">
        <f t="shared" si="25"/>
        <v>1.5148740731865725E-3</v>
      </c>
    </row>
    <row r="111" spans="1:18" s="1" customFormat="1" x14ac:dyDescent="0.2">
      <c r="A111" s="16">
        <v>36312</v>
      </c>
      <c r="B111" s="1">
        <f t="shared" si="35"/>
        <v>6</v>
      </c>
      <c r="C111" s="46"/>
      <c r="D111" s="46"/>
      <c r="E111" s="46">
        <v>9.7619048E-2</v>
      </c>
      <c r="F111" s="50">
        <v>0.53576642299999999</v>
      </c>
      <c r="G111" s="15">
        <f t="shared" si="36"/>
        <v>0</v>
      </c>
      <c r="H111" s="15">
        <f t="shared" si="37"/>
        <v>0.53576642299999999</v>
      </c>
      <c r="I111" s="22">
        <f t="shared" si="28"/>
        <v>0.67589502538774038</v>
      </c>
      <c r="J111" s="15">
        <f t="shared" si="19"/>
        <v>0.67588805754573678</v>
      </c>
      <c r="K111" s="15">
        <f t="shared" si="29"/>
        <v>6.9678420036023425E-6</v>
      </c>
      <c r="L111" s="15">
        <f t="shared" si="30"/>
        <v>0</v>
      </c>
      <c r="M111" s="15">
        <f t="shared" si="31"/>
        <v>7.9948049272173492E-3</v>
      </c>
      <c r="N111" s="15">
        <f t="shared" si="32"/>
        <v>4.9567790548747563E-3</v>
      </c>
      <c r="O111" s="15">
        <f t="shared" si="33"/>
        <v>4.9567790548747563E-3</v>
      </c>
      <c r="P111" s="1">
        <f>'App MESURE'!T107</f>
        <v>1.6279930653482429E-2</v>
      </c>
      <c r="Q111" s="83">
        <v>21.580547466666662</v>
      </c>
      <c r="R111" s="77">
        <f t="shared" si="25"/>
        <v>1.2821376212505153E-4</v>
      </c>
    </row>
    <row r="112" spans="1:18" s="1" customFormat="1" x14ac:dyDescent="0.2">
      <c r="A112" s="16">
        <v>36342</v>
      </c>
      <c r="B112" s="1">
        <f t="shared" si="35"/>
        <v>7</v>
      </c>
      <c r="C112" s="46"/>
      <c r="D112" s="46"/>
      <c r="E112" s="46">
        <v>0.83571428599999997</v>
      </c>
      <c r="F112" s="50">
        <v>2.2649635039999998</v>
      </c>
      <c r="G112" s="15">
        <f t="shared" si="36"/>
        <v>0</v>
      </c>
      <c r="H112" s="15">
        <f t="shared" si="37"/>
        <v>2.2649635039999998</v>
      </c>
      <c r="I112" s="22">
        <f t="shared" si="28"/>
        <v>2.2649704718420036</v>
      </c>
      <c r="J112" s="15">
        <f t="shared" si="19"/>
        <v>2.2647869210357832</v>
      </c>
      <c r="K112" s="15">
        <f t="shared" si="29"/>
        <v>1.8355080622045605E-4</v>
      </c>
      <c r="L112" s="15">
        <f t="shared" si="30"/>
        <v>0</v>
      </c>
      <c r="M112" s="15">
        <f t="shared" si="31"/>
        <v>3.0380258723425929E-3</v>
      </c>
      <c r="N112" s="15">
        <f t="shared" si="32"/>
        <v>1.8835760408524075E-3</v>
      </c>
      <c r="O112" s="15">
        <f t="shared" si="33"/>
        <v>1.8835760408524075E-3</v>
      </c>
      <c r="P112" s="1">
        <f>'App MESURE'!T108</f>
        <v>3.4383213540154896E-2</v>
      </c>
      <c r="Q112" s="83">
        <v>24.11393283870968</v>
      </c>
      <c r="R112" s="77">
        <f t="shared" si="25"/>
        <v>1.0562264375860685E-3</v>
      </c>
    </row>
    <row r="113" spans="1:18" s="1" customFormat="1" ht="13.5" thickBot="1" x14ac:dyDescent="0.25">
      <c r="A113" s="16">
        <v>36373</v>
      </c>
      <c r="B113" s="4">
        <f t="shared" si="35"/>
        <v>8</v>
      </c>
      <c r="C113" s="47"/>
      <c r="D113" s="47"/>
      <c r="E113" s="47">
        <v>1.588095238</v>
      </c>
      <c r="F113" s="57">
        <v>4.1372262769999999</v>
      </c>
      <c r="G113" s="24">
        <f t="shared" si="36"/>
        <v>0</v>
      </c>
      <c r="H113" s="24">
        <f t="shared" si="37"/>
        <v>4.1372262769999999</v>
      </c>
      <c r="I113" s="23">
        <f t="shared" si="28"/>
        <v>4.1374098278062199</v>
      </c>
      <c r="J113" s="24">
        <f t="shared" si="19"/>
        <v>4.1362915035811074</v>
      </c>
      <c r="K113" s="24">
        <f t="shared" si="29"/>
        <v>1.1183242251124881E-3</v>
      </c>
      <c r="L113" s="24">
        <f t="shared" si="30"/>
        <v>0</v>
      </c>
      <c r="M113" s="24">
        <f t="shared" si="31"/>
        <v>1.1544498314901854E-3</v>
      </c>
      <c r="N113" s="24">
        <f t="shared" si="32"/>
        <v>7.1575889552391494E-4</v>
      </c>
      <c r="O113" s="24">
        <f t="shared" si="33"/>
        <v>7.1575889552391494E-4</v>
      </c>
      <c r="P113" s="4">
        <f>'App MESURE'!T109</f>
        <v>2.7220044052622627E-2</v>
      </c>
      <c r="Q113" s="84">
        <v>24.114973451612897</v>
      </c>
      <c r="R113" s="78">
        <f t="shared" si="25"/>
        <v>7.0247713168880305E-4</v>
      </c>
    </row>
    <row r="114" spans="1:18" s="1" customFormat="1" x14ac:dyDescent="0.2">
      <c r="A114" s="16">
        <v>36404</v>
      </c>
      <c r="B114" s="1">
        <f t="shared" si="35"/>
        <v>9</v>
      </c>
      <c r="C114" s="46"/>
      <c r="D114" s="46"/>
      <c r="E114" s="46">
        <v>11.38809524</v>
      </c>
      <c r="F114" s="50">
        <v>12.818978100000001</v>
      </c>
      <c r="G114" s="15">
        <f t="shared" si="36"/>
        <v>0</v>
      </c>
      <c r="H114" s="15">
        <f t="shared" si="37"/>
        <v>12.818978100000001</v>
      </c>
      <c r="I114" s="22">
        <f t="shared" si="28"/>
        <v>12.820096424225113</v>
      </c>
      <c r="J114" s="15">
        <f t="shared" si="19"/>
        <v>12.769453197410346</v>
      </c>
      <c r="K114" s="15">
        <f t="shared" si="29"/>
        <v>5.0643226814766962E-2</v>
      </c>
      <c r="L114" s="15">
        <f t="shared" si="30"/>
        <v>0</v>
      </c>
      <c r="M114" s="15">
        <f t="shared" si="31"/>
        <v>4.3869093596627046E-4</v>
      </c>
      <c r="N114" s="15">
        <f t="shared" si="32"/>
        <v>2.7198838029908766E-4</v>
      </c>
      <c r="O114" s="15">
        <f t="shared" si="33"/>
        <v>2.7198838029908766E-4</v>
      </c>
      <c r="P114" s="1">
        <f>'App MESURE'!T110</f>
        <v>1.419609952983668E-2</v>
      </c>
      <c r="Q114" s="83">
        <v>21.092819433333332</v>
      </c>
      <c r="R114" s="77">
        <f t="shared" si="25"/>
        <v>1.9388087130467707E-4</v>
      </c>
    </row>
    <row r="115" spans="1:18" s="1" customFormat="1" x14ac:dyDescent="0.2">
      <c r="A115" s="16">
        <v>36434</v>
      </c>
      <c r="B115" s="1">
        <f t="shared" si="35"/>
        <v>10</v>
      </c>
      <c r="C115" s="46"/>
      <c r="D115" s="46"/>
      <c r="E115" s="46">
        <v>64.7</v>
      </c>
      <c r="F115" s="50">
        <v>78.151824820000002</v>
      </c>
      <c r="G115" s="15">
        <f t="shared" si="36"/>
        <v>4.3015846724320941</v>
      </c>
      <c r="H115" s="15">
        <f t="shared" si="37"/>
        <v>73.850240147567902</v>
      </c>
      <c r="I115" s="22">
        <f t="shared" si="28"/>
        <v>73.900883374382673</v>
      </c>
      <c r="J115" s="15">
        <f t="shared" si="19"/>
        <v>63.71890530303255</v>
      </c>
      <c r="K115" s="15">
        <f t="shared" si="29"/>
        <v>10.181978071350123</v>
      </c>
      <c r="L115" s="15">
        <f t="shared" si="30"/>
        <v>0</v>
      </c>
      <c r="M115" s="15">
        <f t="shared" si="31"/>
        <v>1.667025556671828E-4</v>
      </c>
      <c r="N115" s="15">
        <f t="shared" si="32"/>
        <v>1.0335558451365334E-4</v>
      </c>
      <c r="O115" s="15">
        <f t="shared" si="33"/>
        <v>4.3016880280166081</v>
      </c>
      <c r="P115" s="1">
        <f>'App MESURE'!T111</f>
        <v>7.840414602717137E-2</v>
      </c>
      <c r="Q115" s="83">
        <v>19.203328193548387</v>
      </c>
      <c r="R115" s="77">
        <f t="shared" si="25"/>
        <v>17.836126747871763</v>
      </c>
    </row>
    <row r="116" spans="1:18" s="1" customFormat="1" x14ac:dyDescent="0.2">
      <c r="A116" s="16">
        <v>36465</v>
      </c>
      <c r="B116" s="1">
        <f t="shared" si="35"/>
        <v>11</v>
      </c>
      <c r="C116" s="46"/>
      <c r="D116" s="46"/>
      <c r="E116" s="46">
        <v>35.98809524</v>
      </c>
      <c r="F116" s="50">
        <v>29.524817519999999</v>
      </c>
      <c r="G116" s="15">
        <f t="shared" si="36"/>
        <v>0</v>
      </c>
      <c r="H116" s="15">
        <f t="shared" si="37"/>
        <v>29.524817519999999</v>
      </c>
      <c r="I116" s="22">
        <f t="shared" si="28"/>
        <v>39.706795591350122</v>
      </c>
      <c r="J116" s="15">
        <f t="shared" si="19"/>
        <v>36.016733893653104</v>
      </c>
      <c r="K116" s="15">
        <f t="shared" si="29"/>
        <v>3.6900616976970184</v>
      </c>
      <c r="L116" s="15">
        <f t="shared" si="30"/>
        <v>0</v>
      </c>
      <c r="M116" s="15">
        <f t="shared" si="31"/>
        <v>6.3346971153529461E-5</v>
      </c>
      <c r="N116" s="15">
        <f t="shared" si="32"/>
        <v>3.9275122115188268E-5</v>
      </c>
      <c r="O116" s="15">
        <f t="shared" si="33"/>
        <v>3.9275122115188268E-5</v>
      </c>
      <c r="P116" s="1">
        <f>'App MESURE'!T112</f>
        <v>0.64364333831608123</v>
      </c>
      <c r="Q116" s="83">
        <v>13.705277433333332</v>
      </c>
      <c r="R116" s="77">
        <f t="shared" si="25"/>
        <v>0.41422619015978263</v>
      </c>
    </row>
    <row r="117" spans="1:18" s="1" customFormat="1" x14ac:dyDescent="0.2">
      <c r="A117" s="16">
        <v>36495</v>
      </c>
      <c r="B117" s="1">
        <f t="shared" si="35"/>
        <v>12</v>
      </c>
      <c r="C117" s="46"/>
      <c r="D117" s="46"/>
      <c r="E117" s="46">
        <v>37.364285709999997</v>
      </c>
      <c r="F117" s="50">
        <v>37.646715329999999</v>
      </c>
      <c r="G117" s="15">
        <f t="shared" si="36"/>
        <v>0</v>
      </c>
      <c r="H117" s="15">
        <f t="shared" si="37"/>
        <v>37.646715329999999</v>
      </c>
      <c r="I117" s="22">
        <f t="shared" si="28"/>
        <v>41.336777027697018</v>
      </c>
      <c r="J117" s="15">
        <f t="shared" si="19"/>
        <v>35.774615049212379</v>
      </c>
      <c r="K117" s="15">
        <f t="shared" si="29"/>
        <v>5.5621619784846388</v>
      </c>
      <c r="L117" s="15">
        <f t="shared" si="30"/>
        <v>0</v>
      </c>
      <c r="M117" s="15">
        <f t="shared" si="31"/>
        <v>2.4071849038341193E-5</v>
      </c>
      <c r="N117" s="15">
        <f t="shared" si="32"/>
        <v>1.4924546403771539E-5</v>
      </c>
      <c r="O117" s="15">
        <f t="shared" si="33"/>
        <v>1.4924546403771539E-5</v>
      </c>
      <c r="P117" s="1">
        <f>'App MESURE'!T113</f>
        <v>0.38381564508650162</v>
      </c>
      <c r="Q117" s="83">
        <v>11.051802987096771</v>
      </c>
      <c r="R117" s="77">
        <f t="shared" si="25"/>
        <v>0.14730299308709827</v>
      </c>
    </row>
    <row r="118" spans="1:18" s="1" customFormat="1" x14ac:dyDescent="0.2">
      <c r="A118" s="16">
        <v>36526</v>
      </c>
      <c r="B118" s="1">
        <f t="shared" si="35"/>
        <v>1</v>
      </c>
      <c r="C118" s="46"/>
      <c r="D118" s="46"/>
      <c r="E118" s="46">
        <v>29.6547619</v>
      </c>
      <c r="F118" s="50">
        <v>35.534306569999998</v>
      </c>
      <c r="G118" s="15">
        <f t="shared" si="36"/>
        <v>0</v>
      </c>
      <c r="H118" s="15">
        <f t="shared" si="37"/>
        <v>35.534306569999998</v>
      </c>
      <c r="I118" s="22">
        <f t="shared" si="28"/>
        <v>41.096468548484637</v>
      </c>
      <c r="J118" s="15">
        <f t="shared" si="19"/>
        <v>34.87061880947892</v>
      </c>
      <c r="K118" s="15">
        <f t="shared" si="29"/>
        <v>6.2258497390057173</v>
      </c>
      <c r="L118" s="15">
        <f t="shared" si="30"/>
        <v>0</v>
      </c>
      <c r="M118" s="15">
        <f t="shared" si="31"/>
        <v>9.1473026345696539E-6</v>
      </c>
      <c r="N118" s="15">
        <f t="shared" si="32"/>
        <v>5.6713276334331853E-6</v>
      </c>
      <c r="O118" s="15">
        <f t="shared" si="33"/>
        <v>5.6713276334331853E-6</v>
      </c>
      <c r="P118" s="1">
        <f>'App MESURE'!T114</f>
        <v>0.19509868895133331</v>
      </c>
      <c r="Q118" s="83">
        <v>9.8518901999999997</v>
      </c>
      <c r="R118" s="77">
        <f t="shared" si="25"/>
        <v>3.8061285525521273E-2</v>
      </c>
    </row>
    <row r="119" spans="1:18" s="1" customFormat="1" x14ac:dyDescent="0.2">
      <c r="A119" s="16">
        <v>36557</v>
      </c>
      <c r="B119" s="1">
        <f t="shared" si="35"/>
        <v>2</v>
      </c>
      <c r="C119" s="46"/>
      <c r="D119" s="46"/>
      <c r="E119" s="46">
        <v>2.1428571E-2</v>
      </c>
      <c r="F119" s="50">
        <v>6.7153284999999993E-2</v>
      </c>
      <c r="G119" s="15">
        <f t="shared" si="36"/>
        <v>0</v>
      </c>
      <c r="H119" s="15">
        <f t="shared" si="37"/>
        <v>6.7153284999999993E-2</v>
      </c>
      <c r="I119" s="22">
        <f t="shared" si="28"/>
        <v>6.2930030240057171</v>
      </c>
      <c r="J119" s="15">
        <f t="shared" si="19"/>
        <v>6.2768085716533006</v>
      </c>
      <c r="K119" s="15">
        <f t="shared" si="29"/>
        <v>1.6194452352416455E-2</v>
      </c>
      <c r="L119" s="15">
        <f t="shared" si="30"/>
        <v>0</v>
      </c>
      <c r="M119" s="15">
        <f t="shared" si="31"/>
        <v>3.4759750011364685E-6</v>
      </c>
      <c r="N119" s="15">
        <f t="shared" si="32"/>
        <v>2.1551045007046104E-6</v>
      </c>
      <c r="O119" s="15">
        <f t="shared" si="33"/>
        <v>2.1551045007046104E-6</v>
      </c>
      <c r="P119" s="1">
        <f>'App MESURE'!T115</f>
        <v>2.0968550681685381E-2</v>
      </c>
      <c r="Q119" s="83">
        <v>14.039236948275864</v>
      </c>
      <c r="R119" s="77">
        <f t="shared" si="25"/>
        <v>4.395897434989892E-4</v>
      </c>
    </row>
    <row r="120" spans="1:18" s="1" customFormat="1" x14ac:dyDescent="0.2">
      <c r="A120" s="16">
        <v>36586</v>
      </c>
      <c r="B120" s="1">
        <f t="shared" si="35"/>
        <v>3</v>
      </c>
      <c r="C120" s="46"/>
      <c r="D120" s="46"/>
      <c r="E120" s="46">
        <v>1.9238095239999999</v>
      </c>
      <c r="F120" s="50">
        <v>2.706569343</v>
      </c>
      <c r="G120" s="15">
        <f t="shared" si="36"/>
        <v>0</v>
      </c>
      <c r="H120" s="15">
        <f t="shared" si="37"/>
        <v>2.706569343</v>
      </c>
      <c r="I120" s="22">
        <f t="shared" si="28"/>
        <v>2.7227637953524164</v>
      </c>
      <c r="J120" s="15">
        <f t="shared" si="19"/>
        <v>2.7218096770449729</v>
      </c>
      <c r="K120" s="15">
        <f t="shared" si="29"/>
        <v>9.5411830744351889E-4</v>
      </c>
      <c r="L120" s="15">
        <f t="shared" si="30"/>
        <v>0</v>
      </c>
      <c r="M120" s="15">
        <f t="shared" si="31"/>
        <v>1.3208705004318581E-6</v>
      </c>
      <c r="N120" s="15">
        <f t="shared" si="32"/>
        <v>8.1893971026775204E-7</v>
      </c>
      <c r="O120" s="15">
        <f t="shared" si="33"/>
        <v>8.1893971026775204E-7</v>
      </c>
      <c r="P120" s="1">
        <f>'App MESURE'!T116</f>
        <v>1.4456578420292401E-2</v>
      </c>
      <c r="Q120" s="83">
        <v>16.346210306451617</v>
      </c>
      <c r="R120" s="77">
        <f t="shared" si="25"/>
        <v>2.0896898216044024E-4</v>
      </c>
    </row>
    <row r="121" spans="1:18" s="1" customFormat="1" x14ac:dyDescent="0.2">
      <c r="A121" s="16">
        <v>36617</v>
      </c>
      <c r="B121" s="1">
        <f t="shared" si="35"/>
        <v>4</v>
      </c>
      <c r="C121" s="46"/>
      <c r="D121" s="46"/>
      <c r="E121" s="46">
        <v>68.909523809999996</v>
      </c>
      <c r="F121" s="50">
        <v>66.032116790000003</v>
      </c>
      <c r="G121" s="15">
        <f t="shared" si="36"/>
        <v>2.9948802317890491</v>
      </c>
      <c r="H121" s="15">
        <f t="shared" si="37"/>
        <v>63.037236558210957</v>
      </c>
      <c r="I121" s="22">
        <f t="shared" si="28"/>
        <v>63.038190676518397</v>
      </c>
      <c r="J121" s="15">
        <f t="shared" si="19"/>
        <v>51.643478962949267</v>
      </c>
      <c r="K121" s="15">
        <f t="shared" si="29"/>
        <v>11.39471171356913</v>
      </c>
      <c r="L121" s="15">
        <f t="shared" si="30"/>
        <v>0</v>
      </c>
      <c r="M121" s="15">
        <f t="shared" si="31"/>
        <v>5.0193079016410607E-7</v>
      </c>
      <c r="N121" s="15">
        <f t="shared" si="32"/>
        <v>3.1119708990174578E-7</v>
      </c>
      <c r="O121" s="15">
        <f t="shared" si="33"/>
        <v>2.9948805429861389</v>
      </c>
      <c r="P121" s="1">
        <f>'App MESURE'!T117</f>
        <v>0.63621968993809297</v>
      </c>
      <c r="Q121" s="83">
        <v>14.447322366666663</v>
      </c>
      <c r="R121" s="77">
        <f t="shared" si="25"/>
        <v>5.5632810197013356</v>
      </c>
    </row>
    <row r="122" spans="1:18" s="1" customFormat="1" x14ac:dyDescent="0.2">
      <c r="A122" s="16">
        <v>36647</v>
      </c>
      <c r="B122" s="1">
        <f t="shared" si="35"/>
        <v>5</v>
      </c>
      <c r="C122" s="46"/>
      <c r="D122" s="46"/>
      <c r="E122" s="46">
        <v>39.928571429999998</v>
      </c>
      <c r="F122" s="50">
        <v>51.668613139999998</v>
      </c>
      <c r="G122" s="15">
        <f t="shared" si="36"/>
        <v>1.4462576118225521</v>
      </c>
      <c r="H122" s="15">
        <f t="shared" si="37"/>
        <v>50.222355528177445</v>
      </c>
      <c r="I122" s="22">
        <f t="shared" si="28"/>
        <v>61.617067241746575</v>
      </c>
      <c r="J122" s="15">
        <f t="shared" si="19"/>
        <v>54.705988091570134</v>
      </c>
      <c r="K122" s="15">
        <f t="shared" si="29"/>
        <v>6.911079150176441</v>
      </c>
      <c r="L122" s="15">
        <f t="shared" si="30"/>
        <v>0</v>
      </c>
      <c r="M122" s="15">
        <f t="shared" si="31"/>
        <v>1.9073370026236029E-7</v>
      </c>
      <c r="N122" s="15">
        <f t="shared" si="32"/>
        <v>1.1825489416266338E-7</v>
      </c>
      <c r="O122" s="15">
        <f t="shared" si="33"/>
        <v>1.4462577300774462</v>
      </c>
      <c r="P122" s="1">
        <f>'App MESURE'!T118</f>
        <v>4.050446746586428E-2</v>
      </c>
      <c r="Q122" s="83">
        <v>18.405257177419358</v>
      </c>
      <c r="R122" s="77">
        <f t="shared" si="25"/>
        <v>1.9761422353431071</v>
      </c>
    </row>
    <row r="123" spans="1:18" s="1" customFormat="1" x14ac:dyDescent="0.2">
      <c r="A123" s="16">
        <v>36678</v>
      </c>
      <c r="B123" s="1">
        <f t="shared" si="35"/>
        <v>6</v>
      </c>
      <c r="C123" s="46"/>
      <c r="D123" s="46"/>
      <c r="E123" s="46">
        <v>0.51904761899999996</v>
      </c>
      <c r="F123" s="50">
        <v>1.2503649640000001</v>
      </c>
      <c r="G123" s="15">
        <f t="shared" si="36"/>
        <v>0</v>
      </c>
      <c r="H123" s="15">
        <f t="shared" si="37"/>
        <v>1.2503649640000001</v>
      </c>
      <c r="I123" s="22">
        <f t="shared" si="28"/>
        <v>8.1614441141764402</v>
      </c>
      <c r="J123" s="15">
        <f t="shared" si="19"/>
        <v>8.1518046520977094</v>
      </c>
      <c r="K123" s="15">
        <f t="shared" si="29"/>
        <v>9.6394620787307872E-3</v>
      </c>
      <c r="L123" s="15">
        <f t="shared" si="30"/>
        <v>0</v>
      </c>
      <c r="M123" s="15">
        <f t="shared" si="31"/>
        <v>7.2478806099696911E-8</v>
      </c>
      <c r="N123" s="15">
        <f t="shared" si="32"/>
        <v>4.4936859781812084E-8</v>
      </c>
      <c r="O123" s="15">
        <f t="shared" si="33"/>
        <v>4.4936859781812084E-8</v>
      </c>
      <c r="P123" s="1">
        <f>'App MESURE'!T119</f>
        <v>8.8562822754944415E-3</v>
      </c>
      <c r="Q123" s="83">
        <v>23.278191699999997</v>
      </c>
      <c r="R123" s="77">
        <f t="shared" si="25"/>
        <v>7.8432939798226718E-5</v>
      </c>
    </row>
    <row r="124" spans="1:18" s="1" customFormat="1" x14ac:dyDescent="0.2">
      <c r="A124" s="16">
        <v>36708</v>
      </c>
      <c r="B124" s="1">
        <f t="shared" si="35"/>
        <v>7</v>
      </c>
      <c r="C124" s="46"/>
      <c r="D124" s="46"/>
      <c r="E124" s="46">
        <v>0.97857142900000005</v>
      </c>
      <c r="F124" s="50">
        <v>1.9532846720000001</v>
      </c>
      <c r="G124" s="15">
        <f t="shared" si="36"/>
        <v>0</v>
      </c>
      <c r="H124" s="15">
        <f t="shared" si="37"/>
        <v>1.9532846720000001</v>
      </c>
      <c r="I124" s="22">
        <f t="shared" si="28"/>
        <v>1.9629241340787309</v>
      </c>
      <c r="J124" s="15">
        <f t="shared" si="19"/>
        <v>1.9628068326995129</v>
      </c>
      <c r="K124" s="15">
        <f t="shared" si="29"/>
        <v>1.1730137921794892E-4</v>
      </c>
      <c r="L124" s="15">
        <f t="shared" si="30"/>
        <v>0</v>
      </c>
      <c r="M124" s="15">
        <f t="shared" si="31"/>
        <v>2.7541946317884827E-8</v>
      </c>
      <c r="N124" s="15">
        <f t="shared" si="32"/>
        <v>1.7076006717088593E-8</v>
      </c>
      <c r="O124" s="15">
        <f t="shared" si="33"/>
        <v>1.7076006717088593E-8</v>
      </c>
      <c r="P124" s="1">
        <f>'App MESURE'!T120</f>
        <v>8.074845604127287E-3</v>
      </c>
      <c r="Q124" s="83">
        <v>24.245454483870965</v>
      </c>
      <c r="R124" s="77">
        <f t="shared" si="25"/>
        <v>6.5202855758549828E-5</v>
      </c>
    </row>
    <row r="125" spans="1:18" s="1" customFormat="1" ht="13.5" thickBot="1" x14ac:dyDescent="0.25">
      <c r="A125" s="16">
        <v>36739</v>
      </c>
      <c r="B125" s="4">
        <f t="shared" si="35"/>
        <v>8</v>
      </c>
      <c r="C125" s="47"/>
      <c r="D125" s="47"/>
      <c r="E125" s="47">
        <v>2.404761905</v>
      </c>
      <c r="F125" s="57">
        <v>5.473722628</v>
      </c>
      <c r="G125" s="24">
        <f t="shared" si="36"/>
        <v>0</v>
      </c>
      <c r="H125" s="24">
        <f t="shared" si="37"/>
        <v>5.473722628</v>
      </c>
      <c r="I125" s="23">
        <f t="shared" si="28"/>
        <v>5.4738399293792179</v>
      </c>
      <c r="J125" s="24">
        <f t="shared" si="19"/>
        <v>5.471633156646325</v>
      </c>
      <c r="K125" s="24">
        <f t="shared" si="29"/>
        <v>2.2067727328929365E-3</v>
      </c>
      <c r="L125" s="24">
        <f t="shared" si="30"/>
        <v>0</v>
      </c>
      <c r="M125" s="24">
        <f t="shared" si="31"/>
        <v>1.0465939600796234E-8</v>
      </c>
      <c r="N125" s="24">
        <f t="shared" si="32"/>
        <v>6.488882552493665E-9</v>
      </c>
      <c r="O125" s="24">
        <f t="shared" si="33"/>
        <v>6.488882552493665E-9</v>
      </c>
      <c r="P125" s="4">
        <f>'App MESURE'!T121</f>
        <v>8.074845604127287E-3</v>
      </c>
      <c r="Q125" s="84">
        <v>25.261056645161283</v>
      </c>
      <c r="R125" s="78">
        <f t="shared" si="25"/>
        <v>6.520302673708636E-5</v>
      </c>
    </row>
    <row r="126" spans="1:18" s="1" customFormat="1" x14ac:dyDescent="0.2">
      <c r="A126" s="16">
        <v>36770</v>
      </c>
      <c r="B126" s="1">
        <f t="shared" si="35"/>
        <v>9</v>
      </c>
      <c r="C126" s="46"/>
      <c r="D126" s="46"/>
      <c r="E126" s="46">
        <v>14.852380950000001</v>
      </c>
      <c r="F126" s="50">
        <v>10.17956204</v>
      </c>
      <c r="G126" s="15">
        <f t="shared" si="36"/>
        <v>0</v>
      </c>
      <c r="H126" s="15">
        <f t="shared" si="37"/>
        <v>10.17956204</v>
      </c>
      <c r="I126" s="22">
        <f t="shared" si="28"/>
        <v>10.181768812732894</v>
      </c>
      <c r="J126" s="15">
        <f t="shared" si="19"/>
        <v>10.161385721545582</v>
      </c>
      <c r="K126" s="15">
        <f t="shared" si="29"/>
        <v>2.038309118731263E-2</v>
      </c>
      <c r="L126" s="15">
        <f t="shared" si="30"/>
        <v>0</v>
      </c>
      <c r="M126" s="15">
        <f t="shared" si="31"/>
        <v>3.9770570483025689E-9</v>
      </c>
      <c r="N126" s="15">
        <f t="shared" si="32"/>
        <v>2.4657753699475927E-9</v>
      </c>
      <c r="O126" s="15">
        <f t="shared" si="33"/>
        <v>2.4657753699475927E-9</v>
      </c>
      <c r="P126" s="1">
        <f>'App MESURE'!T122</f>
        <v>7.9446061588994265E-3</v>
      </c>
      <c r="Q126" s="83">
        <v>22.66315946666667</v>
      </c>
      <c r="R126" s="77">
        <f t="shared" si="25"/>
        <v>6.311672784080039E-5</v>
      </c>
    </row>
    <row r="127" spans="1:18" s="1" customFormat="1" x14ac:dyDescent="0.2">
      <c r="A127" s="16">
        <v>36800</v>
      </c>
      <c r="B127" s="1">
        <f t="shared" si="35"/>
        <v>10</v>
      </c>
      <c r="C127" s="46"/>
      <c r="D127" s="46"/>
      <c r="E127" s="46">
        <v>48.8</v>
      </c>
      <c r="F127" s="50">
        <v>38.406569339999997</v>
      </c>
      <c r="G127" s="15">
        <f t="shared" si="36"/>
        <v>1.6390532304914312E-2</v>
      </c>
      <c r="H127" s="15">
        <f t="shared" si="37"/>
        <v>38.390178807695079</v>
      </c>
      <c r="I127" s="22">
        <f t="shared" si="28"/>
        <v>38.410561898882392</v>
      </c>
      <c r="J127" s="15">
        <f t="shared" si="19"/>
        <v>36.170699231661224</v>
      </c>
      <c r="K127" s="15">
        <f t="shared" si="29"/>
        <v>2.2398626672211677</v>
      </c>
      <c r="L127" s="15">
        <f t="shared" si="30"/>
        <v>0</v>
      </c>
      <c r="M127" s="15">
        <f t="shared" si="31"/>
        <v>1.5112816783549762E-9</v>
      </c>
      <c r="N127" s="15">
        <f t="shared" si="32"/>
        <v>9.369946405800853E-10</v>
      </c>
      <c r="O127" s="15">
        <f t="shared" si="33"/>
        <v>1.6390533241908953E-2</v>
      </c>
      <c r="P127" s="1">
        <f>'App MESURE'!T123</f>
        <v>1.3975994867401595</v>
      </c>
      <c r="Q127" s="83">
        <v>16.978185290322582</v>
      </c>
      <c r="R127" s="77">
        <f t="shared" si="25"/>
        <v>1.9077381732237324</v>
      </c>
    </row>
    <row r="128" spans="1:18" s="1" customFormat="1" x14ac:dyDescent="0.2">
      <c r="A128" s="16">
        <v>36831</v>
      </c>
      <c r="B128" s="1">
        <f t="shared" si="35"/>
        <v>11</v>
      </c>
      <c r="C128" s="46"/>
      <c r="D128" s="46"/>
      <c r="E128" s="46">
        <v>18.990476189999999</v>
      </c>
      <c r="F128" s="50">
        <v>18.35693431</v>
      </c>
      <c r="G128" s="15">
        <f t="shared" si="36"/>
        <v>0</v>
      </c>
      <c r="H128" s="15">
        <f t="shared" si="37"/>
        <v>18.35693431</v>
      </c>
      <c r="I128" s="22">
        <f t="shared" si="28"/>
        <v>20.596796977221167</v>
      </c>
      <c r="J128" s="15">
        <f t="shared" si="19"/>
        <v>20.041454026742301</v>
      </c>
      <c r="K128" s="15">
        <f t="shared" si="29"/>
        <v>0.55534295047886673</v>
      </c>
      <c r="L128" s="15">
        <f t="shared" si="30"/>
        <v>0</v>
      </c>
      <c r="M128" s="15">
        <f t="shared" si="31"/>
        <v>5.7428703777489091E-10</v>
      </c>
      <c r="N128" s="15">
        <f t="shared" si="32"/>
        <v>3.5605796342043239E-10</v>
      </c>
      <c r="O128" s="15">
        <f t="shared" si="33"/>
        <v>3.5605796342043239E-10</v>
      </c>
      <c r="P128" s="1">
        <f>'App MESURE'!T124</f>
        <v>0.22049538077076594</v>
      </c>
      <c r="Q128" s="83">
        <v>13.930316883333331</v>
      </c>
      <c r="R128" s="77">
        <f t="shared" si="25"/>
        <v>4.8618212784226789E-2</v>
      </c>
    </row>
    <row r="129" spans="1:18" s="1" customFormat="1" x14ac:dyDescent="0.2">
      <c r="A129" s="16">
        <v>36861</v>
      </c>
      <c r="B129" s="1">
        <f t="shared" si="35"/>
        <v>12</v>
      </c>
      <c r="C129" s="46"/>
      <c r="D129" s="46"/>
      <c r="E129" s="46">
        <v>108.4666667</v>
      </c>
      <c r="F129" s="50">
        <v>119.219708</v>
      </c>
      <c r="G129" s="15">
        <f t="shared" si="36"/>
        <v>8.7293798954095738</v>
      </c>
      <c r="H129" s="15">
        <f t="shared" si="37"/>
        <v>110.49032810459042</v>
      </c>
      <c r="I129" s="22">
        <f t="shared" si="28"/>
        <v>111.04567105506928</v>
      </c>
      <c r="J129" s="15">
        <f t="shared" si="19"/>
        <v>65.957801720757544</v>
      </c>
      <c r="K129" s="15">
        <f t="shared" si="29"/>
        <v>45.087869334311733</v>
      </c>
      <c r="L129" s="15">
        <f t="shared" si="30"/>
        <v>6.2210395877634479</v>
      </c>
      <c r="M129" s="15">
        <f t="shared" si="31"/>
        <v>6.2210395879816769</v>
      </c>
      <c r="N129" s="15">
        <f t="shared" si="32"/>
        <v>3.8570445445486397</v>
      </c>
      <c r="O129" s="15">
        <f t="shared" si="33"/>
        <v>12.586424439958213</v>
      </c>
      <c r="P129" s="1">
        <f>'App MESURE'!T125</f>
        <v>8.07862254803889</v>
      </c>
      <c r="Q129" s="83">
        <v>13.086062129032259</v>
      </c>
      <c r="R129" s="77">
        <f t="shared" si="25"/>
        <v>20.320277896791428</v>
      </c>
    </row>
    <row r="130" spans="1:18" s="1" customFormat="1" x14ac:dyDescent="0.2">
      <c r="A130" s="16">
        <v>36892</v>
      </c>
      <c r="B130" s="1">
        <f t="shared" si="35"/>
        <v>1</v>
      </c>
      <c r="C130" s="46"/>
      <c r="D130" s="46"/>
      <c r="E130" s="46">
        <v>62.514285710000003</v>
      </c>
      <c r="F130" s="50">
        <v>65.372992699999998</v>
      </c>
      <c r="G130" s="15">
        <f t="shared" si="36"/>
        <v>2.9238157826120657</v>
      </c>
      <c r="H130" s="15">
        <f t="shared" si="37"/>
        <v>62.449176917387931</v>
      </c>
      <c r="I130" s="22">
        <f t="shared" si="28"/>
        <v>101.31600666393622</v>
      </c>
      <c r="J130" s="15">
        <f t="shared" si="19"/>
        <v>59.940320267457999</v>
      </c>
      <c r="K130" s="15">
        <f t="shared" si="29"/>
        <v>41.375686396478223</v>
      </c>
      <c r="L130" s="15">
        <f t="shared" si="30"/>
        <v>4.9768031668425374</v>
      </c>
      <c r="M130" s="15">
        <f t="shared" si="31"/>
        <v>7.340798210275576</v>
      </c>
      <c r="N130" s="15">
        <f t="shared" si="32"/>
        <v>4.5512948903708574</v>
      </c>
      <c r="O130" s="15">
        <f t="shared" si="33"/>
        <v>7.4751106729829235</v>
      </c>
      <c r="P130" s="1">
        <f>'App MESURE'!T126</f>
        <v>3.2985744292859946</v>
      </c>
      <c r="Q130" s="83">
        <v>11.650172016129032</v>
      </c>
      <c r="R130" s="77">
        <f t="shared" si="25"/>
        <v>17.443454994914052</v>
      </c>
    </row>
    <row r="131" spans="1:18" s="1" customFormat="1" x14ac:dyDescent="0.2">
      <c r="A131" s="16">
        <v>36923</v>
      </c>
      <c r="B131" s="1">
        <f t="shared" si="35"/>
        <v>2</v>
      </c>
      <c r="C131" s="46"/>
      <c r="D131" s="46"/>
      <c r="E131" s="46">
        <v>8.0142857139999997</v>
      </c>
      <c r="F131" s="50">
        <v>6.5554744530000004</v>
      </c>
      <c r="G131" s="15">
        <f t="shared" si="36"/>
        <v>0</v>
      </c>
      <c r="H131" s="15">
        <f t="shared" si="37"/>
        <v>6.5554744530000004</v>
      </c>
      <c r="I131" s="22">
        <f t="shared" si="28"/>
        <v>42.954357682635688</v>
      </c>
      <c r="J131" s="15">
        <f t="shared" si="19"/>
        <v>37.582469753297417</v>
      </c>
      <c r="K131" s="15">
        <f t="shared" si="29"/>
        <v>5.3718879293382713</v>
      </c>
      <c r="L131" s="15">
        <f t="shared" si="30"/>
        <v>0</v>
      </c>
      <c r="M131" s="15">
        <f t="shared" si="31"/>
        <v>2.7895033199047186</v>
      </c>
      <c r="N131" s="15">
        <f t="shared" si="32"/>
        <v>1.7294920583409255</v>
      </c>
      <c r="O131" s="15">
        <f t="shared" si="33"/>
        <v>1.7294920583409255</v>
      </c>
      <c r="P131" s="1">
        <f>'App MESURE'!T127</f>
        <v>7.5669117677386349E-2</v>
      </c>
      <c r="Q131" s="83">
        <v>12.283438196428575</v>
      </c>
      <c r="R131" s="77">
        <f t="shared" si="25"/>
        <v>2.735130319064996</v>
      </c>
    </row>
    <row r="132" spans="1:18" s="1" customFormat="1" x14ac:dyDescent="0.2">
      <c r="A132" s="16">
        <v>36951</v>
      </c>
      <c r="B132" s="1">
        <f t="shared" si="35"/>
        <v>3</v>
      </c>
      <c r="C132" s="46"/>
      <c r="D132" s="46"/>
      <c r="E132" s="46">
        <v>13.233333330000001</v>
      </c>
      <c r="F132" s="50">
        <v>13.14306569</v>
      </c>
      <c r="G132" s="15">
        <f t="shared" si="36"/>
        <v>0</v>
      </c>
      <c r="H132" s="15">
        <f t="shared" si="37"/>
        <v>13.14306569</v>
      </c>
      <c r="I132" s="22">
        <f t="shared" si="28"/>
        <v>18.514953619338272</v>
      </c>
      <c r="J132" s="15">
        <f t="shared" si="19"/>
        <v>18.208644481794632</v>
      </c>
      <c r="K132" s="15">
        <f t="shared" si="29"/>
        <v>0.30630913754363931</v>
      </c>
      <c r="L132" s="15">
        <f t="shared" si="30"/>
        <v>0</v>
      </c>
      <c r="M132" s="15">
        <f t="shared" si="31"/>
        <v>1.0600112615637931</v>
      </c>
      <c r="N132" s="15">
        <f t="shared" si="32"/>
        <v>0.65720698216955176</v>
      </c>
      <c r="O132" s="15">
        <f t="shared" si="33"/>
        <v>0.65720698216955176</v>
      </c>
      <c r="P132" s="1">
        <f>'App MESURE'!T128</f>
        <v>3.685776299948422E-2</v>
      </c>
      <c r="Q132" s="83">
        <v>16.023284241935485</v>
      </c>
      <c r="R132" s="77">
        <f t="shared" si="25"/>
        <v>0.38483315372491256</v>
      </c>
    </row>
    <row r="133" spans="1:18" s="1" customFormat="1" x14ac:dyDescent="0.2">
      <c r="A133" s="16">
        <v>36982</v>
      </c>
      <c r="B133" s="1">
        <f t="shared" si="35"/>
        <v>4</v>
      </c>
      <c r="C133" s="46"/>
      <c r="D133" s="46"/>
      <c r="E133" s="46">
        <v>2.6571428570000002</v>
      </c>
      <c r="F133" s="50">
        <v>3.6240875909999999</v>
      </c>
      <c r="G133" s="15">
        <f t="shared" si="36"/>
        <v>0</v>
      </c>
      <c r="H133" s="15">
        <f t="shared" si="37"/>
        <v>3.6240875909999999</v>
      </c>
      <c r="I133" s="22">
        <f t="shared" si="28"/>
        <v>3.9303967285436392</v>
      </c>
      <c r="J133" s="15">
        <f t="shared" si="19"/>
        <v>3.9275611466456608</v>
      </c>
      <c r="K133" s="15">
        <f t="shared" si="29"/>
        <v>2.8355818979783898E-3</v>
      </c>
      <c r="L133" s="15">
        <f t="shared" si="30"/>
        <v>0</v>
      </c>
      <c r="M133" s="15">
        <f t="shared" si="31"/>
        <v>0.40280427939424135</v>
      </c>
      <c r="N133" s="15">
        <f t="shared" si="32"/>
        <v>0.24973865322442965</v>
      </c>
      <c r="O133" s="15">
        <f t="shared" si="33"/>
        <v>0.24973865322442965</v>
      </c>
      <c r="P133" s="1">
        <f>'App MESURE'!T129</f>
        <v>1.1721550070507349E-2</v>
      </c>
      <c r="Q133" s="83">
        <v>16.428150150000004</v>
      </c>
      <c r="R133" s="77">
        <f t="shared" si="25"/>
        <v>5.665214139378489E-2</v>
      </c>
    </row>
    <row r="134" spans="1:18" s="1" customFormat="1" x14ac:dyDescent="0.2">
      <c r="A134" s="16">
        <v>37012</v>
      </c>
      <c r="B134" s="1">
        <f t="shared" si="35"/>
        <v>5</v>
      </c>
      <c r="C134" s="46"/>
      <c r="D134" s="46"/>
      <c r="E134" s="46">
        <v>13.45238095</v>
      </c>
      <c r="F134" s="50">
        <v>10.63868613</v>
      </c>
      <c r="G134" s="15">
        <f t="shared" si="36"/>
        <v>0</v>
      </c>
      <c r="H134" s="15">
        <f t="shared" si="37"/>
        <v>10.63868613</v>
      </c>
      <c r="I134" s="22">
        <f t="shared" si="28"/>
        <v>10.641521711897978</v>
      </c>
      <c r="J134" s="15">
        <f t="shared" si="19"/>
        <v>10.598413754307943</v>
      </c>
      <c r="K134" s="15">
        <f t="shared" si="29"/>
        <v>4.3107957590034829E-2</v>
      </c>
      <c r="L134" s="15">
        <f t="shared" si="30"/>
        <v>0</v>
      </c>
      <c r="M134" s="15">
        <f t="shared" si="31"/>
        <v>0.1530656261698117</v>
      </c>
      <c r="N134" s="15">
        <f t="shared" si="32"/>
        <v>9.4900688225283261E-2</v>
      </c>
      <c r="O134" s="15">
        <f t="shared" si="33"/>
        <v>9.4900688225283261E-2</v>
      </c>
      <c r="P134" s="1">
        <f>'App MESURE'!T130</f>
        <v>1.5368254536887423E-2</v>
      </c>
      <c r="Q134" s="83">
        <v>18.283460967741934</v>
      </c>
      <c r="R134" s="77">
        <f t="shared" si="25"/>
        <v>6.3254080083990812E-3</v>
      </c>
    </row>
    <row r="135" spans="1:18" s="1" customFormat="1" x14ac:dyDescent="0.2">
      <c r="A135" s="16">
        <v>37043</v>
      </c>
      <c r="B135" s="1">
        <f t="shared" si="35"/>
        <v>6</v>
      </c>
      <c r="C135" s="46"/>
      <c r="D135" s="46"/>
      <c r="E135" s="46">
        <v>0.94285714300000001</v>
      </c>
      <c r="F135" s="50">
        <v>2.1459854009999999</v>
      </c>
      <c r="G135" s="15">
        <f t="shared" si="36"/>
        <v>0</v>
      </c>
      <c r="H135" s="15">
        <f t="shared" si="37"/>
        <v>2.1459854009999999</v>
      </c>
      <c r="I135" s="22">
        <f t="shared" si="28"/>
        <v>2.1890933585900347</v>
      </c>
      <c r="J135" s="15">
        <f t="shared" ref="J135:J198" si="38">I135/SQRT(1+(I135/($K$2*(300+(25*Q135)+0.05*(Q135)^3)))^2)</f>
        <v>2.1889020559856491</v>
      </c>
      <c r="K135" s="15">
        <f t="shared" si="29"/>
        <v>1.9130260438560143E-4</v>
      </c>
      <c r="L135" s="15">
        <f t="shared" si="30"/>
        <v>0</v>
      </c>
      <c r="M135" s="15">
        <f t="shared" si="31"/>
        <v>5.8164937944528441E-2</v>
      </c>
      <c r="N135" s="15">
        <f t="shared" si="32"/>
        <v>3.6062261525607632E-2</v>
      </c>
      <c r="O135" s="15">
        <f t="shared" si="33"/>
        <v>3.6062261525607632E-2</v>
      </c>
      <c r="P135" s="1">
        <f>'App MESURE'!T131</f>
        <v>1.1982028960963075E-2</v>
      </c>
      <c r="Q135" s="83">
        <v>23.090436333333333</v>
      </c>
      <c r="R135" s="77">
        <f t="shared" ref="R135:R198" si="39">(P135-O135)^2</f>
        <v>5.7985760036736815E-4</v>
      </c>
    </row>
    <row r="136" spans="1:18" s="1" customFormat="1" x14ac:dyDescent="0.2">
      <c r="A136" s="16">
        <v>37073</v>
      </c>
      <c r="B136" s="1">
        <f t="shared" si="35"/>
        <v>7</v>
      </c>
      <c r="C136" s="46"/>
      <c r="D136" s="46"/>
      <c r="E136" s="46">
        <v>0.41666666699999999</v>
      </c>
      <c r="F136" s="50">
        <v>0.82846715299999996</v>
      </c>
      <c r="G136" s="15">
        <f t="shared" si="36"/>
        <v>0</v>
      </c>
      <c r="H136" s="15">
        <f t="shared" si="37"/>
        <v>0.82846715299999996</v>
      </c>
      <c r="I136" s="22">
        <f t="shared" si="28"/>
        <v>0.82865845560438556</v>
      </c>
      <c r="J136" s="15">
        <f t="shared" si="38"/>
        <v>0.82864819258367473</v>
      </c>
      <c r="K136" s="15">
        <f t="shared" si="29"/>
        <v>1.0263020710832294E-5</v>
      </c>
      <c r="L136" s="15">
        <f t="shared" si="30"/>
        <v>0</v>
      </c>
      <c r="M136" s="15">
        <f t="shared" si="31"/>
        <v>2.2102676418920809E-2</v>
      </c>
      <c r="N136" s="15">
        <f t="shared" si="32"/>
        <v>1.3703659379730901E-2</v>
      </c>
      <c r="O136" s="15">
        <f t="shared" si="33"/>
        <v>1.3703659379730901E-2</v>
      </c>
      <c r="P136" s="1">
        <f>'App MESURE'!T132</f>
        <v>1.0549395063456618E-2</v>
      </c>
      <c r="Q136" s="83">
        <v>23.169500935483867</v>
      </c>
      <c r="R136" s="77">
        <f t="shared" si="39"/>
        <v>9.949383376921271E-6</v>
      </c>
    </row>
    <row r="137" spans="1:18" s="1" customFormat="1" ht="13.5" thickBot="1" x14ac:dyDescent="0.25">
      <c r="A137" s="16">
        <v>37104</v>
      </c>
      <c r="B137" s="4">
        <f t="shared" si="35"/>
        <v>8</v>
      </c>
      <c r="C137" s="47"/>
      <c r="D137" s="47"/>
      <c r="E137" s="47">
        <v>1.9261904759999999</v>
      </c>
      <c r="F137" s="57">
        <v>2.8897810220000002</v>
      </c>
      <c r="G137" s="24">
        <f t="shared" si="36"/>
        <v>0</v>
      </c>
      <c r="H137" s="24">
        <f t="shared" si="37"/>
        <v>2.8897810220000002</v>
      </c>
      <c r="I137" s="23">
        <f t="shared" si="28"/>
        <v>2.8897912850207108</v>
      </c>
      <c r="J137" s="24">
        <f t="shared" si="38"/>
        <v>2.8894087488118325</v>
      </c>
      <c r="K137" s="24">
        <f t="shared" si="29"/>
        <v>3.8253620887829243E-4</v>
      </c>
      <c r="L137" s="24">
        <f t="shared" si="30"/>
        <v>0</v>
      </c>
      <c r="M137" s="24">
        <f t="shared" si="31"/>
        <v>8.3990170391899082E-3</v>
      </c>
      <c r="N137" s="24">
        <f t="shared" si="32"/>
        <v>5.2073905642977432E-3</v>
      </c>
      <c r="O137" s="24">
        <f t="shared" si="33"/>
        <v>5.2073905642977432E-3</v>
      </c>
      <c r="P137" s="4">
        <f>'App MESURE'!T133</f>
        <v>8.3353244945830081E-3</v>
      </c>
      <c r="Q137" s="84">
        <v>24.088628612903232</v>
      </c>
      <c r="R137" s="78">
        <f t="shared" si="39"/>
        <v>9.7839706722298239E-6</v>
      </c>
    </row>
    <row r="138" spans="1:18" s="1" customFormat="1" x14ac:dyDescent="0.2">
      <c r="A138" s="16">
        <v>37135</v>
      </c>
      <c r="B138" s="1">
        <f t="shared" si="35"/>
        <v>9</v>
      </c>
      <c r="C138" s="46"/>
      <c r="D138" s="46"/>
      <c r="E138" s="46">
        <v>6.9690476190000004</v>
      </c>
      <c r="F138" s="50">
        <v>7.258394161</v>
      </c>
      <c r="G138" s="15">
        <f t="shared" si="36"/>
        <v>0</v>
      </c>
      <c r="H138" s="15">
        <f t="shared" si="37"/>
        <v>7.258394161</v>
      </c>
      <c r="I138" s="22">
        <f t="shared" si="28"/>
        <v>7.2587766972088783</v>
      </c>
      <c r="J138" s="15">
        <f t="shared" si="38"/>
        <v>7.2498625629387003</v>
      </c>
      <c r="K138" s="15">
        <f t="shared" si="29"/>
        <v>8.9141342701779536E-3</v>
      </c>
      <c r="L138" s="15">
        <f t="shared" si="30"/>
        <v>0</v>
      </c>
      <c r="M138" s="15">
        <f t="shared" si="31"/>
        <v>3.191626474892165E-3</v>
      </c>
      <c r="N138" s="15">
        <f t="shared" si="32"/>
        <v>1.9788084144331422E-3</v>
      </c>
      <c r="O138" s="15">
        <f t="shared" si="33"/>
        <v>1.9788084144331422E-3</v>
      </c>
      <c r="P138" s="1">
        <f>'App MESURE'!T134</f>
        <v>7.8143667136715694E-3</v>
      </c>
      <c r="Q138" s="83">
        <v>21.339186599999998</v>
      </c>
      <c r="R138" s="77">
        <f t="shared" si="39"/>
        <v>3.4053740663810483E-5</v>
      </c>
    </row>
    <row r="139" spans="1:18" s="1" customFormat="1" x14ac:dyDescent="0.2">
      <c r="A139" s="16">
        <v>37165</v>
      </c>
      <c r="B139" s="1">
        <f t="shared" si="35"/>
        <v>10</v>
      </c>
      <c r="C139" s="46"/>
      <c r="D139" s="46"/>
      <c r="E139" s="46">
        <v>2.0023809520000002</v>
      </c>
      <c r="F139" s="50">
        <v>4.0124087590000004</v>
      </c>
      <c r="G139" s="15">
        <f t="shared" si="36"/>
        <v>0</v>
      </c>
      <c r="H139" s="15">
        <f t="shared" si="37"/>
        <v>4.0124087590000004</v>
      </c>
      <c r="I139" s="22">
        <f t="shared" si="28"/>
        <v>4.0213228932701783</v>
      </c>
      <c r="J139" s="15">
        <f t="shared" si="38"/>
        <v>4.0197820795229164</v>
      </c>
      <c r="K139" s="15">
        <f t="shared" si="29"/>
        <v>1.5408137472618932E-3</v>
      </c>
      <c r="L139" s="15">
        <f t="shared" si="30"/>
        <v>0</v>
      </c>
      <c r="M139" s="15">
        <f t="shared" si="31"/>
        <v>1.2128180604590228E-3</v>
      </c>
      <c r="N139" s="15">
        <f t="shared" si="32"/>
        <v>7.519471974845941E-4</v>
      </c>
      <c r="O139" s="15">
        <f t="shared" si="33"/>
        <v>7.519471974845941E-4</v>
      </c>
      <c r="P139" s="1">
        <f>'App MESURE'!T135</f>
        <v>8.074845604127287E-3</v>
      </c>
      <c r="Q139" s="83">
        <v>21.231696935483868</v>
      </c>
      <c r="R139" s="77">
        <f t="shared" si="39"/>
        <v>5.3624841074010094E-5</v>
      </c>
    </row>
    <row r="140" spans="1:18" s="1" customFormat="1" x14ac:dyDescent="0.2">
      <c r="A140" s="16">
        <v>37196</v>
      </c>
      <c r="B140" s="1">
        <f t="shared" si="35"/>
        <v>11</v>
      </c>
      <c r="C140" s="46"/>
      <c r="D140" s="46"/>
      <c r="E140" s="46">
        <v>22.138095239999998</v>
      </c>
      <c r="F140" s="50">
        <v>18.077372260000001</v>
      </c>
      <c r="G140" s="15">
        <f t="shared" si="36"/>
        <v>0</v>
      </c>
      <c r="H140" s="15">
        <f t="shared" si="37"/>
        <v>18.077372260000001</v>
      </c>
      <c r="I140" s="22">
        <f t="shared" si="28"/>
        <v>18.078913073747263</v>
      </c>
      <c r="J140" s="15">
        <f t="shared" si="38"/>
        <v>17.737869812545686</v>
      </c>
      <c r="K140" s="15">
        <f t="shared" si="29"/>
        <v>0.3410432612015768</v>
      </c>
      <c r="L140" s="15">
        <f t="shared" si="30"/>
        <v>0</v>
      </c>
      <c r="M140" s="15">
        <f t="shared" si="31"/>
        <v>4.6087086297442873E-4</v>
      </c>
      <c r="N140" s="15">
        <f t="shared" si="32"/>
        <v>2.8573993504414581E-4</v>
      </c>
      <c r="O140" s="15">
        <f t="shared" si="33"/>
        <v>2.8573993504414581E-4</v>
      </c>
      <c r="P140" s="1">
        <f>'App MESURE'!T136</f>
        <v>3.607632632811706E-2</v>
      </c>
      <c r="Q140" s="83">
        <v>14.716165176666667</v>
      </c>
      <c r="R140" s="77">
        <f t="shared" si="39"/>
        <v>1.2809660743600159E-3</v>
      </c>
    </row>
    <row r="141" spans="1:18" s="1" customFormat="1" x14ac:dyDescent="0.2">
      <c r="A141" s="16">
        <v>37226</v>
      </c>
      <c r="B141" s="1">
        <f t="shared" si="35"/>
        <v>12</v>
      </c>
      <c r="C141" s="46"/>
      <c r="D141" s="46"/>
      <c r="E141" s="46">
        <v>114.547619</v>
      </c>
      <c r="F141" s="50">
        <v>98.121897809999993</v>
      </c>
      <c r="G141" s="15">
        <f t="shared" si="36"/>
        <v>6.4546879478084991</v>
      </c>
      <c r="H141" s="15">
        <f t="shared" si="37"/>
        <v>91.667209862191498</v>
      </c>
      <c r="I141" s="22">
        <f t="shared" si="28"/>
        <v>92.008253123393075</v>
      </c>
      <c r="J141" s="15">
        <f t="shared" si="38"/>
        <v>64.317807685187788</v>
      </c>
      <c r="K141" s="15">
        <f t="shared" si="29"/>
        <v>27.690445438205288</v>
      </c>
      <c r="L141" s="15">
        <f t="shared" si="30"/>
        <v>0.38983223504374154</v>
      </c>
      <c r="M141" s="15">
        <f t="shared" si="31"/>
        <v>0.39000736597167179</v>
      </c>
      <c r="N141" s="15">
        <f t="shared" si="32"/>
        <v>0.24180456690243651</v>
      </c>
      <c r="O141" s="15">
        <f t="shared" si="33"/>
        <v>6.6964925147109353</v>
      </c>
      <c r="P141" s="1">
        <f>'App MESURE'!T137</f>
        <v>14.014415503743811</v>
      </c>
      <c r="Q141" s="83">
        <v>14.429285370967742</v>
      </c>
      <c r="R141" s="77">
        <f t="shared" si="39"/>
        <v>53.551996873415852</v>
      </c>
    </row>
    <row r="142" spans="1:18" s="1" customFormat="1" x14ac:dyDescent="0.2">
      <c r="A142" s="16">
        <v>37257</v>
      </c>
      <c r="B142" s="1">
        <f t="shared" si="35"/>
        <v>1</v>
      </c>
      <c r="C142" s="46"/>
      <c r="D142" s="46"/>
      <c r="E142" s="46">
        <v>0.19761904799999999</v>
      </c>
      <c r="F142" s="50">
        <v>0.29708029200000002</v>
      </c>
      <c r="G142" s="15">
        <f t="shared" ref="G142:G205" si="40">IF((F142-$J$2)&gt;0,$I$2*(F142-$J$2),0)</f>
        <v>0</v>
      </c>
      <c r="H142" s="15">
        <f t="shared" ref="H142:H205" si="41">F142-G142</f>
        <v>0.29708029200000002</v>
      </c>
      <c r="I142" s="22">
        <f t="shared" si="28"/>
        <v>27.597693495161547</v>
      </c>
      <c r="J142" s="15">
        <f t="shared" si="38"/>
        <v>26.205313151975897</v>
      </c>
      <c r="K142" s="15">
        <f t="shared" ref="K142:K205" si="42">I142-J142</f>
        <v>1.3923803431856498</v>
      </c>
      <c r="L142" s="15">
        <f t="shared" ref="L142:L205" si="43">IF(K142&gt;$N$2,(K142-$N$2)/$L$2,0)</f>
        <v>0</v>
      </c>
      <c r="M142" s="15">
        <f t="shared" si="31"/>
        <v>0.14820279906923528</v>
      </c>
      <c r="N142" s="15">
        <f t="shared" ref="N142:N205" si="44">$M$2*M142</f>
        <v>9.1885735422925871E-2</v>
      </c>
      <c r="O142" s="15">
        <f t="shared" ref="O142:O205" si="45">N142+G142</f>
        <v>9.1885735422925871E-2</v>
      </c>
      <c r="P142" s="1">
        <f>'App MESURE'!T138</f>
        <v>1.3675141748925243E-2</v>
      </c>
      <c r="Q142" s="83">
        <v>13.362186258064517</v>
      </c>
      <c r="R142" s="77">
        <f t="shared" si="39"/>
        <v>6.1168969628396267E-3</v>
      </c>
    </row>
    <row r="143" spans="1:18" s="1" customFormat="1" x14ac:dyDescent="0.2">
      <c r="A143" s="16">
        <v>37288</v>
      </c>
      <c r="B143" s="1">
        <f t="shared" si="35"/>
        <v>2</v>
      </c>
      <c r="C143" s="46"/>
      <c r="D143" s="46"/>
      <c r="E143" s="46">
        <v>8.3119047619999993</v>
      </c>
      <c r="F143" s="50">
        <v>9.6029197079999999</v>
      </c>
      <c r="G143" s="15">
        <f t="shared" si="40"/>
        <v>0</v>
      </c>
      <c r="H143" s="15">
        <f t="shared" si="41"/>
        <v>9.6029197079999999</v>
      </c>
      <c r="I143" s="22">
        <f t="shared" ref="I143:I206" si="46">H143+K142-L142</f>
        <v>10.99530005118565</v>
      </c>
      <c r="J143" s="15">
        <f t="shared" si="38"/>
        <v>10.909187198282634</v>
      </c>
      <c r="K143" s="15">
        <f t="shared" si="42"/>
        <v>8.6112852903015735E-2</v>
      </c>
      <c r="L143" s="15">
        <f t="shared" si="43"/>
        <v>0</v>
      </c>
      <c r="M143" s="15">
        <f t="shared" ref="M143:M206" si="47">L143+M142-N142</f>
        <v>5.6317063646309409E-2</v>
      </c>
      <c r="N143" s="15">
        <f t="shared" si="44"/>
        <v>3.4916579460711833E-2</v>
      </c>
      <c r="O143" s="15">
        <f t="shared" si="45"/>
        <v>3.4916579460711833E-2</v>
      </c>
      <c r="P143" s="1">
        <f>'App MESURE'!T139</f>
        <v>8.4655639398108634E-3</v>
      </c>
      <c r="Q143" s="83">
        <v>14.004245285714285</v>
      </c>
      <c r="R143" s="77">
        <f t="shared" si="39"/>
        <v>6.9965622208694399E-4</v>
      </c>
    </row>
    <row r="144" spans="1:18" s="1" customFormat="1" x14ac:dyDescent="0.2">
      <c r="A144" s="16">
        <v>37316</v>
      </c>
      <c r="B144" s="1">
        <f t="shared" si="35"/>
        <v>3</v>
      </c>
      <c r="C144" s="46"/>
      <c r="D144" s="46"/>
      <c r="E144" s="46">
        <v>69.780952380000002</v>
      </c>
      <c r="F144" s="50">
        <v>85.645255469999995</v>
      </c>
      <c r="G144" s="15">
        <f t="shared" si="40"/>
        <v>5.1095001009034915</v>
      </c>
      <c r="H144" s="15">
        <f t="shared" si="41"/>
        <v>80.535755369096506</v>
      </c>
      <c r="I144" s="22">
        <f t="shared" si="46"/>
        <v>80.62186822199952</v>
      </c>
      <c r="J144" s="15">
        <f t="shared" si="38"/>
        <v>60.865496011586508</v>
      </c>
      <c r="K144" s="15">
        <f t="shared" si="42"/>
        <v>19.756372210413012</v>
      </c>
      <c r="L144" s="15">
        <f t="shared" si="43"/>
        <v>0</v>
      </c>
      <c r="M144" s="15">
        <f t="shared" si="47"/>
        <v>2.1400484185597576E-2</v>
      </c>
      <c r="N144" s="15">
        <f t="shared" si="44"/>
        <v>1.3268300195070496E-2</v>
      </c>
      <c r="O144" s="15">
        <f t="shared" si="45"/>
        <v>5.1227684010985621</v>
      </c>
      <c r="P144" s="1">
        <f>'App MESURE'!T140</f>
        <v>1.0482972946390401</v>
      </c>
      <c r="Q144" s="83">
        <v>14.881277774193553</v>
      </c>
      <c r="R144" s="77">
        <f t="shared" si="39"/>
        <v>16.601314797373483</v>
      </c>
    </row>
    <row r="145" spans="1:18" s="1" customFormat="1" x14ac:dyDescent="0.2">
      <c r="A145" s="16">
        <v>37347</v>
      </c>
      <c r="B145" s="1">
        <f t="shared" si="35"/>
        <v>4</v>
      </c>
      <c r="C145" s="46"/>
      <c r="D145" s="46"/>
      <c r="E145" s="46">
        <v>87.69761905</v>
      </c>
      <c r="F145" s="50">
        <v>78.638686129999996</v>
      </c>
      <c r="G145" s="15">
        <f t="shared" si="40"/>
        <v>4.3540763524444781</v>
      </c>
      <c r="H145" s="15">
        <f t="shared" si="41"/>
        <v>74.284609777555517</v>
      </c>
      <c r="I145" s="22">
        <f t="shared" si="46"/>
        <v>94.040981987968536</v>
      </c>
      <c r="J145" s="15">
        <f t="shared" si="38"/>
        <v>67.82043331442722</v>
      </c>
      <c r="K145" s="15">
        <f t="shared" si="42"/>
        <v>26.220548673541316</v>
      </c>
      <c r="L145" s="15">
        <f t="shared" si="43"/>
        <v>0</v>
      </c>
      <c r="M145" s="15">
        <f t="shared" si="47"/>
        <v>8.1321839905270799E-3</v>
      </c>
      <c r="N145" s="15">
        <f t="shared" si="44"/>
        <v>5.0419540741267893E-3</v>
      </c>
      <c r="O145" s="15">
        <f t="shared" si="45"/>
        <v>4.3591183065186048</v>
      </c>
      <c r="P145" s="1">
        <f>'App MESURE'!T141</f>
        <v>2.0025617098235662</v>
      </c>
      <c r="Q145" s="83">
        <v>15.646255466666668</v>
      </c>
      <c r="R145" s="77">
        <f t="shared" si="39"/>
        <v>5.5533589934269028</v>
      </c>
    </row>
    <row r="146" spans="1:18" s="1" customFormat="1" x14ac:dyDescent="0.2">
      <c r="A146" s="16">
        <v>37377</v>
      </c>
      <c r="B146" s="1">
        <f t="shared" si="35"/>
        <v>5</v>
      </c>
      <c r="C146" s="46"/>
      <c r="D146" s="46"/>
      <c r="E146" s="46">
        <v>12.12619048</v>
      </c>
      <c r="F146" s="50">
        <v>11.72919708</v>
      </c>
      <c r="G146" s="15">
        <f t="shared" si="40"/>
        <v>0</v>
      </c>
      <c r="H146" s="15">
        <f t="shared" si="41"/>
        <v>11.72919708</v>
      </c>
      <c r="I146" s="22">
        <f t="shared" si="46"/>
        <v>37.949745753541315</v>
      </c>
      <c r="J146" s="15">
        <f t="shared" si="38"/>
        <v>35.921559523405058</v>
      </c>
      <c r="K146" s="15">
        <f t="shared" si="42"/>
        <v>2.0281862301362565</v>
      </c>
      <c r="L146" s="15">
        <f t="shared" si="43"/>
        <v>0</v>
      </c>
      <c r="M146" s="15">
        <f t="shared" si="47"/>
        <v>3.0902299164002906E-3</v>
      </c>
      <c r="N146" s="15">
        <f t="shared" si="44"/>
        <v>1.9159425481681802E-3</v>
      </c>
      <c r="O146" s="15">
        <f t="shared" si="45"/>
        <v>1.9159425481681802E-3</v>
      </c>
      <c r="P146" s="1">
        <f>'App MESURE'!T142</f>
        <v>0.10210772505864177</v>
      </c>
      <c r="Q146" s="83">
        <v>17.480979532258065</v>
      </c>
      <c r="R146" s="77">
        <f t="shared" si="39"/>
        <v>1.003839328262604E-2</v>
      </c>
    </row>
    <row r="147" spans="1:18" s="1" customFormat="1" x14ac:dyDescent="0.2">
      <c r="A147" s="16">
        <v>37408</v>
      </c>
      <c r="B147" s="1">
        <f t="shared" si="35"/>
        <v>6</v>
      </c>
      <c r="C147" s="46"/>
      <c r="D147" s="46"/>
      <c r="E147" s="46">
        <v>0.84523809500000002</v>
      </c>
      <c r="F147" s="50">
        <v>1.3291970799999999</v>
      </c>
      <c r="G147" s="15">
        <f t="shared" si="40"/>
        <v>0</v>
      </c>
      <c r="H147" s="15">
        <f t="shared" si="41"/>
        <v>1.3291970799999999</v>
      </c>
      <c r="I147" s="22">
        <f t="shared" si="46"/>
        <v>3.3573833101362567</v>
      </c>
      <c r="J147" s="15">
        <f t="shared" si="38"/>
        <v>3.3564479921844024</v>
      </c>
      <c r="K147" s="15">
        <f t="shared" si="42"/>
        <v>9.3531795185430866E-4</v>
      </c>
      <c r="L147" s="15">
        <f t="shared" si="43"/>
        <v>0</v>
      </c>
      <c r="M147" s="15">
        <f t="shared" si="47"/>
        <v>1.1742873682321104E-3</v>
      </c>
      <c r="N147" s="15">
        <f t="shared" si="44"/>
        <v>7.2805816830390842E-4</v>
      </c>
      <c r="O147" s="15">
        <f t="shared" si="45"/>
        <v>7.2805816830390842E-4</v>
      </c>
      <c r="P147" s="1">
        <f>'App MESURE'!T143</f>
        <v>7.8143667136715694E-3</v>
      </c>
      <c r="Q147" s="83">
        <v>20.93482426666667</v>
      </c>
      <c r="R147" s="77">
        <f t="shared" si="39"/>
        <v>5.0215768800150738E-5</v>
      </c>
    </row>
    <row r="148" spans="1:18" s="1" customFormat="1" x14ac:dyDescent="0.2">
      <c r="A148" s="16">
        <v>37438</v>
      </c>
      <c r="B148" s="1">
        <f t="shared" si="35"/>
        <v>7</v>
      </c>
      <c r="C148" s="46"/>
      <c r="D148" s="46"/>
      <c r="E148" s="46">
        <v>0.72142857100000002</v>
      </c>
      <c r="F148" s="50">
        <v>1.124817518</v>
      </c>
      <c r="G148" s="15">
        <f t="shared" si="40"/>
        <v>0</v>
      </c>
      <c r="H148" s="15">
        <f t="shared" si="41"/>
        <v>1.124817518</v>
      </c>
      <c r="I148" s="22">
        <f t="shared" si="46"/>
        <v>1.1257528359518543</v>
      </c>
      <c r="J148" s="15">
        <f t="shared" si="38"/>
        <v>1.1257271840176324</v>
      </c>
      <c r="K148" s="15">
        <f t="shared" si="42"/>
        <v>2.5651934221881945E-5</v>
      </c>
      <c r="L148" s="15">
        <f t="shared" si="43"/>
        <v>0</v>
      </c>
      <c r="M148" s="15">
        <f t="shared" si="47"/>
        <v>4.4622919992820195E-4</v>
      </c>
      <c r="N148" s="15">
        <f t="shared" si="44"/>
        <v>2.7666210395548523E-4</v>
      </c>
      <c r="O148" s="15">
        <f t="shared" si="45"/>
        <v>2.7666210395548523E-4</v>
      </c>
      <c r="P148" s="1">
        <f>'App MESURE'!T144</f>
        <v>8.074845604127287E-3</v>
      </c>
      <c r="Q148" s="83">
        <v>23.191624516129032</v>
      </c>
      <c r="R148" s="77">
        <f t="shared" si="39"/>
        <v>6.0811665902351731E-5</v>
      </c>
    </row>
    <row r="149" spans="1:18" s="1" customFormat="1" ht="13.5" thickBot="1" x14ac:dyDescent="0.25">
      <c r="A149" s="16">
        <v>37469</v>
      </c>
      <c r="B149" s="4">
        <f t="shared" si="35"/>
        <v>8</v>
      </c>
      <c r="C149" s="47"/>
      <c r="D149" s="47"/>
      <c r="E149" s="47">
        <v>1.154761905</v>
      </c>
      <c r="F149" s="57">
        <v>1.3291970799999999</v>
      </c>
      <c r="G149" s="24">
        <f t="shared" si="40"/>
        <v>0</v>
      </c>
      <c r="H149" s="24">
        <f t="shared" si="41"/>
        <v>1.3291970799999999</v>
      </c>
      <c r="I149" s="23">
        <f t="shared" si="46"/>
        <v>1.3292227319342218</v>
      </c>
      <c r="J149" s="24">
        <f t="shared" si="38"/>
        <v>1.3291748516760538</v>
      </c>
      <c r="K149" s="24">
        <f t="shared" si="42"/>
        <v>4.7880258168042644E-5</v>
      </c>
      <c r="L149" s="24">
        <f t="shared" si="43"/>
        <v>0</v>
      </c>
      <c r="M149" s="24">
        <f t="shared" si="47"/>
        <v>1.6956709597271672E-4</v>
      </c>
      <c r="N149" s="24">
        <f t="shared" si="44"/>
        <v>1.0513159950308436E-4</v>
      </c>
      <c r="O149" s="24">
        <f t="shared" si="45"/>
        <v>1.0513159950308436E-4</v>
      </c>
      <c r="P149" s="4">
        <f>'App MESURE'!T145</f>
        <v>8.074845604127287E-3</v>
      </c>
      <c r="Q149" s="84">
        <v>22.299255129032264</v>
      </c>
      <c r="R149" s="78">
        <f t="shared" si="39"/>
        <v>6.3516341315503157E-5</v>
      </c>
    </row>
    <row r="150" spans="1:18" s="1" customFormat="1" x14ac:dyDescent="0.2">
      <c r="A150" s="16">
        <v>37500</v>
      </c>
      <c r="B150" s="1">
        <f t="shared" si="35"/>
        <v>9</v>
      </c>
      <c r="C150" s="46"/>
      <c r="D150" s="46"/>
      <c r="E150" s="46">
        <v>2.233333333</v>
      </c>
      <c r="F150" s="50">
        <v>3.0547445259999999</v>
      </c>
      <c r="G150" s="15">
        <f t="shared" si="40"/>
        <v>0</v>
      </c>
      <c r="H150" s="15">
        <f t="shared" si="41"/>
        <v>3.0547445259999999</v>
      </c>
      <c r="I150" s="22">
        <f t="shared" si="46"/>
        <v>3.0547924062581679</v>
      </c>
      <c r="J150" s="15">
        <f t="shared" si="38"/>
        <v>3.0541711220115055</v>
      </c>
      <c r="K150" s="15">
        <f t="shared" si="42"/>
        <v>6.2128424666241244E-4</v>
      </c>
      <c r="L150" s="15">
        <f t="shared" si="43"/>
        <v>0</v>
      </c>
      <c r="M150" s="15">
        <f t="shared" si="47"/>
        <v>6.4435496469632362E-5</v>
      </c>
      <c r="N150" s="15">
        <f t="shared" si="44"/>
        <v>3.9950007811172067E-5</v>
      </c>
      <c r="O150" s="15">
        <f t="shared" si="45"/>
        <v>3.9950007811172067E-5</v>
      </c>
      <c r="Q150" s="83">
        <v>21.824777433333331</v>
      </c>
      <c r="R150" s="77"/>
    </row>
    <row r="151" spans="1:18" s="1" customFormat="1" x14ac:dyDescent="0.2">
      <c r="A151" s="16">
        <v>37530</v>
      </c>
      <c r="B151" s="1">
        <f t="shared" si="35"/>
        <v>10</v>
      </c>
      <c r="C151" s="46"/>
      <c r="D151" s="46"/>
      <c r="E151" s="46">
        <v>55.014285710000003</v>
      </c>
      <c r="F151" s="50">
        <v>38.025547449999998</v>
      </c>
      <c r="G151" s="15">
        <f t="shared" si="40"/>
        <v>0</v>
      </c>
      <c r="H151" s="15">
        <f t="shared" si="41"/>
        <v>38.025547449999998</v>
      </c>
      <c r="I151" s="22">
        <f t="shared" si="46"/>
        <v>38.02616873424666</v>
      </c>
      <c r="J151" s="15">
        <f t="shared" si="38"/>
        <v>36.611070034649536</v>
      </c>
      <c r="K151" s="15">
        <f t="shared" si="42"/>
        <v>1.4150986995971238</v>
      </c>
      <c r="L151" s="15">
        <f t="shared" si="43"/>
        <v>0</v>
      </c>
      <c r="M151" s="15">
        <f t="shared" si="47"/>
        <v>2.4485488658460294E-5</v>
      </c>
      <c r="N151" s="15">
        <f t="shared" si="44"/>
        <v>1.5181002968245383E-5</v>
      </c>
      <c r="O151" s="15">
        <f t="shared" si="45"/>
        <v>1.5181002968245383E-5</v>
      </c>
      <c r="Q151" s="83">
        <v>20.248890451612901</v>
      </c>
      <c r="R151" s="77"/>
    </row>
    <row r="152" spans="1:18" s="1" customFormat="1" x14ac:dyDescent="0.2">
      <c r="A152" s="16">
        <v>37561</v>
      </c>
      <c r="B152" s="1">
        <f t="shared" si="35"/>
        <v>11</v>
      </c>
      <c r="C152" s="46"/>
      <c r="D152" s="46"/>
      <c r="E152" s="46">
        <v>180.24047619999999</v>
      </c>
      <c r="F152" s="50">
        <v>158.74525550000001</v>
      </c>
      <c r="G152" s="15">
        <f t="shared" si="40"/>
        <v>12.990885891201918</v>
      </c>
      <c r="H152" s="15">
        <f t="shared" si="41"/>
        <v>145.7543696087981</v>
      </c>
      <c r="I152" s="22">
        <f t="shared" si="46"/>
        <v>147.16946830839521</v>
      </c>
      <c r="J152" s="15">
        <f t="shared" si="38"/>
        <v>79.052707344170258</v>
      </c>
      <c r="K152" s="15">
        <f t="shared" si="42"/>
        <v>68.116760964224952</v>
      </c>
      <c r="L152" s="15">
        <f t="shared" si="43"/>
        <v>13.939782488968989</v>
      </c>
      <c r="M152" s="15">
        <f t="shared" si="47"/>
        <v>13.939791793454679</v>
      </c>
      <c r="N152" s="15">
        <f t="shared" si="44"/>
        <v>8.6426709119419005</v>
      </c>
      <c r="O152" s="15">
        <f t="shared" si="45"/>
        <v>21.633556803143819</v>
      </c>
      <c r="Q152" s="83">
        <v>15.021151200000007</v>
      </c>
      <c r="R152" s="77"/>
    </row>
    <row r="153" spans="1:18" s="1" customFormat="1" x14ac:dyDescent="0.2">
      <c r="A153" s="16">
        <v>37591</v>
      </c>
      <c r="B153" s="1">
        <f t="shared" si="35"/>
        <v>12</v>
      </c>
      <c r="C153" s="46"/>
      <c r="D153" s="46"/>
      <c r="E153" s="46">
        <v>40.057142859999999</v>
      </c>
      <c r="F153" s="50">
        <v>39.589781019999997</v>
      </c>
      <c r="G153" s="15">
        <f t="shared" si="40"/>
        <v>0.14396026852707616</v>
      </c>
      <c r="H153" s="15">
        <f t="shared" si="41"/>
        <v>39.445820751472922</v>
      </c>
      <c r="I153" s="22">
        <f t="shared" si="46"/>
        <v>93.622799226728887</v>
      </c>
      <c r="J153" s="15">
        <f t="shared" si="38"/>
        <v>62.627260686612082</v>
      </c>
      <c r="K153" s="15">
        <f t="shared" si="42"/>
        <v>30.995538540116804</v>
      </c>
      <c r="L153" s="15">
        <f t="shared" si="43"/>
        <v>1.4976217165429453</v>
      </c>
      <c r="M153" s="15">
        <f t="shared" si="47"/>
        <v>6.7947425980557234</v>
      </c>
      <c r="N153" s="15">
        <f t="shared" si="44"/>
        <v>4.2127404107945488</v>
      </c>
      <c r="O153" s="15">
        <f t="shared" si="45"/>
        <v>4.3567006793216247</v>
      </c>
      <c r="Q153" s="83">
        <v>13.482900403225806</v>
      </c>
      <c r="R153" s="77"/>
    </row>
    <row r="154" spans="1:18" s="1" customFormat="1" x14ac:dyDescent="0.2">
      <c r="A154" s="16">
        <v>37622</v>
      </c>
      <c r="B154" s="1">
        <f t="shared" ref="B154:B217" si="48">B142</f>
        <v>1</v>
      </c>
      <c r="C154" s="46"/>
      <c r="D154" s="46"/>
      <c r="E154" s="46">
        <v>58.15714286</v>
      </c>
      <c r="F154" s="50">
        <v>45.005839420000001</v>
      </c>
      <c r="G154" s="15">
        <f t="shared" si="40"/>
        <v>0.72790070212034896</v>
      </c>
      <c r="H154" s="15">
        <f t="shared" si="41"/>
        <v>44.27793871787965</v>
      </c>
      <c r="I154" s="22">
        <f t="shared" si="46"/>
        <v>73.77585554145351</v>
      </c>
      <c r="J154" s="15">
        <f t="shared" si="38"/>
        <v>50.200313287040316</v>
      </c>
      <c r="K154" s="15">
        <f t="shared" si="42"/>
        <v>23.575542254413193</v>
      </c>
      <c r="L154" s="15">
        <f t="shared" si="43"/>
        <v>0</v>
      </c>
      <c r="M154" s="15">
        <f t="shared" si="47"/>
        <v>2.5820021872611747</v>
      </c>
      <c r="N154" s="15">
        <f t="shared" si="44"/>
        <v>1.6008413561019283</v>
      </c>
      <c r="O154" s="15">
        <f t="shared" si="45"/>
        <v>2.3287420582222773</v>
      </c>
      <c r="Q154" s="83">
        <v>10.4338009</v>
      </c>
      <c r="R154" s="77"/>
    </row>
    <row r="155" spans="1:18" s="1" customFormat="1" x14ac:dyDescent="0.2">
      <c r="A155" s="16">
        <v>37653</v>
      </c>
      <c r="B155" s="1">
        <f t="shared" si="48"/>
        <v>2</v>
      </c>
      <c r="C155" s="46"/>
      <c r="D155" s="46"/>
      <c r="E155" s="46">
        <v>34.692857140000001</v>
      </c>
      <c r="F155" s="50">
        <v>35.51532847</v>
      </c>
      <c r="G155" s="15">
        <f t="shared" si="40"/>
        <v>0</v>
      </c>
      <c r="H155" s="15">
        <f t="shared" si="41"/>
        <v>35.51532847</v>
      </c>
      <c r="I155" s="22">
        <f t="shared" si="46"/>
        <v>59.090870724413193</v>
      </c>
      <c r="J155" s="15">
        <f t="shared" si="38"/>
        <v>45.167914927753905</v>
      </c>
      <c r="K155" s="15">
        <f t="shared" si="42"/>
        <v>13.922955796659288</v>
      </c>
      <c r="L155" s="15">
        <f t="shared" si="43"/>
        <v>0</v>
      </c>
      <c r="M155" s="15">
        <f t="shared" si="47"/>
        <v>0.98116083115924635</v>
      </c>
      <c r="N155" s="15">
        <f t="shared" si="44"/>
        <v>0.60831971531873275</v>
      </c>
      <c r="O155" s="15">
        <f t="shared" si="45"/>
        <v>0.60831971531873275</v>
      </c>
      <c r="Q155" s="83">
        <v>10.7673475</v>
      </c>
      <c r="R155" s="77"/>
    </row>
    <row r="156" spans="1:18" s="1" customFormat="1" x14ac:dyDescent="0.2">
      <c r="A156" s="16">
        <v>37681</v>
      </c>
      <c r="B156" s="1">
        <f t="shared" si="48"/>
        <v>3</v>
      </c>
      <c r="C156" s="46"/>
      <c r="D156" s="46"/>
      <c r="E156" s="46">
        <v>72.180952379999994</v>
      </c>
      <c r="F156" s="50">
        <v>60.321167879999997</v>
      </c>
      <c r="G156" s="15">
        <f t="shared" si="40"/>
        <v>2.3791457369884705</v>
      </c>
      <c r="H156" s="15">
        <f t="shared" si="41"/>
        <v>57.942022143011528</v>
      </c>
      <c r="I156" s="22">
        <f t="shared" si="46"/>
        <v>71.864977939670808</v>
      </c>
      <c r="J156" s="15">
        <f t="shared" si="38"/>
        <v>58.301795603978448</v>
      </c>
      <c r="K156" s="15">
        <f t="shared" si="42"/>
        <v>13.56318233569236</v>
      </c>
      <c r="L156" s="15">
        <f t="shared" si="43"/>
        <v>0</v>
      </c>
      <c r="M156" s="15">
        <f t="shared" si="47"/>
        <v>0.3728411158405136</v>
      </c>
      <c r="N156" s="15">
        <f t="shared" si="44"/>
        <v>0.23116149182111842</v>
      </c>
      <c r="O156" s="15">
        <f t="shared" si="45"/>
        <v>2.6103072288095888</v>
      </c>
      <c r="Q156" s="83">
        <v>15.908929435483872</v>
      </c>
      <c r="R156" s="77"/>
    </row>
    <row r="157" spans="1:18" s="1" customFormat="1" x14ac:dyDescent="0.2">
      <c r="A157" s="16">
        <v>37712</v>
      </c>
      <c r="B157" s="1">
        <f t="shared" si="48"/>
        <v>4</v>
      </c>
      <c r="C157" s="46"/>
      <c r="D157" s="46"/>
      <c r="E157" s="46">
        <v>38.561904759999997</v>
      </c>
      <c r="F157" s="50">
        <v>43.831386860000002</v>
      </c>
      <c r="G157" s="15">
        <f t="shared" si="40"/>
        <v>0.60127534351617884</v>
      </c>
      <c r="H157" s="15">
        <f t="shared" si="41"/>
        <v>43.230111516483824</v>
      </c>
      <c r="I157" s="22">
        <f t="shared" si="46"/>
        <v>56.793293852176184</v>
      </c>
      <c r="J157" s="15">
        <f t="shared" si="38"/>
        <v>49.288610670656098</v>
      </c>
      <c r="K157" s="15">
        <f t="shared" si="42"/>
        <v>7.5046831815200861</v>
      </c>
      <c r="L157" s="15">
        <f t="shared" si="43"/>
        <v>0</v>
      </c>
      <c r="M157" s="15">
        <f t="shared" si="47"/>
        <v>0.14167962401939518</v>
      </c>
      <c r="N157" s="15">
        <f t="shared" si="44"/>
        <v>8.7841366892025013E-2</v>
      </c>
      <c r="O157" s="15">
        <f t="shared" si="45"/>
        <v>0.68911671040820388</v>
      </c>
      <c r="Q157" s="83">
        <v>15.836202616666666</v>
      </c>
      <c r="R157" s="77"/>
    </row>
    <row r="158" spans="1:18" s="1" customFormat="1" x14ac:dyDescent="0.2">
      <c r="A158" s="16">
        <v>37742</v>
      </c>
      <c r="B158" s="1">
        <f t="shared" si="48"/>
        <v>5</v>
      </c>
      <c r="C158" s="46"/>
      <c r="D158" s="46"/>
      <c r="E158" s="46">
        <v>15.78095238</v>
      </c>
      <c r="F158" s="50">
        <v>13.73722628</v>
      </c>
      <c r="G158" s="15">
        <f t="shared" si="40"/>
        <v>0</v>
      </c>
      <c r="H158" s="15">
        <f t="shared" si="41"/>
        <v>13.73722628</v>
      </c>
      <c r="I158" s="22">
        <f t="shared" si="46"/>
        <v>21.241909461520088</v>
      </c>
      <c r="J158" s="15">
        <f t="shared" si="38"/>
        <v>20.993139403630764</v>
      </c>
      <c r="K158" s="15">
        <f t="shared" si="42"/>
        <v>0.24877005788932394</v>
      </c>
      <c r="L158" s="15">
        <f t="shared" si="43"/>
        <v>0</v>
      </c>
      <c r="M158" s="15">
        <f t="shared" si="47"/>
        <v>5.383825712737017E-2</v>
      </c>
      <c r="N158" s="15">
        <f t="shared" si="44"/>
        <v>3.3379719418969507E-2</v>
      </c>
      <c r="O158" s="15">
        <f t="shared" si="45"/>
        <v>3.3379719418969507E-2</v>
      </c>
      <c r="Q158" s="83">
        <v>20.467102903225808</v>
      </c>
      <c r="R158" s="77"/>
    </row>
    <row r="159" spans="1:18" s="1" customFormat="1" x14ac:dyDescent="0.2">
      <c r="A159" s="16">
        <v>37773</v>
      </c>
      <c r="B159" s="1">
        <f t="shared" si="48"/>
        <v>6</v>
      </c>
      <c r="C159" s="46"/>
      <c r="D159" s="46"/>
      <c r="E159" s="46">
        <v>3.9619047620000001</v>
      </c>
      <c r="F159" s="50">
        <v>6.9591240880000003</v>
      </c>
      <c r="G159" s="15">
        <f t="shared" si="40"/>
        <v>0</v>
      </c>
      <c r="H159" s="15">
        <f t="shared" si="41"/>
        <v>6.9591240880000003</v>
      </c>
      <c r="I159" s="22">
        <f t="shared" si="46"/>
        <v>7.2078941458893242</v>
      </c>
      <c r="J159" s="15">
        <f t="shared" si="38"/>
        <v>7.2010176662860843</v>
      </c>
      <c r="K159" s="15">
        <f t="shared" si="42"/>
        <v>6.8764796032398934E-3</v>
      </c>
      <c r="L159" s="15">
        <f t="shared" si="43"/>
        <v>0</v>
      </c>
      <c r="M159" s="15">
        <f t="shared" si="47"/>
        <v>2.0458537708400663E-2</v>
      </c>
      <c r="N159" s="15">
        <f t="shared" si="44"/>
        <v>1.268429337920841E-2</v>
      </c>
      <c r="O159" s="15">
        <f t="shared" si="45"/>
        <v>1.268429337920841E-2</v>
      </c>
      <c r="Q159" s="83">
        <v>23.031867066666667</v>
      </c>
      <c r="R159" s="77"/>
    </row>
    <row r="160" spans="1:18" s="1" customFormat="1" x14ac:dyDescent="0.2">
      <c r="A160" s="16">
        <v>37803</v>
      </c>
      <c r="B160" s="1">
        <f t="shared" si="48"/>
        <v>7</v>
      </c>
      <c r="C160" s="46"/>
      <c r="D160" s="46"/>
      <c r="E160" s="46">
        <v>1.35</v>
      </c>
      <c r="F160" s="50">
        <v>3.8087591239999998</v>
      </c>
      <c r="G160" s="15">
        <f t="shared" si="40"/>
        <v>0</v>
      </c>
      <c r="H160" s="15">
        <f t="shared" si="41"/>
        <v>3.8087591239999998</v>
      </c>
      <c r="I160" s="22">
        <f t="shared" si="46"/>
        <v>3.8156356036032397</v>
      </c>
      <c r="J160" s="15">
        <f t="shared" si="38"/>
        <v>3.8148260108231451</v>
      </c>
      <c r="K160" s="15">
        <f t="shared" si="42"/>
        <v>8.0959278009462565E-4</v>
      </c>
      <c r="L160" s="15">
        <f t="shared" si="43"/>
        <v>0</v>
      </c>
      <c r="M160" s="15">
        <f t="shared" si="47"/>
        <v>7.7742443291922529E-3</v>
      </c>
      <c r="N160" s="15">
        <f t="shared" si="44"/>
        <v>4.8200314840991972E-3</v>
      </c>
      <c r="O160" s="15">
        <f t="shared" si="45"/>
        <v>4.8200314840991972E-3</v>
      </c>
      <c r="Q160" s="83">
        <v>24.689436838709678</v>
      </c>
      <c r="R160" s="77"/>
    </row>
    <row r="161" spans="1:18" s="1" customFormat="1" ht="13.5" thickBot="1" x14ac:dyDescent="0.25">
      <c r="A161" s="16">
        <v>37834</v>
      </c>
      <c r="B161" s="4">
        <f t="shared" si="48"/>
        <v>8</v>
      </c>
      <c r="C161" s="47"/>
      <c r="D161" s="47"/>
      <c r="E161" s="47">
        <v>5.8809523810000002</v>
      </c>
      <c r="F161" s="57">
        <v>10.29489051</v>
      </c>
      <c r="G161" s="24">
        <f t="shared" si="40"/>
        <v>0</v>
      </c>
      <c r="H161" s="24">
        <f t="shared" si="41"/>
        <v>10.29489051</v>
      </c>
      <c r="I161" s="23">
        <f t="shared" si="46"/>
        <v>10.295700102780096</v>
      </c>
      <c r="J161" s="24">
        <f t="shared" si="38"/>
        <v>10.282283606053024</v>
      </c>
      <c r="K161" s="24">
        <f t="shared" si="42"/>
        <v>1.3416496727071348E-2</v>
      </c>
      <c r="L161" s="24">
        <f t="shared" si="43"/>
        <v>0</v>
      </c>
      <c r="M161" s="24">
        <f t="shared" si="47"/>
        <v>2.9542128450930558E-3</v>
      </c>
      <c r="N161" s="24">
        <f t="shared" si="44"/>
        <v>1.8316119639576946E-3</v>
      </c>
      <c r="O161" s="24">
        <f t="shared" si="45"/>
        <v>1.8316119639576946E-3</v>
      </c>
      <c r="P161" s="4"/>
      <c r="Q161" s="84">
        <v>25.902484161290314</v>
      </c>
      <c r="R161" s="78"/>
    </row>
    <row r="162" spans="1:18" s="1" customFormat="1" x14ac:dyDescent="0.2">
      <c r="A162" s="16">
        <v>37865</v>
      </c>
      <c r="B162" s="1">
        <f t="shared" si="48"/>
        <v>9</v>
      </c>
      <c r="C162" s="46"/>
      <c r="D162" s="46"/>
      <c r="E162" s="46">
        <v>1.447619048</v>
      </c>
      <c r="F162" s="50">
        <v>1.538686131</v>
      </c>
      <c r="G162" s="15">
        <f t="shared" si="40"/>
        <v>0</v>
      </c>
      <c r="H162" s="15">
        <f t="shared" si="41"/>
        <v>1.538686131</v>
      </c>
      <c r="I162" s="22">
        <f t="shared" si="46"/>
        <v>1.5521026277270713</v>
      </c>
      <c r="J162" s="15">
        <f t="shared" si="38"/>
        <v>1.5520380137151086</v>
      </c>
      <c r="K162" s="15">
        <f t="shared" si="42"/>
        <v>6.4614011962671469E-5</v>
      </c>
      <c r="L162" s="15">
        <f t="shared" si="43"/>
        <v>0</v>
      </c>
      <c r="M162" s="15">
        <f t="shared" si="47"/>
        <v>1.1226008811353611E-3</v>
      </c>
      <c r="N162" s="15">
        <f t="shared" si="44"/>
        <v>6.9601254630392395E-4</v>
      </c>
      <c r="O162" s="15">
        <f t="shared" si="45"/>
        <v>6.9601254630392395E-4</v>
      </c>
      <c r="Q162" s="83">
        <v>23.473749300000005</v>
      </c>
      <c r="R162" s="77"/>
    </row>
    <row r="163" spans="1:18" s="1" customFormat="1" x14ac:dyDescent="0.2">
      <c r="A163" s="16">
        <v>37895</v>
      </c>
      <c r="B163" s="1">
        <f t="shared" si="48"/>
        <v>10</v>
      </c>
      <c r="C163" s="46"/>
      <c r="D163" s="46"/>
      <c r="E163" s="46">
        <v>123.2095238</v>
      </c>
      <c r="F163" s="50">
        <v>100.3934307</v>
      </c>
      <c r="G163" s="15">
        <f t="shared" si="40"/>
        <v>6.6995966623651926</v>
      </c>
      <c r="H163" s="15">
        <f t="shared" si="41"/>
        <v>93.693834037634801</v>
      </c>
      <c r="I163" s="22">
        <f t="shared" si="46"/>
        <v>93.693898651646762</v>
      </c>
      <c r="J163" s="15">
        <f t="shared" si="38"/>
        <v>73.037737523466504</v>
      </c>
      <c r="K163" s="15">
        <f t="shared" si="42"/>
        <v>20.656161128180258</v>
      </c>
      <c r="L163" s="15">
        <f t="shared" si="43"/>
        <v>0</v>
      </c>
      <c r="M163" s="15">
        <f t="shared" si="47"/>
        <v>4.265883348314372E-4</v>
      </c>
      <c r="N163" s="15">
        <f t="shared" si="44"/>
        <v>2.6448476759549107E-4</v>
      </c>
      <c r="O163" s="15">
        <f t="shared" si="45"/>
        <v>6.699861147132788</v>
      </c>
      <c r="Q163" s="83">
        <v>18.131541935483867</v>
      </c>
      <c r="R163" s="77"/>
    </row>
    <row r="164" spans="1:18" s="1" customFormat="1" x14ac:dyDescent="0.2">
      <c r="A164" s="16">
        <v>37926</v>
      </c>
      <c r="B164" s="1">
        <f t="shared" si="48"/>
        <v>11</v>
      </c>
      <c r="C164" s="46"/>
      <c r="D164" s="46"/>
      <c r="E164" s="46">
        <v>78.47619048</v>
      </c>
      <c r="F164" s="50">
        <v>81.745985399999995</v>
      </c>
      <c r="G164" s="15">
        <f t="shared" si="40"/>
        <v>4.6890944687609233</v>
      </c>
      <c r="H164" s="15">
        <f t="shared" si="41"/>
        <v>77.056890931239067</v>
      </c>
      <c r="I164" s="22">
        <f t="shared" si="46"/>
        <v>97.713052059419326</v>
      </c>
      <c r="J164" s="15">
        <f t="shared" si="38"/>
        <v>66.849760698862923</v>
      </c>
      <c r="K164" s="15">
        <f t="shared" si="42"/>
        <v>30.863291360556403</v>
      </c>
      <c r="L164" s="15">
        <f t="shared" si="43"/>
        <v>1.453295572026708</v>
      </c>
      <c r="M164" s="15">
        <f t="shared" si="47"/>
        <v>1.4534576755939439</v>
      </c>
      <c r="N164" s="15">
        <f t="shared" si="44"/>
        <v>0.90114375886824516</v>
      </c>
      <c r="O164" s="15">
        <f t="shared" si="45"/>
        <v>5.5902382276291682</v>
      </c>
      <c r="Q164" s="83">
        <v>14.700912066666664</v>
      </c>
      <c r="R164" s="77"/>
    </row>
    <row r="165" spans="1:18" s="1" customFormat="1" x14ac:dyDescent="0.2">
      <c r="A165" s="16">
        <v>37956</v>
      </c>
      <c r="B165" s="1">
        <f t="shared" si="48"/>
        <v>12</v>
      </c>
      <c r="C165" s="46"/>
      <c r="D165" s="46"/>
      <c r="E165" s="46">
        <v>88.428571430000005</v>
      </c>
      <c r="F165" s="50">
        <v>81.084671529999994</v>
      </c>
      <c r="G165" s="15">
        <f t="shared" si="40"/>
        <v>4.6177939251794422</v>
      </c>
      <c r="H165" s="15">
        <f t="shared" si="41"/>
        <v>76.466877604820553</v>
      </c>
      <c r="I165" s="22">
        <f t="shared" si="46"/>
        <v>105.87687339335025</v>
      </c>
      <c r="J165" s="15">
        <f t="shared" si="38"/>
        <v>61.377961605446977</v>
      </c>
      <c r="K165" s="15">
        <f t="shared" si="42"/>
        <v>44.498911787903275</v>
      </c>
      <c r="L165" s="15">
        <f t="shared" si="43"/>
        <v>6.023634868790924</v>
      </c>
      <c r="M165" s="15">
        <f t="shared" si="47"/>
        <v>6.5759487855166228</v>
      </c>
      <c r="N165" s="15">
        <f t="shared" si="44"/>
        <v>4.0770882470203063</v>
      </c>
      <c r="O165" s="15">
        <f t="shared" si="45"/>
        <v>8.6948821721997476</v>
      </c>
      <c r="Q165" s="83">
        <v>11.843389451612902</v>
      </c>
      <c r="R165" s="77"/>
    </row>
    <row r="166" spans="1:18" s="1" customFormat="1" x14ac:dyDescent="0.2">
      <c r="A166" s="16">
        <v>37987</v>
      </c>
      <c r="B166" s="1">
        <f t="shared" si="48"/>
        <v>1</v>
      </c>
      <c r="C166" s="46"/>
      <c r="D166" s="46"/>
      <c r="E166" s="46">
        <v>2.723809524</v>
      </c>
      <c r="F166" s="50">
        <v>4.137956204</v>
      </c>
      <c r="G166" s="15">
        <f t="shared" si="40"/>
        <v>0</v>
      </c>
      <c r="H166" s="15">
        <f t="shared" si="41"/>
        <v>4.137956204</v>
      </c>
      <c r="I166" s="22">
        <f t="shared" si="46"/>
        <v>42.613233123112352</v>
      </c>
      <c r="J166" s="15">
        <f t="shared" si="38"/>
        <v>36.618530545346353</v>
      </c>
      <c r="K166" s="15">
        <f t="shared" si="42"/>
        <v>5.9947025777659988</v>
      </c>
      <c r="L166" s="15">
        <f t="shared" si="43"/>
        <v>0</v>
      </c>
      <c r="M166" s="15">
        <f t="shared" si="47"/>
        <v>2.4988605384963165</v>
      </c>
      <c r="N166" s="15">
        <f t="shared" si="44"/>
        <v>1.5492935338677163</v>
      </c>
      <c r="O166" s="15">
        <f t="shared" si="45"/>
        <v>1.5492935338677163</v>
      </c>
      <c r="Q166" s="83">
        <v>11.09222164516129</v>
      </c>
      <c r="R166" s="77"/>
    </row>
    <row r="167" spans="1:18" s="1" customFormat="1" x14ac:dyDescent="0.2">
      <c r="A167" s="16">
        <v>38018</v>
      </c>
      <c r="B167" s="1">
        <f t="shared" si="48"/>
        <v>2</v>
      </c>
      <c r="C167" s="46"/>
      <c r="D167" s="46"/>
      <c r="E167" s="46">
        <v>34.042857140000002</v>
      </c>
      <c r="F167" s="50">
        <v>37.390510949999999</v>
      </c>
      <c r="G167" s="15">
        <f t="shared" si="40"/>
        <v>0</v>
      </c>
      <c r="H167" s="15">
        <f t="shared" si="41"/>
        <v>37.390510949999999</v>
      </c>
      <c r="I167" s="22">
        <f t="shared" si="46"/>
        <v>43.385213527765998</v>
      </c>
      <c r="J167" s="15">
        <f t="shared" si="38"/>
        <v>38.246225878620727</v>
      </c>
      <c r="K167" s="15">
        <f t="shared" si="42"/>
        <v>5.1389876491452711</v>
      </c>
      <c r="L167" s="15">
        <f t="shared" si="43"/>
        <v>0</v>
      </c>
      <c r="M167" s="15">
        <f t="shared" si="47"/>
        <v>0.94956700462860022</v>
      </c>
      <c r="N167" s="15">
        <f t="shared" si="44"/>
        <v>0.58873154286973217</v>
      </c>
      <c r="O167" s="15">
        <f t="shared" si="45"/>
        <v>0.58873154286973217</v>
      </c>
      <c r="Q167" s="83">
        <v>12.91183939655172</v>
      </c>
      <c r="R167" s="77"/>
    </row>
    <row r="168" spans="1:18" s="1" customFormat="1" x14ac:dyDescent="0.2">
      <c r="A168" s="16">
        <v>38047</v>
      </c>
      <c r="B168" s="1">
        <f t="shared" si="48"/>
        <v>3</v>
      </c>
      <c r="C168" s="46"/>
      <c r="D168" s="46"/>
      <c r="E168" s="46">
        <v>43.433333330000004</v>
      </c>
      <c r="F168" s="50">
        <v>46.083941609999997</v>
      </c>
      <c r="G168" s="15">
        <f t="shared" si="40"/>
        <v>0.84413790153578627</v>
      </c>
      <c r="H168" s="15">
        <f t="shared" si="41"/>
        <v>45.239803708464208</v>
      </c>
      <c r="I168" s="22">
        <f t="shared" si="46"/>
        <v>50.378791357609479</v>
      </c>
      <c r="J168" s="15">
        <f t="shared" si="38"/>
        <v>43.224607933511116</v>
      </c>
      <c r="K168" s="15">
        <f t="shared" si="42"/>
        <v>7.1541834240983633</v>
      </c>
      <c r="L168" s="15">
        <f t="shared" si="43"/>
        <v>0</v>
      </c>
      <c r="M168" s="15">
        <f t="shared" si="47"/>
        <v>0.36083546175886805</v>
      </c>
      <c r="N168" s="15">
        <f t="shared" si="44"/>
        <v>0.22371798629049819</v>
      </c>
      <c r="O168" s="15">
        <f t="shared" si="45"/>
        <v>1.0678558878262845</v>
      </c>
      <c r="Q168" s="83">
        <v>13.465083290322582</v>
      </c>
      <c r="R168" s="77"/>
    </row>
    <row r="169" spans="1:18" s="1" customFormat="1" x14ac:dyDescent="0.2">
      <c r="A169" s="16">
        <v>38078</v>
      </c>
      <c r="B169" s="1">
        <f t="shared" si="48"/>
        <v>4</v>
      </c>
      <c r="C169" s="46"/>
      <c r="D169" s="46"/>
      <c r="E169" s="46">
        <v>54.833333330000002</v>
      </c>
      <c r="F169" s="50">
        <v>54.340875910000001</v>
      </c>
      <c r="G169" s="15">
        <f t="shared" si="40"/>
        <v>1.7343716174966715</v>
      </c>
      <c r="H169" s="15">
        <f t="shared" si="41"/>
        <v>52.606504292503331</v>
      </c>
      <c r="I169" s="22">
        <f t="shared" si="46"/>
        <v>59.760687716601694</v>
      </c>
      <c r="J169" s="15">
        <f t="shared" si="38"/>
        <v>50.633270205612924</v>
      </c>
      <c r="K169" s="15">
        <f t="shared" si="42"/>
        <v>9.1274175109887707</v>
      </c>
      <c r="L169" s="15">
        <f t="shared" si="43"/>
        <v>0</v>
      </c>
      <c r="M169" s="15">
        <f t="shared" si="47"/>
        <v>0.13711747546836986</v>
      </c>
      <c r="N169" s="15">
        <f t="shared" si="44"/>
        <v>8.5012834790389319E-2</v>
      </c>
      <c r="O169" s="15">
        <f t="shared" si="45"/>
        <v>1.8193844522870608</v>
      </c>
      <c r="Q169" s="83">
        <v>15.264468566666668</v>
      </c>
      <c r="R169" s="77"/>
    </row>
    <row r="170" spans="1:18" s="1" customFormat="1" x14ac:dyDescent="0.2">
      <c r="A170" s="16">
        <v>38108</v>
      </c>
      <c r="B170" s="1">
        <f t="shared" si="48"/>
        <v>5</v>
      </c>
      <c r="C170" s="46"/>
      <c r="D170" s="46"/>
      <c r="E170" s="46">
        <v>59.361904760000002</v>
      </c>
      <c r="F170" s="50">
        <v>56.578102190000003</v>
      </c>
      <c r="G170" s="15">
        <f t="shared" si="40"/>
        <v>1.9755815136066293</v>
      </c>
      <c r="H170" s="15">
        <f t="shared" si="41"/>
        <v>54.602520676393375</v>
      </c>
      <c r="I170" s="22">
        <f t="shared" si="46"/>
        <v>63.729938187382146</v>
      </c>
      <c r="J170" s="15">
        <f t="shared" si="38"/>
        <v>54.227257383164201</v>
      </c>
      <c r="K170" s="15">
        <f t="shared" si="42"/>
        <v>9.5026808042179454</v>
      </c>
      <c r="L170" s="15">
        <f t="shared" si="43"/>
        <v>0</v>
      </c>
      <c r="M170" s="15">
        <f t="shared" si="47"/>
        <v>5.210464067798054E-2</v>
      </c>
      <c r="N170" s="15">
        <f t="shared" si="44"/>
        <v>3.2304877220347937E-2</v>
      </c>
      <c r="O170" s="15">
        <f t="shared" si="45"/>
        <v>2.0078863908269771</v>
      </c>
      <c r="Q170" s="83">
        <v>16.401672096774192</v>
      </c>
      <c r="R170" s="77"/>
    </row>
    <row r="171" spans="1:18" s="1" customFormat="1" x14ac:dyDescent="0.2">
      <c r="A171" s="16">
        <v>38139</v>
      </c>
      <c r="B171" s="1">
        <f t="shared" si="48"/>
        <v>6</v>
      </c>
      <c r="C171" s="46"/>
      <c r="D171" s="46"/>
      <c r="E171" s="46">
        <v>10.169047620000001</v>
      </c>
      <c r="F171" s="50">
        <v>12.48905109</v>
      </c>
      <c r="G171" s="15">
        <f t="shared" si="40"/>
        <v>0</v>
      </c>
      <c r="H171" s="15">
        <f t="shared" si="41"/>
        <v>12.48905109</v>
      </c>
      <c r="I171" s="22">
        <f t="shared" si="46"/>
        <v>21.991731894217946</v>
      </c>
      <c r="J171" s="15">
        <f t="shared" si="38"/>
        <v>21.821977542140221</v>
      </c>
      <c r="K171" s="15">
        <f t="shared" si="42"/>
        <v>0.16975435207772449</v>
      </c>
      <c r="L171" s="15">
        <f t="shared" si="43"/>
        <v>0</v>
      </c>
      <c r="M171" s="15">
        <f t="shared" si="47"/>
        <v>1.9799763457632603E-2</v>
      </c>
      <c r="N171" s="15">
        <f t="shared" si="44"/>
        <v>1.2275853343732214E-2</v>
      </c>
      <c r="O171" s="15">
        <f t="shared" si="45"/>
        <v>1.2275853343732214E-2</v>
      </c>
      <c r="Q171" s="83">
        <v>23.958131599999998</v>
      </c>
      <c r="R171" s="77"/>
    </row>
    <row r="172" spans="1:18" s="1" customFormat="1" x14ac:dyDescent="0.2">
      <c r="A172" s="16">
        <v>38169</v>
      </c>
      <c r="B172" s="1">
        <f t="shared" si="48"/>
        <v>7</v>
      </c>
      <c r="C172" s="46"/>
      <c r="D172" s="46"/>
      <c r="E172" s="46">
        <v>1.95</v>
      </c>
      <c r="F172" s="50">
        <v>4.5</v>
      </c>
      <c r="G172" s="15">
        <f t="shared" si="40"/>
        <v>0</v>
      </c>
      <c r="H172" s="15">
        <f t="shared" si="41"/>
        <v>4.5</v>
      </c>
      <c r="I172" s="22">
        <f t="shared" si="46"/>
        <v>4.6697543520777245</v>
      </c>
      <c r="J172" s="15">
        <f t="shared" si="38"/>
        <v>4.6683252143810163</v>
      </c>
      <c r="K172" s="15">
        <f t="shared" si="42"/>
        <v>1.4291376967081604E-3</v>
      </c>
      <c r="L172" s="15">
        <f t="shared" si="43"/>
        <v>0</v>
      </c>
      <c r="M172" s="15">
        <f t="shared" si="47"/>
        <v>7.5239101139003891E-3</v>
      </c>
      <c r="N172" s="15">
        <f t="shared" si="44"/>
        <v>4.6648242706182411E-3</v>
      </c>
      <c r="O172" s="15">
        <f t="shared" si="45"/>
        <v>4.6648242706182411E-3</v>
      </c>
      <c r="Q172" s="83">
        <v>24.958987387096776</v>
      </c>
      <c r="R172" s="77"/>
    </row>
    <row r="173" spans="1:18" s="1" customFormat="1" ht="13.5" thickBot="1" x14ac:dyDescent="0.25">
      <c r="A173" s="16">
        <v>38200</v>
      </c>
      <c r="B173" s="4">
        <f t="shared" si="48"/>
        <v>8</v>
      </c>
      <c r="C173" s="47"/>
      <c r="D173" s="47"/>
      <c r="E173" s="47">
        <v>1.661904762</v>
      </c>
      <c r="F173" s="57">
        <v>2.293430657</v>
      </c>
      <c r="G173" s="24">
        <f t="shared" si="40"/>
        <v>0</v>
      </c>
      <c r="H173" s="24">
        <f t="shared" si="41"/>
        <v>2.293430657</v>
      </c>
      <c r="I173" s="23">
        <f t="shared" si="46"/>
        <v>2.2948597946967082</v>
      </c>
      <c r="J173" s="24">
        <f t="shared" si="38"/>
        <v>2.2946905068168975</v>
      </c>
      <c r="K173" s="24">
        <f t="shared" si="42"/>
        <v>1.6928787981074223E-4</v>
      </c>
      <c r="L173" s="24">
        <f t="shared" si="43"/>
        <v>0</v>
      </c>
      <c r="M173" s="24">
        <f t="shared" si="47"/>
        <v>2.859085843282148E-3</v>
      </c>
      <c r="N173" s="24">
        <f t="shared" si="44"/>
        <v>1.7726332228349317E-3</v>
      </c>
      <c r="O173" s="24">
        <f t="shared" si="45"/>
        <v>1.7726332228349317E-3</v>
      </c>
      <c r="P173" s="4"/>
      <c r="Q173" s="84">
        <v>24.975293290322583</v>
      </c>
      <c r="R173" s="78"/>
    </row>
    <row r="174" spans="1:18" s="1" customFormat="1" x14ac:dyDescent="0.2">
      <c r="A174" s="16">
        <v>38231</v>
      </c>
      <c r="B174" s="1">
        <f t="shared" si="48"/>
        <v>9</v>
      </c>
      <c r="C174" s="46"/>
      <c r="D174" s="46"/>
      <c r="E174" s="46">
        <v>0.69047619000000005</v>
      </c>
      <c r="F174" s="50">
        <v>1.697810219</v>
      </c>
      <c r="G174" s="15">
        <f t="shared" si="40"/>
        <v>0</v>
      </c>
      <c r="H174" s="15">
        <f t="shared" si="41"/>
        <v>1.697810219</v>
      </c>
      <c r="I174" s="22">
        <f t="shared" si="46"/>
        <v>1.6979795068798107</v>
      </c>
      <c r="J174" s="15">
        <f t="shared" si="38"/>
        <v>1.6978891235152613</v>
      </c>
      <c r="K174" s="15">
        <f t="shared" si="42"/>
        <v>9.0383364549362355E-5</v>
      </c>
      <c r="L174" s="15">
        <f t="shared" si="43"/>
        <v>0</v>
      </c>
      <c r="M174" s="15">
        <f t="shared" si="47"/>
        <v>1.0864526204472163E-3</v>
      </c>
      <c r="N174" s="15">
        <f t="shared" si="44"/>
        <v>6.736006246772741E-4</v>
      </c>
      <c r="O174" s="15">
        <f t="shared" si="45"/>
        <v>6.736006246772741E-4</v>
      </c>
      <c r="P174" s="1">
        <f>'App MESURE'!T170</f>
        <v>2.7350283497850486E-2</v>
      </c>
      <c r="Q174" s="83">
        <v>23.003011166666667</v>
      </c>
      <c r="R174" s="77">
        <f t="shared" si="39"/>
        <v>7.1164540911585296E-4</v>
      </c>
    </row>
    <row r="175" spans="1:18" s="1" customFormat="1" x14ac:dyDescent="0.2">
      <c r="A175" s="16">
        <v>38261</v>
      </c>
      <c r="B175" s="1">
        <f t="shared" si="48"/>
        <v>10</v>
      </c>
      <c r="C175" s="46"/>
      <c r="D175" s="46"/>
      <c r="E175" s="46">
        <v>74.847619050000006</v>
      </c>
      <c r="F175" s="50">
        <v>55.03357664</v>
      </c>
      <c r="G175" s="15">
        <f t="shared" si="40"/>
        <v>1.8090561823135085</v>
      </c>
      <c r="H175" s="15">
        <f t="shared" si="41"/>
        <v>53.224520457686488</v>
      </c>
      <c r="I175" s="22">
        <f t="shared" si="46"/>
        <v>53.224610841051039</v>
      </c>
      <c r="J175" s="15">
        <f t="shared" si="38"/>
        <v>49.315997715225613</v>
      </c>
      <c r="K175" s="15">
        <f t="shared" si="42"/>
        <v>3.9086131258254255</v>
      </c>
      <c r="L175" s="15">
        <f t="shared" si="43"/>
        <v>0</v>
      </c>
      <c r="M175" s="15">
        <f t="shared" si="47"/>
        <v>4.1285199576994219E-4</v>
      </c>
      <c r="N175" s="15">
        <f t="shared" si="44"/>
        <v>2.5596823737736416E-4</v>
      </c>
      <c r="O175" s="15">
        <f t="shared" si="45"/>
        <v>1.8093121505508858</v>
      </c>
      <c r="P175" s="1">
        <f>'App MESURE'!T171</f>
        <v>1.3711608793589039</v>
      </c>
      <c r="Q175" s="83">
        <v>19.787840451612901</v>
      </c>
      <c r="R175" s="77">
        <f t="shared" si="39"/>
        <v>0.19197653644714971</v>
      </c>
    </row>
    <row r="176" spans="1:18" s="1" customFormat="1" x14ac:dyDescent="0.2">
      <c r="A176" s="16">
        <v>38292</v>
      </c>
      <c r="B176" s="1">
        <f t="shared" si="48"/>
        <v>11</v>
      </c>
      <c r="C176" s="46"/>
      <c r="D176" s="46"/>
      <c r="E176" s="46">
        <v>38.438095240000003</v>
      </c>
      <c r="F176" s="50">
        <v>42.919708030000002</v>
      </c>
      <c r="G176" s="15">
        <f t="shared" si="40"/>
        <v>0.50298132746790158</v>
      </c>
      <c r="H176" s="15">
        <f t="shared" si="41"/>
        <v>42.416726702532102</v>
      </c>
      <c r="I176" s="22">
        <f t="shared" si="46"/>
        <v>46.325339828357528</v>
      </c>
      <c r="J176" s="15">
        <f t="shared" si="38"/>
        <v>41.131543260846229</v>
      </c>
      <c r="K176" s="15">
        <f t="shared" si="42"/>
        <v>5.1937965675112991</v>
      </c>
      <c r="L176" s="15">
        <f t="shared" si="43"/>
        <v>0</v>
      </c>
      <c r="M176" s="15">
        <f t="shared" si="47"/>
        <v>1.5688375839257804E-4</v>
      </c>
      <c r="N176" s="15">
        <f t="shared" si="44"/>
        <v>9.7267930203398387E-5</v>
      </c>
      <c r="O176" s="15">
        <f t="shared" si="45"/>
        <v>0.50307859539810496</v>
      </c>
      <c r="P176" s="1">
        <f>'App MESURE'!T172</f>
        <v>0.3138770629991412</v>
      </c>
      <c r="Q176" s="83">
        <v>14.342146799999998</v>
      </c>
      <c r="R176" s="77">
        <f t="shared" si="39"/>
        <v>3.5797219862116134E-2</v>
      </c>
    </row>
    <row r="177" spans="1:18" s="1" customFormat="1" x14ac:dyDescent="0.2">
      <c r="A177" s="16">
        <v>38322</v>
      </c>
      <c r="B177" s="1">
        <f t="shared" si="48"/>
        <v>12</v>
      </c>
      <c r="C177" s="46"/>
      <c r="D177" s="46"/>
      <c r="E177" s="46">
        <v>46.866666670000001</v>
      </c>
      <c r="F177" s="50">
        <v>48.912408759999998</v>
      </c>
      <c r="G177" s="15">
        <f t="shared" si="40"/>
        <v>1.1490933159706322</v>
      </c>
      <c r="H177" s="15">
        <f t="shared" si="41"/>
        <v>47.763315444029367</v>
      </c>
      <c r="I177" s="22">
        <f t="shared" si="46"/>
        <v>52.957112011540666</v>
      </c>
      <c r="J177" s="15">
        <f t="shared" si="38"/>
        <v>42.015890806142139</v>
      </c>
      <c r="K177" s="15">
        <f t="shared" si="42"/>
        <v>10.941221205398527</v>
      </c>
      <c r="L177" s="15">
        <f t="shared" si="43"/>
        <v>0</v>
      </c>
      <c r="M177" s="15">
        <f t="shared" si="47"/>
        <v>5.9615828189179648E-5</v>
      </c>
      <c r="N177" s="15">
        <f t="shared" si="44"/>
        <v>3.6961813477291381E-5</v>
      </c>
      <c r="O177" s="15">
        <f t="shared" si="45"/>
        <v>1.1491302777841095</v>
      </c>
      <c r="P177" s="1">
        <f>'App MESURE'!T173</f>
        <v>0.89617762261290068</v>
      </c>
      <c r="Q177" s="83">
        <v>10.546753112903227</v>
      </c>
      <c r="R177" s="77">
        <f t="shared" si="39"/>
        <v>6.3985045758164466E-2</v>
      </c>
    </row>
    <row r="178" spans="1:18" s="1" customFormat="1" x14ac:dyDescent="0.2">
      <c r="A178" s="16">
        <v>38353</v>
      </c>
      <c r="B178" s="1">
        <f t="shared" si="48"/>
        <v>1</v>
      </c>
      <c r="C178" s="46"/>
      <c r="D178" s="46"/>
      <c r="E178" s="46">
        <v>2.8761904760000001</v>
      </c>
      <c r="F178" s="50">
        <v>2.1153284669999999</v>
      </c>
      <c r="G178" s="15">
        <f t="shared" si="40"/>
        <v>0</v>
      </c>
      <c r="H178" s="15">
        <f t="shared" si="41"/>
        <v>2.1153284669999999</v>
      </c>
      <c r="I178" s="22">
        <f t="shared" si="46"/>
        <v>13.056549672398527</v>
      </c>
      <c r="J178" s="15">
        <f t="shared" si="38"/>
        <v>12.783294280330594</v>
      </c>
      <c r="K178" s="15">
        <f t="shared" si="42"/>
        <v>0.27325539206793259</v>
      </c>
      <c r="L178" s="15">
        <f t="shared" si="43"/>
        <v>0</v>
      </c>
      <c r="M178" s="15">
        <f t="shared" si="47"/>
        <v>2.2654014711888266E-5</v>
      </c>
      <c r="N178" s="15">
        <f t="shared" si="44"/>
        <v>1.4045489121370725E-5</v>
      </c>
      <c r="O178" s="15">
        <f t="shared" si="45"/>
        <v>1.4045489121370725E-5</v>
      </c>
      <c r="P178" s="1">
        <f>'App MESURE'!T174</f>
        <v>0.2969459351195195</v>
      </c>
      <c r="Q178" s="83">
        <v>9.1302444387096759</v>
      </c>
      <c r="R178" s="77">
        <f t="shared" si="39"/>
        <v>8.8168547079478937E-2</v>
      </c>
    </row>
    <row r="179" spans="1:18" s="1" customFormat="1" x14ac:dyDescent="0.2">
      <c r="A179" s="16">
        <v>38384</v>
      </c>
      <c r="B179" s="1">
        <f t="shared" si="48"/>
        <v>2</v>
      </c>
      <c r="C179" s="46"/>
      <c r="D179" s="46"/>
      <c r="E179" s="46">
        <v>36.759523809999997</v>
      </c>
      <c r="F179" s="50">
        <v>46.162773719999997</v>
      </c>
      <c r="G179" s="15">
        <f t="shared" si="40"/>
        <v>0.85263730333220578</v>
      </c>
      <c r="H179" s="15">
        <f t="shared" si="41"/>
        <v>45.310136416667788</v>
      </c>
      <c r="I179" s="22">
        <f t="shared" si="46"/>
        <v>45.583391808735719</v>
      </c>
      <c r="J179" s="15">
        <f t="shared" si="38"/>
        <v>37.205240981116951</v>
      </c>
      <c r="K179" s="15">
        <f t="shared" si="42"/>
        <v>8.3781508276187679</v>
      </c>
      <c r="L179" s="15">
        <f t="shared" si="43"/>
        <v>0</v>
      </c>
      <c r="M179" s="15">
        <f t="shared" si="47"/>
        <v>8.6085255905175411E-6</v>
      </c>
      <c r="N179" s="15">
        <f t="shared" si="44"/>
        <v>5.3372858661208757E-6</v>
      </c>
      <c r="O179" s="15">
        <f t="shared" si="45"/>
        <v>0.85264264061807193</v>
      </c>
      <c r="P179" s="1">
        <f>'App MESURE'!T175</f>
        <v>0.1896286322517633</v>
      </c>
      <c r="Q179" s="83">
        <v>9.5055776107142886</v>
      </c>
      <c r="R179" s="77">
        <f t="shared" si="39"/>
        <v>0.43958757528995956</v>
      </c>
    </row>
    <row r="180" spans="1:18" s="1" customFormat="1" x14ac:dyDescent="0.2">
      <c r="A180" s="16">
        <v>38412</v>
      </c>
      <c r="B180" s="1">
        <f t="shared" si="48"/>
        <v>3</v>
      </c>
      <c r="C180" s="46"/>
      <c r="D180" s="46"/>
      <c r="E180" s="46">
        <v>20.514285709999999</v>
      </c>
      <c r="F180" s="50">
        <v>21.789051090000001</v>
      </c>
      <c r="G180" s="15">
        <f t="shared" si="40"/>
        <v>0</v>
      </c>
      <c r="H180" s="15">
        <f t="shared" si="41"/>
        <v>21.789051090000001</v>
      </c>
      <c r="I180" s="22">
        <f t="shared" si="46"/>
        <v>30.167201917618769</v>
      </c>
      <c r="J180" s="15">
        <f t="shared" si="38"/>
        <v>28.75937708944917</v>
      </c>
      <c r="K180" s="15">
        <f t="shared" si="42"/>
        <v>1.4078248281695984</v>
      </c>
      <c r="L180" s="15">
        <f t="shared" si="43"/>
        <v>0</v>
      </c>
      <c r="M180" s="15">
        <f t="shared" si="47"/>
        <v>3.2712397243966653E-6</v>
      </c>
      <c r="N180" s="15">
        <f t="shared" si="44"/>
        <v>2.0281686291259326E-6</v>
      </c>
      <c r="O180" s="15">
        <f t="shared" si="45"/>
        <v>2.0281686291259326E-6</v>
      </c>
      <c r="P180" s="1">
        <f>'App MESURE'!T176</f>
        <v>0.21880226798280361</v>
      </c>
      <c r="Q180" s="83">
        <v>15.25389280645161</v>
      </c>
      <c r="R180" s="77">
        <f t="shared" si="39"/>
        <v>4.7873544942740265E-2</v>
      </c>
    </row>
    <row r="181" spans="1:18" s="1" customFormat="1" x14ac:dyDescent="0.2">
      <c r="A181" s="16">
        <v>38443</v>
      </c>
      <c r="B181" s="1">
        <f t="shared" si="48"/>
        <v>4</v>
      </c>
      <c r="C181" s="46"/>
      <c r="D181" s="46"/>
      <c r="E181" s="46">
        <v>1.4023809519999999</v>
      </c>
      <c r="F181" s="50">
        <v>1.5846715330000001</v>
      </c>
      <c r="G181" s="15">
        <f t="shared" si="40"/>
        <v>0</v>
      </c>
      <c r="H181" s="15">
        <f t="shared" si="41"/>
        <v>1.5846715330000001</v>
      </c>
      <c r="I181" s="22">
        <f t="shared" si="46"/>
        <v>2.9924963611695983</v>
      </c>
      <c r="J181" s="15">
        <f t="shared" si="38"/>
        <v>2.9911604280928001</v>
      </c>
      <c r="K181" s="15">
        <f t="shared" si="42"/>
        <v>1.3359330767981348E-3</v>
      </c>
      <c r="L181" s="15">
        <f t="shared" si="43"/>
        <v>0</v>
      </c>
      <c r="M181" s="15">
        <f t="shared" si="47"/>
        <v>1.2430710952707328E-6</v>
      </c>
      <c r="N181" s="15">
        <f t="shared" si="44"/>
        <v>7.7070407906785429E-7</v>
      </c>
      <c r="O181" s="15">
        <f t="shared" si="45"/>
        <v>7.7070407906785429E-7</v>
      </c>
      <c r="P181" s="1">
        <f>'App MESURE'!T177</f>
        <v>2.7350283497850486E-2</v>
      </c>
      <c r="Q181" s="83">
        <v>15.965775700000002</v>
      </c>
      <c r="R181" s="77">
        <f t="shared" si="39"/>
        <v>7.4799585005666655E-4</v>
      </c>
    </row>
    <row r="182" spans="1:18" s="1" customFormat="1" x14ac:dyDescent="0.2">
      <c r="A182" s="16">
        <v>38473</v>
      </c>
      <c r="B182" s="1">
        <f t="shared" si="48"/>
        <v>5</v>
      </c>
      <c r="C182" s="46"/>
      <c r="D182" s="46"/>
      <c r="E182" s="46">
        <v>23.083333329999999</v>
      </c>
      <c r="F182" s="50">
        <v>16.16642336</v>
      </c>
      <c r="G182" s="15">
        <f t="shared" si="40"/>
        <v>0</v>
      </c>
      <c r="H182" s="15">
        <f t="shared" si="41"/>
        <v>16.16642336</v>
      </c>
      <c r="I182" s="22">
        <f t="shared" si="46"/>
        <v>16.167759293076799</v>
      </c>
      <c r="J182" s="15">
        <f t="shared" si="38"/>
        <v>16.04456830733281</v>
      </c>
      <c r="K182" s="15">
        <f t="shared" si="42"/>
        <v>0.12319098574398879</v>
      </c>
      <c r="L182" s="15">
        <f t="shared" si="43"/>
        <v>0</v>
      </c>
      <c r="M182" s="15">
        <f t="shared" si="47"/>
        <v>4.7236701620287849E-7</v>
      </c>
      <c r="N182" s="15">
        <f t="shared" si="44"/>
        <v>2.9286755004578468E-7</v>
      </c>
      <c r="O182" s="15">
        <f t="shared" si="45"/>
        <v>2.9286755004578468E-7</v>
      </c>
      <c r="P182" s="1">
        <f>'App MESURE'!T178</f>
        <v>2.8261959614445508E-2</v>
      </c>
      <c r="Q182" s="83">
        <v>19.691501322580642</v>
      </c>
      <c r="R182" s="77">
        <f t="shared" si="39"/>
        <v>7.9872180731257677E-4</v>
      </c>
    </row>
    <row r="183" spans="1:18" s="1" customFormat="1" x14ac:dyDescent="0.2">
      <c r="A183" s="16">
        <v>38504</v>
      </c>
      <c r="B183" s="1">
        <f t="shared" si="48"/>
        <v>6</v>
      </c>
      <c r="C183" s="46"/>
      <c r="D183" s="46"/>
      <c r="E183" s="46">
        <v>4.766666667</v>
      </c>
      <c r="F183" s="50">
        <v>6.9029197079999998</v>
      </c>
      <c r="G183" s="15">
        <f t="shared" si="40"/>
        <v>0</v>
      </c>
      <c r="H183" s="15">
        <f t="shared" si="41"/>
        <v>6.9029197079999998</v>
      </c>
      <c r="I183" s="22">
        <f t="shared" si="46"/>
        <v>7.0261106937439886</v>
      </c>
      <c r="J183" s="15">
        <f t="shared" si="38"/>
        <v>7.0205920376841098</v>
      </c>
      <c r="K183" s="15">
        <f t="shared" si="42"/>
        <v>5.5186560598787793E-3</v>
      </c>
      <c r="L183" s="15">
        <f t="shared" si="43"/>
        <v>0</v>
      </c>
      <c r="M183" s="15">
        <f t="shared" si="47"/>
        <v>1.7949946615709381E-7</v>
      </c>
      <c r="N183" s="15">
        <f t="shared" si="44"/>
        <v>1.1128966901739817E-7</v>
      </c>
      <c r="O183" s="15">
        <f t="shared" si="45"/>
        <v>1.1128966901739817E-7</v>
      </c>
      <c r="P183" s="1">
        <f>'App MESURE'!T179</f>
        <v>2.7350283497850486E-2</v>
      </c>
      <c r="Q183" s="83">
        <v>24.055053366666662</v>
      </c>
      <c r="R183" s="77">
        <f t="shared" si="39"/>
        <v>7.4803191981718197E-4</v>
      </c>
    </row>
    <row r="184" spans="1:18" s="1" customFormat="1" x14ac:dyDescent="0.2">
      <c r="A184" s="16">
        <v>38534</v>
      </c>
      <c r="B184" s="1">
        <f t="shared" si="48"/>
        <v>7</v>
      </c>
      <c r="C184" s="46"/>
      <c r="D184" s="46"/>
      <c r="E184" s="46">
        <v>1.2785714290000001</v>
      </c>
      <c r="F184" s="50">
        <v>2.108029197</v>
      </c>
      <c r="G184" s="15">
        <f t="shared" si="40"/>
        <v>0</v>
      </c>
      <c r="H184" s="15">
        <f t="shared" si="41"/>
        <v>2.108029197</v>
      </c>
      <c r="I184" s="22">
        <f t="shared" si="46"/>
        <v>2.1135478530598788</v>
      </c>
      <c r="J184" s="15">
        <f t="shared" si="38"/>
        <v>2.1133951861993663</v>
      </c>
      <c r="K184" s="15">
        <f t="shared" si="42"/>
        <v>1.526668605125181E-4</v>
      </c>
      <c r="L184" s="15">
        <f t="shared" si="43"/>
        <v>0</v>
      </c>
      <c r="M184" s="15">
        <f t="shared" si="47"/>
        <v>6.8209797139695643E-8</v>
      </c>
      <c r="N184" s="15">
        <f t="shared" si="44"/>
        <v>4.2290074226611298E-8</v>
      </c>
      <c r="O184" s="15">
        <f t="shared" si="45"/>
        <v>4.2290074226611298E-8</v>
      </c>
      <c r="P184" s="1">
        <f>'App MESURE'!T180</f>
        <v>2.2270945133963976E-2</v>
      </c>
      <c r="Q184" s="83">
        <v>23.947252838709673</v>
      </c>
      <c r="R184" s="77">
        <f t="shared" si="39"/>
        <v>4.9599311348197644E-4</v>
      </c>
    </row>
    <row r="185" spans="1:18" s="1" customFormat="1" ht="13.5" thickBot="1" x14ac:dyDescent="0.25">
      <c r="A185" s="16">
        <v>38565</v>
      </c>
      <c r="B185" s="4">
        <f t="shared" si="48"/>
        <v>8</v>
      </c>
      <c r="C185" s="47"/>
      <c r="D185" s="47"/>
      <c r="E185" s="47">
        <v>2.1857142860000001</v>
      </c>
      <c r="F185" s="57">
        <v>3.9664233580000001</v>
      </c>
      <c r="G185" s="24">
        <f t="shared" si="40"/>
        <v>0</v>
      </c>
      <c r="H185" s="24">
        <f t="shared" si="41"/>
        <v>3.9664233580000001</v>
      </c>
      <c r="I185" s="23">
        <f t="shared" si="46"/>
        <v>3.9665760248605126</v>
      </c>
      <c r="J185" s="24">
        <f t="shared" si="38"/>
        <v>3.9657396644216529</v>
      </c>
      <c r="K185" s="24">
        <f t="shared" si="42"/>
        <v>8.3636043885970679E-4</v>
      </c>
      <c r="L185" s="24">
        <f t="shared" si="43"/>
        <v>0</v>
      </c>
      <c r="M185" s="24">
        <f t="shared" si="47"/>
        <v>2.5919722913084345E-8</v>
      </c>
      <c r="N185" s="24">
        <f t="shared" si="44"/>
        <v>1.6070228206112293E-8</v>
      </c>
      <c r="O185" s="24">
        <f t="shared" si="45"/>
        <v>1.6070228206112293E-8</v>
      </c>
      <c r="P185" s="4">
        <f>'App MESURE'!T181</f>
        <v>2.0187114010318218E-2</v>
      </c>
      <c r="Q185" s="84">
        <v>25.291889709677424</v>
      </c>
      <c r="R185" s="78">
        <f t="shared" si="39"/>
        <v>4.0751892324278636E-4</v>
      </c>
    </row>
    <row r="186" spans="1:18" s="1" customFormat="1" x14ac:dyDescent="0.2">
      <c r="A186" s="16">
        <v>38596</v>
      </c>
      <c r="B186" s="1">
        <f t="shared" si="48"/>
        <v>9</v>
      </c>
      <c r="C186" s="46"/>
      <c r="D186" s="46"/>
      <c r="E186" s="46">
        <v>2.2428571430000002</v>
      </c>
      <c r="F186" s="50">
        <v>2.805839416</v>
      </c>
      <c r="G186" s="15">
        <f t="shared" si="40"/>
        <v>0</v>
      </c>
      <c r="H186" s="15">
        <f t="shared" si="41"/>
        <v>2.805839416</v>
      </c>
      <c r="I186" s="22">
        <f t="shared" si="46"/>
        <v>2.8066757764388597</v>
      </c>
      <c r="J186" s="15">
        <f t="shared" si="38"/>
        <v>2.8062241450528038</v>
      </c>
      <c r="K186" s="15">
        <f t="shared" si="42"/>
        <v>4.5163138605586184E-4</v>
      </c>
      <c r="L186" s="15">
        <f t="shared" si="43"/>
        <v>0</v>
      </c>
      <c r="M186" s="15">
        <f t="shared" si="47"/>
        <v>9.8494947069720522E-9</v>
      </c>
      <c r="N186" s="15">
        <f t="shared" si="44"/>
        <v>6.1066867183226725E-9</v>
      </c>
      <c r="O186" s="15">
        <f t="shared" si="45"/>
        <v>6.1066867183226725E-9</v>
      </c>
      <c r="P186" s="1">
        <f>'App MESURE'!T182</f>
        <v>1.953591678417892E-2</v>
      </c>
      <c r="Q186" s="83">
        <v>22.284148533333333</v>
      </c>
      <c r="R186" s="77">
        <f t="shared" si="39"/>
        <v>3.8165180599895383E-4</v>
      </c>
    </row>
    <row r="187" spans="1:18" s="1" customFormat="1" x14ac:dyDescent="0.2">
      <c r="A187" s="16">
        <v>38626</v>
      </c>
      <c r="B187" s="1">
        <f t="shared" si="48"/>
        <v>10</v>
      </c>
      <c r="C187" s="46"/>
      <c r="D187" s="46"/>
      <c r="E187" s="46">
        <v>21.5952381</v>
      </c>
      <c r="F187" s="50">
        <v>25.635766419999999</v>
      </c>
      <c r="G187" s="15">
        <f t="shared" si="40"/>
        <v>0</v>
      </c>
      <c r="H187" s="15">
        <f t="shared" si="41"/>
        <v>25.635766419999999</v>
      </c>
      <c r="I187" s="22">
        <f t="shared" si="46"/>
        <v>25.636218051386056</v>
      </c>
      <c r="J187" s="15">
        <f t="shared" si="38"/>
        <v>25.193760297527682</v>
      </c>
      <c r="K187" s="15">
        <f t="shared" si="42"/>
        <v>0.44245775385837405</v>
      </c>
      <c r="L187" s="15">
        <f t="shared" si="43"/>
        <v>0</v>
      </c>
      <c r="M187" s="15">
        <f t="shared" si="47"/>
        <v>3.7428079886493797E-9</v>
      </c>
      <c r="N187" s="15">
        <f t="shared" si="44"/>
        <v>2.3205409529626154E-9</v>
      </c>
      <c r="O187" s="15">
        <f t="shared" si="45"/>
        <v>2.3205409529626154E-9</v>
      </c>
      <c r="P187" s="1">
        <f>'App MESURE'!T183</f>
        <v>2.0187114010318218E-2</v>
      </c>
      <c r="Q187" s="83">
        <v>20.324551935483875</v>
      </c>
      <c r="R187" s="77">
        <f t="shared" si="39"/>
        <v>4.0751947837554183E-4</v>
      </c>
    </row>
    <row r="188" spans="1:18" s="1" customFormat="1" x14ac:dyDescent="0.2">
      <c r="A188" s="16">
        <v>38657</v>
      </c>
      <c r="B188" s="1">
        <f t="shared" si="48"/>
        <v>11</v>
      </c>
      <c r="C188" s="46"/>
      <c r="D188" s="46"/>
      <c r="E188" s="46">
        <v>83.295238100000006</v>
      </c>
      <c r="F188" s="50">
        <v>78.570802920000006</v>
      </c>
      <c r="G188" s="15">
        <f t="shared" si="40"/>
        <v>4.3467574226705494</v>
      </c>
      <c r="H188" s="15">
        <f t="shared" si="41"/>
        <v>74.224045497329456</v>
      </c>
      <c r="I188" s="22">
        <f t="shared" si="46"/>
        <v>74.666503251187834</v>
      </c>
      <c r="J188" s="15">
        <f t="shared" si="38"/>
        <v>56.397098535735104</v>
      </c>
      <c r="K188" s="15">
        <f t="shared" si="42"/>
        <v>18.26940471545273</v>
      </c>
      <c r="L188" s="15">
        <f t="shared" si="43"/>
        <v>0</v>
      </c>
      <c r="M188" s="15">
        <f t="shared" si="47"/>
        <v>1.4222670356867642E-9</v>
      </c>
      <c r="N188" s="15">
        <f t="shared" si="44"/>
        <v>8.8180556212579384E-10</v>
      </c>
      <c r="O188" s="15">
        <f t="shared" si="45"/>
        <v>4.3467574235523552</v>
      </c>
      <c r="P188" s="1">
        <f>'App MESURE'!T184</f>
        <v>2.3061498566497072</v>
      </c>
      <c r="Q188" s="83">
        <v>13.790165466666666</v>
      </c>
      <c r="R188" s="77">
        <f t="shared" si="39"/>
        <v>4.1640792421003452</v>
      </c>
    </row>
    <row r="189" spans="1:18" s="1" customFormat="1" x14ac:dyDescent="0.2">
      <c r="A189" s="16">
        <v>38687</v>
      </c>
      <c r="B189" s="1">
        <f t="shared" si="48"/>
        <v>12</v>
      </c>
      <c r="C189" s="46"/>
      <c r="D189" s="46"/>
      <c r="E189" s="46">
        <v>38.483333330000001</v>
      </c>
      <c r="F189" s="50">
        <v>38.073722629999999</v>
      </c>
      <c r="G189" s="15">
        <f t="shared" si="40"/>
        <v>0</v>
      </c>
      <c r="H189" s="15">
        <f t="shared" si="41"/>
        <v>38.073722629999999</v>
      </c>
      <c r="I189" s="22">
        <f t="shared" si="46"/>
        <v>56.343127345452729</v>
      </c>
      <c r="J189" s="15">
        <f t="shared" si="38"/>
        <v>44.500021030896704</v>
      </c>
      <c r="K189" s="15">
        <f t="shared" si="42"/>
        <v>11.843106314556024</v>
      </c>
      <c r="L189" s="15">
        <f t="shared" si="43"/>
        <v>0</v>
      </c>
      <c r="M189" s="15">
        <f t="shared" si="47"/>
        <v>5.404614735609704E-10</v>
      </c>
      <c r="N189" s="15">
        <f t="shared" si="44"/>
        <v>3.3508611360780167E-10</v>
      </c>
      <c r="O189" s="15">
        <f t="shared" si="45"/>
        <v>3.3508611360780167E-10</v>
      </c>
      <c r="P189" s="1">
        <f>'App MESURE'!T185</f>
        <v>0.2956435406672408</v>
      </c>
      <c r="Q189" s="83">
        <v>11.288151274193549</v>
      </c>
      <c r="R189" s="77">
        <f t="shared" si="39"/>
        <v>8.7405102940130375E-2</v>
      </c>
    </row>
    <row r="190" spans="1:18" s="1" customFormat="1" x14ac:dyDescent="0.2">
      <c r="A190" s="16">
        <v>38718</v>
      </c>
      <c r="B190" s="1">
        <f t="shared" si="48"/>
        <v>1</v>
      </c>
      <c r="C190" s="46"/>
      <c r="D190" s="46"/>
      <c r="E190" s="46">
        <v>115.1119048</v>
      </c>
      <c r="F190" s="50">
        <v>106.40510949999999</v>
      </c>
      <c r="G190" s="15">
        <f t="shared" si="40"/>
        <v>7.3477547998578547</v>
      </c>
      <c r="H190" s="15">
        <f t="shared" si="41"/>
        <v>99.057354700142142</v>
      </c>
      <c r="I190" s="22">
        <f t="shared" si="46"/>
        <v>110.90046101469817</v>
      </c>
      <c r="J190" s="15">
        <f t="shared" si="38"/>
        <v>54.578865064569491</v>
      </c>
      <c r="K190" s="15">
        <f t="shared" si="42"/>
        <v>56.321595950128675</v>
      </c>
      <c r="L190" s="15">
        <f t="shared" si="43"/>
        <v>9.9863205645208826</v>
      </c>
      <c r="M190" s="15">
        <f t="shared" si="47"/>
        <v>9.9863205647262578</v>
      </c>
      <c r="N190" s="15">
        <f t="shared" si="44"/>
        <v>6.19151875013028</v>
      </c>
      <c r="O190" s="15">
        <f t="shared" si="45"/>
        <v>13.539273549988135</v>
      </c>
      <c r="P190" s="1">
        <f>'App MESURE'!T186</f>
        <v>14.59398103500779</v>
      </c>
      <c r="Q190" s="83">
        <v>9.1026563838709666</v>
      </c>
      <c r="R190" s="77">
        <f t="shared" si="39"/>
        <v>1.1124078789564862</v>
      </c>
    </row>
    <row r="191" spans="1:18" s="1" customFormat="1" x14ac:dyDescent="0.2">
      <c r="A191" s="16">
        <v>38749</v>
      </c>
      <c r="B191" s="1">
        <f t="shared" si="48"/>
        <v>2</v>
      </c>
      <c r="C191" s="46"/>
      <c r="D191" s="46"/>
      <c r="E191" s="46">
        <v>73.228571430000002</v>
      </c>
      <c r="F191" s="50">
        <v>73.132846720000003</v>
      </c>
      <c r="G191" s="15">
        <f t="shared" si="40"/>
        <v>3.7604560450322975</v>
      </c>
      <c r="H191" s="15">
        <f t="shared" si="41"/>
        <v>69.372390674967704</v>
      </c>
      <c r="I191" s="22">
        <f t="shared" si="46"/>
        <v>115.70766606057551</v>
      </c>
      <c r="J191" s="15">
        <f t="shared" si="38"/>
        <v>60.245589950327179</v>
      </c>
      <c r="K191" s="15">
        <f t="shared" si="42"/>
        <v>55.462076110248326</v>
      </c>
      <c r="L191" s="15">
        <f t="shared" si="43"/>
        <v>9.6982297276217224</v>
      </c>
      <c r="M191" s="15">
        <f t="shared" si="47"/>
        <v>13.493031542217699</v>
      </c>
      <c r="N191" s="15">
        <f t="shared" si="44"/>
        <v>8.3656795561749728</v>
      </c>
      <c r="O191" s="15">
        <f t="shared" si="45"/>
        <v>12.12613560120727</v>
      </c>
      <c r="P191" s="1">
        <f>'App MESURE'!T187</f>
        <v>11.983461594860573</v>
      </c>
      <c r="Q191" s="83">
        <v>10.875784910714287</v>
      </c>
      <c r="R191" s="77">
        <f t="shared" si="39"/>
        <v>2.0355872087017311E-2</v>
      </c>
    </row>
    <row r="192" spans="1:18" s="1" customFormat="1" x14ac:dyDescent="0.2">
      <c r="A192" s="16">
        <v>38777</v>
      </c>
      <c r="B192" s="1">
        <f t="shared" si="48"/>
        <v>3</v>
      </c>
      <c r="C192" s="46"/>
      <c r="D192" s="46"/>
      <c r="E192" s="46">
        <v>36.626190479999998</v>
      </c>
      <c r="F192" s="50">
        <v>31.95255474</v>
      </c>
      <c r="G192" s="15">
        <f t="shared" si="40"/>
        <v>0</v>
      </c>
      <c r="H192" s="15">
        <f t="shared" si="41"/>
        <v>31.95255474</v>
      </c>
      <c r="I192" s="22">
        <f t="shared" si="46"/>
        <v>77.716401122626607</v>
      </c>
      <c r="J192" s="15">
        <f t="shared" si="38"/>
        <v>58.265905375359161</v>
      </c>
      <c r="K192" s="15">
        <f t="shared" si="42"/>
        <v>19.450495747267446</v>
      </c>
      <c r="L192" s="15">
        <f t="shared" si="43"/>
        <v>0</v>
      </c>
      <c r="M192" s="15">
        <f t="shared" si="47"/>
        <v>5.1273519860427257</v>
      </c>
      <c r="N192" s="15">
        <f t="shared" si="44"/>
        <v>3.1789582313464897</v>
      </c>
      <c r="O192" s="15">
        <f t="shared" si="45"/>
        <v>3.1789582313464897</v>
      </c>
      <c r="P192" s="1">
        <f>'App MESURE'!T188</f>
        <v>3.4224321416976911</v>
      </c>
      <c r="Q192" s="83">
        <v>14.121527903225811</v>
      </c>
      <c r="R192" s="77">
        <f t="shared" si="39"/>
        <v>5.9279545021704835E-2</v>
      </c>
    </row>
    <row r="193" spans="1:18" s="1" customFormat="1" x14ac:dyDescent="0.2">
      <c r="A193" s="16">
        <v>38808</v>
      </c>
      <c r="B193" s="1">
        <f t="shared" si="48"/>
        <v>4</v>
      </c>
      <c r="C193" s="46"/>
      <c r="D193" s="46"/>
      <c r="E193" s="46">
        <v>19.038095240000001</v>
      </c>
      <c r="F193" s="50">
        <v>25.7649635</v>
      </c>
      <c r="G193" s="15">
        <f t="shared" si="40"/>
        <v>0</v>
      </c>
      <c r="H193" s="15">
        <f t="shared" si="41"/>
        <v>25.7649635</v>
      </c>
      <c r="I193" s="22">
        <f t="shared" si="46"/>
        <v>45.215459247267447</v>
      </c>
      <c r="J193" s="15">
        <f t="shared" si="38"/>
        <v>41.623709254790953</v>
      </c>
      <c r="K193" s="15">
        <f t="shared" si="42"/>
        <v>3.591749992476494</v>
      </c>
      <c r="L193" s="15">
        <f t="shared" si="43"/>
        <v>0</v>
      </c>
      <c r="M193" s="15">
        <f t="shared" si="47"/>
        <v>1.948393754696236</v>
      </c>
      <c r="N193" s="15">
        <f t="shared" si="44"/>
        <v>1.2080041279116662</v>
      </c>
      <c r="O193" s="15">
        <f t="shared" si="45"/>
        <v>1.2080041279116662</v>
      </c>
      <c r="P193" s="1">
        <f>'App MESURE'!T189</f>
        <v>1.0485577735294962</v>
      </c>
      <c r="Q193" s="83">
        <v>16.855022933333331</v>
      </c>
      <c r="R193" s="77">
        <f t="shared" si="39"/>
        <v>2.5423139925764553E-2</v>
      </c>
    </row>
    <row r="194" spans="1:18" s="1" customFormat="1" x14ac:dyDescent="0.2">
      <c r="A194" s="16">
        <v>38838</v>
      </c>
      <c r="B194" s="1">
        <f t="shared" si="48"/>
        <v>5</v>
      </c>
      <c r="C194" s="46"/>
      <c r="D194" s="46"/>
      <c r="E194" s="46">
        <v>22.72380952</v>
      </c>
      <c r="F194" s="50">
        <v>19.183941610000002</v>
      </c>
      <c r="G194" s="15">
        <f t="shared" si="40"/>
        <v>0</v>
      </c>
      <c r="H194" s="15">
        <f t="shared" si="41"/>
        <v>19.183941610000002</v>
      </c>
      <c r="I194" s="22">
        <f t="shared" si="46"/>
        <v>22.775691602476495</v>
      </c>
      <c r="J194" s="15">
        <f t="shared" si="38"/>
        <v>22.470232132964991</v>
      </c>
      <c r="K194" s="15">
        <f t="shared" si="42"/>
        <v>0.30545946951150427</v>
      </c>
      <c r="L194" s="15">
        <f t="shared" si="43"/>
        <v>0</v>
      </c>
      <c r="M194" s="15">
        <f t="shared" si="47"/>
        <v>0.74038962678456977</v>
      </c>
      <c r="N194" s="15">
        <f t="shared" si="44"/>
        <v>0.45904156860643325</v>
      </c>
      <c r="O194" s="15">
        <f t="shared" si="45"/>
        <v>0.45904156860643325</v>
      </c>
      <c r="P194" s="1">
        <f>'App MESURE'!T190</f>
        <v>0.3741779261396399</v>
      </c>
      <c r="Q194" s="83">
        <v>20.476116903225805</v>
      </c>
      <c r="R194" s="77">
        <f t="shared" si="39"/>
        <v>7.2018378127317309E-3</v>
      </c>
    </row>
    <row r="195" spans="1:18" s="1" customFormat="1" x14ac:dyDescent="0.2">
      <c r="A195" s="16">
        <v>38869</v>
      </c>
      <c r="B195" s="1">
        <f t="shared" si="48"/>
        <v>6</v>
      </c>
      <c r="C195" s="46"/>
      <c r="D195" s="46"/>
      <c r="E195" s="46">
        <v>20.52380952</v>
      </c>
      <c r="F195" s="50">
        <v>17.24525547</v>
      </c>
      <c r="G195" s="15">
        <f t="shared" si="40"/>
        <v>0</v>
      </c>
      <c r="H195" s="15">
        <f t="shared" si="41"/>
        <v>17.24525547</v>
      </c>
      <c r="I195" s="22">
        <f t="shared" si="46"/>
        <v>17.550714939511504</v>
      </c>
      <c r="J195" s="15">
        <f t="shared" si="38"/>
        <v>17.436212664158749</v>
      </c>
      <c r="K195" s="15">
        <f t="shared" si="42"/>
        <v>0.11450227535275559</v>
      </c>
      <c r="L195" s="15">
        <f t="shared" si="43"/>
        <v>0</v>
      </c>
      <c r="M195" s="15">
        <f t="shared" si="47"/>
        <v>0.28134805817813652</v>
      </c>
      <c r="N195" s="15">
        <f t="shared" si="44"/>
        <v>0.17443579607044463</v>
      </c>
      <c r="O195" s="15">
        <f t="shared" si="45"/>
        <v>0.17443579607044463</v>
      </c>
      <c r="P195" s="1">
        <f>'App MESURE'!T191</f>
        <v>0.25644146765365528</v>
      </c>
      <c r="Q195" s="83">
        <v>21.9597844</v>
      </c>
      <c r="R195" s="77">
        <f t="shared" si="39"/>
        <v>6.7249301718134025E-3</v>
      </c>
    </row>
    <row r="196" spans="1:18" s="1" customFormat="1" x14ac:dyDescent="0.2">
      <c r="A196" s="16">
        <v>38899</v>
      </c>
      <c r="B196" s="1">
        <f t="shared" si="48"/>
        <v>7</v>
      </c>
      <c r="C196" s="46"/>
      <c r="D196" s="46"/>
      <c r="E196" s="46">
        <v>4.621428571</v>
      </c>
      <c r="F196" s="50">
        <v>8.7489051090000007</v>
      </c>
      <c r="G196" s="15">
        <f t="shared" si="40"/>
        <v>0</v>
      </c>
      <c r="H196" s="15">
        <f t="shared" si="41"/>
        <v>8.7489051090000007</v>
      </c>
      <c r="I196" s="22">
        <f t="shared" si="46"/>
        <v>8.8634073843527563</v>
      </c>
      <c r="J196" s="15">
        <f t="shared" si="38"/>
        <v>8.8551286929652981</v>
      </c>
      <c r="K196" s="15">
        <f t="shared" si="42"/>
        <v>8.2786913874581813E-3</v>
      </c>
      <c r="L196" s="15">
        <f t="shared" si="43"/>
        <v>0</v>
      </c>
      <c r="M196" s="15">
        <f t="shared" si="47"/>
        <v>0.10691226210769189</v>
      </c>
      <c r="N196" s="15">
        <f t="shared" si="44"/>
        <v>6.6285602506768973E-2</v>
      </c>
      <c r="O196" s="15">
        <f t="shared" si="45"/>
        <v>6.6285602506768973E-2</v>
      </c>
      <c r="P196" s="1">
        <f>'App MESURE'!T192</f>
        <v>0.22049538077076597</v>
      </c>
      <c r="Q196" s="83">
        <v>26.148270741935484</v>
      </c>
      <c r="R196" s="77">
        <f t="shared" si="39"/>
        <v>2.3780655712231126E-2</v>
      </c>
    </row>
    <row r="197" spans="1:18" s="1" customFormat="1" ht="13.5" thickBot="1" x14ac:dyDescent="0.25">
      <c r="A197" s="16">
        <v>38930</v>
      </c>
      <c r="B197" s="4">
        <f t="shared" si="48"/>
        <v>8</v>
      </c>
      <c r="C197" s="47"/>
      <c r="D197" s="47"/>
      <c r="E197" s="47">
        <v>3.0404761900000001</v>
      </c>
      <c r="F197" s="57">
        <v>4.5613138690000001</v>
      </c>
      <c r="G197" s="24">
        <f t="shared" si="40"/>
        <v>0</v>
      </c>
      <c r="H197" s="24">
        <f t="shared" si="41"/>
        <v>4.5613138690000001</v>
      </c>
      <c r="I197" s="23">
        <f t="shared" si="46"/>
        <v>4.5695925603874583</v>
      </c>
      <c r="J197" s="24">
        <f t="shared" si="38"/>
        <v>4.5682650761757371</v>
      </c>
      <c r="K197" s="24">
        <f t="shared" si="42"/>
        <v>1.3274842117212415E-3</v>
      </c>
      <c r="L197" s="24">
        <f t="shared" si="43"/>
        <v>0</v>
      </c>
      <c r="M197" s="24">
        <f t="shared" si="47"/>
        <v>4.0626659600922918E-2</v>
      </c>
      <c r="N197" s="24">
        <f t="shared" si="44"/>
        <v>2.518852895257221E-2</v>
      </c>
      <c r="O197" s="24">
        <f t="shared" si="45"/>
        <v>2.518852895257221E-2</v>
      </c>
      <c r="P197" s="4">
        <f>'App MESURE'!T193</f>
        <v>0.14039812195563248</v>
      </c>
      <c r="Q197" s="84">
        <v>25.021929548387099</v>
      </c>
      <c r="R197" s="78">
        <f t="shared" si="39"/>
        <v>1.3273250319930794E-2</v>
      </c>
    </row>
    <row r="198" spans="1:18" s="1" customFormat="1" x14ac:dyDescent="0.2">
      <c r="A198" s="16">
        <v>38961</v>
      </c>
      <c r="B198" s="1">
        <f t="shared" si="48"/>
        <v>9</v>
      </c>
      <c r="C198" s="46"/>
      <c r="D198" s="46"/>
      <c r="E198" s="46">
        <v>8.9095238099999996</v>
      </c>
      <c r="F198" s="50">
        <v>8.775182482</v>
      </c>
      <c r="G198" s="15">
        <f t="shared" si="40"/>
        <v>0</v>
      </c>
      <c r="H198" s="15">
        <f t="shared" si="41"/>
        <v>8.775182482</v>
      </c>
      <c r="I198" s="22">
        <f t="shared" si="46"/>
        <v>8.7765099662117212</v>
      </c>
      <c r="J198" s="15">
        <f t="shared" si="38"/>
        <v>8.7646944208028543</v>
      </c>
      <c r="K198" s="15">
        <f t="shared" si="42"/>
        <v>1.1815545408866868E-2</v>
      </c>
      <c r="L198" s="15">
        <f t="shared" si="43"/>
        <v>0</v>
      </c>
      <c r="M198" s="15">
        <f t="shared" si="47"/>
        <v>1.5438130648350708E-2</v>
      </c>
      <c r="N198" s="15">
        <f t="shared" si="44"/>
        <v>9.5716410019774396E-3</v>
      </c>
      <c r="O198" s="15">
        <f t="shared" si="45"/>
        <v>9.5716410019774396E-3</v>
      </c>
      <c r="P198" s="1">
        <f>'App MESURE'!T194</f>
        <v>5.4049369769561685E-2</v>
      </c>
      <c r="Q198" s="83">
        <v>23.37908243333333</v>
      </c>
      <c r="R198" s="77">
        <f t="shared" si="39"/>
        <v>1.9782683563227912E-3</v>
      </c>
    </row>
    <row r="199" spans="1:18" s="1" customFormat="1" x14ac:dyDescent="0.2">
      <c r="A199" s="16">
        <v>38991</v>
      </c>
      <c r="B199" s="1">
        <f t="shared" si="48"/>
        <v>10</v>
      </c>
      <c r="C199" s="46"/>
      <c r="D199" s="46"/>
      <c r="E199" s="46">
        <v>21.254761899999998</v>
      </c>
      <c r="F199" s="50">
        <v>20.436496349999999</v>
      </c>
      <c r="G199" s="15">
        <f t="shared" si="40"/>
        <v>0</v>
      </c>
      <c r="H199" s="15">
        <f t="shared" si="41"/>
        <v>20.436496349999999</v>
      </c>
      <c r="I199" s="22">
        <f t="shared" si="46"/>
        <v>20.448311895408864</v>
      </c>
      <c r="J199" s="15">
        <f t="shared" ref="J199:J262" si="49">I199/SQRT(1+(I199/($K$2*(300+(25*Q199)+0.05*(Q199)^3)))^2)</f>
        <v>20.233513435660651</v>
      </c>
      <c r="K199" s="15">
        <f t="shared" si="42"/>
        <v>0.21479845974821288</v>
      </c>
      <c r="L199" s="15">
        <f t="shared" si="43"/>
        <v>0</v>
      </c>
      <c r="M199" s="15">
        <f t="shared" si="47"/>
        <v>5.8664896463732682E-3</v>
      </c>
      <c r="N199" s="15">
        <f t="shared" si="44"/>
        <v>3.6372235807514263E-3</v>
      </c>
      <c r="O199" s="15">
        <f t="shared" si="45"/>
        <v>3.6372235807514263E-3</v>
      </c>
      <c r="P199" s="1">
        <f>'App MESURE'!T195</f>
        <v>0.12841609299466938</v>
      </c>
      <c r="Q199" s="83">
        <v>20.710273032258069</v>
      </c>
      <c r="R199" s="77">
        <f t="shared" ref="R199:R262" si="50">(P199-O199)^2</f>
        <v>1.5569766252215589E-2</v>
      </c>
    </row>
    <row r="200" spans="1:18" s="1" customFormat="1" x14ac:dyDescent="0.2">
      <c r="A200" s="16">
        <v>39022</v>
      </c>
      <c r="B200" s="1">
        <f t="shared" si="48"/>
        <v>11</v>
      </c>
      <c r="C200" s="46"/>
      <c r="D200" s="46"/>
      <c r="E200" s="46">
        <v>21.247619050000001</v>
      </c>
      <c r="F200" s="50">
        <v>21.343795620000002</v>
      </c>
      <c r="G200" s="15">
        <f t="shared" si="40"/>
        <v>0</v>
      </c>
      <c r="H200" s="15">
        <f t="shared" si="41"/>
        <v>21.343795620000002</v>
      </c>
      <c r="I200" s="22">
        <f t="shared" si="46"/>
        <v>21.558594079748215</v>
      </c>
      <c r="J200" s="15">
        <f t="shared" si="49"/>
        <v>21.154887193283113</v>
      </c>
      <c r="K200" s="15">
        <f t="shared" si="42"/>
        <v>0.40370688646510189</v>
      </c>
      <c r="L200" s="15">
        <f t="shared" si="43"/>
        <v>0</v>
      </c>
      <c r="M200" s="15">
        <f t="shared" si="47"/>
        <v>2.2292660656218419E-3</v>
      </c>
      <c r="N200" s="15">
        <f t="shared" si="44"/>
        <v>1.382144960685542E-3</v>
      </c>
      <c r="O200" s="15">
        <f t="shared" si="45"/>
        <v>1.382144960685542E-3</v>
      </c>
      <c r="P200" s="1">
        <f>'App MESURE'!T196</f>
        <v>0.15993403873981138</v>
      </c>
      <c r="Q200" s="83">
        <v>17.283225833333333</v>
      </c>
      <c r="R200" s="77">
        <f t="shared" si="50"/>
        <v>2.5138703020947204E-2</v>
      </c>
    </row>
    <row r="201" spans="1:18" s="1" customFormat="1" x14ac:dyDescent="0.2">
      <c r="A201" s="16">
        <v>39052</v>
      </c>
      <c r="B201" s="1">
        <f t="shared" si="48"/>
        <v>12</v>
      </c>
      <c r="C201" s="46"/>
      <c r="D201" s="46"/>
      <c r="E201" s="46">
        <v>17.86904762</v>
      </c>
      <c r="F201" s="50">
        <v>13.12043796</v>
      </c>
      <c r="G201" s="15">
        <f t="shared" si="40"/>
        <v>0</v>
      </c>
      <c r="H201" s="15">
        <f t="shared" si="41"/>
        <v>13.12043796</v>
      </c>
      <c r="I201" s="22">
        <f t="shared" si="46"/>
        <v>13.524144846465102</v>
      </c>
      <c r="J201" s="15">
        <f t="shared" si="49"/>
        <v>13.284865951518363</v>
      </c>
      <c r="K201" s="15">
        <f t="shared" si="42"/>
        <v>0.23927889494673948</v>
      </c>
      <c r="L201" s="15">
        <f t="shared" si="43"/>
        <v>0</v>
      </c>
      <c r="M201" s="15">
        <f t="shared" si="47"/>
        <v>8.4712110493629983E-4</v>
      </c>
      <c r="N201" s="15">
        <f t="shared" si="44"/>
        <v>5.2521508506050594E-4</v>
      </c>
      <c r="O201" s="15">
        <f t="shared" si="45"/>
        <v>5.2521508506050594E-4</v>
      </c>
      <c r="P201" s="1">
        <f>'App MESURE'!T197</f>
        <v>0.23130525472467833</v>
      </c>
      <c r="Q201" s="83">
        <v>10.954028312903224</v>
      </c>
      <c r="R201" s="77">
        <f t="shared" si="50"/>
        <v>5.3259426696063573E-2</v>
      </c>
    </row>
    <row r="202" spans="1:18" s="1" customFormat="1" x14ac:dyDescent="0.2">
      <c r="A202" s="16">
        <v>39083</v>
      </c>
      <c r="B202" s="1">
        <f t="shared" si="48"/>
        <v>1</v>
      </c>
      <c r="C202" s="46"/>
      <c r="D202" s="46"/>
      <c r="E202" s="46">
        <v>19.647619049999999</v>
      </c>
      <c r="F202" s="50">
        <v>17.999270070000001</v>
      </c>
      <c r="G202" s="15">
        <f t="shared" si="40"/>
        <v>0</v>
      </c>
      <c r="H202" s="15">
        <f t="shared" si="41"/>
        <v>17.999270070000001</v>
      </c>
      <c r="I202" s="22">
        <f t="shared" si="46"/>
        <v>18.238548964946741</v>
      </c>
      <c r="J202" s="15">
        <f t="shared" si="49"/>
        <v>17.684873459455147</v>
      </c>
      <c r="K202" s="15">
        <f t="shared" si="42"/>
        <v>0.55367550549159361</v>
      </c>
      <c r="L202" s="15">
        <f t="shared" si="43"/>
        <v>0</v>
      </c>
      <c r="M202" s="15">
        <f t="shared" si="47"/>
        <v>3.2190601987579389E-4</v>
      </c>
      <c r="N202" s="15">
        <f t="shared" si="44"/>
        <v>1.995817323229922E-4</v>
      </c>
      <c r="O202" s="15">
        <f t="shared" si="45"/>
        <v>1.995817323229922E-4</v>
      </c>
      <c r="P202" s="1">
        <f>'App MESURE'!T198</f>
        <v>0.2043456895625114</v>
      </c>
      <c r="Q202" s="83">
        <v>11.241384651612908</v>
      </c>
      <c r="R202" s="77">
        <f t="shared" si="50"/>
        <v>4.1675633342214913E-2</v>
      </c>
    </row>
    <row r="203" spans="1:18" s="1" customFormat="1" x14ac:dyDescent="0.2">
      <c r="A203" s="16">
        <v>39114</v>
      </c>
      <c r="B203" s="1">
        <f t="shared" si="48"/>
        <v>2</v>
      </c>
      <c r="C203" s="46"/>
      <c r="D203" s="46"/>
      <c r="E203" s="46">
        <v>44.847619049999999</v>
      </c>
      <c r="F203" s="50">
        <v>41.001459850000003</v>
      </c>
      <c r="G203" s="15">
        <f t="shared" si="40"/>
        <v>0.29616253209289134</v>
      </c>
      <c r="H203" s="15">
        <f t="shared" si="41"/>
        <v>40.70529731790711</v>
      </c>
      <c r="I203" s="22">
        <f t="shared" si="46"/>
        <v>41.258972823398707</v>
      </c>
      <c r="J203" s="15">
        <f t="shared" si="49"/>
        <v>36.886181333145686</v>
      </c>
      <c r="K203" s="15">
        <f t="shared" si="42"/>
        <v>4.3727914902530216</v>
      </c>
      <c r="L203" s="15">
        <f t="shared" si="43"/>
        <v>0</v>
      </c>
      <c r="M203" s="15">
        <f t="shared" si="47"/>
        <v>1.2232428755280168E-4</v>
      </c>
      <c r="N203" s="15">
        <f t="shared" si="44"/>
        <v>7.5841058282737043E-5</v>
      </c>
      <c r="O203" s="15">
        <f t="shared" si="45"/>
        <v>0.29623837315117407</v>
      </c>
      <c r="P203" s="1">
        <f>'App MESURE'!T199</f>
        <v>0.3223426269389521</v>
      </c>
      <c r="Q203" s="83">
        <v>13.146645892857146</v>
      </c>
      <c r="R203" s="77">
        <f t="shared" si="50"/>
        <v>6.8143206581672364E-4</v>
      </c>
    </row>
    <row r="204" spans="1:18" s="1" customFormat="1" x14ac:dyDescent="0.2">
      <c r="A204" s="16">
        <v>39142</v>
      </c>
      <c r="B204" s="1">
        <f t="shared" si="48"/>
        <v>3</v>
      </c>
      <c r="C204" s="46"/>
      <c r="D204" s="46"/>
      <c r="E204" s="46">
        <v>20.897619049999999</v>
      </c>
      <c r="F204" s="50">
        <v>21.69635036</v>
      </c>
      <c r="G204" s="15">
        <f t="shared" si="40"/>
        <v>0</v>
      </c>
      <c r="H204" s="15">
        <f t="shared" si="41"/>
        <v>21.69635036</v>
      </c>
      <c r="I204" s="22">
        <f t="shared" si="46"/>
        <v>26.069141850253022</v>
      </c>
      <c r="J204" s="15">
        <f t="shared" si="49"/>
        <v>24.945047467341194</v>
      </c>
      <c r="K204" s="15">
        <f t="shared" si="42"/>
        <v>1.1240943829118279</v>
      </c>
      <c r="L204" s="15">
        <f t="shared" si="43"/>
        <v>0</v>
      </c>
      <c r="M204" s="15">
        <f t="shared" si="47"/>
        <v>4.6483229270064639E-5</v>
      </c>
      <c r="N204" s="15">
        <f t="shared" si="44"/>
        <v>2.8819602147440077E-5</v>
      </c>
      <c r="O204" s="15">
        <f t="shared" si="45"/>
        <v>2.8819602147440077E-5</v>
      </c>
      <c r="P204" s="1">
        <f>'App MESURE'!T200</f>
        <v>0.31960759858916704</v>
      </c>
      <c r="Q204" s="83">
        <v>13.75961679032258</v>
      </c>
      <c r="R204" s="77">
        <f t="shared" si="50"/>
        <v>0.10213059597883431</v>
      </c>
    </row>
    <row r="205" spans="1:18" s="1" customFormat="1" x14ac:dyDescent="0.2">
      <c r="A205" s="16">
        <v>39173</v>
      </c>
      <c r="B205" s="1">
        <f t="shared" si="48"/>
        <v>4</v>
      </c>
      <c r="C205" s="46"/>
      <c r="D205" s="46"/>
      <c r="E205" s="46">
        <v>60.711904760000003</v>
      </c>
      <c r="F205" s="50">
        <v>65.764233579999996</v>
      </c>
      <c r="G205" s="15">
        <f t="shared" si="40"/>
        <v>2.9659980030081035</v>
      </c>
      <c r="H205" s="15">
        <f t="shared" si="41"/>
        <v>62.798235576991893</v>
      </c>
      <c r="I205" s="22">
        <f t="shared" si="46"/>
        <v>63.92232995990372</v>
      </c>
      <c r="J205" s="15">
        <f t="shared" si="49"/>
        <v>52.225392302332182</v>
      </c>
      <c r="K205" s="15">
        <f t="shared" si="42"/>
        <v>11.696937657571539</v>
      </c>
      <c r="L205" s="15">
        <f t="shared" si="43"/>
        <v>0</v>
      </c>
      <c r="M205" s="15">
        <f t="shared" si="47"/>
        <v>1.7663627122624562E-5</v>
      </c>
      <c r="N205" s="15">
        <f t="shared" si="44"/>
        <v>1.0951448816027228E-5</v>
      </c>
      <c r="O205" s="15">
        <f t="shared" si="45"/>
        <v>2.9660089544569197</v>
      </c>
      <c r="P205" s="1">
        <f>'App MESURE'!T201</f>
        <v>1.2664483653957044</v>
      </c>
      <c r="Q205" s="83">
        <v>14.529384416666664</v>
      </c>
      <c r="R205" s="77">
        <f t="shared" si="50"/>
        <v>2.888506195890105</v>
      </c>
    </row>
    <row r="206" spans="1:18" s="1" customFormat="1" x14ac:dyDescent="0.2">
      <c r="A206" s="16">
        <v>39203</v>
      </c>
      <c r="B206" s="1">
        <f t="shared" si="48"/>
        <v>5</v>
      </c>
      <c r="C206" s="46"/>
      <c r="D206" s="46"/>
      <c r="E206" s="46">
        <v>21.992857140000002</v>
      </c>
      <c r="F206" s="50">
        <v>25.081751820000001</v>
      </c>
      <c r="G206" s="15">
        <f t="shared" ref="G206:G269" si="51">IF((F206-$J$2)&gt;0,$I$2*(F206-$J$2),0)</f>
        <v>0</v>
      </c>
      <c r="H206" s="15">
        <f t="shared" ref="H206:H269" si="52">F206-G206</f>
        <v>25.081751820000001</v>
      </c>
      <c r="I206" s="22">
        <f t="shared" si="46"/>
        <v>36.77868947757154</v>
      </c>
      <c r="J206" s="15">
        <f t="shared" si="49"/>
        <v>35.108113605644895</v>
      </c>
      <c r="K206" s="15">
        <f t="shared" ref="K206:K269" si="53">I206-J206</f>
        <v>1.6705758719266441</v>
      </c>
      <c r="L206" s="15">
        <f t="shared" ref="L206:L269" si="54">IF(K206&gt;$N$2,(K206-$N$2)/$L$2,0)</f>
        <v>0</v>
      </c>
      <c r="M206" s="15">
        <f t="shared" si="47"/>
        <v>6.7121783065973342E-6</v>
      </c>
      <c r="N206" s="15">
        <f t="shared" ref="N206:N269" si="55">$M$2*M206</f>
        <v>4.1615505500903467E-6</v>
      </c>
      <c r="O206" s="15">
        <f t="shared" ref="O206:O269" si="56">N206+G206</f>
        <v>4.1615505500903467E-6</v>
      </c>
      <c r="P206" s="1">
        <f>'App MESURE'!T202</f>
        <v>8.8953541090628002E-2</v>
      </c>
      <c r="Q206" s="83">
        <v>18.278796935483875</v>
      </c>
      <c r="R206" s="77">
        <f t="shared" si="50"/>
        <v>7.9119921205648303E-3</v>
      </c>
    </row>
    <row r="207" spans="1:18" s="1" customFormat="1" x14ac:dyDescent="0.2">
      <c r="A207" s="16">
        <v>39234</v>
      </c>
      <c r="B207" s="1">
        <f t="shared" si="48"/>
        <v>6</v>
      </c>
      <c r="C207" s="46"/>
      <c r="D207" s="46"/>
      <c r="E207" s="46">
        <v>0.485714286</v>
      </c>
      <c r="F207" s="50">
        <v>0.68321167900000002</v>
      </c>
      <c r="G207" s="15">
        <f t="shared" si="51"/>
        <v>0</v>
      </c>
      <c r="H207" s="15">
        <f t="shared" si="52"/>
        <v>0.68321167900000002</v>
      </c>
      <c r="I207" s="22">
        <f t="shared" ref="I207:I270" si="57">H207+K206-L206</f>
        <v>2.3537875509266444</v>
      </c>
      <c r="J207" s="15">
        <f t="shared" si="49"/>
        <v>2.3534604789340325</v>
      </c>
      <c r="K207" s="15">
        <f t="shared" si="53"/>
        <v>3.2707199261183817E-4</v>
      </c>
      <c r="L207" s="15">
        <f t="shared" si="54"/>
        <v>0</v>
      </c>
      <c r="M207" s="15">
        <f t="shared" ref="M207:M270" si="58">L207+M206-N206</f>
        <v>2.5506277565069874E-6</v>
      </c>
      <c r="N207" s="15">
        <f t="shared" si="55"/>
        <v>1.5813892090343321E-6</v>
      </c>
      <c r="O207" s="15">
        <f t="shared" si="56"/>
        <v>1.5813892090343321E-6</v>
      </c>
      <c r="P207" s="1">
        <f>'App MESURE'!T203</f>
        <v>3.9462551904041417E-2</v>
      </c>
      <c r="Q207" s="83">
        <v>20.832443966666666</v>
      </c>
      <c r="R207" s="77">
        <f t="shared" si="50"/>
        <v>1.5571681939724707E-3</v>
      </c>
    </row>
    <row r="208" spans="1:18" s="1" customFormat="1" x14ac:dyDescent="0.2">
      <c r="A208" s="16">
        <v>39264</v>
      </c>
      <c r="B208" s="1">
        <f t="shared" si="48"/>
        <v>7</v>
      </c>
      <c r="C208" s="46"/>
      <c r="D208" s="46"/>
      <c r="E208" s="46">
        <v>0.62857142899999996</v>
      </c>
      <c r="F208" s="50">
        <v>1.3372262770000001</v>
      </c>
      <c r="G208" s="15">
        <f t="shared" si="51"/>
        <v>0</v>
      </c>
      <c r="H208" s="15">
        <f t="shared" si="52"/>
        <v>1.3372262770000001</v>
      </c>
      <c r="I208" s="22">
        <f t="shared" si="57"/>
        <v>1.3375533489926119</v>
      </c>
      <c r="J208" s="15">
        <f t="shared" si="49"/>
        <v>1.3375199877472448</v>
      </c>
      <c r="K208" s="15">
        <f t="shared" si="53"/>
        <v>3.3361245367125036E-5</v>
      </c>
      <c r="L208" s="15">
        <f t="shared" si="54"/>
        <v>0</v>
      </c>
      <c r="M208" s="15">
        <f t="shared" si="58"/>
        <v>9.6923854747265533E-7</v>
      </c>
      <c r="N208" s="15">
        <f t="shared" si="55"/>
        <v>6.0092789943304625E-7</v>
      </c>
      <c r="O208" s="15">
        <f t="shared" si="56"/>
        <v>6.0092789943304625E-7</v>
      </c>
      <c r="P208" s="1">
        <f>'App MESURE'!T204</f>
        <v>3.1778424635597713E-2</v>
      </c>
      <c r="Q208" s="83">
        <v>25.009704290322578</v>
      </c>
      <c r="R208" s="77">
        <f t="shared" si="50"/>
        <v>1.0098300795975507E-3</v>
      </c>
    </row>
    <row r="209" spans="1:18" s="1" customFormat="1" ht="13.5" thickBot="1" x14ac:dyDescent="0.25">
      <c r="A209" s="16">
        <v>39295</v>
      </c>
      <c r="B209" s="4">
        <f t="shared" si="48"/>
        <v>8</v>
      </c>
      <c r="C209" s="47"/>
      <c r="D209" s="47"/>
      <c r="E209" s="47">
        <v>3.0619047620000002</v>
      </c>
      <c r="F209" s="57">
        <v>9.0182481750000001</v>
      </c>
      <c r="G209" s="24">
        <f t="shared" si="51"/>
        <v>0</v>
      </c>
      <c r="H209" s="24">
        <f t="shared" si="52"/>
        <v>9.0182481750000001</v>
      </c>
      <c r="I209" s="23">
        <f t="shared" si="57"/>
        <v>9.0182815362453681</v>
      </c>
      <c r="J209" s="24">
        <f t="shared" si="49"/>
        <v>9.0066420185320801</v>
      </c>
      <c r="K209" s="24">
        <f t="shared" si="53"/>
        <v>1.1639517713287972E-2</v>
      </c>
      <c r="L209" s="24">
        <f t="shared" si="54"/>
        <v>0</v>
      </c>
      <c r="M209" s="24">
        <f t="shared" si="58"/>
        <v>3.6831064803960908E-7</v>
      </c>
      <c r="N209" s="24">
        <f t="shared" si="55"/>
        <v>2.2835260178455761E-7</v>
      </c>
      <c r="O209" s="24">
        <f t="shared" si="56"/>
        <v>2.2835260178455761E-7</v>
      </c>
      <c r="P209" s="4">
        <f>'App MESURE'!T205</f>
        <v>2.8261959614445508E-2</v>
      </c>
      <c r="Q209" s="84">
        <v>24.068135096774192</v>
      </c>
      <c r="R209" s="78">
        <f t="shared" si="50"/>
        <v>7.9872545391667478E-4</v>
      </c>
    </row>
    <row r="210" spans="1:18" s="1" customFormat="1" x14ac:dyDescent="0.2">
      <c r="A210" s="16">
        <v>39326</v>
      </c>
      <c r="B210" s="1">
        <f t="shared" si="48"/>
        <v>9</v>
      </c>
      <c r="C210" s="46"/>
      <c r="D210" s="46"/>
      <c r="E210" s="46">
        <v>4.4690476190000004</v>
      </c>
      <c r="F210" s="50">
        <v>4.1605839419999997</v>
      </c>
      <c r="G210" s="15">
        <f t="shared" si="51"/>
        <v>0</v>
      </c>
      <c r="H210" s="15">
        <f t="shared" si="52"/>
        <v>4.1605839419999997</v>
      </c>
      <c r="I210" s="22">
        <f t="shared" si="57"/>
        <v>4.1722234597132877</v>
      </c>
      <c r="J210" s="15">
        <f t="shared" si="49"/>
        <v>4.170564482494159</v>
      </c>
      <c r="K210" s="15">
        <f t="shared" si="53"/>
        <v>1.6589772191286656E-3</v>
      </c>
      <c r="L210" s="15">
        <f t="shared" si="54"/>
        <v>0</v>
      </c>
      <c r="M210" s="15">
        <f t="shared" si="58"/>
        <v>1.3995804625505146E-7</v>
      </c>
      <c r="N210" s="15">
        <f t="shared" si="55"/>
        <v>8.6773988678131907E-8</v>
      </c>
      <c r="O210" s="15">
        <f t="shared" si="56"/>
        <v>8.6773988678131907E-8</v>
      </c>
      <c r="P210" s="1">
        <f>'App MESURE'!T206</f>
        <v>2.7350283497850486E-2</v>
      </c>
      <c r="Q210" s="83">
        <v>21.490489700000001</v>
      </c>
      <c r="R210" s="77">
        <f t="shared" si="50"/>
        <v>7.480332608339412E-4</v>
      </c>
    </row>
    <row r="211" spans="1:18" s="1" customFormat="1" x14ac:dyDescent="0.2">
      <c r="A211" s="16">
        <v>39356</v>
      </c>
      <c r="B211" s="1">
        <f t="shared" si="48"/>
        <v>10</v>
      </c>
      <c r="C211" s="46"/>
      <c r="D211" s="46"/>
      <c r="E211" s="46">
        <v>23.733333330000001</v>
      </c>
      <c r="F211" s="50">
        <v>23.762773719999998</v>
      </c>
      <c r="G211" s="15">
        <f t="shared" si="51"/>
        <v>0</v>
      </c>
      <c r="H211" s="15">
        <f t="shared" si="52"/>
        <v>23.762773719999998</v>
      </c>
      <c r="I211" s="22">
        <f t="shared" si="57"/>
        <v>23.764432697219128</v>
      </c>
      <c r="J211" s="15">
        <f t="shared" si="49"/>
        <v>23.368994773823744</v>
      </c>
      <c r="K211" s="15">
        <f t="shared" si="53"/>
        <v>0.39543792339538442</v>
      </c>
      <c r="L211" s="15">
        <f t="shared" si="54"/>
        <v>0</v>
      </c>
      <c r="M211" s="15">
        <f t="shared" si="58"/>
        <v>5.3184057576919557E-8</v>
      </c>
      <c r="N211" s="15">
        <f t="shared" si="55"/>
        <v>3.2974115697690128E-8</v>
      </c>
      <c r="O211" s="15">
        <f t="shared" si="56"/>
        <v>3.2974115697690128E-8</v>
      </c>
      <c r="P211" s="1">
        <f>'App MESURE'!T207</f>
        <v>0.1084894578748069</v>
      </c>
      <c r="Q211" s="83">
        <v>19.518770629032254</v>
      </c>
      <c r="R211" s="77">
        <f t="shared" si="50"/>
        <v>1.1769955315282717E-2</v>
      </c>
    </row>
    <row r="212" spans="1:18" s="1" customFormat="1" x14ac:dyDescent="0.2">
      <c r="A212" s="16">
        <v>39387</v>
      </c>
      <c r="B212" s="1">
        <f t="shared" si="48"/>
        <v>11</v>
      </c>
      <c r="C212" s="46"/>
      <c r="D212" s="46"/>
      <c r="E212" s="46">
        <v>53.142857139999997</v>
      </c>
      <c r="F212" s="50">
        <v>49.566423360000002</v>
      </c>
      <c r="G212" s="15">
        <f t="shared" si="51"/>
        <v>1.2196068778443987</v>
      </c>
      <c r="H212" s="15">
        <f t="shared" si="52"/>
        <v>48.346816482155603</v>
      </c>
      <c r="I212" s="22">
        <f t="shared" si="57"/>
        <v>48.742254405550987</v>
      </c>
      <c r="J212" s="15">
        <f t="shared" si="49"/>
        <v>43.525183771280169</v>
      </c>
      <c r="K212" s="15">
        <f t="shared" si="53"/>
        <v>5.2170706342708186</v>
      </c>
      <c r="L212" s="15">
        <f t="shared" si="54"/>
        <v>0</v>
      </c>
      <c r="M212" s="15">
        <f t="shared" si="58"/>
        <v>2.0209941879229429E-8</v>
      </c>
      <c r="N212" s="15">
        <f t="shared" si="55"/>
        <v>1.2530163965122245E-8</v>
      </c>
      <c r="O212" s="15">
        <f t="shared" si="56"/>
        <v>1.2196068903745627</v>
      </c>
      <c r="P212" s="1">
        <f>'App MESURE'!T208</f>
        <v>2.9668545622906382</v>
      </c>
      <c r="Q212" s="83">
        <v>15.469112783333333</v>
      </c>
      <c r="R212" s="77">
        <f t="shared" si="50"/>
        <v>3.0528744270161456</v>
      </c>
    </row>
    <row r="213" spans="1:18" s="1" customFormat="1" x14ac:dyDescent="0.2">
      <c r="A213" s="16">
        <v>39417</v>
      </c>
      <c r="B213" s="1">
        <f t="shared" si="48"/>
        <v>12</v>
      </c>
      <c r="C213" s="46"/>
      <c r="D213" s="46"/>
      <c r="E213" s="46">
        <v>15.04047619</v>
      </c>
      <c r="F213" s="50">
        <v>15.543795619999999</v>
      </c>
      <c r="G213" s="15">
        <f t="shared" si="51"/>
        <v>0</v>
      </c>
      <c r="H213" s="15">
        <f t="shared" si="52"/>
        <v>15.543795619999999</v>
      </c>
      <c r="I213" s="22">
        <f t="shared" si="57"/>
        <v>20.760866254270816</v>
      </c>
      <c r="J213" s="15">
        <f t="shared" si="49"/>
        <v>20.044857778945705</v>
      </c>
      <c r="K213" s="15">
        <f t="shared" si="53"/>
        <v>0.71600847532511125</v>
      </c>
      <c r="L213" s="15">
        <f t="shared" si="54"/>
        <v>0</v>
      </c>
      <c r="M213" s="15">
        <f t="shared" si="58"/>
        <v>7.6797779141071835E-9</v>
      </c>
      <c r="N213" s="15">
        <f t="shared" si="55"/>
        <v>4.7614623067464534E-9</v>
      </c>
      <c r="O213" s="15">
        <f t="shared" si="56"/>
        <v>4.7614623067464534E-9</v>
      </c>
      <c r="P213" s="1">
        <f>'App MESURE'!T209</f>
        <v>0.35086506544385321</v>
      </c>
      <c r="Q213" s="83">
        <v>12.164878548387097</v>
      </c>
      <c r="R213" s="77">
        <f t="shared" si="50"/>
        <v>0.12310629080765786</v>
      </c>
    </row>
    <row r="214" spans="1:18" s="1" customFormat="1" x14ac:dyDescent="0.2">
      <c r="A214" s="16">
        <v>39448</v>
      </c>
      <c r="B214" s="1">
        <f t="shared" si="48"/>
        <v>1</v>
      </c>
      <c r="C214" s="46"/>
      <c r="D214" s="46"/>
      <c r="E214" s="46">
        <v>56.161904759999999</v>
      </c>
      <c r="F214" s="50">
        <v>48.507299269999997</v>
      </c>
      <c r="G214" s="15">
        <f t="shared" si="51"/>
        <v>1.1054158306533857</v>
      </c>
      <c r="H214" s="15">
        <f t="shared" si="52"/>
        <v>47.401883439346612</v>
      </c>
      <c r="I214" s="22">
        <f t="shared" si="57"/>
        <v>48.117891914671723</v>
      </c>
      <c r="J214" s="15">
        <f t="shared" si="49"/>
        <v>40.763862231728375</v>
      </c>
      <c r="K214" s="15">
        <f t="shared" si="53"/>
        <v>7.3540296829433487</v>
      </c>
      <c r="L214" s="15">
        <f t="shared" si="54"/>
        <v>0</v>
      </c>
      <c r="M214" s="15">
        <f t="shared" si="58"/>
        <v>2.9183156073607301E-9</v>
      </c>
      <c r="N214" s="15">
        <f t="shared" si="55"/>
        <v>1.8093556765636527E-9</v>
      </c>
      <c r="O214" s="15">
        <f t="shared" si="56"/>
        <v>1.1054158324627414</v>
      </c>
      <c r="P214" s="1">
        <f>'App MESURE'!T210</f>
        <v>4.7017742121709496</v>
      </c>
      <c r="Q214" s="83">
        <v>12.113531709677421</v>
      </c>
      <c r="R214" s="77">
        <f t="shared" si="50"/>
        <v>12.93379359529745</v>
      </c>
    </row>
    <row r="215" spans="1:18" s="1" customFormat="1" x14ac:dyDescent="0.2">
      <c r="A215" s="16">
        <v>39479</v>
      </c>
      <c r="B215" s="1">
        <f t="shared" si="48"/>
        <v>2</v>
      </c>
      <c r="C215" s="46"/>
      <c r="D215" s="46"/>
      <c r="E215" s="46">
        <v>34.985714289999997</v>
      </c>
      <c r="F215" s="50">
        <v>35.52116788</v>
      </c>
      <c r="G215" s="15">
        <f t="shared" si="51"/>
        <v>0</v>
      </c>
      <c r="H215" s="15">
        <f t="shared" si="52"/>
        <v>35.52116788</v>
      </c>
      <c r="I215" s="22">
        <f t="shared" si="57"/>
        <v>42.875197562943349</v>
      </c>
      <c r="J215" s="15">
        <f t="shared" si="49"/>
        <v>38.786882848276207</v>
      </c>
      <c r="K215" s="15">
        <f t="shared" si="53"/>
        <v>4.0883147146671419</v>
      </c>
      <c r="L215" s="15">
        <f t="shared" si="54"/>
        <v>0</v>
      </c>
      <c r="M215" s="15">
        <f t="shared" si="58"/>
        <v>1.1089599307970774E-9</v>
      </c>
      <c r="N215" s="15">
        <f t="shared" si="55"/>
        <v>6.8755515709418802E-10</v>
      </c>
      <c r="O215" s="15">
        <f t="shared" si="56"/>
        <v>6.8755515709418802E-10</v>
      </c>
      <c r="P215" s="1">
        <f>'App MESURE'!T211</f>
        <v>0.40478419576818697</v>
      </c>
      <c r="Q215" s="83">
        <v>14.599571327586204</v>
      </c>
      <c r="R215" s="77">
        <f t="shared" si="50"/>
        <v>0.16385024458707498</v>
      </c>
    </row>
    <row r="216" spans="1:18" s="1" customFormat="1" x14ac:dyDescent="0.2">
      <c r="A216" s="16">
        <v>39508</v>
      </c>
      <c r="B216" s="1">
        <f t="shared" si="48"/>
        <v>3</v>
      </c>
      <c r="C216" s="46"/>
      <c r="D216" s="46"/>
      <c r="E216" s="46">
        <v>15.53095238</v>
      </c>
      <c r="F216" s="50">
        <v>13.285401459999999</v>
      </c>
      <c r="G216" s="15">
        <f t="shared" si="51"/>
        <v>0</v>
      </c>
      <c r="H216" s="15">
        <f t="shared" si="52"/>
        <v>13.285401459999999</v>
      </c>
      <c r="I216" s="22">
        <f t="shared" si="57"/>
        <v>17.373716174667141</v>
      </c>
      <c r="J216" s="15">
        <f t="shared" si="49"/>
        <v>17.049573342364177</v>
      </c>
      <c r="K216" s="15">
        <f t="shared" si="53"/>
        <v>0.32414283230296448</v>
      </c>
      <c r="L216" s="15">
        <f t="shared" si="54"/>
        <v>0</v>
      </c>
      <c r="M216" s="15">
        <f t="shared" si="58"/>
        <v>4.2140477370288938E-10</v>
      </c>
      <c r="N216" s="15">
        <f t="shared" si="55"/>
        <v>2.6127095969579141E-10</v>
      </c>
      <c r="O216" s="15">
        <f t="shared" si="56"/>
        <v>2.6127095969579141E-10</v>
      </c>
      <c r="P216" s="1">
        <f>'App MESURE'!T212</f>
        <v>0.29876928735270941</v>
      </c>
      <c r="Q216" s="83">
        <v>14.224383387096777</v>
      </c>
      <c r="R216" s="77">
        <f t="shared" si="50"/>
        <v>8.9263086909126377E-2</v>
      </c>
    </row>
    <row r="217" spans="1:18" s="1" customFormat="1" x14ac:dyDescent="0.2">
      <c r="A217" s="16">
        <v>39539</v>
      </c>
      <c r="B217" s="1">
        <f t="shared" si="48"/>
        <v>4</v>
      </c>
      <c r="C217" s="46"/>
      <c r="D217" s="46"/>
      <c r="E217" s="46">
        <v>29.09047619</v>
      </c>
      <c r="F217" s="50">
        <v>20.284671530000001</v>
      </c>
      <c r="G217" s="15">
        <f t="shared" si="51"/>
        <v>0</v>
      </c>
      <c r="H217" s="15">
        <f t="shared" si="52"/>
        <v>20.284671530000001</v>
      </c>
      <c r="I217" s="22">
        <f t="shared" si="57"/>
        <v>20.608814362302965</v>
      </c>
      <c r="J217" s="15">
        <f t="shared" si="49"/>
        <v>20.267302064715196</v>
      </c>
      <c r="K217" s="15">
        <f t="shared" si="53"/>
        <v>0.34151229758776935</v>
      </c>
      <c r="L217" s="15">
        <f t="shared" si="54"/>
        <v>0</v>
      </c>
      <c r="M217" s="15">
        <f t="shared" si="58"/>
        <v>1.6013381400709797E-10</v>
      </c>
      <c r="N217" s="15">
        <f t="shared" si="55"/>
        <v>9.9282964684400744E-11</v>
      </c>
      <c r="O217" s="15">
        <f t="shared" si="56"/>
        <v>9.9282964684400744E-11</v>
      </c>
      <c r="P217" s="1">
        <f>'App MESURE'!T213</f>
        <v>0.30983964019707755</v>
      </c>
      <c r="Q217" s="83">
        <v>17.5344604</v>
      </c>
      <c r="R217" s="77">
        <f t="shared" si="50"/>
        <v>9.6000602575930877E-2</v>
      </c>
    </row>
    <row r="218" spans="1:18" s="1" customFormat="1" x14ac:dyDescent="0.2">
      <c r="A218" s="16">
        <v>39569</v>
      </c>
      <c r="B218" s="1">
        <f t="shared" ref="B218:B281" si="59">B206</f>
        <v>5</v>
      </c>
      <c r="C218" s="46"/>
      <c r="D218" s="46"/>
      <c r="E218" s="46">
        <v>24.123809519999998</v>
      </c>
      <c r="F218" s="50">
        <v>15.71386861</v>
      </c>
      <c r="G218" s="15">
        <f t="shared" si="51"/>
        <v>0</v>
      </c>
      <c r="H218" s="15">
        <f t="shared" si="52"/>
        <v>15.71386861</v>
      </c>
      <c r="I218" s="22">
        <f t="shared" si="57"/>
        <v>16.055380907587768</v>
      </c>
      <c r="J218" s="15">
        <f t="shared" si="49"/>
        <v>15.878085455097599</v>
      </c>
      <c r="K218" s="15">
        <f t="shared" si="53"/>
        <v>0.17729545249016887</v>
      </c>
      <c r="L218" s="15">
        <f t="shared" si="54"/>
        <v>0</v>
      </c>
      <c r="M218" s="15">
        <f t="shared" si="58"/>
        <v>6.0850849322697226E-11</v>
      </c>
      <c r="N218" s="15">
        <f t="shared" si="55"/>
        <v>3.7727526580072278E-11</v>
      </c>
      <c r="O218" s="15">
        <f t="shared" si="56"/>
        <v>3.7727526580072278E-11</v>
      </c>
      <c r="P218" s="1">
        <f>'App MESURE'!T214</f>
        <v>0.28222887780877137</v>
      </c>
      <c r="Q218" s="83">
        <v>16.931249725806449</v>
      </c>
      <c r="R218" s="77">
        <f t="shared" si="50"/>
        <v>7.9653139447902796E-2</v>
      </c>
    </row>
    <row r="219" spans="1:18" s="1" customFormat="1" x14ac:dyDescent="0.2">
      <c r="A219" s="16">
        <v>39600</v>
      </c>
      <c r="B219" s="1">
        <f t="shared" si="59"/>
        <v>6</v>
      </c>
      <c r="C219" s="46"/>
      <c r="D219" s="46"/>
      <c r="E219" s="46">
        <v>0.49047618999999998</v>
      </c>
      <c r="F219" s="50">
        <v>0.69562043799999995</v>
      </c>
      <c r="G219" s="15">
        <f t="shared" si="51"/>
        <v>0</v>
      </c>
      <c r="H219" s="15">
        <f t="shared" si="52"/>
        <v>0.69562043799999995</v>
      </c>
      <c r="I219" s="22">
        <f t="shared" si="57"/>
        <v>0.87291589049016882</v>
      </c>
      <c r="J219" s="15">
        <f t="shared" si="49"/>
        <v>0.87290265299288727</v>
      </c>
      <c r="K219" s="15">
        <f t="shared" si="53"/>
        <v>1.3237497281548549E-5</v>
      </c>
      <c r="L219" s="15">
        <f t="shared" si="54"/>
        <v>0</v>
      </c>
      <c r="M219" s="15">
        <f t="shared" si="58"/>
        <v>2.3123322742624949E-11</v>
      </c>
      <c r="N219" s="15">
        <f t="shared" si="55"/>
        <v>1.4336460100427468E-11</v>
      </c>
      <c r="O219" s="15">
        <f t="shared" si="56"/>
        <v>1.4336460100427468E-11</v>
      </c>
      <c r="P219" s="1">
        <f>'App MESURE'!T215</f>
        <v>0.24237560756904647</v>
      </c>
      <c r="Q219" s="83">
        <v>22.470495566666667</v>
      </c>
      <c r="R219" s="77">
        <f t="shared" si="50"/>
        <v>5.8745935137514804E-2</v>
      </c>
    </row>
    <row r="220" spans="1:18" s="1" customFormat="1" x14ac:dyDescent="0.2">
      <c r="A220" s="16">
        <v>39630</v>
      </c>
      <c r="B220" s="1">
        <f t="shared" si="59"/>
        <v>7</v>
      </c>
      <c r="C220" s="46"/>
      <c r="D220" s="46"/>
      <c r="E220" s="46">
        <v>0.95952380999999998</v>
      </c>
      <c r="F220" s="50">
        <v>2.0795620440000002</v>
      </c>
      <c r="G220" s="15">
        <f t="shared" si="51"/>
        <v>0</v>
      </c>
      <c r="H220" s="15">
        <f t="shared" si="52"/>
        <v>2.0795620440000002</v>
      </c>
      <c r="I220" s="22">
        <f t="shared" si="57"/>
        <v>2.0795752814972817</v>
      </c>
      <c r="J220" s="15">
        <f t="shared" si="49"/>
        <v>2.0794366509403956</v>
      </c>
      <c r="K220" s="15">
        <f t="shared" si="53"/>
        <v>1.3863055688601023E-4</v>
      </c>
      <c r="L220" s="15">
        <f t="shared" si="54"/>
        <v>0</v>
      </c>
      <c r="M220" s="15">
        <f t="shared" si="58"/>
        <v>8.786862642197481E-12</v>
      </c>
      <c r="N220" s="15">
        <f t="shared" si="55"/>
        <v>5.4478548381624384E-12</v>
      </c>
      <c r="O220" s="15">
        <f t="shared" si="56"/>
        <v>5.4478548381624384E-12</v>
      </c>
      <c r="P220" s="1">
        <f>'App MESURE'!T216</f>
        <v>0.25032021372794594</v>
      </c>
      <c r="Q220" s="83">
        <v>24.289147483870963</v>
      </c>
      <c r="R220" s="77">
        <f t="shared" si="50"/>
        <v>6.2660209398077107E-2</v>
      </c>
    </row>
    <row r="221" spans="1:18" s="1" customFormat="1" ht="13.5" thickBot="1" x14ac:dyDescent="0.25">
      <c r="A221" s="16">
        <v>39661</v>
      </c>
      <c r="B221" s="4">
        <f t="shared" si="59"/>
        <v>8</v>
      </c>
      <c r="C221" s="47"/>
      <c r="D221" s="47"/>
      <c r="E221" s="47">
        <v>0.89047619</v>
      </c>
      <c r="F221" s="57">
        <v>2.2182481749999998</v>
      </c>
      <c r="G221" s="24">
        <f t="shared" si="51"/>
        <v>0</v>
      </c>
      <c r="H221" s="24">
        <f t="shared" si="52"/>
        <v>2.2182481749999998</v>
      </c>
      <c r="I221" s="23">
        <f t="shared" si="57"/>
        <v>2.2183868055568858</v>
      </c>
      <c r="J221" s="24">
        <f t="shared" si="49"/>
        <v>2.218213459566873</v>
      </c>
      <c r="K221" s="24">
        <f t="shared" si="53"/>
        <v>1.733459900128409E-4</v>
      </c>
      <c r="L221" s="24">
        <f t="shared" si="54"/>
        <v>0</v>
      </c>
      <c r="M221" s="24">
        <f t="shared" si="58"/>
        <v>3.3390078040350426E-12</v>
      </c>
      <c r="N221" s="24">
        <f t="shared" si="55"/>
        <v>2.0701848385017266E-12</v>
      </c>
      <c r="O221" s="24">
        <f t="shared" si="56"/>
        <v>2.0701848385017266E-12</v>
      </c>
      <c r="P221" s="4">
        <f>'App MESURE'!T217</f>
        <v>0.22648639525124764</v>
      </c>
      <c r="Q221" s="84">
        <v>24.077218677419356</v>
      </c>
      <c r="R221" s="78">
        <f t="shared" si="50"/>
        <v>5.1296087232966636E-2</v>
      </c>
    </row>
    <row r="222" spans="1:18" s="1" customFormat="1" x14ac:dyDescent="0.2">
      <c r="A222" s="16">
        <v>39692</v>
      </c>
      <c r="B222" s="1">
        <f t="shared" si="59"/>
        <v>9</v>
      </c>
      <c r="C222" s="46"/>
      <c r="D222" s="46"/>
      <c r="E222" s="46">
        <v>44.54047619</v>
      </c>
      <c r="F222" s="50">
        <v>48.721897810000002</v>
      </c>
      <c r="G222" s="15">
        <f t="shared" si="51"/>
        <v>1.1285530930758303</v>
      </c>
      <c r="H222" s="15">
        <f t="shared" si="52"/>
        <v>47.593344716924172</v>
      </c>
      <c r="I222" s="22">
        <f t="shared" si="57"/>
        <v>47.593518062914185</v>
      </c>
      <c r="J222" s="15">
        <f t="shared" si="49"/>
        <v>45.344744709307541</v>
      </c>
      <c r="K222" s="15">
        <f t="shared" si="53"/>
        <v>2.2487733536066443</v>
      </c>
      <c r="L222" s="15">
        <f t="shared" si="54"/>
        <v>0</v>
      </c>
      <c r="M222" s="15">
        <f t="shared" si="58"/>
        <v>1.2688229655333161E-12</v>
      </c>
      <c r="N222" s="15">
        <f t="shared" si="55"/>
        <v>7.8667023863065599E-13</v>
      </c>
      <c r="O222" s="15">
        <f t="shared" si="56"/>
        <v>1.128553093076617</v>
      </c>
      <c r="P222" s="1">
        <f>'App MESURE'!T218</f>
        <v>1.2436564624808297</v>
      </c>
      <c r="Q222" s="83">
        <v>21.621377166666672</v>
      </c>
      <c r="R222" s="77">
        <f t="shared" si="50"/>
        <v>1.3248785648202656E-2</v>
      </c>
    </row>
    <row r="223" spans="1:18" s="1" customFormat="1" x14ac:dyDescent="0.2">
      <c r="A223" s="16">
        <v>39722</v>
      </c>
      <c r="B223" s="1">
        <f t="shared" si="59"/>
        <v>10</v>
      </c>
      <c r="C223" s="46"/>
      <c r="D223" s="46"/>
      <c r="E223" s="46">
        <v>82.630952379999997</v>
      </c>
      <c r="F223" s="50">
        <v>72.772262769999998</v>
      </c>
      <c r="G223" s="15">
        <f t="shared" si="51"/>
        <v>3.7215791473773945</v>
      </c>
      <c r="H223" s="15">
        <f t="shared" si="52"/>
        <v>69.0506836226226</v>
      </c>
      <c r="I223" s="22">
        <f t="shared" si="57"/>
        <v>71.299456976229237</v>
      </c>
      <c r="J223" s="15">
        <f t="shared" si="49"/>
        <v>59.442464814913286</v>
      </c>
      <c r="K223" s="15">
        <f t="shared" si="53"/>
        <v>11.856992161315951</v>
      </c>
      <c r="L223" s="15">
        <f t="shared" si="54"/>
        <v>0</v>
      </c>
      <c r="M223" s="15">
        <f t="shared" si="58"/>
        <v>4.8215272690266008E-13</v>
      </c>
      <c r="N223" s="15">
        <f t="shared" si="55"/>
        <v>2.9893469067964926E-13</v>
      </c>
      <c r="O223" s="15">
        <f t="shared" si="56"/>
        <v>3.7215791473776934</v>
      </c>
      <c r="P223" s="1">
        <f>'App MESURE'!T219</f>
        <v>1.7252819309334542</v>
      </c>
      <c r="Q223" s="83">
        <v>16.998012758064519</v>
      </c>
      <c r="R223" s="77">
        <f t="shared" si="50"/>
        <v>3.9852025763830174</v>
      </c>
    </row>
    <row r="224" spans="1:18" s="1" customFormat="1" x14ac:dyDescent="0.2">
      <c r="A224" s="16">
        <v>39753</v>
      </c>
      <c r="B224" s="1">
        <f t="shared" si="59"/>
        <v>11</v>
      </c>
      <c r="C224" s="46"/>
      <c r="D224" s="46"/>
      <c r="E224" s="46">
        <v>84.635714289999996</v>
      </c>
      <c r="F224" s="50">
        <v>79.534306569999998</v>
      </c>
      <c r="G224" s="15">
        <f t="shared" si="51"/>
        <v>4.4506390091670491</v>
      </c>
      <c r="H224" s="15">
        <f t="shared" si="52"/>
        <v>75.08366756083295</v>
      </c>
      <c r="I224" s="22">
        <f t="shared" si="57"/>
        <v>86.940659722148894</v>
      </c>
      <c r="J224" s="15">
        <f t="shared" si="49"/>
        <v>57.933602314110907</v>
      </c>
      <c r="K224" s="15">
        <f t="shared" si="53"/>
        <v>29.007057408037987</v>
      </c>
      <c r="L224" s="15">
        <f t="shared" si="54"/>
        <v>0.83112960441377959</v>
      </c>
      <c r="M224" s="15">
        <f t="shared" si="58"/>
        <v>0.83112960441396277</v>
      </c>
      <c r="N224" s="15">
        <f t="shared" si="55"/>
        <v>0.51530035473665692</v>
      </c>
      <c r="O224" s="15">
        <f t="shared" si="56"/>
        <v>4.9659393639037059</v>
      </c>
      <c r="P224" s="1">
        <f>'App MESURE'!T220</f>
        <v>6.6556263694793003</v>
      </c>
      <c r="Q224" s="83">
        <v>12.299477383333336</v>
      </c>
      <c r="R224" s="77">
        <f t="shared" si="50"/>
        <v>2.8550421768110188</v>
      </c>
    </row>
    <row r="225" spans="1:18" s="1" customFormat="1" x14ac:dyDescent="0.2">
      <c r="A225" s="16">
        <v>39783</v>
      </c>
      <c r="B225" s="1">
        <f t="shared" si="59"/>
        <v>12</v>
      </c>
      <c r="C225" s="46"/>
      <c r="D225" s="46"/>
      <c r="E225" s="46">
        <v>78.180952379999994</v>
      </c>
      <c r="F225" s="50">
        <v>65.669343069999996</v>
      </c>
      <c r="G225" s="15">
        <f t="shared" si="51"/>
        <v>2.9557672408078131</v>
      </c>
      <c r="H225" s="15">
        <f t="shared" si="52"/>
        <v>62.71357582919218</v>
      </c>
      <c r="I225" s="22">
        <f t="shared" si="57"/>
        <v>90.8895036328164</v>
      </c>
      <c r="J225" s="15">
        <f t="shared" si="49"/>
        <v>54.984533136191956</v>
      </c>
      <c r="K225" s="15">
        <f t="shared" si="53"/>
        <v>35.904970496624443</v>
      </c>
      <c r="L225" s="15">
        <f t="shared" si="54"/>
        <v>3.1431478526780419</v>
      </c>
      <c r="M225" s="15">
        <f t="shared" si="58"/>
        <v>3.4589771023553477</v>
      </c>
      <c r="N225" s="15">
        <f t="shared" si="55"/>
        <v>2.1445658034603157</v>
      </c>
      <c r="O225" s="15">
        <f t="shared" si="56"/>
        <v>5.1003330442681287</v>
      </c>
      <c r="P225" s="1">
        <f>'App MESURE'!T221</f>
        <v>6.7204856132027722</v>
      </c>
      <c r="Q225" s="83">
        <v>10.553047187096771</v>
      </c>
      <c r="R225" s="77">
        <f t="shared" si="50"/>
        <v>2.6248943466255246</v>
      </c>
    </row>
    <row r="226" spans="1:18" s="1" customFormat="1" x14ac:dyDescent="0.2">
      <c r="A226" s="16">
        <v>39814</v>
      </c>
      <c r="B226" s="1">
        <f t="shared" si="59"/>
        <v>1</v>
      </c>
      <c r="C226" s="46"/>
      <c r="D226" s="46"/>
      <c r="E226" s="46">
        <v>89.19761905</v>
      </c>
      <c r="F226" s="50">
        <v>83.535766420000002</v>
      </c>
      <c r="G226" s="15">
        <f t="shared" si="51"/>
        <v>4.8820623852176235</v>
      </c>
      <c r="H226" s="15">
        <f t="shared" si="52"/>
        <v>78.653704034782379</v>
      </c>
      <c r="I226" s="22">
        <f t="shared" si="57"/>
        <v>111.41552667872878</v>
      </c>
      <c r="J226" s="15">
        <f t="shared" si="49"/>
        <v>56.643043661613937</v>
      </c>
      <c r="K226" s="15">
        <f t="shared" si="53"/>
        <v>54.772483017114844</v>
      </c>
      <c r="L226" s="15">
        <f t="shared" si="54"/>
        <v>9.467094340044909</v>
      </c>
      <c r="M226" s="15">
        <f t="shared" si="58"/>
        <v>10.781505638939942</v>
      </c>
      <c r="N226" s="15">
        <f t="shared" si="55"/>
        <v>6.6845334961427643</v>
      </c>
      <c r="O226" s="15">
        <f t="shared" si="56"/>
        <v>11.566595881360389</v>
      </c>
      <c r="P226" s="1">
        <f>'App MESURE'!T222</f>
        <v>15.358877296831006</v>
      </c>
      <c r="Q226" s="83">
        <v>9.8252132838709691</v>
      </c>
      <c r="R226" s="77">
        <f t="shared" si="50"/>
        <v>14.381398334123826</v>
      </c>
    </row>
    <row r="227" spans="1:18" s="1" customFormat="1" x14ac:dyDescent="0.2">
      <c r="A227" s="16">
        <v>39845</v>
      </c>
      <c r="B227" s="1">
        <f t="shared" si="59"/>
        <v>2</v>
      </c>
      <c r="C227" s="46"/>
      <c r="D227" s="46"/>
      <c r="E227" s="46">
        <v>99.478571430000002</v>
      </c>
      <c r="F227" s="50">
        <v>101.029927</v>
      </c>
      <c r="G227" s="15">
        <f t="shared" si="51"/>
        <v>6.7682214625339858</v>
      </c>
      <c r="H227" s="15">
        <f t="shared" si="52"/>
        <v>94.261705537466014</v>
      </c>
      <c r="I227" s="22">
        <f t="shared" si="57"/>
        <v>139.56709421453593</v>
      </c>
      <c r="J227" s="15">
        <f t="shared" si="49"/>
        <v>68.170705658906769</v>
      </c>
      <c r="K227" s="15">
        <f t="shared" si="53"/>
        <v>71.396388555629159</v>
      </c>
      <c r="L227" s="15">
        <f t="shared" si="54"/>
        <v>15.039036530221535</v>
      </c>
      <c r="M227" s="15">
        <f t="shared" si="58"/>
        <v>19.136008673018715</v>
      </c>
      <c r="N227" s="15">
        <f t="shared" si="55"/>
        <v>11.864325377271603</v>
      </c>
      <c r="O227" s="15">
        <f t="shared" si="56"/>
        <v>18.632546839805588</v>
      </c>
      <c r="P227" s="1">
        <f>'App MESURE'!T223</f>
        <v>25.056376149052195</v>
      </c>
      <c r="Q227" s="83">
        <v>12.379906499999999</v>
      </c>
      <c r="R227" s="77">
        <f t="shared" si="50"/>
        <v>41.265582994335738</v>
      </c>
    </row>
    <row r="228" spans="1:18" s="1" customFormat="1" x14ac:dyDescent="0.2">
      <c r="A228" s="16">
        <v>39873</v>
      </c>
      <c r="B228" s="1">
        <f t="shared" si="59"/>
        <v>3</v>
      </c>
      <c r="C228" s="46"/>
      <c r="D228" s="46"/>
      <c r="E228" s="46">
        <v>73.838095240000001</v>
      </c>
      <c r="F228" s="50">
        <v>78.932116789999995</v>
      </c>
      <c r="G228" s="15">
        <f t="shared" si="51"/>
        <v>4.3857130177415069</v>
      </c>
      <c r="H228" s="15">
        <f t="shared" si="52"/>
        <v>74.546403772258486</v>
      </c>
      <c r="I228" s="22">
        <f t="shared" si="57"/>
        <v>130.90375579766612</v>
      </c>
      <c r="J228" s="15">
        <f t="shared" si="49"/>
        <v>77.273231483801908</v>
      </c>
      <c r="K228" s="15">
        <f t="shared" si="53"/>
        <v>53.630524313864214</v>
      </c>
      <c r="L228" s="15">
        <f t="shared" si="54"/>
        <v>9.0843366382918553</v>
      </c>
      <c r="M228" s="15">
        <f t="shared" si="58"/>
        <v>16.356019934038969</v>
      </c>
      <c r="N228" s="15">
        <f t="shared" si="55"/>
        <v>10.140732359104161</v>
      </c>
      <c r="O228" s="15">
        <f t="shared" si="56"/>
        <v>14.526445376845668</v>
      </c>
      <c r="P228" s="1">
        <f>'App MESURE'!T224</f>
        <v>3.8151040690596854</v>
      </c>
      <c r="Q228" s="83">
        <v>15.325651000000006</v>
      </c>
      <c r="R228" s="77">
        <f t="shared" si="50"/>
        <v>114.73283261188232</v>
      </c>
    </row>
    <row r="229" spans="1:18" s="1" customFormat="1" x14ac:dyDescent="0.2">
      <c r="A229" s="16">
        <v>39904</v>
      </c>
      <c r="B229" s="1">
        <f t="shared" si="59"/>
        <v>4</v>
      </c>
      <c r="C229" s="46"/>
      <c r="D229" s="46"/>
      <c r="E229" s="46">
        <v>7.2952380950000002</v>
      </c>
      <c r="F229" s="50">
        <v>7.0481751819999996</v>
      </c>
      <c r="G229" s="15">
        <f t="shared" si="51"/>
        <v>0</v>
      </c>
      <c r="H229" s="15">
        <f t="shared" si="52"/>
        <v>7.0481751819999996</v>
      </c>
      <c r="I229" s="22">
        <f t="shared" si="57"/>
        <v>51.594362857572364</v>
      </c>
      <c r="J229" s="15">
        <f t="shared" si="49"/>
        <v>44.800035610061528</v>
      </c>
      <c r="K229" s="15">
        <f t="shared" si="53"/>
        <v>6.7943272475108358</v>
      </c>
      <c r="L229" s="15">
        <f t="shared" si="54"/>
        <v>0</v>
      </c>
      <c r="M229" s="15">
        <f t="shared" si="58"/>
        <v>6.2152875749348073</v>
      </c>
      <c r="N229" s="15">
        <f t="shared" si="55"/>
        <v>3.8534782964595804</v>
      </c>
      <c r="O229" s="15">
        <f t="shared" si="56"/>
        <v>3.8534782964595804</v>
      </c>
      <c r="P229" s="1">
        <f>'App MESURE'!T225</f>
        <v>0.8388722667126427</v>
      </c>
      <c r="Q229" s="83">
        <v>14.489181949999999</v>
      </c>
      <c r="R229" s="77">
        <f t="shared" si="50"/>
        <v>9.0878495145865958</v>
      </c>
    </row>
    <row r="230" spans="1:18" s="1" customFormat="1" x14ac:dyDescent="0.2">
      <c r="A230" s="16">
        <v>39934</v>
      </c>
      <c r="B230" s="1">
        <f t="shared" si="59"/>
        <v>5</v>
      </c>
      <c r="C230" s="46"/>
      <c r="D230" s="46"/>
      <c r="E230" s="46">
        <v>8.5190476190000002</v>
      </c>
      <c r="F230" s="50">
        <v>14.650364959999999</v>
      </c>
      <c r="G230" s="15">
        <f t="shared" si="51"/>
        <v>0</v>
      </c>
      <c r="H230" s="15">
        <f t="shared" si="52"/>
        <v>14.650364959999999</v>
      </c>
      <c r="I230" s="22">
        <f t="shared" si="57"/>
        <v>21.444692207510833</v>
      </c>
      <c r="J230" s="15">
        <f t="shared" si="49"/>
        <v>21.158427742600242</v>
      </c>
      <c r="K230" s="15">
        <f t="shared" si="53"/>
        <v>0.28626446491059099</v>
      </c>
      <c r="L230" s="15">
        <f t="shared" si="54"/>
        <v>0</v>
      </c>
      <c r="M230" s="15">
        <f t="shared" si="58"/>
        <v>2.3618092784752269</v>
      </c>
      <c r="N230" s="15">
        <f t="shared" si="55"/>
        <v>1.4643217526546406</v>
      </c>
      <c r="O230" s="15">
        <f t="shared" si="56"/>
        <v>1.4643217526546406</v>
      </c>
      <c r="P230" s="1">
        <f>'App MESURE'!T226</f>
        <v>0.31192347132072323</v>
      </c>
      <c r="Q230" s="83">
        <v>19.65969112903225</v>
      </c>
      <c r="R230" s="77">
        <f t="shared" si="50"/>
        <v>1.3280217988213665</v>
      </c>
    </row>
    <row r="231" spans="1:18" s="1" customFormat="1" x14ac:dyDescent="0.2">
      <c r="A231" s="16">
        <v>39965</v>
      </c>
      <c r="B231" s="1">
        <f t="shared" si="59"/>
        <v>6</v>
      </c>
      <c r="C231" s="46"/>
      <c r="D231" s="46"/>
      <c r="E231" s="46">
        <v>5.5785714290000001</v>
      </c>
      <c r="F231" s="50">
        <v>10.541605840000001</v>
      </c>
      <c r="G231" s="15">
        <f t="shared" si="51"/>
        <v>0</v>
      </c>
      <c r="H231" s="15">
        <f t="shared" si="52"/>
        <v>10.541605840000001</v>
      </c>
      <c r="I231" s="22">
        <f t="shared" si="57"/>
        <v>10.827870304910592</v>
      </c>
      <c r="J231" s="15">
        <f t="shared" si="49"/>
        <v>10.805887245676422</v>
      </c>
      <c r="K231" s="15">
        <f t="shared" si="53"/>
        <v>2.1983059234170099E-2</v>
      </c>
      <c r="L231" s="15">
        <f t="shared" si="54"/>
        <v>0</v>
      </c>
      <c r="M231" s="15">
        <f t="shared" si="58"/>
        <v>0.89748752582058633</v>
      </c>
      <c r="N231" s="15">
        <f t="shared" si="55"/>
        <v>0.55644226600876356</v>
      </c>
      <c r="O231" s="15">
        <f t="shared" si="56"/>
        <v>0.55644226600876356</v>
      </c>
      <c r="P231" s="1">
        <f>'App MESURE'!T227</f>
        <v>8.3223005500602215E-2</v>
      </c>
      <c r="Q231" s="83">
        <v>23.437824666666657</v>
      </c>
      <c r="R231" s="77">
        <f t="shared" si="50"/>
        <v>0.22393646851589105</v>
      </c>
    </row>
    <row r="232" spans="1:18" s="1" customFormat="1" x14ac:dyDescent="0.2">
      <c r="A232" s="16">
        <v>39995</v>
      </c>
      <c r="B232" s="1">
        <f t="shared" si="59"/>
        <v>7</v>
      </c>
      <c r="C232" s="46"/>
      <c r="D232" s="46"/>
      <c r="E232" s="46">
        <v>1.94047619</v>
      </c>
      <c r="F232" s="50">
        <v>3.883941606</v>
      </c>
      <c r="G232" s="15">
        <f t="shared" si="51"/>
        <v>0</v>
      </c>
      <c r="H232" s="15">
        <f t="shared" si="52"/>
        <v>3.883941606</v>
      </c>
      <c r="I232" s="22">
        <f t="shared" si="57"/>
        <v>3.9059246652341701</v>
      </c>
      <c r="J232" s="15">
        <f t="shared" si="49"/>
        <v>3.905191095894776</v>
      </c>
      <c r="K232" s="15">
        <f t="shared" si="53"/>
        <v>7.3356933939416891E-4</v>
      </c>
      <c r="L232" s="15">
        <f t="shared" si="54"/>
        <v>0</v>
      </c>
      <c r="M232" s="15">
        <f t="shared" si="58"/>
        <v>0.34104525981182277</v>
      </c>
      <c r="N232" s="15">
        <f t="shared" si="55"/>
        <v>0.21144806108333011</v>
      </c>
      <c r="O232" s="15">
        <f t="shared" si="56"/>
        <v>0.21144806108333011</v>
      </c>
      <c r="P232" s="1">
        <f>'App MESURE'!T228</f>
        <v>4.4281411377472227E-2</v>
      </c>
      <c r="Q232" s="83">
        <v>25.904632838709674</v>
      </c>
      <c r="R232" s="77">
        <f t="shared" si="50"/>
        <v>2.7944688773880993E-2</v>
      </c>
    </row>
    <row r="233" spans="1:18" s="1" customFormat="1" ht="13.5" thickBot="1" x14ac:dyDescent="0.25">
      <c r="A233" s="16">
        <v>40026</v>
      </c>
      <c r="B233" s="4">
        <f t="shared" si="59"/>
        <v>8</v>
      </c>
      <c r="C233" s="47"/>
      <c r="D233" s="47"/>
      <c r="E233" s="47">
        <v>1.0642857139999999</v>
      </c>
      <c r="F233" s="57">
        <v>2.2481751820000002</v>
      </c>
      <c r="G233" s="24">
        <f t="shared" si="51"/>
        <v>0</v>
      </c>
      <c r="H233" s="24">
        <f t="shared" si="52"/>
        <v>2.2481751820000002</v>
      </c>
      <c r="I233" s="23">
        <f t="shared" si="57"/>
        <v>2.2489087513393944</v>
      </c>
      <c r="J233" s="24">
        <f t="shared" si="49"/>
        <v>2.2487499394294388</v>
      </c>
      <c r="K233" s="24">
        <f t="shared" si="53"/>
        <v>1.588119099555918E-4</v>
      </c>
      <c r="L233" s="24">
        <f t="shared" si="54"/>
        <v>0</v>
      </c>
      <c r="M233" s="24">
        <f t="shared" si="58"/>
        <v>0.12959719872849265</v>
      </c>
      <c r="N233" s="24">
        <f t="shared" si="55"/>
        <v>8.035026321166544E-2</v>
      </c>
      <c r="O233" s="24">
        <f t="shared" si="56"/>
        <v>8.035026321166544E-2</v>
      </c>
      <c r="P233" s="4">
        <f>'App MESURE'!T229</f>
        <v>4.5714045274978667E-2</v>
      </c>
      <c r="Q233" s="84">
        <v>24.998316193548394</v>
      </c>
      <c r="R233" s="78">
        <f t="shared" si="50"/>
        <v>1.1996675929576625E-3</v>
      </c>
    </row>
    <row r="234" spans="1:18" s="1" customFormat="1" x14ac:dyDescent="0.2">
      <c r="A234" s="16">
        <v>40057</v>
      </c>
      <c r="B234" s="1">
        <f t="shared" si="59"/>
        <v>9</v>
      </c>
      <c r="C234" s="46"/>
      <c r="D234" s="46"/>
      <c r="E234" s="46">
        <v>87.204761899999994</v>
      </c>
      <c r="F234" s="50">
        <v>62.54890511</v>
      </c>
      <c r="G234" s="15">
        <f t="shared" si="51"/>
        <v>2.6193325569862158</v>
      </c>
      <c r="H234" s="15">
        <f t="shared" si="52"/>
        <v>59.929572553013784</v>
      </c>
      <c r="I234" s="22">
        <f t="shared" si="57"/>
        <v>59.92973136492374</v>
      </c>
      <c r="J234" s="15">
        <f t="shared" si="49"/>
        <v>55.235262929472015</v>
      </c>
      <c r="K234" s="15">
        <f t="shared" si="53"/>
        <v>4.694468435451725</v>
      </c>
      <c r="L234" s="15">
        <f t="shared" si="54"/>
        <v>0</v>
      </c>
      <c r="M234" s="15">
        <f t="shared" si="58"/>
        <v>4.9246935516827212E-2</v>
      </c>
      <c r="N234" s="15">
        <f t="shared" si="55"/>
        <v>3.0533100020432871E-2</v>
      </c>
      <c r="O234" s="15">
        <f t="shared" si="56"/>
        <v>2.6498656570066488</v>
      </c>
      <c r="P234" s="1">
        <f>'App MESURE'!T230</f>
        <v>1.2799932676994026</v>
      </c>
      <c r="Q234" s="83">
        <v>20.950743599999999</v>
      </c>
      <c r="R234" s="77">
        <f t="shared" si="50"/>
        <v>1.8765503629863436</v>
      </c>
    </row>
    <row r="235" spans="1:18" s="1" customFormat="1" x14ac:dyDescent="0.2">
      <c r="A235" s="16">
        <v>40087</v>
      </c>
      <c r="B235" s="1">
        <f t="shared" si="59"/>
        <v>10</v>
      </c>
      <c r="C235" s="46"/>
      <c r="D235" s="46"/>
      <c r="E235" s="46">
        <v>12.72142857</v>
      </c>
      <c r="F235" s="50">
        <v>9.4635036499999998</v>
      </c>
      <c r="G235" s="15">
        <f t="shared" si="51"/>
        <v>0</v>
      </c>
      <c r="H235" s="15">
        <f t="shared" si="52"/>
        <v>9.4635036499999998</v>
      </c>
      <c r="I235" s="22">
        <f t="shared" si="57"/>
        <v>14.157972085451725</v>
      </c>
      <c r="J235" s="15">
        <f t="shared" si="49"/>
        <v>14.09004448565492</v>
      </c>
      <c r="K235" s="15">
        <f t="shared" si="53"/>
        <v>6.7927599796805183E-2</v>
      </c>
      <c r="L235" s="15">
        <f t="shared" si="54"/>
        <v>0</v>
      </c>
      <c r="M235" s="15">
        <f t="shared" si="58"/>
        <v>1.871383549639434E-2</v>
      </c>
      <c r="N235" s="15">
        <f t="shared" si="55"/>
        <v>1.1602578007764491E-2</v>
      </c>
      <c r="O235" s="15">
        <f t="shared" si="56"/>
        <v>1.1602578007764491E-2</v>
      </c>
      <c r="P235" s="1">
        <f>'App MESURE'!T231</f>
        <v>0.16774840545348293</v>
      </c>
      <c r="Q235" s="83">
        <v>21.113150064516127</v>
      </c>
      <c r="R235" s="77">
        <f t="shared" si="50"/>
        <v>2.438151942870808E-2</v>
      </c>
    </row>
    <row r="236" spans="1:18" s="1" customFormat="1" x14ac:dyDescent="0.2">
      <c r="A236" s="16">
        <v>40118</v>
      </c>
      <c r="B236" s="1">
        <f t="shared" si="59"/>
        <v>11</v>
      </c>
      <c r="C236" s="46"/>
      <c r="D236" s="46"/>
      <c r="E236" s="46">
        <v>26.15</v>
      </c>
      <c r="F236" s="50">
        <v>21.89635036</v>
      </c>
      <c r="G236" s="15">
        <f t="shared" si="51"/>
        <v>0</v>
      </c>
      <c r="H236" s="15">
        <f t="shared" si="52"/>
        <v>21.89635036</v>
      </c>
      <c r="I236" s="22">
        <f t="shared" si="57"/>
        <v>21.964277959796803</v>
      </c>
      <c r="J236" s="15">
        <f t="shared" si="49"/>
        <v>21.497216496239322</v>
      </c>
      <c r="K236" s="15">
        <f t="shared" si="53"/>
        <v>0.46706146355748146</v>
      </c>
      <c r="L236" s="15">
        <f t="shared" si="54"/>
        <v>0</v>
      </c>
      <c r="M236" s="15">
        <f t="shared" si="58"/>
        <v>7.1112574886298494E-3</v>
      </c>
      <c r="N236" s="15">
        <f t="shared" si="55"/>
        <v>4.4089796429505066E-3</v>
      </c>
      <c r="O236" s="15">
        <f t="shared" si="56"/>
        <v>4.4089796429505066E-3</v>
      </c>
      <c r="P236" s="1">
        <f>'App MESURE'!T232</f>
        <v>0.37365696835872853</v>
      </c>
      <c r="Q236" s="83">
        <v>16.617446383333334</v>
      </c>
      <c r="R236" s="77">
        <f t="shared" si="50"/>
        <v>0.13634407717064734</v>
      </c>
    </row>
    <row r="237" spans="1:18" s="1" customFormat="1" x14ac:dyDescent="0.2">
      <c r="A237" s="16">
        <v>40148</v>
      </c>
      <c r="B237" s="1">
        <f t="shared" si="59"/>
        <v>12</v>
      </c>
      <c r="C237" s="46"/>
      <c r="D237" s="46"/>
      <c r="E237" s="46">
        <v>161.67619049999999</v>
      </c>
      <c r="F237" s="50">
        <v>137.6080292</v>
      </c>
      <c r="G237" s="15">
        <f t="shared" si="51"/>
        <v>10.711944236772725</v>
      </c>
      <c r="H237" s="15">
        <f t="shared" si="52"/>
        <v>126.89608496322728</v>
      </c>
      <c r="I237" s="22">
        <f t="shared" si="57"/>
        <v>127.36314642678477</v>
      </c>
      <c r="J237" s="15">
        <f t="shared" si="49"/>
        <v>72.022913838379992</v>
      </c>
      <c r="K237" s="15">
        <f t="shared" si="53"/>
        <v>55.340232588404774</v>
      </c>
      <c r="L237" s="15">
        <f t="shared" si="54"/>
        <v>9.6573906445081352</v>
      </c>
      <c r="M237" s="15">
        <f t="shared" si="58"/>
        <v>9.6600929223538134</v>
      </c>
      <c r="N237" s="15">
        <f t="shared" si="55"/>
        <v>5.9892576118593643</v>
      </c>
      <c r="O237" s="15">
        <f t="shared" si="56"/>
        <v>16.701201848632088</v>
      </c>
      <c r="P237" s="1">
        <f>'App MESURE'!T233</f>
        <v>27.874757743783068</v>
      </c>
      <c r="Q237" s="83">
        <v>14.002500580645162</v>
      </c>
      <c r="R237" s="77">
        <f t="shared" si="50"/>
        <v>124.84835134206321</v>
      </c>
    </row>
    <row r="238" spans="1:18" s="1" customFormat="1" x14ac:dyDescent="0.2">
      <c r="A238" s="16">
        <v>40179</v>
      </c>
      <c r="B238" s="1">
        <f t="shared" si="59"/>
        <v>1</v>
      </c>
      <c r="C238" s="46"/>
      <c r="D238" s="46"/>
      <c r="E238" s="46">
        <v>111.29523810000001</v>
      </c>
      <c r="F238" s="50">
        <v>101.289781</v>
      </c>
      <c r="G238" s="15">
        <f t="shared" si="51"/>
        <v>6.7962380100348305</v>
      </c>
      <c r="H238" s="15">
        <f t="shared" si="52"/>
        <v>94.493542989965178</v>
      </c>
      <c r="I238" s="22">
        <f t="shared" si="57"/>
        <v>140.17638493386184</v>
      </c>
      <c r="J238" s="15">
        <f t="shared" si="49"/>
        <v>66.40095759069807</v>
      </c>
      <c r="K238" s="15">
        <f t="shared" si="53"/>
        <v>73.77542734316377</v>
      </c>
      <c r="L238" s="15">
        <f t="shared" si="54"/>
        <v>15.836434383669362</v>
      </c>
      <c r="M238" s="15">
        <f t="shared" si="58"/>
        <v>19.50726969416381</v>
      </c>
      <c r="N238" s="15">
        <f t="shared" si="55"/>
        <v>12.094507210381563</v>
      </c>
      <c r="O238" s="15">
        <f t="shared" si="56"/>
        <v>18.890745220416392</v>
      </c>
      <c r="P238" s="1">
        <f>'App MESURE'!T234</f>
        <v>34.959262606397715</v>
      </c>
      <c r="Q238" s="83">
        <v>11.85705836451613</v>
      </c>
      <c r="R238" s="77">
        <f t="shared" si="50"/>
        <v>258.19725098358407</v>
      </c>
    </row>
    <row r="239" spans="1:18" s="1" customFormat="1" x14ac:dyDescent="0.2">
      <c r="A239" s="16">
        <v>40210</v>
      </c>
      <c r="B239" s="1">
        <f t="shared" si="59"/>
        <v>2</v>
      </c>
      <c r="C239" s="46"/>
      <c r="D239" s="46"/>
      <c r="E239" s="46">
        <v>154.3428571</v>
      </c>
      <c r="F239" s="50">
        <v>137.0072993</v>
      </c>
      <c r="G239" s="15">
        <f t="shared" si="51"/>
        <v>10.647175644491954</v>
      </c>
      <c r="H239" s="15">
        <f t="shared" si="52"/>
        <v>126.36012365550805</v>
      </c>
      <c r="I239" s="22">
        <f t="shared" si="57"/>
        <v>184.29911661500245</v>
      </c>
      <c r="J239" s="15">
        <f t="shared" si="49"/>
        <v>79.586975689544943</v>
      </c>
      <c r="K239" s="15">
        <f t="shared" si="53"/>
        <v>104.7121409254575</v>
      </c>
      <c r="L239" s="15">
        <f t="shared" si="54"/>
        <v>26.205693234137915</v>
      </c>
      <c r="M239" s="15">
        <f t="shared" si="58"/>
        <v>33.618455717920156</v>
      </c>
      <c r="N239" s="15">
        <f t="shared" si="55"/>
        <v>20.843442545110495</v>
      </c>
      <c r="O239" s="15">
        <f t="shared" si="56"/>
        <v>31.490618189602451</v>
      </c>
      <c r="P239" s="1">
        <f>'App MESURE'!T235</f>
        <v>62.923885567387998</v>
      </c>
      <c r="Q239" s="83">
        <v>14.152742232142856</v>
      </c>
      <c r="R239" s="77">
        <f t="shared" si="50"/>
        <v>988.05029804335709</v>
      </c>
    </row>
    <row r="240" spans="1:18" s="1" customFormat="1" x14ac:dyDescent="0.2">
      <c r="A240" s="16">
        <v>40238</v>
      </c>
      <c r="B240" s="1">
        <f t="shared" si="59"/>
        <v>3</v>
      </c>
      <c r="C240" s="46"/>
      <c r="D240" s="46"/>
      <c r="E240" s="46">
        <v>80.626190480000005</v>
      </c>
      <c r="F240" s="50">
        <v>74.168613140000005</v>
      </c>
      <c r="G240" s="15">
        <f t="shared" si="51"/>
        <v>3.8721287501117243</v>
      </c>
      <c r="H240" s="15">
        <f t="shared" si="52"/>
        <v>70.296484389888278</v>
      </c>
      <c r="I240" s="22">
        <f t="shared" si="57"/>
        <v>148.80293208120787</v>
      </c>
      <c r="J240" s="15">
        <f t="shared" si="49"/>
        <v>78.783419946371424</v>
      </c>
      <c r="K240" s="15">
        <f t="shared" si="53"/>
        <v>70.019512134836447</v>
      </c>
      <c r="L240" s="15">
        <f t="shared" si="54"/>
        <v>14.577539934135853</v>
      </c>
      <c r="M240" s="15">
        <f t="shared" si="58"/>
        <v>27.352553106945518</v>
      </c>
      <c r="N240" s="15">
        <f t="shared" si="55"/>
        <v>16.958582926306221</v>
      </c>
      <c r="O240" s="15">
        <f t="shared" si="56"/>
        <v>20.830711676417945</v>
      </c>
      <c r="P240" s="1">
        <f>'App MESURE'!T236</f>
        <v>36.94241863888233</v>
      </c>
      <c r="Q240" s="83">
        <v>14.889620387096778</v>
      </c>
      <c r="R240" s="77">
        <f t="shared" si="50"/>
        <v>259.58710124432338</v>
      </c>
    </row>
    <row r="241" spans="1:18" s="1" customFormat="1" x14ac:dyDescent="0.2">
      <c r="A241" s="16">
        <v>40269</v>
      </c>
      <c r="B241" s="1">
        <f t="shared" si="59"/>
        <v>4</v>
      </c>
      <c r="C241" s="46"/>
      <c r="D241" s="46"/>
      <c r="E241" s="46">
        <v>21.69761905</v>
      </c>
      <c r="F241" s="50">
        <v>26.994890510000001</v>
      </c>
      <c r="G241" s="15">
        <f t="shared" si="51"/>
        <v>0</v>
      </c>
      <c r="H241" s="15">
        <f t="shared" si="52"/>
        <v>26.994890510000001</v>
      </c>
      <c r="I241" s="22">
        <f t="shared" si="57"/>
        <v>82.436862710700595</v>
      </c>
      <c r="J241" s="15">
        <f t="shared" si="49"/>
        <v>66.628282485023405</v>
      </c>
      <c r="K241" s="15">
        <f t="shared" si="53"/>
        <v>15.80858022567719</v>
      </c>
      <c r="L241" s="15">
        <f t="shared" si="54"/>
        <v>0</v>
      </c>
      <c r="M241" s="15">
        <f t="shared" si="58"/>
        <v>10.393970180639297</v>
      </c>
      <c r="N241" s="15">
        <f t="shared" si="55"/>
        <v>6.4442615119963635</v>
      </c>
      <c r="O241" s="15">
        <f t="shared" si="56"/>
        <v>6.4442615119963635</v>
      </c>
      <c r="P241" s="1">
        <f>'App MESURE'!T237</f>
        <v>3.9601324278439356</v>
      </c>
      <c r="Q241" s="83">
        <v>17.705233533333335</v>
      </c>
      <c r="R241" s="77">
        <f t="shared" si="50"/>
        <v>6.1708973067319803</v>
      </c>
    </row>
    <row r="242" spans="1:18" s="1" customFormat="1" x14ac:dyDescent="0.2">
      <c r="A242" s="16">
        <v>40299</v>
      </c>
      <c r="B242" s="1">
        <f t="shared" si="59"/>
        <v>5</v>
      </c>
      <c r="C242" s="46"/>
      <c r="D242" s="46"/>
      <c r="E242" s="46">
        <v>14.804761900000001</v>
      </c>
      <c r="F242" s="50">
        <v>16.137956200000001</v>
      </c>
      <c r="G242" s="15">
        <f t="shared" si="51"/>
        <v>0</v>
      </c>
      <c r="H242" s="15">
        <f t="shared" si="52"/>
        <v>16.137956200000001</v>
      </c>
      <c r="I242" s="22">
        <f t="shared" si="57"/>
        <v>31.946536425677191</v>
      </c>
      <c r="J242" s="15">
        <f t="shared" si="49"/>
        <v>30.829415828585311</v>
      </c>
      <c r="K242" s="15">
        <f t="shared" si="53"/>
        <v>1.1171205970918798</v>
      </c>
      <c r="L242" s="15">
        <f t="shared" si="54"/>
        <v>0</v>
      </c>
      <c r="M242" s="15">
        <f t="shared" si="58"/>
        <v>3.9497086686429332</v>
      </c>
      <c r="N242" s="15">
        <f t="shared" si="55"/>
        <v>2.4488193745586186</v>
      </c>
      <c r="O242" s="15">
        <f t="shared" si="56"/>
        <v>2.4488193745586186</v>
      </c>
      <c r="P242" s="1">
        <f>'App MESURE'!T238</f>
        <v>1.9516380867394725</v>
      </c>
      <c r="Q242" s="83">
        <v>18.252625645161288</v>
      </c>
      <c r="R242" s="77">
        <f t="shared" si="50"/>
        <v>0.24718923295750467</v>
      </c>
    </row>
    <row r="243" spans="1:18" s="1" customFormat="1" x14ac:dyDescent="0.2">
      <c r="A243" s="16">
        <v>40330</v>
      </c>
      <c r="B243" s="1">
        <f t="shared" si="59"/>
        <v>6</v>
      </c>
      <c r="C243" s="46"/>
      <c r="D243" s="46"/>
      <c r="E243" s="46">
        <v>6.8047619050000003</v>
      </c>
      <c r="F243" s="50">
        <v>6.2131386859999997</v>
      </c>
      <c r="G243" s="15">
        <f t="shared" si="51"/>
        <v>0</v>
      </c>
      <c r="H243" s="15">
        <f t="shared" si="52"/>
        <v>6.2131386859999997</v>
      </c>
      <c r="I243" s="22">
        <f t="shared" si="57"/>
        <v>7.3302592830918796</v>
      </c>
      <c r="J243" s="15">
        <f t="shared" si="49"/>
        <v>7.3196640292497293</v>
      </c>
      <c r="K243" s="15">
        <f t="shared" si="53"/>
        <v>1.0595253842150321E-2</v>
      </c>
      <c r="L243" s="15">
        <f t="shared" si="54"/>
        <v>0</v>
      </c>
      <c r="M243" s="15">
        <f t="shared" si="58"/>
        <v>1.5008892940843146</v>
      </c>
      <c r="N243" s="15">
        <f t="shared" si="55"/>
        <v>0.93055136233227509</v>
      </c>
      <c r="O243" s="15">
        <f t="shared" si="56"/>
        <v>0.93055136233227509</v>
      </c>
      <c r="P243" s="1">
        <f>'App MESURE'!T239</f>
        <v>1.1567867525138471</v>
      </c>
      <c r="Q243" s="83">
        <v>20.324098166666662</v>
      </c>
      <c r="R243" s="77">
        <f t="shared" si="50"/>
        <v>5.118245177060813E-2</v>
      </c>
    </row>
    <row r="244" spans="1:18" s="1" customFormat="1" x14ac:dyDescent="0.2">
      <c r="A244" s="16">
        <v>40360</v>
      </c>
      <c r="B244" s="1">
        <f t="shared" si="59"/>
        <v>7</v>
      </c>
      <c r="C244" s="46"/>
      <c r="D244" s="46"/>
      <c r="E244" s="46">
        <v>7.19047619</v>
      </c>
      <c r="F244" s="50">
        <v>10.432846720000001</v>
      </c>
      <c r="G244" s="15">
        <f t="shared" si="51"/>
        <v>0</v>
      </c>
      <c r="H244" s="15">
        <f t="shared" si="52"/>
        <v>10.432846720000001</v>
      </c>
      <c r="I244" s="22">
        <f t="shared" si="57"/>
        <v>10.443441973842152</v>
      </c>
      <c r="J244" s="15">
        <f t="shared" si="49"/>
        <v>10.428312980172111</v>
      </c>
      <c r="K244" s="15">
        <f t="shared" si="53"/>
        <v>1.5128993670041169E-2</v>
      </c>
      <c r="L244" s="15">
        <f t="shared" si="54"/>
        <v>0</v>
      </c>
      <c r="M244" s="15">
        <f t="shared" si="58"/>
        <v>0.57033793175203951</v>
      </c>
      <c r="N244" s="15">
        <f t="shared" si="55"/>
        <v>0.35360951768626447</v>
      </c>
      <c r="O244" s="15">
        <f t="shared" si="56"/>
        <v>0.35360951768626447</v>
      </c>
      <c r="P244" s="1">
        <f>'App MESURE'!T240</f>
        <v>0.66838883290937445</v>
      </c>
      <c r="Q244" s="83">
        <v>25.342613870967746</v>
      </c>
      <c r="R244" s="77">
        <f t="shared" si="50"/>
        <v>9.9086017292330034E-2</v>
      </c>
    </row>
    <row r="245" spans="1:18" s="1" customFormat="1" ht="13.5" thickBot="1" x14ac:dyDescent="0.25">
      <c r="A245" s="16">
        <v>40391</v>
      </c>
      <c r="B245" s="4">
        <f t="shared" si="59"/>
        <v>8</v>
      </c>
      <c r="C245" s="47"/>
      <c r="D245" s="47"/>
      <c r="E245" s="47">
        <v>6.6833333330000002</v>
      </c>
      <c r="F245" s="57">
        <v>9.8722627739999993</v>
      </c>
      <c r="G245" s="24">
        <f t="shared" si="51"/>
        <v>0</v>
      </c>
      <c r="H245" s="24">
        <f t="shared" si="52"/>
        <v>9.8722627739999993</v>
      </c>
      <c r="I245" s="23">
        <f t="shared" si="57"/>
        <v>9.8873917676700405</v>
      </c>
      <c r="J245" s="24">
        <f t="shared" si="49"/>
        <v>9.8776160063450078</v>
      </c>
      <c r="K245" s="24">
        <f t="shared" si="53"/>
        <v>9.7757613250326614E-3</v>
      </c>
      <c r="L245" s="24">
        <f t="shared" si="54"/>
        <v>0</v>
      </c>
      <c r="M245" s="24">
        <f t="shared" si="58"/>
        <v>0.21672841406577503</v>
      </c>
      <c r="N245" s="24">
        <f t="shared" si="55"/>
        <v>0.13437161672078052</v>
      </c>
      <c r="O245" s="24">
        <f t="shared" si="56"/>
        <v>0.13437161672078052</v>
      </c>
      <c r="P245" s="4">
        <f>'App MESURE'!T241</f>
        <v>0.29994144235976028</v>
      </c>
      <c r="Q245" s="84">
        <v>27.324661870967741</v>
      </c>
      <c r="R245" s="78">
        <f t="shared" si="50"/>
        <v>2.741336716212216E-2</v>
      </c>
    </row>
    <row r="246" spans="1:18" s="1" customFormat="1" x14ac:dyDescent="0.2">
      <c r="A246" s="16">
        <v>40422</v>
      </c>
      <c r="B246" s="1">
        <f t="shared" si="59"/>
        <v>9</v>
      </c>
      <c r="C246" s="46"/>
      <c r="D246" s="46"/>
      <c r="E246" s="46">
        <v>6.2809523809999996</v>
      </c>
      <c r="F246" s="50">
        <v>7.6759124090000004</v>
      </c>
      <c r="G246" s="15">
        <f t="shared" si="51"/>
        <v>0</v>
      </c>
      <c r="H246" s="15">
        <f t="shared" si="52"/>
        <v>7.6759124090000004</v>
      </c>
      <c r="I246" s="22">
        <f t="shared" si="57"/>
        <v>7.685688170325033</v>
      </c>
      <c r="J246" s="15">
        <f t="shared" si="49"/>
        <v>7.677663950131703</v>
      </c>
      <c r="K246" s="15">
        <f t="shared" si="53"/>
        <v>8.024220193330045E-3</v>
      </c>
      <c r="L246" s="15">
        <f t="shared" si="54"/>
        <v>0</v>
      </c>
      <c r="M246" s="15">
        <f t="shared" si="58"/>
        <v>8.2356797344994515E-2</v>
      </c>
      <c r="N246" s="15">
        <f t="shared" si="55"/>
        <v>5.10612143538966E-2</v>
      </c>
      <c r="O246" s="15">
        <f t="shared" si="56"/>
        <v>5.10612143538966E-2</v>
      </c>
      <c r="P246" s="1">
        <f>'App MESURE'!T242</f>
        <v>0.34552524818951103</v>
      </c>
      <c r="Q246" s="83">
        <v>23.302552233333337</v>
      </c>
      <c r="R246" s="77">
        <f t="shared" si="50"/>
        <v>8.6709067222741881E-2</v>
      </c>
    </row>
    <row r="247" spans="1:18" s="1" customFormat="1" x14ac:dyDescent="0.2">
      <c r="A247" s="16">
        <v>40452</v>
      </c>
      <c r="B247" s="1">
        <f t="shared" si="59"/>
        <v>10</v>
      </c>
      <c r="C247" s="46"/>
      <c r="D247" s="46"/>
      <c r="E247" s="46">
        <v>57.857142860000003</v>
      </c>
      <c r="F247" s="50">
        <v>47.937956200000002</v>
      </c>
      <c r="G247" s="15">
        <f t="shared" si="51"/>
        <v>1.044031256373477</v>
      </c>
      <c r="H247" s="15">
        <f t="shared" si="52"/>
        <v>46.893924943626523</v>
      </c>
      <c r="I247" s="22">
        <f t="shared" si="57"/>
        <v>46.90194916381985</v>
      </c>
      <c r="J247" s="15">
        <f t="shared" si="49"/>
        <v>43.653449395076152</v>
      </c>
      <c r="K247" s="15">
        <f t="shared" si="53"/>
        <v>3.2484997687436987</v>
      </c>
      <c r="L247" s="15">
        <f t="shared" si="54"/>
        <v>0</v>
      </c>
      <c r="M247" s="15">
        <f t="shared" si="58"/>
        <v>3.1295582991097914E-2</v>
      </c>
      <c r="N247" s="15">
        <f t="shared" si="55"/>
        <v>1.9403261454480708E-2</v>
      </c>
      <c r="O247" s="15">
        <f t="shared" si="56"/>
        <v>1.0634345178279578</v>
      </c>
      <c r="P247" s="1">
        <f>'App MESURE'!T243</f>
        <v>3.1702885757365546</v>
      </c>
      <c r="Q247" s="83">
        <v>18.463227612903225</v>
      </c>
      <c r="R247" s="77">
        <f t="shared" si="50"/>
        <v>4.4388340213259214</v>
      </c>
    </row>
    <row r="248" spans="1:18" s="1" customFormat="1" x14ac:dyDescent="0.2">
      <c r="A248" s="16">
        <v>40483</v>
      </c>
      <c r="B248" s="1">
        <f t="shared" si="59"/>
        <v>11</v>
      </c>
      <c r="C248" s="46"/>
      <c r="D248" s="46"/>
      <c r="E248" s="46">
        <v>125.6214286</v>
      </c>
      <c r="F248" s="50">
        <v>120.07591240000001</v>
      </c>
      <c r="G248" s="15">
        <f t="shared" si="51"/>
        <v>8.8216928528511858</v>
      </c>
      <c r="H248" s="15">
        <f t="shared" si="52"/>
        <v>111.25421954714882</v>
      </c>
      <c r="I248" s="22">
        <f t="shared" si="57"/>
        <v>114.50271931589252</v>
      </c>
      <c r="J248" s="15">
        <f t="shared" si="49"/>
        <v>70.232408535296202</v>
      </c>
      <c r="K248" s="15">
        <f t="shared" si="53"/>
        <v>44.270310780596319</v>
      </c>
      <c r="L248" s="15">
        <f t="shared" si="54"/>
        <v>5.9470131871782925</v>
      </c>
      <c r="M248" s="15">
        <f t="shared" si="58"/>
        <v>5.9589055087149099</v>
      </c>
      <c r="N248" s="15">
        <f t="shared" si="55"/>
        <v>3.6945214154032442</v>
      </c>
      <c r="O248" s="15">
        <f t="shared" si="56"/>
        <v>12.51621426825443</v>
      </c>
      <c r="P248" s="1">
        <f>'App MESURE'!T244</f>
        <v>12.692875853016726</v>
      </c>
      <c r="Q248" s="83">
        <v>14.264638166666666</v>
      </c>
      <c r="R248" s="77">
        <f t="shared" si="50"/>
        <v>3.1209315530726086E-2</v>
      </c>
    </row>
    <row r="249" spans="1:18" s="1" customFormat="1" x14ac:dyDescent="0.2">
      <c r="A249" s="16">
        <v>40513</v>
      </c>
      <c r="B249" s="1">
        <f t="shared" si="59"/>
        <v>12</v>
      </c>
      <c r="C249" s="46"/>
      <c r="D249" s="46"/>
      <c r="E249" s="46">
        <v>55.97619048</v>
      </c>
      <c r="F249" s="50">
        <v>56.961313869999998</v>
      </c>
      <c r="G249" s="15">
        <f t="shared" si="51"/>
        <v>2.0168980538007313</v>
      </c>
      <c r="H249" s="15">
        <f t="shared" si="52"/>
        <v>54.944415816199268</v>
      </c>
      <c r="I249" s="22">
        <f t="shared" si="57"/>
        <v>93.267713409617301</v>
      </c>
      <c r="J249" s="15">
        <f t="shared" si="49"/>
        <v>64.781164449065415</v>
      </c>
      <c r="K249" s="15">
        <f t="shared" si="53"/>
        <v>28.486548960551886</v>
      </c>
      <c r="L249" s="15">
        <f t="shared" si="54"/>
        <v>0.65666741367455472</v>
      </c>
      <c r="M249" s="15">
        <f t="shared" si="58"/>
        <v>2.9210515069862204</v>
      </c>
      <c r="N249" s="15">
        <f t="shared" si="55"/>
        <v>1.8110519343314566</v>
      </c>
      <c r="O249" s="15">
        <f t="shared" si="56"/>
        <v>3.8279499881321879</v>
      </c>
      <c r="P249" s="1">
        <f>'App MESURE'!T245</f>
        <v>11.567216327912332</v>
      </c>
      <c r="Q249" s="83">
        <v>14.445459548387097</v>
      </c>
      <c r="R249" s="77">
        <f t="shared" si="50"/>
        <v>59.896243478053954</v>
      </c>
    </row>
    <row r="250" spans="1:18" s="1" customFormat="1" x14ac:dyDescent="0.2">
      <c r="A250" s="16">
        <v>40544</v>
      </c>
      <c r="B250" s="1">
        <f t="shared" si="59"/>
        <v>1</v>
      </c>
      <c r="C250" s="46"/>
      <c r="D250" s="46"/>
      <c r="E250" s="46">
        <v>48.826190480000001</v>
      </c>
      <c r="F250" s="50">
        <v>46.043795619999997</v>
      </c>
      <c r="G250" s="15">
        <f t="shared" si="51"/>
        <v>0.83980950160427326</v>
      </c>
      <c r="H250" s="15">
        <f t="shared" si="52"/>
        <v>45.203986118395726</v>
      </c>
      <c r="I250" s="22">
        <f t="shared" si="57"/>
        <v>73.033867665273064</v>
      </c>
      <c r="J250" s="15">
        <f t="shared" si="49"/>
        <v>52.32365737387935</v>
      </c>
      <c r="K250" s="15">
        <f t="shared" si="53"/>
        <v>20.710210291393714</v>
      </c>
      <c r="L250" s="15">
        <f t="shared" si="54"/>
        <v>0</v>
      </c>
      <c r="M250" s="15">
        <f t="shared" si="58"/>
        <v>1.1099995726547638</v>
      </c>
      <c r="N250" s="15">
        <f t="shared" si="55"/>
        <v>0.68819973504595355</v>
      </c>
      <c r="O250" s="15">
        <f t="shared" si="56"/>
        <v>1.5280092366502269</v>
      </c>
      <c r="P250" s="1">
        <f>'App MESURE'!T246</f>
        <v>4.1640155428251209</v>
      </c>
      <c r="Q250" s="83">
        <v>11.779018048387099</v>
      </c>
      <c r="R250" s="77">
        <f t="shared" si="50"/>
        <v>6.9485292461938091</v>
      </c>
    </row>
    <row r="251" spans="1:18" s="1" customFormat="1" x14ac:dyDescent="0.2">
      <c r="A251" s="16">
        <v>40575</v>
      </c>
      <c r="B251" s="1">
        <f t="shared" si="59"/>
        <v>2</v>
      </c>
      <c r="C251" s="46"/>
      <c r="D251" s="46"/>
      <c r="E251" s="46">
        <v>33.466666670000002</v>
      </c>
      <c r="F251" s="50">
        <v>27.699270070000001</v>
      </c>
      <c r="G251" s="15">
        <f t="shared" si="51"/>
        <v>0</v>
      </c>
      <c r="H251" s="15">
        <f t="shared" si="52"/>
        <v>27.699270070000001</v>
      </c>
      <c r="I251" s="22">
        <f t="shared" si="57"/>
        <v>48.409480361393719</v>
      </c>
      <c r="J251" s="15">
        <f t="shared" si="49"/>
        <v>40.137665015037079</v>
      </c>
      <c r="K251" s="15">
        <f t="shared" si="53"/>
        <v>8.2718153463566395</v>
      </c>
      <c r="L251" s="15">
        <f t="shared" si="54"/>
        <v>0</v>
      </c>
      <c r="M251" s="15">
        <f t="shared" si="58"/>
        <v>0.42179983760881024</v>
      </c>
      <c r="N251" s="15">
        <f t="shared" si="55"/>
        <v>0.26151589931746233</v>
      </c>
      <c r="O251" s="15">
        <f t="shared" si="56"/>
        <v>0.26151589931746233</v>
      </c>
      <c r="P251" s="1">
        <f>'App MESURE'!T247</f>
        <v>5.4778710662837682</v>
      </c>
      <c r="Q251" s="83">
        <v>11.132676050000002</v>
      </c>
      <c r="R251" s="77">
        <f t="shared" si="50"/>
        <v>27.210361227936076</v>
      </c>
    </row>
    <row r="252" spans="1:18" s="1" customFormat="1" x14ac:dyDescent="0.2">
      <c r="A252" s="16">
        <v>40603</v>
      </c>
      <c r="B252" s="1">
        <f t="shared" si="59"/>
        <v>3</v>
      </c>
      <c r="C252" s="46"/>
      <c r="D252" s="46"/>
      <c r="E252" s="46">
        <v>56.211904760000003</v>
      </c>
      <c r="F252" s="50">
        <v>53.354014599999999</v>
      </c>
      <c r="G252" s="15">
        <f t="shared" si="51"/>
        <v>1.6279716899667493</v>
      </c>
      <c r="H252" s="15">
        <f t="shared" si="52"/>
        <v>51.72604291003325</v>
      </c>
      <c r="I252" s="22">
        <f t="shared" si="57"/>
        <v>59.99785825638989</v>
      </c>
      <c r="J252" s="15">
        <f t="shared" si="49"/>
        <v>48.503894744223487</v>
      </c>
      <c r="K252" s="15">
        <f t="shared" si="53"/>
        <v>11.493963512166403</v>
      </c>
      <c r="L252" s="15">
        <f t="shared" si="54"/>
        <v>0</v>
      </c>
      <c r="M252" s="15">
        <f t="shared" si="58"/>
        <v>0.1602839382913479</v>
      </c>
      <c r="N252" s="15">
        <f t="shared" si="55"/>
        <v>9.9376041740635704E-2</v>
      </c>
      <c r="O252" s="15">
        <f t="shared" si="56"/>
        <v>1.7273477317073851</v>
      </c>
      <c r="P252" s="1">
        <f>'App MESURE'!T248</f>
        <v>5.6652856279666564</v>
      </c>
      <c r="Q252" s="83">
        <v>13.160317516129036</v>
      </c>
      <c r="R252" s="77">
        <f t="shared" si="50"/>
        <v>15.507354874794894</v>
      </c>
    </row>
    <row r="253" spans="1:18" s="1" customFormat="1" x14ac:dyDescent="0.2">
      <c r="A253" s="16">
        <v>40634</v>
      </c>
      <c r="B253" s="1">
        <f t="shared" si="59"/>
        <v>4</v>
      </c>
      <c r="C253" s="46"/>
      <c r="D253" s="46"/>
      <c r="E253" s="46">
        <v>55.333333330000002</v>
      </c>
      <c r="F253" s="50">
        <v>58.994890509999998</v>
      </c>
      <c r="G253" s="15">
        <f t="shared" si="51"/>
        <v>2.2361511595107344</v>
      </c>
      <c r="H253" s="15">
        <f t="shared" si="52"/>
        <v>56.758739350489265</v>
      </c>
      <c r="I253" s="22">
        <f t="shared" si="57"/>
        <v>68.252702862655667</v>
      </c>
      <c r="J253" s="15">
        <f t="shared" si="49"/>
        <v>58.84172655446276</v>
      </c>
      <c r="K253" s="15">
        <f t="shared" si="53"/>
        <v>9.4109763081929074</v>
      </c>
      <c r="L253" s="15">
        <f t="shared" si="54"/>
        <v>0</v>
      </c>
      <c r="M253" s="15">
        <f t="shared" si="58"/>
        <v>6.0907896550712201E-2</v>
      </c>
      <c r="N253" s="15">
        <f t="shared" si="55"/>
        <v>3.7762895861441562E-2</v>
      </c>
      <c r="O253" s="15">
        <f t="shared" si="56"/>
        <v>2.2739140553721762</v>
      </c>
      <c r="P253" s="1">
        <f>'App MESURE'!T249</f>
        <v>2.5573817464942477</v>
      </c>
      <c r="Q253" s="83">
        <v>18.072897100000002</v>
      </c>
      <c r="R253" s="77">
        <f t="shared" si="50"/>
        <v>8.0353931910078127E-2</v>
      </c>
    </row>
    <row r="254" spans="1:18" s="1" customFormat="1" x14ac:dyDescent="0.2">
      <c r="A254" s="16">
        <v>40664</v>
      </c>
      <c r="B254" s="1">
        <f t="shared" si="59"/>
        <v>5</v>
      </c>
      <c r="C254" s="46"/>
      <c r="D254" s="46"/>
      <c r="E254" s="46">
        <v>63.997619049999997</v>
      </c>
      <c r="F254" s="50">
        <v>93.305109490000007</v>
      </c>
      <c r="G254" s="15">
        <f t="shared" si="51"/>
        <v>5.9353587138202171</v>
      </c>
      <c r="H254" s="15">
        <f t="shared" si="52"/>
        <v>87.369750776179785</v>
      </c>
      <c r="I254" s="22">
        <f t="shared" si="57"/>
        <v>96.7807270843727</v>
      </c>
      <c r="J254" s="15">
        <f t="shared" si="49"/>
        <v>79.620169188983297</v>
      </c>
      <c r="K254" s="15">
        <f t="shared" si="53"/>
        <v>17.160557895389402</v>
      </c>
      <c r="L254" s="15">
        <f t="shared" si="54"/>
        <v>0</v>
      </c>
      <c r="M254" s="15">
        <f t="shared" si="58"/>
        <v>2.3145000689270639E-2</v>
      </c>
      <c r="N254" s="15">
        <f t="shared" si="55"/>
        <v>1.4349900427347797E-2</v>
      </c>
      <c r="O254" s="15">
        <f t="shared" si="56"/>
        <v>5.949708614247565</v>
      </c>
      <c r="P254" s="1">
        <f>'App MESURE'!T250</f>
        <v>4.3710962607374162</v>
      </c>
      <c r="Q254" s="83">
        <v>20.719474741935482</v>
      </c>
      <c r="R254" s="77">
        <f t="shared" si="50"/>
        <v>2.492016962654851</v>
      </c>
    </row>
    <row r="255" spans="1:18" s="1" customFormat="1" x14ac:dyDescent="0.2">
      <c r="A255" s="16">
        <v>40695</v>
      </c>
      <c r="B255" s="1">
        <f t="shared" si="59"/>
        <v>6</v>
      </c>
      <c r="C255" s="46"/>
      <c r="D255" s="46"/>
      <c r="E255" s="46">
        <v>18.38095238</v>
      </c>
      <c r="F255" s="50">
        <v>20.56569343</v>
      </c>
      <c r="G255" s="15">
        <f t="shared" si="51"/>
        <v>0</v>
      </c>
      <c r="H255" s="15">
        <f t="shared" si="52"/>
        <v>20.56569343</v>
      </c>
      <c r="I255" s="22">
        <f t="shared" si="57"/>
        <v>37.726251325389399</v>
      </c>
      <c r="J255" s="15">
        <f t="shared" si="49"/>
        <v>36.909933843912235</v>
      </c>
      <c r="K255" s="15">
        <f t="shared" si="53"/>
        <v>0.81631748147716365</v>
      </c>
      <c r="L255" s="15">
        <f t="shared" si="54"/>
        <v>0</v>
      </c>
      <c r="M255" s="15">
        <f t="shared" si="58"/>
        <v>8.7951002619228429E-3</v>
      </c>
      <c r="N255" s="15">
        <f t="shared" si="55"/>
        <v>5.4529621623921627E-3</v>
      </c>
      <c r="O255" s="15">
        <f t="shared" si="56"/>
        <v>5.4529621623921627E-3</v>
      </c>
      <c r="P255" s="1">
        <f>'App MESURE'!T251</f>
        <v>0.78807888307377738</v>
      </c>
      <c r="Q255" s="83">
        <v>24.153704733333328</v>
      </c>
      <c r="R255" s="77">
        <f t="shared" si="50"/>
        <v>0.61250333208239371</v>
      </c>
    </row>
    <row r="256" spans="1:18" s="1" customFormat="1" x14ac:dyDescent="0.2">
      <c r="A256" s="16">
        <v>40725</v>
      </c>
      <c r="B256" s="1">
        <f t="shared" si="59"/>
        <v>7</v>
      </c>
      <c r="C256" s="46"/>
      <c r="D256" s="46"/>
      <c r="E256" s="46">
        <v>0.876190476</v>
      </c>
      <c r="F256" s="50">
        <v>0.52116788300000005</v>
      </c>
      <c r="G256" s="15">
        <f t="shared" si="51"/>
        <v>0</v>
      </c>
      <c r="H256" s="15">
        <f t="shared" si="52"/>
        <v>0.52116788300000005</v>
      </c>
      <c r="I256" s="22">
        <f t="shared" si="57"/>
        <v>1.3374853644771636</v>
      </c>
      <c r="J256" s="15">
        <f t="shared" si="49"/>
        <v>1.3374460763441307</v>
      </c>
      <c r="K256" s="15">
        <f t="shared" si="53"/>
        <v>3.9288133032888695E-5</v>
      </c>
      <c r="L256" s="15">
        <f t="shared" si="54"/>
        <v>0</v>
      </c>
      <c r="M256" s="15">
        <f t="shared" si="58"/>
        <v>3.3421380995306803E-3</v>
      </c>
      <c r="N256" s="15">
        <f t="shared" si="55"/>
        <v>2.0721256217090217E-3</v>
      </c>
      <c r="O256" s="15">
        <f t="shared" si="56"/>
        <v>2.0721256217090217E-3</v>
      </c>
      <c r="P256" s="1">
        <f>'App MESURE'!T252</f>
        <v>0.37001026389234865</v>
      </c>
      <c r="Q256" s="83">
        <v>23.837829387096772</v>
      </c>
      <c r="R256" s="77">
        <f t="shared" si="50"/>
        <v>0.13537847359406435</v>
      </c>
    </row>
    <row r="257" spans="1:18" s="1" customFormat="1" ht="13.5" thickBot="1" x14ac:dyDescent="0.25">
      <c r="A257" s="16">
        <v>40756</v>
      </c>
      <c r="B257" s="4">
        <f t="shared" si="59"/>
        <v>8</v>
      </c>
      <c r="C257" s="47"/>
      <c r="D257" s="47"/>
      <c r="E257" s="47">
        <v>2.5285714289999999</v>
      </c>
      <c r="F257" s="57">
        <v>5.5036496350000004</v>
      </c>
      <c r="G257" s="24">
        <f t="shared" si="51"/>
        <v>0</v>
      </c>
      <c r="H257" s="24">
        <f t="shared" si="52"/>
        <v>5.5036496350000004</v>
      </c>
      <c r="I257" s="23">
        <f t="shared" si="57"/>
        <v>5.5036889231330335</v>
      </c>
      <c r="J257" s="24">
        <f t="shared" si="49"/>
        <v>5.5013208657260382</v>
      </c>
      <c r="K257" s="24">
        <f t="shared" si="53"/>
        <v>2.3680574069953053E-3</v>
      </c>
      <c r="L257" s="24">
        <f t="shared" si="54"/>
        <v>0</v>
      </c>
      <c r="M257" s="24">
        <f t="shared" si="58"/>
        <v>1.2700124778216586E-3</v>
      </c>
      <c r="N257" s="24">
        <f t="shared" si="55"/>
        <v>7.8740773624942834E-4</v>
      </c>
      <c r="O257" s="24">
        <f t="shared" si="56"/>
        <v>7.8740773624942834E-4</v>
      </c>
      <c r="P257" s="4">
        <f>'App MESURE'!T253</f>
        <v>0.23039357860808332</v>
      </c>
      <c r="Q257" s="84">
        <v>24.871037290322583</v>
      </c>
      <c r="R257" s="78">
        <f t="shared" si="50"/>
        <v>5.2718993702425776E-2</v>
      </c>
    </row>
    <row r="258" spans="1:18" s="1" customFormat="1" x14ac:dyDescent="0.2">
      <c r="A258" s="16">
        <v>40787</v>
      </c>
      <c r="B258" s="1">
        <f t="shared" si="59"/>
        <v>9</v>
      </c>
      <c r="C258" s="46"/>
      <c r="D258" s="46"/>
      <c r="E258" s="46">
        <v>4.7547619049999996</v>
      </c>
      <c r="F258" s="50">
        <v>4.7613138690000003</v>
      </c>
      <c r="G258" s="15">
        <f t="shared" si="51"/>
        <v>0</v>
      </c>
      <c r="H258" s="15">
        <f t="shared" si="52"/>
        <v>4.7613138690000003</v>
      </c>
      <c r="I258" s="22">
        <f t="shared" si="57"/>
        <v>4.7636819264069956</v>
      </c>
      <c r="J258" s="15">
        <f t="shared" si="49"/>
        <v>4.7615048655818875</v>
      </c>
      <c r="K258" s="15">
        <f t="shared" si="53"/>
        <v>2.1770608251081569E-3</v>
      </c>
      <c r="L258" s="15">
        <f t="shared" si="54"/>
        <v>0</v>
      </c>
      <c r="M258" s="15">
        <f t="shared" si="58"/>
        <v>4.8260474157223025E-4</v>
      </c>
      <c r="N258" s="15">
        <f t="shared" si="55"/>
        <v>2.9921493977478274E-4</v>
      </c>
      <c r="O258" s="15">
        <f t="shared" si="56"/>
        <v>2.9921493977478274E-4</v>
      </c>
      <c r="P258" s="1">
        <f>'App MESURE'!T254</f>
        <v>0.23391004362923554</v>
      </c>
      <c r="Q258" s="83">
        <v>22.381638466666665</v>
      </c>
      <c r="R258" s="77">
        <f t="shared" si="50"/>
        <v>5.4574019280976584E-2</v>
      </c>
    </row>
    <row r="259" spans="1:18" s="1" customFormat="1" x14ac:dyDescent="0.2">
      <c r="A259" s="16">
        <v>40817</v>
      </c>
      <c r="B259" s="1">
        <f t="shared" si="59"/>
        <v>10</v>
      </c>
      <c r="C259" s="46"/>
      <c r="D259" s="46"/>
      <c r="E259" s="46">
        <v>51.485714289999997</v>
      </c>
      <c r="F259" s="50">
        <v>35.945985399999998</v>
      </c>
      <c r="G259" s="15">
        <f t="shared" si="51"/>
        <v>0</v>
      </c>
      <c r="H259" s="15">
        <f t="shared" si="52"/>
        <v>35.945985399999998</v>
      </c>
      <c r="I259" s="22">
        <f t="shared" si="57"/>
        <v>35.948162460825102</v>
      </c>
      <c r="J259" s="15">
        <f t="shared" si="49"/>
        <v>34.762698881408951</v>
      </c>
      <c r="K259" s="15">
        <f t="shared" si="53"/>
        <v>1.185463579416151</v>
      </c>
      <c r="L259" s="15">
        <f t="shared" si="54"/>
        <v>0</v>
      </c>
      <c r="M259" s="15">
        <f t="shared" si="58"/>
        <v>1.833898017974475E-4</v>
      </c>
      <c r="N259" s="15">
        <f t="shared" si="55"/>
        <v>1.1370167711441745E-4</v>
      </c>
      <c r="O259" s="15">
        <f t="shared" si="56"/>
        <v>1.1370167711441745E-4</v>
      </c>
      <c r="P259" s="1">
        <f>'App MESURE'!T255</f>
        <v>0.96989314861186882</v>
      </c>
      <c r="Q259" s="83">
        <v>20.355501483870967</v>
      </c>
      <c r="R259" s="77">
        <f t="shared" si="50"/>
        <v>0.94047217569707808</v>
      </c>
    </row>
    <row r="260" spans="1:18" s="1" customFormat="1" x14ac:dyDescent="0.2">
      <c r="A260" s="16">
        <v>40848</v>
      </c>
      <c r="B260" s="1">
        <f t="shared" si="59"/>
        <v>11</v>
      </c>
      <c r="C260" s="46"/>
      <c r="D260" s="46"/>
      <c r="E260" s="46">
        <v>108.9666667</v>
      </c>
      <c r="F260" s="50">
        <v>103.77664230000001</v>
      </c>
      <c r="G260" s="15">
        <f t="shared" si="51"/>
        <v>7.0643626790392</v>
      </c>
      <c r="H260" s="15">
        <f t="shared" si="52"/>
        <v>96.7122796209608</v>
      </c>
      <c r="I260" s="22">
        <f t="shared" si="57"/>
        <v>97.897743200376951</v>
      </c>
      <c r="J260" s="15">
        <f t="shared" si="49"/>
        <v>66.657607095056051</v>
      </c>
      <c r="K260" s="15">
        <f t="shared" si="53"/>
        <v>31.2401361053209</v>
      </c>
      <c r="L260" s="15">
        <f t="shared" si="54"/>
        <v>1.5796050681697726</v>
      </c>
      <c r="M260" s="15">
        <f t="shared" si="58"/>
        <v>1.5796747562944558</v>
      </c>
      <c r="N260" s="15">
        <f t="shared" si="55"/>
        <v>0.97939834890256261</v>
      </c>
      <c r="O260" s="15">
        <f t="shared" si="56"/>
        <v>8.0437610279417626</v>
      </c>
      <c r="P260" s="1">
        <f>'App MESURE'!T256</f>
        <v>9.4108418332746666</v>
      </c>
      <c r="Q260" s="83">
        <v>14.599614583333331</v>
      </c>
      <c r="R260" s="77">
        <f t="shared" si="50"/>
        <v>1.8689099283096613</v>
      </c>
    </row>
    <row r="261" spans="1:18" s="1" customFormat="1" x14ac:dyDescent="0.2">
      <c r="A261" s="16">
        <v>40878</v>
      </c>
      <c r="B261" s="1">
        <f t="shared" si="59"/>
        <v>12</v>
      </c>
      <c r="C261" s="46"/>
      <c r="D261" s="46"/>
      <c r="E261" s="46">
        <v>7.4761904760000002</v>
      </c>
      <c r="F261" s="50">
        <v>5.9642335769999999</v>
      </c>
      <c r="G261" s="15">
        <f t="shared" si="51"/>
        <v>0</v>
      </c>
      <c r="H261" s="15">
        <f t="shared" si="52"/>
        <v>5.9642335769999999</v>
      </c>
      <c r="I261" s="22">
        <f t="shared" si="57"/>
        <v>35.624764614151132</v>
      </c>
      <c r="J261" s="15">
        <f t="shared" si="49"/>
        <v>31.983767539036332</v>
      </c>
      <c r="K261" s="15">
        <f t="shared" si="53"/>
        <v>3.6409970751148002</v>
      </c>
      <c r="L261" s="15">
        <f t="shared" si="54"/>
        <v>0</v>
      </c>
      <c r="M261" s="15">
        <f t="shared" si="58"/>
        <v>0.60027640739189314</v>
      </c>
      <c r="N261" s="15">
        <f t="shared" si="55"/>
        <v>0.37217137258297373</v>
      </c>
      <c r="O261" s="15">
        <f t="shared" si="56"/>
        <v>0.37217137258297373</v>
      </c>
      <c r="P261" s="1">
        <f>'App MESURE'!T257</f>
        <v>0.934728498400347</v>
      </c>
      <c r="Q261" s="83">
        <v>11.302680000000001</v>
      </c>
      <c r="R261" s="77">
        <f t="shared" si="50"/>
        <v>0.31647051980790392</v>
      </c>
    </row>
    <row r="262" spans="1:18" s="1" customFormat="1" x14ac:dyDescent="0.2">
      <c r="A262" s="16">
        <v>40909</v>
      </c>
      <c r="B262" s="1">
        <f t="shared" si="59"/>
        <v>1</v>
      </c>
      <c r="C262" s="46"/>
      <c r="D262" s="46"/>
      <c r="E262" s="46">
        <v>24.31666667</v>
      </c>
      <c r="F262" s="50">
        <v>21.15547445</v>
      </c>
      <c r="G262" s="15">
        <f t="shared" si="51"/>
        <v>0</v>
      </c>
      <c r="H262" s="15">
        <f t="shared" si="52"/>
        <v>21.15547445</v>
      </c>
      <c r="I262" s="22">
        <f t="shared" si="57"/>
        <v>24.7964715251148</v>
      </c>
      <c r="J262" s="15">
        <f t="shared" si="49"/>
        <v>23.313463245302401</v>
      </c>
      <c r="K262" s="15">
        <f t="shared" si="53"/>
        <v>1.4830082798123989</v>
      </c>
      <c r="L262" s="15">
        <f t="shared" si="54"/>
        <v>0</v>
      </c>
      <c r="M262" s="15">
        <f t="shared" si="58"/>
        <v>0.22810503480891942</v>
      </c>
      <c r="N262" s="15">
        <f t="shared" si="55"/>
        <v>0.14142512158153003</v>
      </c>
      <c r="O262" s="15">
        <f t="shared" si="56"/>
        <v>0.14142512158153003</v>
      </c>
      <c r="P262" s="1">
        <f>'App MESURE'!T258</f>
        <v>1.1128960594720587</v>
      </c>
      <c r="Q262" s="83">
        <v>10.419580870967744</v>
      </c>
      <c r="R262" s="77">
        <f t="shared" si="50"/>
        <v>0.94375578316590336</v>
      </c>
    </row>
    <row r="263" spans="1:18" s="1" customFormat="1" x14ac:dyDescent="0.2">
      <c r="A263" s="16">
        <v>40940</v>
      </c>
      <c r="B263" s="1">
        <f t="shared" si="59"/>
        <v>2</v>
      </c>
      <c r="C263" s="46"/>
      <c r="D263" s="46"/>
      <c r="E263" s="46">
        <v>8.7309523809999998</v>
      </c>
      <c r="F263" s="50">
        <v>7.3197080290000001</v>
      </c>
      <c r="G263" s="15">
        <f t="shared" si="51"/>
        <v>0</v>
      </c>
      <c r="H263" s="15">
        <f t="shared" si="52"/>
        <v>7.3197080290000001</v>
      </c>
      <c r="I263" s="22">
        <f t="shared" si="57"/>
        <v>8.8027163088123999</v>
      </c>
      <c r="J263" s="15">
        <f t="shared" ref="J263:J326" si="60">I263/SQRT(1+(I263/($K$2*(300+(25*Q263)+0.05*(Q263)^3)))^2)</f>
        <v>8.7191602514769286</v>
      </c>
      <c r="K263" s="15">
        <f t="shared" si="53"/>
        <v>8.3556057335471223E-2</v>
      </c>
      <c r="L263" s="15">
        <f t="shared" si="54"/>
        <v>0</v>
      </c>
      <c r="M263" s="15">
        <f t="shared" si="58"/>
        <v>8.6679913227389382E-2</v>
      </c>
      <c r="N263" s="15">
        <f t="shared" si="55"/>
        <v>5.374154620098142E-2</v>
      </c>
      <c r="O263" s="15">
        <f t="shared" si="56"/>
        <v>5.374154620098142E-2</v>
      </c>
      <c r="P263" s="1">
        <f>'App MESURE'!T259</f>
        <v>0.83314173112261669</v>
      </c>
      <c r="Q263" s="83">
        <v>9.2786381241379328</v>
      </c>
      <c r="R263" s="77">
        <f t="shared" ref="R263:R326" si="61">(P263-O263)^2</f>
        <v>0.60746464825587931</v>
      </c>
    </row>
    <row r="264" spans="1:18" s="1" customFormat="1" x14ac:dyDescent="0.2">
      <c r="A264" s="16">
        <v>40969</v>
      </c>
      <c r="B264" s="1">
        <f t="shared" si="59"/>
        <v>3</v>
      </c>
      <c r="C264" s="46"/>
      <c r="D264" s="46"/>
      <c r="E264" s="46">
        <v>13.94761905</v>
      </c>
      <c r="F264" s="50">
        <v>16.570802919999998</v>
      </c>
      <c r="G264" s="15">
        <f t="shared" si="51"/>
        <v>0</v>
      </c>
      <c r="H264" s="15">
        <f t="shared" si="52"/>
        <v>16.570802919999998</v>
      </c>
      <c r="I264" s="22">
        <f t="shared" si="57"/>
        <v>16.65435897733547</v>
      </c>
      <c r="J264" s="15">
        <f t="shared" si="60"/>
        <v>16.410267487948893</v>
      </c>
      <c r="K264" s="15">
        <f t="shared" si="53"/>
        <v>0.24409148938657665</v>
      </c>
      <c r="L264" s="15">
        <f t="shared" si="54"/>
        <v>0</v>
      </c>
      <c r="M264" s="15">
        <f t="shared" si="58"/>
        <v>3.2938367026407962E-2</v>
      </c>
      <c r="N264" s="15">
        <f t="shared" si="55"/>
        <v>2.0421787556372938E-2</v>
      </c>
      <c r="O264" s="15">
        <f t="shared" si="56"/>
        <v>2.0421787556372938E-2</v>
      </c>
      <c r="P264" s="1">
        <f>'App MESURE'!T260</f>
        <v>0.43083208481375884</v>
      </c>
      <c r="Q264" s="83">
        <v>15.39580664516129</v>
      </c>
      <c r="R264" s="77">
        <f t="shared" si="61"/>
        <v>0.16843661209489588</v>
      </c>
    </row>
    <row r="265" spans="1:18" s="1" customFormat="1" x14ac:dyDescent="0.2">
      <c r="A265" s="16">
        <v>41000</v>
      </c>
      <c r="B265" s="1">
        <f t="shared" si="59"/>
        <v>4</v>
      </c>
      <c r="C265" s="46"/>
      <c r="D265" s="46"/>
      <c r="E265" s="46">
        <v>75.840476190000004</v>
      </c>
      <c r="F265" s="50">
        <v>73.265693429999999</v>
      </c>
      <c r="G265" s="15">
        <f t="shared" si="51"/>
        <v>3.774779111681438</v>
      </c>
      <c r="H265" s="15">
        <f t="shared" si="52"/>
        <v>69.490914318318559</v>
      </c>
      <c r="I265" s="22">
        <f t="shared" si="57"/>
        <v>69.735005807705136</v>
      </c>
      <c r="J265" s="15">
        <f t="shared" si="60"/>
        <v>54.058639072971623</v>
      </c>
      <c r="K265" s="15">
        <f t="shared" si="53"/>
        <v>15.676366734733513</v>
      </c>
      <c r="L265" s="15">
        <f t="shared" si="54"/>
        <v>0</v>
      </c>
      <c r="M265" s="15">
        <f t="shared" si="58"/>
        <v>1.2516579470035025E-2</v>
      </c>
      <c r="N265" s="15">
        <f t="shared" si="55"/>
        <v>7.7602792714217151E-3</v>
      </c>
      <c r="O265" s="15">
        <f t="shared" si="56"/>
        <v>3.7825393909528597</v>
      </c>
      <c r="P265" s="1">
        <f>'App MESURE'!T261</f>
        <v>1.5231503119398158</v>
      </c>
      <c r="Q265" s="83">
        <v>13.708855866666664</v>
      </c>
      <c r="R265" s="77">
        <f t="shared" si="61"/>
        <v>5.1048390103634098</v>
      </c>
    </row>
    <row r="266" spans="1:18" s="1" customFormat="1" x14ac:dyDescent="0.2">
      <c r="A266" s="16">
        <v>41030</v>
      </c>
      <c r="B266" s="1">
        <f t="shared" si="59"/>
        <v>5</v>
      </c>
      <c r="C266" s="46"/>
      <c r="D266" s="46"/>
      <c r="E266" s="46">
        <v>2.3809523810000002</v>
      </c>
      <c r="F266" s="50">
        <v>2.805839416</v>
      </c>
      <c r="G266" s="15">
        <f t="shared" si="51"/>
        <v>0</v>
      </c>
      <c r="H266" s="15">
        <f t="shared" si="52"/>
        <v>2.805839416</v>
      </c>
      <c r="I266" s="22">
        <f t="shared" si="57"/>
        <v>18.482206150733514</v>
      </c>
      <c r="J266" s="15">
        <f t="shared" si="60"/>
        <v>18.331979209427171</v>
      </c>
      <c r="K266" s="15">
        <f t="shared" si="53"/>
        <v>0.15022694130634306</v>
      </c>
      <c r="L266" s="15">
        <f t="shared" si="54"/>
        <v>0</v>
      </c>
      <c r="M266" s="15">
        <f t="shared" si="58"/>
        <v>4.7563001986133096E-3</v>
      </c>
      <c r="N266" s="15">
        <f t="shared" si="55"/>
        <v>2.9489061231402517E-3</v>
      </c>
      <c r="O266" s="15">
        <f t="shared" si="56"/>
        <v>2.9489061231402517E-3</v>
      </c>
      <c r="P266" s="1">
        <f>'App MESURE'!T262</f>
        <v>0.33784112092106738</v>
      </c>
      <c r="Q266" s="83">
        <v>21.119182354838706</v>
      </c>
      <c r="R266" s="77">
        <f t="shared" si="61"/>
        <v>0.11215279553226097</v>
      </c>
    </row>
    <row r="267" spans="1:18" s="1" customFormat="1" x14ac:dyDescent="0.2">
      <c r="A267" s="16">
        <v>41061</v>
      </c>
      <c r="B267" s="1">
        <f t="shared" si="59"/>
        <v>6</v>
      </c>
      <c r="C267" s="46"/>
      <c r="D267" s="46"/>
      <c r="E267" s="46">
        <v>4.8833333330000004</v>
      </c>
      <c r="F267" s="50">
        <v>4.181021898</v>
      </c>
      <c r="G267" s="15">
        <f t="shared" si="51"/>
        <v>0</v>
      </c>
      <c r="H267" s="15">
        <f t="shared" si="52"/>
        <v>4.181021898</v>
      </c>
      <c r="I267" s="22">
        <f t="shared" si="57"/>
        <v>4.3312488393063431</v>
      </c>
      <c r="J267" s="15">
        <f t="shared" si="60"/>
        <v>4.3297210630685896</v>
      </c>
      <c r="K267" s="15">
        <f t="shared" si="53"/>
        <v>1.5277762377534643E-3</v>
      </c>
      <c r="L267" s="15">
        <f t="shared" si="54"/>
        <v>0</v>
      </c>
      <c r="M267" s="15">
        <f t="shared" si="58"/>
        <v>1.8073940754730579E-3</v>
      </c>
      <c r="N267" s="15">
        <f t="shared" si="55"/>
        <v>1.1205843267932958E-3</v>
      </c>
      <c r="O267" s="15">
        <f t="shared" si="56"/>
        <v>1.1205843267932958E-3</v>
      </c>
      <c r="P267" s="1">
        <f>'App MESURE'!T263</f>
        <v>0.18741456168288975</v>
      </c>
      <c r="Q267" s="83">
        <v>22.870085333333332</v>
      </c>
      <c r="R267" s="77">
        <f t="shared" si="61"/>
        <v>3.4705445999153782E-2</v>
      </c>
    </row>
    <row r="268" spans="1:18" s="1" customFormat="1" x14ac:dyDescent="0.2">
      <c r="A268" s="16">
        <v>41091</v>
      </c>
      <c r="B268" s="1">
        <f t="shared" si="59"/>
        <v>7</v>
      </c>
      <c r="C268" s="46"/>
      <c r="D268" s="46"/>
      <c r="E268" s="46">
        <v>1.8</v>
      </c>
      <c r="F268" s="50">
        <v>2.206569343</v>
      </c>
      <c r="G268" s="15">
        <f t="shared" si="51"/>
        <v>0</v>
      </c>
      <c r="H268" s="15">
        <f t="shared" si="52"/>
        <v>2.206569343</v>
      </c>
      <c r="I268" s="22">
        <f t="shared" si="57"/>
        <v>2.2080971192377534</v>
      </c>
      <c r="J268" s="15">
        <f t="shared" si="60"/>
        <v>2.2079439545654185</v>
      </c>
      <c r="K268" s="15">
        <f t="shared" si="53"/>
        <v>1.531646723349489E-4</v>
      </c>
      <c r="L268" s="15">
        <f t="shared" si="54"/>
        <v>0</v>
      </c>
      <c r="M268" s="15">
        <f t="shared" si="58"/>
        <v>6.868097486797621E-4</v>
      </c>
      <c r="N268" s="15">
        <f t="shared" si="55"/>
        <v>4.2582204418145251E-4</v>
      </c>
      <c r="O268" s="15">
        <f t="shared" si="56"/>
        <v>4.2582204418145251E-4</v>
      </c>
      <c r="P268" s="1">
        <f>'App MESURE'!T264</f>
        <v>0.15876188373276065</v>
      </c>
      <c r="Q268" s="83">
        <v>24.863792483870967</v>
      </c>
      <c r="R268" s="77">
        <f t="shared" si="61"/>
        <v>2.5070308431049557E-2</v>
      </c>
    </row>
    <row r="269" spans="1:18" s="1" customFormat="1" ht="13.5" thickBot="1" x14ac:dyDescent="0.25">
      <c r="A269" s="16">
        <v>41122</v>
      </c>
      <c r="B269" s="4">
        <f t="shared" si="59"/>
        <v>8</v>
      </c>
      <c r="C269" s="47"/>
      <c r="D269" s="47"/>
      <c r="E269" s="47">
        <v>3.19047619</v>
      </c>
      <c r="F269" s="57">
        <v>5.1620437959999999</v>
      </c>
      <c r="G269" s="24">
        <f t="shared" si="51"/>
        <v>0</v>
      </c>
      <c r="H269" s="24">
        <f t="shared" si="52"/>
        <v>5.1620437959999999</v>
      </c>
      <c r="I269" s="23">
        <f t="shared" si="57"/>
        <v>5.1621969606723344</v>
      </c>
      <c r="J269" s="24">
        <f t="shared" si="60"/>
        <v>5.1605348141122152</v>
      </c>
      <c r="K269" s="24">
        <f t="shared" si="53"/>
        <v>1.6621465601192043E-3</v>
      </c>
      <c r="L269" s="24">
        <f t="shared" si="54"/>
        <v>0</v>
      </c>
      <c r="M269" s="24">
        <f t="shared" si="58"/>
        <v>2.6098770449830958E-4</v>
      </c>
      <c r="N269" s="24">
        <f t="shared" si="55"/>
        <v>1.6181237678895193E-4</v>
      </c>
      <c r="O269" s="24">
        <f t="shared" si="56"/>
        <v>1.6181237678895193E-4</v>
      </c>
      <c r="P269" s="4">
        <f>'App MESURE'!T265</f>
        <v>0.13610022026311314</v>
      </c>
      <c r="Q269" s="84">
        <v>26.038138774193548</v>
      </c>
      <c r="R269" s="78">
        <f t="shared" si="61"/>
        <v>1.8479250738668646E-2</v>
      </c>
    </row>
    <row r="270" spans="1:18" s="1" customFormat="1" x14ac:dyDescent="0.2">
      <c r="A270" s="16">
        <v>41153</v>
      </c>
      <c r="B270" s="1">
        <f t="shared" si="59"/>
        <v>9</v>
      </c>
      <c r="C270" s="46"/>
      <c r="D270" s="46"/>
      <c r="E270" s="46">
        <v>20</v>
      </c>
      <c r="F270" s="50">
        <v>26.47883212</v>
      </c>
      <c r="G270" s="15">
        <f t="shared" ref="G270:G333" si="62">IF((F270-$J$2)&gt;0,$I$2*(F270-$J$2),0)</f>
        <v>0</v>
      </c>
      <c r="H270" s="15">
        <f t="shared" ref="H270:H333" si="63">F270-G270</f>
        <v>26.47883212</v>
      </c>
      <c r="I270" s="22">
        <f t="shared" si="57"/>
        <v>26.480494266560118</v>
      </c>
      <c r="J270" s="15">
        <f t="shared" si="60"/>
        <v>26.121669617674709</v>
      </c>
      <c r="K270" s="15">
        <f t="shared" ref="K270:K333" si="64">I270-J270</f>
        <v>0.35882464888540966</v>
      </c>
      <c r="L270" s="15">
        <f t="shared" ref="L270:L333" si="65">IF(K270&gt;$N$2,(K270-$N$2)/$L$2,0)</f>
        <v>0</v>
      </c>
      <c r="M270" s="15">
        <f t="shared" si="58"/>
        <v>9.9175327709357655E-5</v>
      </c>
      <c r="N270" s="15">
        <f t="shared" ref="N270:N333" si="66">$M$2*M270</f>
        <v>6.1488703179801745E-5</v>
      </c>
      <c r="O270" s="15">
        <f t="shared" ref="O270:O333" si="67">N270+G270</f>
        <v>6.1488703179801745E-5</v>
      </c>
      <c r="P270" s="1">
        <f>'App MESURE'!T266</f>
        <v>0.11929933182871928</v>
      </c>
      <c r="Q270" s="83">
        <v>22.534144133333331</v>
      </c>
      <c r="R270" s="77">
        <f t="shared" si="61"/>
        <v>1.4217663233230761E-2</v>
      </c>
    </row>
    <row r="271" spans="1:18" s="1" customFormat="1" x14ac:dyDescent="0.2">
      <c r="A271" s="16">
        <v>41183</v>
      </c>
      <c r="B271" s="1">
        <f t="shared" si="59"/>
        <v>10</v>
      </c>
      <c r="C271" s="46"/>
      <c r="D271" s="46"/>
      <c r="E271" s="46">
        <v>101.85238099999999</v>
      </c>
      <c r="F271" s="50">
        <v>100.4576642</v>
      </c>
      <c r="G271" s="15">
        <f t="shared" si="62"/>
        <v>6.7065220931990277</v>
      </c>
      <c r="H271" s="15">
        <f t="shared" si="63"/>
        <v>93.75114210680097</v>
      </c>
      <c r="I271" s="22">
        <f t="shared" ref="I271:I334" si="68">H271+K270-L270</f>
        <v>94.109966755686372</v>
      </c>
      <c r="J271" s="15">
        <f t="shared" si="60"/>
        <v>76.097431484698717</v>
      </c>
      <c r="K271" s="15">
        <f t="shared" si="64"/>
        <v>18.012535270987655</v>
      </c>
      <c r="L271" s="15">
        <f t="shared" si="65"/>
        <v>0</v>
      </c>
      <c r="M271" s="15">
        <f t="shared" ref="M271:M334" si="69">L271+M270-N270</f>
        <v>3.768662452955591E-5</v>
      </c>
      <c r="N271" s="15">
        <f t="shared" si="66"/>
        <v>2.3365707208324665E-5</v>
      </c>
      <c r="O271" s="15">
        <f t="shared" si="67"/>
        <v>6.7065454589062359</v>
      </c>
      <c r="P271" s="1">
        <f>'App MESURE'!T267</f>
        <v>7.0934913843353646</v>
      </c>
      <c r="Q271" s="83">
        <v>19.595657854838709</v>
      </c>
      <c r="R271" s="77">
        <f t="shared" si="61"/>
        <v>0.14972714920620486</v>
      </c>
    </row>
    <row r="272" spans="1:18" s="1" customFormat="1" x14ac:dyDescent="0.2">
      <c r="A272" s="16">
        <v>41214</v>
      </c>
      <c r="B272" s="1">
        <f t="shared" si="59"/>
        <v>11</v>
      </c>
      <c r="C272" s="46"/>
      <c r="D272" s="46"/>
      <c r="E272" s="46">
        <v>117.0142857</v>
      </c>
      <c r="F272" s="50">
        <v>109.0481752</v>
      </c>
      <c r="G272" s="15">
        <f t="shared" si="62"/>
        <v>7.6327208797792787</v>
      </c>
      <c r="H272" s="15">
        <f t="shared" si="63"/>
        <v>101.41545432022072</v>
      </c>
      <c r="I272" s="22">
        <f t="shared" si="68"/>
        <v>119.42798959120837</v>
      </c>
      <c r="J272" s="15">
        <f t="shared" si="60"/>
        <v>74.942075211733325</v>
      </c>
      <c r="K272" s="15">
        <f t="shared" si="64"/>
        <v>44.485914379475048</v>
      </c>
      <c r="L272" s="15">
        <f t="shared" si="65"/>
        <v>6.0192784431473587</v>
      </c>
      <c r="M272" s="15">
        <f t="shared" si="69"/>
        <v>6.0192927640646801</v>
      </c>
      <c r="N272" s="15">
        <f t="shared" si="66"/>
        <v>3.7319615137201017</v>
      </c>
      <c r="O272" s="15">
        <f t="shared" si="67"/>
        <v>11.364682393499381</v>
      </c>
      <c r="P272" s="1">
        <f>'App MESURE'!T268</f>
        <v>15.197771103084138</v>
      </c>
      <c r="Q272" s="83">
        <v>15.403076649999999</v>
      </c>
      <c r="R272" s="77">
        <f t="shared" si="61"/>
        <v>14.692569055546139</v>
      </c>
    </row>
    <row r="273" spans="1:18" s="1" customFormat="1" x14ac:dyDescent="0.2">
      <c r="A273" s="16">
        <v>41244</v>
      </c>
      <c r="B273" s="1">
        <f t="shared" si="59"/>
        <v>12</v>
      </c>
      <c r="C273" s="46"/>
      <c r="D273" s="46"/>
      <c r="E273" s="46">
        <v>14.94761905</v>
      </c>
      <c r="F273" s="50">
        <v>16.140875909999998</v>
      </c>
      <c r="G273" s="15">
        <f t="shared" si="62"/>
        <v>0</v>
      </c>
      <c r="H273" s="15">
        <f t="shared" si="63"/>
        <v>16.140875909999998</v>
      </c>
      <c r="I273" s="22">
        <f t="shared" si="68"/>
        <v>54.607511846327689</v>
      </c>
      <c r="J273" s="15">
        <f t="shared" si="60"/>
        <v>44.174040892368012</v>
      </c>
      <c r="K273" s="15">
        <f t="shared" si="64"/>
        <v>10.433470953959677</v>
      </c>
      <c r="L273" s="15">
        <f t="shared" si="65"/>
        <v>0</v>
      </c>
      <c r="M273" s="15">
        <f t="shared" si="69"/>
        <v>2.2873312503445784</v>
      </c>
      <c r="N273" s="15">
        <f t="shared" si="66"/>
        <v>1.4181453752136386</v>
      </c>
      <c r="O273" s="15">
        <f t="shared" si="67"/>
        <v>1.4181453752136386</v>
      </c>
      <c r="P273" s="1">
        <f>'App MESURE'!T269</f>
        <v>5.1154146902146351</v>
      </c>
      <c r="Q273" s="83">
        <v>11.806620145161288</v>
      </c>
      <c r="R273" s="77">
        <f t="shared" si="61"/>
        <v>13.669800387647937</v>
      </c>
    </row>
    <row r="274" spans="1:18" s="1" customFormat="1" x14ac:dyDescent="0.2">
      <c r="A274" s="16">
        <v>41275</v>
      </c>
      <c r="B274" s="1">
        <f t="shared" si="59"/>
        <v>1</v>
      </c>
      <c r="C274" s="46"/>
      <c r="D274" s="46"/>
      <c r="E274" s="46">
        <v>48.652380950000001</v>
      </c>
      <c r="F274" s="50">
        <v>42.434306569999997</v>
      </c>
      <c r="G274" s="15">
        <f t="shared" si="62"/>
        <v>0.45064704336579314</v>
      </c>
      <c r="H274" s="15">
        <f t="shared" si="63"/>
        <v>41.983659526634206</v>
      </c>
      <c r="I274" s="22">
        <f t="shared" si="68"/>
        <v>52.417130480593883</v>
      </c>
      <c r="J274" s="15">
        <f t="shared" si="60"/>
        <v>42.291446454175414</v>
      </c>
      <c r="K274" s="15">
        <f t="shared" si="64"/>
        <v>10.125684026418469</v>
      </c>
      <c r="L274" s="15">
        <f t="shared" si="65"/>
        <v>0</v>
      </c>
      <c r="M274" s="15">
        <f t="shared" si="69"/>
        <v>0.86918587513093981</v>
      </c>
      <c r="N274" s="15">
        <f t="shared" si="66"/>
        <v>0.53889524258118271</v>
      </c>
      <c r="O274" s="15">
        <f t="shared" si="67"/>
        <v>0.9895422859469758</v>
      </c>
      <c r="P274" s="1">
        <f>'App MESURE'!T270</f>
        <v>3.3192825010772249</v>
      </c>
      <c r="Q274" s="83">
        <v>11.089041306451612</v>
      </c>
      <c r="R274" s="77">
        <f t="shared" si="61"/>
        <v>5.4276894699951379</v>
      </c>
    </row>
    <row r="275" spans="1:18" s="1" customFormat="1" x14ac:dyDescent="0.2">
      <c r="A275" s="16">
        <v>41306</v>
      </c>
      <c r="B275" s="1">
        <f t="shared" si="59"/>
        <v>2</v>
      </c>
      <c r="C275" s="46"/>
      <c r="D275" s="46"/>
      <c r="E275" s="46">
        <v>30.297619050000002</v>
      </c>
      <c r="F275" s="50">
        <v>24.471532849999999</v>
      </c>
      <c r="G275" s="15">
        <f t="shared" si="62"/>
        <v>0</v>
      </c>
      <c r="H275" s="15">
        <f t="shared" si="63"/>
        <v>24.471532849999999</v>
      </c>
      <c r="I275" s="22">
        <f t="shared" si="68"/>
        <v>34.597216876418472</v>
      </c>
      <c r="J275" s="15">
        <f t="shared" si="60"/>
        <v>31.051333421749057</v>
      </c>
      <c r="K275" s="15">
        <f t="shared" si="64"/>
        <v>3.5458834546694149</v>
      </c>
      <c r="L275" s="15">
        <f t="shared" si="65"/>
        <v>0</v>
      </c>
      <c r="M275" s="15">
        <f t="shared" si="69"/>
        <v>0.3302906325497571</v>
      </c>
      <c r="N275" s="15">
        <f t="shared" si="66"/>
        <v>0.20478019218084939</v>
      </c>
      <c r="O275" s="15">
        <f t="shared" si="67"/>
        <v>0.20478019218084939</v>
      </c>
      <c r="P275" s="1">
        <f>'App MESURE'!T271</f>
        <v>1.2596759142438563</v>
      </c>
      <c r="Q275" s="83">
        <v>10.843423696428573</v>
      </c>
      <c r="R275" s="77">
        <f t="shared" si="61"/>
        <v>1.1128049844268326</v>
      </c>
    </row>
    <row r="276" spans="1:18" s="1" customFormat="1" x14ac:dyDescent="0.2">
      <c r="A276" s="16">
        <v>41334</v>
      </c>
      <c r="B276" s="1">
        <f t="shared" si="59"/>
        <v>3</v>
      </c>
      <c r="C276" s="46"/>
      <c r="D276" s="46"/>
      <c r="E276" s="46">
        <v>97.097619050000006</v>
      </c>
      <c r="F276" s="50">
        <v>95.353284669999994</v>
      </c>
      <c r="G276" s="15">
        <f t="shared" si="62"/>
        <v>6.1561857829456477</v>
      </c>
      <c r="H276" s="15">
        <f t="shared" si="63"/>
        <v>89.197098887054352</v>
      </c>
      <c r="I276" s="22">
        <f t="shared" si="68"/>
        <v>92.742982341723774</v>
      </c>
      <c r="J276" s="15">
        <f t="shared" si="60"/>
        <v>64.235771920981378</v>
      </c>
      <c r="K276" s="15">
        <f t="shared" si="64"/>
        <v>28.507210420742396</v>
      </c>
      <c r="L276" s="15">
        <f t="shared" si="65"/>
        <v>0.66359264923243477</v>
      </c>
      <c r="M276" s="15">
        <f t="shared" si="69"/>
        <v>0.78910308960134246</v>
      </c>
      <c r="N276" s="15">
        <f t="shared" si="66"/>
        <v>0.48924391555283231</v>
      </c>
      <c r="O276" s="15">
        <f t="shared" si="67"/>
        <v>6.6454296984984804</v>
      </c>
      <c r="P276" s="1">
        <f>'App MESURE'!T272</f>
        <v>9.6623342020096654</v>
      </c>
      <c r="Q276" s="83">
        <v>14.285845338709677</v>
      </c>
      <c r="R276" s="77">
        <f t="shared" si="61"/>
        <v>9.1017127833060698</v>
      </c>
    </row>
    <row r="277" spans="1:18" s="1" customFormat="1" x14ac:dyDescent="0.2">
      <c r="A277" s="16">
        <v>41365</v>
      </c>
      <c r="B277" s="1">
        <f t="shared" si="59"/>
        <v>4</v>
      </c>
      <c r="C277" s="46"/>
      <c r="D277" s="46"/>
      <c r="E277" s="46">
        <v>28.264285709999999</v>
      </c>
      <c r="F277" s="50">
        <v>35.081021900000003</v>
      </c>
      <c r="G277" s="15">
        <f t="shared" si="62"/>
        <v>0</v>
      </c>
      <c r="H277" s="15">
        <f t="shared" si="63"/>
        <v>35.081021900000003</v>
      </c>
      <c r="I277" s="22">
        <f t="shared" si="68"/>
        <v>62.924639671509965</v>
      </c>
      <c r="J277" s="15">
        <f t="shared" si="60"/>
        <v>53.61794470766516</v>
      </c>
      <c r="K277" s="15">
        <f t="shared" si="64"/>
        <v>9.3066949638448051</v>
      </c>
      <c r="L277" s="15">
        <f t="shared" si="65"/>
        <v>0</v>
      </c>
      <c r="M277" s="15">
        <f t="shared" si="69"/>
        <v>0.29985917404851015</v>
      </c>
      <c r="N277" s="15">
        <f t="shared" si="66"/>
        <v>0.18591268791007629</v>
      </c>
      <c r="O277" s="15">
        <f t="shared" si="67"/>
        <v>0.18591268791007629</v>
      </c>
      <c r="P277" s="1">
        <f>'App MESURE'!T273</f>
        <v>3.2802106675088663</v>
      </c>
      <c r="Q277" s="83">
        <v>16.2939261</v>
      </c>
      <c r="R277" s="77">
        <f t="shared" si="61"/>
        <v>9.574679986549155</v>
      </c>
    </row>
    <row r="278" spans="1:18" s="1" customFormat="1" x14ac:dyDescent="0.2">
      <c r="A278" s="16">
        <v>41395</v>
      </c>
      <c r="B278" s="1">
        <f t="shared" si="59"/>
        <v>5</v>
      </c>
      <c r="C278" s="46"/>
      <c r="D278" s="46"/>
      <c r="E278" s="46">
        <v>19.033333330000001</v>
      </c>
      <c r="F278" s="50">
        <v>15.76058394</v>
      </c>
      <c r="G278" s="15">
        <f t="shared" si="62"/>
        <v>0</v>
      </c>
      <c r="H278" s="15">
        <f t="shared" si="63"/>
        <v>15.76058394</v>
      </c>
      <c r="I278" s="22">
        <f t="shared" si="68"/>
        <v>25.067278903844805</v>
      </c>
      <c r="J278" s="15">
        <f t="shared" si="60"/>
        <v>24.421932391512147</v>
      </c>
      <c r="K278" s="15">
        <f t="shared" si="64"/>
        <v>0.64534651233265805</v>
      </c>
      <c r="L278" s="15">
        <f t="shared" si="65"/>
        <v>0</v>
      </c>
      <c r="M278" s="15">
        <f t="shared" si="69"/>
        <v>0.11394648613843386</v>
      </c>
      <c r="N278" s="15">
        <f t="shared" si="66"/>
        <v>7.0646821405828994E-2</v>
      </c>
      <c r="O278" s="15">
        <f t="shared" si="67"/>
        <v>7.0646821405828994E-2</v>
      </c>
      <c r="P278" s="1">
        <f>'App MESURE'!T274</f>
        <v>0.57969577070920231</v>
      </c>
      <c r="Q278" s="83">
        <v>17.087826403225804</v>
      </c>
      <c r="R278" s="77">
        <f t="shared" si="61"/>
        <v>0.25913083278686833</v>
      </c>
    </row>
    <row r="279" spans="1:18" s="1" customFormat="1" x14ac:dyDescent="0.2">
      <c r="A279" s="16">
        <v>41426</v>
      </c>
      <c r="B279" s="1">
        <f t="shared" si="59"/>
        <v>6</v>
      </c>
      <c r="C279" s="46"/>
      <c r="D279" s="46"/>
      <c r="E279" s="46">
        <v>0.63571428600000002</v>
      </c>
      <c r="F279" s="50">
        <v>1.57080292</v>
      </c>
      <c r="G279" s="15">
        <f t="shared" si="62"/>
        <v>0</v>
      </c>
      <c r="H279" s="15">
        <f t="shared" si="63"/>
        <v>1.57080292</v>
      </c>
      <c r="I279" s="22">
        <f t="shared" si="68"/>
        <v>2.2161494323326583</v>
      </c>
      <c r="J279" s="15">
        <f t="shared" si="60"/>
        <v>2.2158959222682939</v>
      </c>
      <c r="K279" s="15">
        <f t="shared" si="64"/>
        <v>2.5351006436435952E-4</v>
      </c>
      <c r="L279" s="15">
        <f t="shared" si="65"/>
        <v>0</v>
      </c>
      <c r="M279" s="15">
        <f t="shared" si="69"/>
        <v>4.3299664732604867E-2</v>
      </c>
      <c r="N279" s="15">
        <f t="shared" si="66"/>
        <v>2.6845792134215018E-2</v>
      </c>
      <c r="O279" s="15">
        <f t="shared" si="67"/>
        <v>2.6845792134215018E-2</v>
      </c>
      <c r="P279" s="1">
        <f>'App MESURE'!T275</f>
        <v>0.22896094471057682</v>
      </c>
      <c r="Q279" s="83">
        <v>21.355740299999997</v>
      </c>
      <c r="R279" s="77">
        <f t="shared" si="61"/>
        <v>4.0850534900966018E-2</v>
      </c>
    </row>
    <row r="280" spans="1:18" s="1" customFormat="1" x14ac:dyDescent="0.2">
      <c r="A280" s="16">
        <v>41456</v>
      </c>
      <c r="B280" s="1">
        <f t="shared" si="59"/>
        <v>7</v>
      </c>
      <c r="C280" s="46"/>
      <c r="D280" s="46"/>
      <c r="E280" s="46">
        <v>1.7809523810000001</v>
      </c>
      <c r="F280" s="50">
        <v>3.0576642340000002</v>
      </c>
      <c r="G280" s="15">
        <f t="shared" si="62"/>
        <v>0</v>
      </c>
      <c r="H280" s="15">
        <f t="shared" si="63"/>
        <v>3.0576642340000002</v>
      </c>
      <c r="I280" s="22">
        <f t="shared" si="68"/>
        <v>3.0579177440643646</v>
      </c>
      <c r="J280" s="15">
        <f t="shared" si="60"/>
        <v>3.0575002572079741</v>
      </c>
      <c r="K280" s="15">
        <f t="shared" si="64"/>
        <v>4.1748685639042549E-4</v>
      </c>
      <c r="L280" s="15">
        <f t="shared" si="65"/>
        <v>0</v>
      </c>
      <c r="M280" s="15">
        <f t="shared" si="69"/>
        <v>1.6453872598389849E-2</v>
      </c>
      <c r="N280" s="15">
        <f t="shared" si="66"/>
        <v>1.0201401011001707E-2</v>
      </c>
      <c r="O280" s="15">
        <f t="shared" si="67"/>
        <v>1.0201401011001707E-2</v>
      </c>
      <c r="P280" s="1">
        <f>'App MESURE'!T276</f>
        <v>0.14482626309337965</v>
      </c>
      <c r="Q280" s="83">
        <v>24.677051999999993</v>
      </c>
      <c r="R280" s="77">
        <f t="shared" si="61"/>
        <v>1.8123853490699286E-2</v>
      </c>
    </row>
    <row r="281" spans="1:18" s="1" customFormat="1" ht="13.5" thickBot="1" x14ac:dyDescent="0.25">
      <c r="A281" s="16">
        <v>41487</v>
      </c>
      <c r="B281" s="4">
        <f t="shared" si="59"/>
        <v>8</v>
      </c>
      <c r="C281" s="47"/>
      <c r="D281" s="47"/>
      <c r="E281" s="47">
        <v>2.34047619</v>
      </c>
      <c r="F281" s="57">
        <v>3.9934306570000002</v>
      </c>
      <c r="G281" s="24">
        <f t="shared" si="62"/>
        <v>0</v>
      </c>
      <c r="H281" s="24">
        <f t="shared" si="63"/>
        <v>3.9934306570000002</v>
      </c>
      <c r="I281" s="23">
        <f t="shared" si="68"/>
        <v>3.9938481438563906</v>
      </c>
      <c r="J281" s="24">
        <f t="shared" si="60"/>
        <v>3.9931040149574986</v>
      </c>
      <c r="K281" s="24">
        <f t="shared" si="64"/>
        <v>7.4412889889208245E-4</v>
      </c>
      <c r="L281" s="24">
        <f t="shared" si="65"/>
        <v>0</v>
      </c>
      <c r="M281" s="24">
        <f t="shared" si="69"/>
        <v>6.2524715873881424E-3</v>
      </c>
      <c r="N281" s="24">
        <f t="shared" si="66"/>
        <v>3.876532384180648E-3</v>
      </c>
      <c r="O281" s="24">
        <f t="shared" si="67"/>
        <v>3.876532384180648E-3</v>
      </c>
      <c r="P281" s="4">
        <f>'App MESURE'!T277</f>
        <v>7.710175157489281E-2</v>
      </c>
      <c r="Q281" s="84">
        <v>26.28463977419355</v>
      </c>
      <c r="R281" s="78">
        <f t="shared" si="61"/>
        <v>5.3619327255278407E-3</v>
      </c>
    </row>
    <row r="282" spans="1:18" s="1" customFormat="1" x14ac:dyDescent="0.2">
      <c r="A282" s="16">
        <v>41518</v>
      </c>
      <c r="B282" s="1">
        <f t="shared" ref="B282:B345" si="70">B270</f>
        <v>9</v>
      </c>
      <c r="C282" s="46"/>
      <c r="D282" s="46"/>
      <c r="E282" s="46">
        <v>20.669047620000001</v>
      </c>
      <c r="F282" s="50">
        <v>37.91459854</v>
      </c>
      <c r="G282" s="15">
        <f t="shared" si="62"/>
        <v>0</v>
      </c>
      <c r="H282" s="15">
        <f t="shared" si="63"/>
        <v>37.91459854</v>
      </c>
      <c r="I282" s="22">
        <f t="shared" si="68"/>
        <v>37.915342668898894</v>
      </c>
      <c r="J282" s="15">
        <f t="shared" si="60"/>
        <v>36.827824385735447</v>
      </c>
      <c r="K282" s="15">
        <f t="shared" si="64"/>
        <v>1.0875182831634476</v>
      </c>
      <c r="L282" s="15">
        <f t="shared" si="65"/>
        <v>0</v>
      </c>
      <c r="M282" s="15">
        <f t="shared" si="69"/>
        <v>2.3759392032074943E-3</v>
      </c>
      <c r="N282" s="15">
        <f t="shared" si="66"/>
        <v>1.4730823059886464E-3</v>
      </c>
      <c r="O282" s="15">
        <f t="shared" si="67"/>
        <v>1.4730823059886464E-3</v>
      </c>
      <c r="P282" s="1">
        <f>'App MESURE'!T278</f>
        <v>6.3687088716423298E-2</v>
      </c>
      <c r="Q282" s="83">
        <v>22.142449666666668</v>
      </c>
      <c r="R282" s="77">
        <f t="shared" si="61"/>
        <v>3.8705825936376044E-3</v>
      </c>
    </row>
    <row r="283" spans="1:18" s="1" customFormat="1" x14ac:dyDescent="0.2">
      <c r="A283" s="16">
        <v>41548</v>
      </c>
      <c r="B283" s="1">
        <f t="shared" si="70"/>
        <v>10</v>
      </c>
      <c r="C283" s="46"/>
      <c r="D283" s="46"/>
      <c r="E283" s="46">
        <v>13.84285714</v>
      </c>
      <c r="F283" s="50">
        <v>15.58613139</v>
      </c>
      <c r="G283" s="15">
        <f t="shared" si="62"/>
        <v>0</v>
      </c>
      <c r="H283" s="15">
        <f t="shared" si="63"/>
        <v>15.58613139</v>
      </c>
      <c r="I283" s="22">
        <f t="shared" si="68"/>
        <v>16.673649673163446</v>
      </c>
      <c r="J283" s="15">
        <f t="shared" si="60"/>
        <v>16.541536404084525</v>
      </c>
      <c r="K283" s="15">
        <f t="shared" si="64"/>
        <v>0.13211326907892129</v>
      </c>
      <c r="L283" s="15">
        <f t="shared" si="65"/>
        <v>0</v>
      </c>
      <c r="M283" s="15">
        <f t="shared" si="69"/>
        <v>9.0285689721884789E-4</v>
      </c>
      <c r="N283" s="15">
        <f t="shared" si="66"/>
        <v>5.5977127627568574E-4</v>
      </c>
      <c r="O283" s="15">
        <f t="shared" si="67"/>
        <v>5.5977127627568574E-4</v>
      </c>
      <c r="P283" s="1">
        <f>'App MESURE'!T279</f>
        <v>5.717511645503031E-2</v>
      </c>
      <c r="Q283" s="83">
        <v>19.847129645161285</v>
      </c>
      <c r="R283" s="77">
        <f t="shared" si="61"/>
        <v>3.2052973097095347E-3</v>
      </c>
    </row>
    <row r="284" spans="1:18" s="1" customFormat="1" x14ac:dyDescent="0.2">
      <c r="A284" s="16">
        <v>41579</v>
      </c>
      <c r="B284" s="1">
        <f t="shared" si="70"/>
        <v>11</v>
      </c>
      <c r="C284" s="46"/>
      <c r="D284" s="46"/>
      <c r="E284" s="46">
        <v>40.111904760000002</v>
      </c>
      <c r="F284" s="50">
        <v>39.147445259999998</v>
      </c>
      <c r="G284" s="15">
        <f t="shared" si="62"/>
        <v>9.6269177255200469E-2</v>
      </c>
      <c r="H284" s="15">
        <f t="shared" si="63"/>
        <v>39.051176082744796</v>
      </c>
      <c r="I284" s="22">
        <f t="shared" si="68"/>
        <v>39.183289351823717</v>
      </c>
      <c r="J284" s="15">
        <f t="shared" si="60"/>
        <v>35.892467465278713</v>
      </c>
      <c r="K284" s="15">
        <f t="shared" si="64"/>
        <v>3.2908218865450038</v>
      </c>
      <c r="L284" s="15">
        <f t="shared" si="65"/>
        <v>0</v>
      </c>
      <c r="M284" s="15">
        <f t="shared" si="69"/>
        <v>3.4308562094316215E-4</v>
      </c>
      <c r="N284" s="15">
        <f t="shared" si="66"/>
        <v>2.1271308498476053E-4</v>
      </c>
      <c r="O284" s="15">
        <f t="shared" si="67"/>
        <v>9.6481890340185228E-2</v>
      </c>
      <c r="P284" s="1">
        <f>'App MESURE'!T280</f>
        <v>0.15967355984935569</v>
      </c>
      <c r="Q284" s="83">
        <v>14.353710350000002</v>
      </c>
      <c r="R284" s="77">
        <f t="shared" si="61"/>
        <v>3.9931870953562234E-3</v>
      </c>
    </row>
    <row r="285" spans="1:18" s="1" customFormat="1" x14ac:dyDescent="0.2">
      <c r="A285" s="16">
        <v>41609</v>
      </c>
      <c r="B285" s="1">
        <f t="shared" si="70"/>
        <v>12</v>
      </c>
      <c r="C285" s="46"/>
      <c r="D285" s="46"/>
      <c r="E285" s="46">
        <v>21.554761899999999</v>
      </c>
      <c r="F285" s="50">
        <v>20.68759124</v>
      </c>
      <c r="G285" s="15">
        <f t="shared" si="62"/>
        <v>0</v>
      </c>
      <c r="H285" s="15">
        <f t="shared" si="63"/>
        <v>20.68759124</v>
      </c>
      <c r="I285" s="22">
        <f t="shared" si="68"/>
        <v>23.978413126545004</v>
      </c>
      <c r="J285" s="15">
        <f t="shared" si="60"/>
        <v>22.828690314428812</v>
      </c>
      <c r="K285" s="15">
        <f t="shared" si="64"/>
        <v>1.1497228121161918</v>
      </c>
      <c r="L285" s="15">
        <f t="shared" si="65"/>
        <v>0</v>
      </c>
      <c r="M285" s="15">
        <f t="shared" si="69"/>
        <v>1.3037253595840162E-4</v>
      </c>
      <c r="N285" s="15">
        <f t="shared" si="66"/>
        <v>8.0830972294209009E-5</v>
      </c>
      <c r="O285" s="15">
        <f t="shared" si="67"/>
        <v>8.0830972294209009E-5</v>
      </c>
      <c r="P285" s="1">
        <f>'App MESURE'!T281</f>
        <v>0.12125292350713712</v>
      </c>
      <c r="Q285" s="83">
        <v>11.704018822580641</v>
      </c>
      <c r="R285" s="77">
        <f t="shared" si="61"/>
        <v>1.4682676009272535E-2</v>
      </c>
    </row>
    <row r="286" spans="1:18" s="1" customFormat="1" x14ac:dyDescent="0.2">
      <c r="A286" s="16">
        <v>41640</v>
      </c>
      <c r="B286" s="1">
        <f t="shared" si="70"/>
        <v>1</v>
      </c>
      <c r="C286" s="46"/>
      <c r="D286" s="46"/>
      <c r="E286" s="46">
        <v>94.069047620000006</v>
      </c>
      <c r="F286" s="50">
        <v>85.690510950000004</v>
      </c>
      <c r="G286" s="15">
        <f t="shared" si="62"/>
        <v>5.1143793881382225</v>
      </c>
      <c r="H286" s="15">
        <f t="shared" si="63"/>
        <v>80.576131561861786</v>
      </c>
      <c r="I286" s="22">
        <f t="shared" si="68"/>
        <v>81.725854373977981</v>
      </c>
      <c r="J286" s="15">
        <f t="shared" si="60"/>
        <v>54.849176736004026</v>
      </c>
      <c r="K286" s="15">
        <f t="shared" si="64"/>
        <v>26.876677637973955</v>
      </c>
      <c r="L286" s="15">
        <f t="shared" si="65"/>
        <v>0.11707640587885722</v>
      </c>
      <c r="M286" s="15">
        <f t="shared" si="69"/>
        <v>0.11712594744252142</v>
      </c>
      <c r="N286" s="15">
        <f t="shared" si="66"/>
        <v>7.2618087414363278E-2</v>
      </c>
      <c r="O286" s="15">
        <f t="shared" si="67"/>
        <v>5.1869974755525856</v>
      </c>
      <c r="P286" s="1">
        <f>'App MESURE'!T282</f>
        <v>2.3259462523243406</v>
      </c>
      <c r="Q286" s="83">
        <v>11.578349516129034</v>
      </c>
      <c r="R286" s="77">
        <f t="shared" si="61"/>
        <v>8.1856141019358368</v>
      </c>
    </row>
    <row r="287" spans="1:18" s="1" customFormat="1" x14ac:dyDescent="0.2">
      <c r="A287" s="16">
        <v>41671</v>
      </c>
      <c r="B287" s="1">
        <f t="shared" si="70"/>
        <v>2</v>
      </c>
      <c r="C287" s="46"/>
      <c r="D287" s="46"/>
      <c r="E287" s="46">
        <v>39.030952380000002</v>
      </c>
      <c r="F287" s="50">
        <v>28.162043799999999</v>
      </c>
      <c r="G287" s="15">
        <f t="shared" si="62"/>
        <v>0</v>
      </c>
      <c r="H287" s="15">
        <f t="shared" si="63"/>
        <v>28.162043799999999</v>
      </c>
      <c r="I287" s="22">
        <f t="shared" si="68"/>
        <v>54.9216450320951</v>
      </c>
      <c r="J287" s="15">
        <f t="shared" si="60"/>
        <v>43.96730778865669</v>
      </c>
      <c r="K287" s="15">
        <f t="shared" si="64"/>
        <v>10.95433724343841</v>
      </c>
      <c r="L287" s="15">
        <f t="shared" si="65"/>
        <v>0</v>
      </c>
      <c r="M287" s="15">
        <f t="shared" si="69"/>
        <v>4.4507860028158139E-2</v>
      </c>
      <c r="N287" s="15">
        <f t="shared" si="66"/>
        <v>2.7594873217458047E-2</v>
      </c>
      <c r="O287" s="15">
        <f t="shared" si="67"/>
        <v>2.7594873217458047E-2</v>
      </c>
      <c r="P287" s="1">
        <f>'App MESURE'!T283</f>
        <v>1.3038270861761003</v>
      </c>
      <c r="Q287" s="83">
        <v>11.454003607142861</v>
      </c>
      <c r="R287" s="77">
        <f t="shared" si="61"/>
        <v>1.6287686613933134</v>
      </c>
    </row>
    <row r="288" spans="1:18" s="1" customFormat="1" x14ac:dyDescent="0.2">
      <c r="A288" s="16">
        <v>41699</v>
      </c>
      <c r="B288" s="1">
        <f t="shared" si="70"/>
        <v>3</v>
      </c>
      <c r="C288" s="46"/>
      <c r="D288" s="46"/>
      <c r="E288" s="46">
        <v>21.426190479999999</v>
      </c>
      <c r="F288" s="50">
        <v>23.05182482</v>
      </c>
      <c r="G288" s="15">
        <f t="shared" si="62"/>
        <v>0</v>
      </c>
      <c r="H288" s="15">
        <f t="shared" si="63"/>
        <v>23.05182482</v>
      </c>
      <c r="I288" s="22">
        <f t="shared" si="68"/>
        <v>34.00616206343841</v>
      </c>
      <c r="J288" s="15">
        <f t="shared" si="60"/>
        <v>31.63402774093327</v>
      </c>
      <c r="K288" s="15">
        <f t="shared" si="64"/>
        <v>2.3721343225051399</v>
      </c>
      <c r="L288" s="15">
        <f t="shared" si="65"/>
        <v>0</v>
      </c>
      <c r="M288" s="15">
        <f t="shared" si="69"/>
        <v>1.6912986810700092E-2</v>
      </c>
      <c r="N288" s="15">
        <f t="shared" si="66"/>
        <v>1.0486051822634056E-2</v>
      </c>
      <c r="O288" s="15">
        <f t="shared" si="67"/>
        <v>1.0486051822634056E-2</v>
      </c>
      <c r="P288" s="1">
        <f>'App MESURE'!T284</f>
        <v>0.24406872035700836</v>
      </c>
      <c r="Q288" s="83">
        <v>13.816137838709679</v>
      </c>
      <c r="R288" s="77">
        <f t="shared" si="61"/>
        <v>5.4560863039639369E-2</v>
      </c>
    </row>
    <row r="289" spans="1:18" s="1" customFormat="1" x14ac:dyDescent="0.2">
      <c r="A289" s="16">
        <v>41730</v>
      </c>
      <c r="B289" s="1">
        <f t="shared" si="70"/>
        <v>4</v>
      </c>
      <c r="C289" s="46"/>
      <c r="D289" s="46"/>
      <c r="E289" s="46">
        <v>35.745238100000002</v>
      </c>
      <c r="F289" s="50">
        <v>35.882481749999997</v>
      </c>
      <c r="G289" s="15">
        <f t="shared" si="62"/>
        <v>0</v>
      </c>
      <c r="H289" s="15">
        <f t="shared" si="63"/>
        <v>35.882481749999997</v>
      </c>
      <c r="I289" s="22">
        <f t="shared" si="68"/>
        <v>38.254616072505137</v>
      </c>
      <c r="J289" s="15">
        <f t="shared" si="60"/>
        <v>36.225849311400346</v>
      </c>
      <c r="K289" s="15">
        <f t="shared" si="64"/>
        <v>2.0287667611047908</v>
      </c>
      <c r="L289" s="15">
        <f t="shared" si="65"/>
        <v>0</v>
      </c>
      <c r="M289" s="15">
        <f t="shared" si="69"/>
        <v>6.4269349880660357E-3</v>
      </c>
      <c r="N289" s="15">
        <f t="shared" si="66"/>
        <v>3.9846996926009423E-3</v>
      </c>
      <c r="O289" s="15">
        <f t="shared" si="67"/>
        <v>3.9846996926009423E-3</v>
      </c>
      <c r="P289" s="1">
        <f>'App MESURE'!T285</f>
        <v>0.43148328203989789</v>
      </c>
      <c r="Q289" s="83">
        <v>17.65368453333333</v>
      </c>
      <c r="R289" s="77">
        <f t="shared" si="61"/>
        <v>0.18275503790894862</v>
      </c>
    </row>
    <row r="290" spans="1:18" s="1" customFormat="1" x14ac:dyDescent="0.2">
      <c r="A290" s="16">
        <v>41760</v>
      </c>
      <c r="B290" s="1">
        <f t="shared" si="70"/>
        <v>5</v>
      </c>
      <c r="C290" s="46"/>
      <c r="D290" s="46"/>
      <c r="E290" s="46">
        <v>4.835714286</v>
      </c>
      <c r="F290" s="50">
        <v>5.887591241</v>
      </c>
      <c r="G290" s="15">
        <f t="shared" si="62"/>
        <v>0</v>
      </c>
      <c r="H290" s="15">
        <f t="shared" si="63"/>
        <v>5.887591241</v>
      </c>
      <c r="I290" s="22">
        <f t="shared" si="68"/>
        <v>7.9163580021047908</v>
      </c>
      <c r="J290" s="15">
        <f t="shared" si="60"/>
        <v>7.9036756208490049</v>
      </c>
      <c r="K290" s="15">
        <f t="shared" si="64"/>
        <v>1.2682381255785913E-2</v>
      </c>
      <c r="L290" s="15">
        <f t="shared" si="65"/>
        <v>0</v>
      </c>
      <c r="M290" s="15">
        <f t="shared" si="69"/>
        <v>2.4422352954650934E-3</v>
      </c>
      <c r="N290" s="15">
        <f t="shared" si="66"/>
        <v>1.5141858831883579E-3</v>
      </c>
      <c r="O290" s="15">
        <f t="shared" si="67"/>
        <v>1.5141858831883579E-3</v>
      </c>
      <c r="P290" s="1">
        <f>'App MESURE'!T286</f>
        <v>7.3845765444196285E-2</v>
      </c>
      <c r="Q290" s="83">
        <v>20.68222006451613</v>
      </c>
      <c r="R290" s="77">
        <f t="shared" si="61"/>
        <v>5.2318574017904199E-3</v>
      </c>
    </row>
    <row r="291" spans="1:18" s="1" customFormat="1" x14ac:dyDescent="0.2">
      <c r="A291" s="16">
        <v>41791</v>
      </c>
      <c r="B291" s="1">
        <f t="shared" si="70"/>
        <v>6</v>
      </c>
      <c r="C291" s="46"/>
      <c r="D291" s="46"/>
      <c r="E291" s="46">
        <v>2.6190476189999998</v>
      </c>
      <c r="F291" s="50">
        <v>2.874452555</v>
      </c>
      <c r="G291" s="15">
        <f t="shared" si="62"/>
        <v>0</v>
      </c>
      <c r="H291" s="15">
        <f t="shared" si="63"/>
        <v>2.874452555</v>
      </c>
      <c r="I291" s="22">
        <f t="shared" si="68"/>
        <v>2.8871349362557859</v>
      </c>
      <c r="J291" s="15">
        <f t="shared" si="60"/>
        <v>2.8865543926006332</v>
      </c>
      <c r="K291" s="15">
        <f t="shared" si="64"/>
        <v>5.8054365515269879E-4</v>
      </c>
      <c r="L291" s="15">
        <f t="shared" si="65"/>
        <v>0</v>
      </c>
      <c r="M291" s="15">
        <f t="shared" si="69"/>
        <v>9.2804941227673556E-4</v>
      </c>
      <c r="N291" s="15">
        <f t="shared" si="66"/>
        <v>5.7539063561157602E-4</v>
      </c>
      <c r="O291" s="15">
        <f t="shared" si="67"/>
        <v>5.7539063561157602E-4</v>
      </c>
      <c r="P291" s="1">
        <f>'App MESURE'!T287</f>
        <v>5.6002961447979581E-2</v>
      </c>
      <c r="Q291" s="83">
        <v>21.106848800000002</v>
      </c>
      <c r="R291" s="77">
        <f t="shared" si="61"/>
        <v>3.0722156061600693E-3</v>
      </c>
    </row>
    <row r="292" spans="1:18" s="1" customFormat="1" x14ac:dyDescent="0.2">
      <c r="A292" s="16">
        <v>41821</v>
      </c>
      <c r="B292" s="1">
        <f t="shared" si="70"/>
        <v>7</v>
      </c>
      <c r="C292" s="46"/>
      <c r="D292" s="46"/>
      <c r="E292" s="46">
        <v>0.96666666700000003</v>
      </c>
      <c r="F292" s="50">
        <v>1.143065693</v>
      </c>
      <c r="G292" s="15">
        <f t="shared" si="62"/>
        <v>0</v>
      </c>
      <c r="H292" s="15">
        <f t="shared" si="63"/>
        <v>1.143065693</v>
      </c>
      <c r="I292" s="22">
        <f t="shared" si="68"/>
        <v>1.1436462366551527</v>
      </c>
      <c r="J292" s="15">
        <f t="shared" si="60"/>
        <v>1.1436173914363323</v>
      </c>
      <c r="K292" s="15">
        <f t="shared" si="64"/>
        <v>2.8845218820405805E-5</v>
      </c>
      <c r="L292" s="15">
        <f t="shared" si="65"/>
        <v>0</v>
      </c>
      <c r="M292" s="15">
        <f t="shared" si="69"/>
        <v>3.5265877666515954E-4</v>
      </c>
      <c r="N292" s="15">
        <f t="shared" si="66"/>
        <v>2.1864844153239891E-4</v>
      </c>
      <c r="O292" s="15">
        <f t="shared" si="67"/>
        <v>2.1864844153239891E-4</v>
      </c>
      <c r="P292" s="1">
        <f>'App MESURE'!T288</f>
        <v>5.6784398119346741E-2</v>
      </c>
      <c r="Q292" s="83">
        <v>22.694064806451614</v>
      </c>
      <c r="R292" s="77">
        <f t="shared" si="61"/>
        <v>3.1996840366131539E-3</v>
      </c>
    </row>
    <row r="293" spans="1:18" s="1" customFormat="1" ht="13.5" thickBot="1" x14ac:dyDescent="0.25">
      <c r="A293" s="16">
        <v>41852</v>
      </c>
      <c r="B293" s="4">
        <f t="shared" si="70"/>
        <v>8</v>
      </c>
      <c r="C293" s="47"/>
      <c r="D293" s="47"/>
      <c r="E293" s="47">
        <v>0.485714286</v>
      </c>
      <c r="F293" s="57">
        <v>1.1394160579999999</v>
      </c>
      <c r="G293" s="24">
        <f t="shared" si="62"/>
        <v>0</v>
      </c>
      <c r="H293" s="24">
        <f t="shared" si="63"/>
        <v>1.1394160579999999</v>
      </c>
      <c r="I293" s="23">
        <f t="shared" si="68"/>
        <v>1.1394449032188203</v>
      </c>
      <c r="J293" s="24">
        <f t="shared" si="60"/>
        <v>1.1394215456994741</v>
      </c>
      <c r="K293" s="24">
        <f t="shared" si="64"/>
        <v>2.3357519346234312E-5</v>
      </c>
      <c r="L293" s="24">
        <f t="shared" si="65"/>
        <v>0</v>
      </c>
      <c r="M293" s="24">
        <f t="shared" si="69"/>
        <v>1.3401033513276063E-4</v>
      </c>
      <c r="N293" s="24">
        <f t="shared" si="66"/>
        <v>8.308640778231159E-5</v>
      </c>
      <c r="O293" s="24">
        <f t="shared" si="67"/>
        <v>8.308640778231159E-5</v>
      </c>
      <c r="P293" s="4">
        <f>'App MESURE'!T289</f>
        <v>4.8449073624763722E-2</v>
      </c>
      <c r="Q293" s="84">
        <v>24.11823380645161</v>
      </c>
      <c r="R293" s="78">
        <f t="shared" si="61"/>
        <v>2.3392687194732091E-3</v>
      </c>
    </row>
    <row r="294" spans="1:18" s="1" customFormat="1" x14ac:dyDescent="0.2">
      <c r="A294" s="16">
        <v>41883</v>
      </c>
      <c r="B294" s="1">
        <f t="shared" si="70"/>
        <v>9</v>
      </c>
      <c r="C294" s="46"/>
      <c r="D294" s="46"/>
      <c r="E294" s="46">
        <v>27.14285714</v>
      </c>
      <c r="F294" s="50">
        <v>23.254014600000001</v>
      </c>
      <c r="G294" s="15">
        <f t="shared" si="62"/>
        <v>0</v>
      </c>
      <c r="H294" s="15">
        <f t="shared" si="63"/>
        <v>23.254014600000001</v>
      </c>
      <c r="I294" s="22">
        <f t="shared" si="68"/>
        <v>23.254037957519348</v>
      </c>
      <c r="J294" s="15">
        <f t="shared" si="60"/>
        <v>22.995869372849352</v>
      </c>
      <c r="K294" s="15">
        <f t="shared" si="64"/>
        <v>0.25816858466999548</v>
      </c>
      <c r="L294" s="15">
        <f t="shared" si="65"/>
        <v>0</v>
      </c>
      <c r="M294" s="15">
        <f t="shared" si="69"/>
        <v>5.0923927350449036E-5</v>
      </c>
      <c r="N294" s="15">
        <f t="shared" si="66"/>
        <v>3.1572834957278402E-5</v>
      </c>
      <c r="O294" s="15">
        <f t="shared" si="67"/>
        <v>3.1572834957278402E-5</v>
      </c>
      <c r="P294" s="1">
        <f>'App MESURE'!T290</f>
        <v>0.61941880150369921</v>
      </c>
      <c r="Q294" s="83">
        <v>22.131162633333339</v>
      </c>
      <c r="R294" s="77">
        <f t="shared" si="61"/>
        <v>0.38364053903794443</v>
      </c>
    </row>
    <row r="295" spans="1:18" s="1" customFormat="1" x14ac:dyDescent="0.2">
      <c r="A295" s="16">
        <v>41913</v>
      </c>
      <c r="B295" s="1">
        <f t="shared" si="70"/>
        <v>10</v>
      </c>
      <c r="C295" s="46"/>
      <c r="D295" s="46"/>
      <c r="E295" s="46">
        <v>4.3309523810000004</v>
      </c>
      <c r="F295" s="50">
        <v>5.5138686129999996</v>
      </c>
      <c r="G295" s="15">
        <f t="shared" si="62"/>
        <v>0</v>
      </c>
      <c r="H295" s="15">
        <f t="shared" si="63"/>
        <v>5.5138686129999996</v>
      </c>
      <c r="I295" s="22">
        <f t="shared" si="68"/>
        <v>5.7720371976699951</v>
      </c>
      <c r="J295" s="15">
        <f t="shared" si="60"/>
        <v>5.7679246300332938</v>
      </c>
      <c r="K295" s="15">
        <f t="shared" si="64"/>
        <v>4.1125676367013142E-3</v>
      </c>
      <c r="L295" s="15">
        <f t="shared" si="65"/>
        <v>0</v>
      </c>
      <c r="M295" s="15">
        <f t="shared" si="69"/>
        <v>1.9351092393170634E-5</v>
      </c>
      <c r="N295" s="15">
        <f t="shared" si="66"/>
        <v>1.1997677283765793E-5</v>
      </c>
      <c r="O295" s="15">
        <f t="shared" si="67"/>
        <v>1.1997677283765793E-5</v>
      </c>
      <c r="P295" s="1">
        <f>'App MESURE'!T291</f>
        <v>8.074845604127287E-3</v>
      </c>
      <c r="Q295" s="83">
        <v>21.953359580645163</v>
      </c>
      <c r="R295" s="77">
        <f t="shared" si="61"/>
        <v>6.5009516691404872E-5</v>
      </c>
    </row>
    <row r="296" spans="1:18" s="1" customFormat="1" x14ac:dyDescent="0.2">
      <c r="A296" s="16">
        <v>41944</v>
      </c>
      <c r="B296" s="1">
        <f t="shared" si="70"/>
        <v>11</v>
      </c>
      <c r="C296" s="46"/>
      <c r="D296" s="46"/>
      <c r="E296" s="46">
        <v>163.047619</v>
      </c>
      <c r="F296" s="50">
        <v>170.01094889999999</v>
      </c>
      <c r="G296" s="15">
        <f t="shared" si="62"/>
        <v>14.205513467729684</v>
      </c>
      <c r="H296" s="15">
        <f t="shared" si="63"/>
        <v>155.80543543227031</v>
      </c>
      <c r="I296" s="22">
        <f t="shared" si="68"/>
        <v>155.80954799990701</v>
      </c>
      <c r="J296" s="15">
        <f t="shared" si="60"/>
        <v>82.524826770487053</v>
      </c>
      <c r="K296" s="15">
        <f t="shared" si="64"/>
        <v>73.284721229419958</v>
      </c>
      <c r="L296" s="15">
        <f t="shared" si="65"/>
        <v>15.67196123433558</v>
      </c>
      <c r="M296" s="15">
        <f t="shared" si="69"/>
        <v>15.671968587750689</v>
      </c>
      <c r="N296" s="15">
        <f t="shared" si="66"/>
        <v>9.7166205244054265</v>
      </c>
      <c r="O296" s="15">
        <f t="shared" si="67"/>
        <v>23.922133992135109</v>
      </c>
      <c r="P296" s="1">
        <f>'App MESURE'!T292</f>
        <v>9.4427504973554903</v>
      </c>
      <c r="Q296" s="83">
        <v>15.557106599999997</v>
      </c>
      <c r="R296" s="77">
        <f t="shared" si="61"/>
        <v>209.65254638889644</v>
      </c>
    </row>
    <row r="297" spans="1:18" s="1" customFormat="1" x14ac:dyDescent="0.2">
      <c r="A297" s="16">
        <v>41974</v>
      </c>
      <c r="B297" s="1">
        <f t="shared" si="70"/>
        <v>12</v>
      </c>
      <c r="C297" s="46"/>
      <c r="D297" s="46"/>
      <c r="E297" s="46">
        <v>57.038095239999997</v>
      </c>
      <c r="F297" s="50">
        <v>51.243065690000002</v>
      </c>
      <c r="G297" s="15">
        <f t="shared" si="62"/>
        <v>1.400376577292439</v>
      </c>
      <c r="H297" s="15">
        <f t="shared" si="63"/>
        <v>49.842689112707561</v>
      </c>
      <c r="I297" s="22">
        <f t="shared" si="68"/>
        <v>107.45544910779194</v>
      </c>
      <c r="J297" s="15">
        <f t="shared" si="60"/>
        <v>60.249970795070041</v>
      </c>
      <c r="K297" s="15">
        <f t="shared" si="64"/>
        <v>47.205478312721894</v>
      </c>
      <c r="L297" s="15">
        <f t="shared" si="65"/>
        <v>6.9308123172681952</v>
      </c>
      <c r="M297" s="15">
        <f t="shared" si="69"/>
        <v>12.886160380613456</v>
      </c>
      <c r="N297" s="15">
        <f t="shared" si="66"/>
        <v>7.9894194359803423</v>
      </c>
      <c r="O297" s="15">
        <f t="shared" si="67"/>
        <v>9.3897960132727807</v>
      </c>
      <c r="P297" s="1">
        <f>'App MESURE'!T293</f>
        <v>11.361307765007082</v>
      </c>
      <c r="Q297" s="83">
        <v>11.331517370967742</v>
      </c>
      <c r="R297" s="77">
        <f t="shared" si="61"/>
        <v>3.8868585872264521</v>
      </c>
    </row>
    <row r="298" spans="1:18" s="1" customFormat="1" x14ac:dyDescent="0.2">
      <c r="A298" s="16">
        <v>42005</v>
      </c>
      <c r="B298" s="1">
        <f t="shared" si="70"/>
        <v>1</v>
      </c>
      <c r="C298" s="46"/>
      <c r="D298" s="46"/>
      <c r="E298" s="46">
        <v>62.952380949999998</v>
      </c>
      <c r="F298" s="50">
        <v>54.239416060000003</v>
      </c>
      <c r="G298" s="15">
        <f t="shared" si="62"/>
        <v>1.7234325720828871</v>
      </c>
      <c r="H298" s="15">
        <f t="shared" si="63"/>
        <v>52.515983487917119</v>
      </c>
      <c r="I298" s="22">
        <f t="shared" si="68"/>
        <v>92.790649483370828</v>
      </c>
      <c r="J298" s="15">
        <f t="shared" si="60"/>
        <v>55.318804659641124</v>
      </c>
      <c r="K298" s="15">
        <f t="shared" si="64"/>
        <v>37.471844823729704</v>
      </c>
      <c r="L298" s="15">
        <f t="shared" si="65"/>
        <v>3.6683272787566783</v>
      </c>
      <c r="M298" s="15">
        <f t="shared" si="69"/>
        <v>8.5650682233897939</v>
      </c>
      <c r="N298" s="15">
        <f t="shared" si="66"/>
        <v>5.3103422985016726</v>
      </c>
      <c r="O298" s="15">
        <f t="shared" si="67"/>
        <v>7.0337748705845602</v>
      </c>
      <c r="P298" s="1">
        <f>'App MESURE'!T294</f>
        <v>7.5620929082651989</v>
      </c>
      <c r="Q298" s="83">
        <v>10.520218322580646</v>
      </c>
      <c r="R298" s="77">
        <f t="shared" si="61"/>
        <v>0.27911994893872072</v>
      </c>
    </row>
    <row r="299" spans="1:18" s="1" customFormat="1" x14ac:dyDescent="0.2">
      <c r="A299" s="16">
        <v>42036</v>
      </c>
      <c r="B299" s="1">
        <f t="shared" si="70"/>
        <v>2</v>
      </c>
      <c r="C299" s="46"/>
      <c r="D299" s="46"/>
      <c r="E299" s="46">
        <v>26.519047619999998</v>
      </c>
      <c r="F299" s="50">
        <v>24.46350365</v>
      </c>
      <c r="G299" s="15">
        <f t="shared" si="62"/>
        <v>0</v>
      </c>
      <c r="H299" s="15">
        <f t="shared" si="63"/>
        <v>24.46350365</v>
      </c>
      <c r="I299" s="22">
        <f t="shared" si="68"/>
        <v>58.267021194973026</v>
      </c>
      <c r="J299" s="15">
        <f t="shared" si="60"/>
        <v>43.498731682838248</v>
      </c>
      <c r="K299" s="15">
        <f t="shared" si="64"/>
        <v>14.768289512134778</v>
      </c>
      <c r="L299" s="15">
        <f t="shared" si="65"/>
        <v>0</v>
      </c>
      <c r="M299" s="15">
        <f t="shared" si="69"/>
        <v>3.2547259248881213</v>
      </c>
      <c r="N299" s="15">
        <f t="shared" si="66"/>
        <v>2.0179300734306351</v>
      </c>
      <c r="O299" s="15">
        <f t="shared" si="67"/>
        <v>2.0179300734306351</v>
      </c>
      <c r="P299" s="1">
        <f>'App MESURE'!T295</f>
        <v>0.95192010517042425</v>
      </c>
      <c r="Q299" s="83">
        <v>9.7336148821428559</v>
      </c>
      <c r="R299" s="77">
        <f t="shared" si="61"/>
        <v>1.1363772524301359</v>
      </c>
    </row>
    <row r="300" spans="1:18" s="1" customFormat="1" x14ac:dyDescent="0.2">
      <c r="A300" s="16">
        <v>42064</v>
      </c>
      <c r="B300" s="1">
        <f t="shared" si="70"/>
        <v>3</v>
      </c>
      <c r="C300" s="46"/>
      <c r="D300" s="46"/>
      <c r="E300" s="46">
        <v>56.745238100000002</v>
      </c>
      <c r="F300" s="50">
        <v>57.316058390000002</v>
      </c>
      <c r="G300" s="15">
        <f t="shared" si="62"/>
        <v>2.0551453645800315</v>
      </c>
      <c r="H300" s="15">
        <f t="shared" si="63"/>
        <v>55.260913025419967</v>
      </c>
      <c r="I300" s="22">
        <f t="shared" si="68"/>
        <v>70.029202537554738</v>
      </c>
      <c r="J300" s="15">
        <f t="shared" si="60"/>
        <v>54.484445411724657</v>
      </c>
      <c r="K300" s="15">
        <f t="shared" si="64"/>
        <v>15.544757125830081</v>
      </c>
      <c r="L300" s="15">
        <f t="shared" si="65"/>
        <v>0</v>
      </c>
      <c r="M300" s="15">
        <f t="shared" si="69"/>
        <v>1.2367958514574862</v>
      </c>
      <c r="N300" s="15">
        <f t="shared" si="66"/>
        <v>0.76681342790364138</v>
      </c>
      <c r="O300" s="15">
        <f t="shared" si="67"/>
        <v>2.8219587924836729</v>
      </c>
      <c r="P300" s="1">
        <f>'App MESURE'!T296</f>
        <v>2.9680267172976875</v>
      </c>
      <c r="Q300" s="83">
        <v>13.902658919354844</v>
      </c>
      <c r="R300" s="77">
        <f t="shared" si="61"/>
        <v>2.1335838659472636E-2</v>
      </c>
    </row>
    <row r="301" spans="1:18" s="1" customFormat="1" x14ac:dyDescent="0.2">
      <c r="A301" s="16">
        <v>42095</v>
      </c>
      <c r="B301" s="1">
        <f t="shared" si="70"/>
        <v>4</v>
      </c>
      <c r="C301" s="46"/>
      <c r="D301" s="46"/>
      <c r="E301" s="46">
        <v>20.783333330000001</v>
      </c>
      <c r="F301" s="50">
        <v>22.587591239999998</v>
      </c>
      <c r="G301" s="15">
        <f t="shared" si="62"/>
        <v>0</v>
      </c>
      <c r="H301" s="15">
        <f t="shared" si="63"/>
        <v>22.587591239999998</v>
      </c>
      <c r="I301" s="22">
        <f t="shared" si="68"/>
        <v>38.132348365830083</v>
      </c>
      <c r="J301" s="15">
        <f t="shared" si="60"/>
        <v>35.857470632696909</v>
      </c>
      <c r="K301" s="15">
        <f t="shared" si="64"/>
        <v>2.2748777331331738</v>
      </c>
      <c r="L301" s="15">
        <f t="shared" si="65"/>
        <v>0</v>
      </c>
      <c r="M301" s="15">
        <f t="shared" si="69"/>
        <v>0.46998242355384479</v>
      </c>
      <c r="N301" s="15">
        <f t="shared" si="66"/>
        <v>0.29138910260338374</v>
      </c>
      <c r="O301" s="15">
        <f t="shared" si="67"/>
        <v>0.29138910260338374</v>
      </c>
      <c r="P301" s="1">
        <f>'App MESURE'!T297</f>
        <v>0.31817496469166051</v>
      </c>
      <c r="Q301" s="83">
        <v>16.697628949999999</v>
      </c>
      <c r="R301" s="77">
        <f t="shared" si="61"/>
        <v>7.1748240781218265E-4</v>
      </c>
    </row>
    <row r="302" spans="1:18" s="1" customFormat="1" x14ac:dyDescent="0.2">
      <c r="A302" s="16">
        <v>42125</v>
      </c>
      <c r="B302" s="1">
        <f t="shared" si="70"/>
        <v>5</v>
      </c>
      <c r="C302" s="46"/>
      <c r="D302" s="46"/>
      <c r="E302" s="46">
        <v>33.8952381</v>
      </c>
      <c r="F302" s="50">
        <v>43.84160584</v>
      </c>
      <c r="G302" s="15">
        <f t="shared" si="62"/>
        <v>0.60237711812261208</v>
      </c>
      <c r="H302" s="15">
        <f t="shared" si="63"/>
        <v>43.239228721877389</v>
      </c>
      <c r="I302" s="22">
        <f t="shared" si="68"/>
        <v>45.514106455010563</v>
      </c>
      <c r="J302" s="15">
        <f t="shared" si="60"/>
        <v>43.494470157883043</v>
      </c>
      <c r="K302" s="15">
        <f t="shared" si="64"/>
        <v>2.0196362971275192</v>
      </c>
      <c r="L302" s="15">
        <f t="shared" si="65"/>
        <v>0</v>
      </c>
      <c r="M302" s="15">
        <f t="shared" si="69"/>
        <v>0.17859332095046104</v>
      </c>
      <c r="N302" s="15">
        <f t="shared" si="66"/>
        <v>0.11072785898928585</v>
      </c>
      <c r="O302" s="15">
        <f t="shared" si="67"/>
        <v>0.71310497711189791</v>
      </c>
      <c r="P302" s="1">
        <f>'App MESURE'!T298</f>
        <v>0.19197294226586473</v>
      </c>
      <c r="Q302" s="83">
        <v>21.465768903225808</v>
      </c>
      <c r="R302" s="77">
        <f t="shared" si="61"/>
        <v>0.27157859774276716</v>
      </c>
    </row>
    <row r="303" spans="1:18" s="1" customFormat="1" x14ac:dyDescent="0.2">
      <c r="A303" s="16">
        <v>42156</v>
      </c>
      <c r="B303" s="1">
        <f t="shared" si="70"/>
        <v>6</v>
      </c>
      <c r="C303" s="46"/>
      <c r="D303" s="46"/>
      <c r="E303" s="46">
        <v>4.8666666669999996</v>
      </c>
      <c r="F303" s="50">
        <v>8.4751824819999992</v>
      </c>
      <c r="G303" s="15">
        <f t="shared" si="62"/>
        <v>0</v>
      </c>
      <c r="H303" s="15">
        <f t="shared" si="63"/>
        <v>8.4751824819999992</v>
      </c>
      <c r="I303" s="22">
        <f t="shared" si="68"/>
        <v>10.494818779127518</v>
      </c>
      <c r="J303" s="15">
        <f t="shared" si="60"/>
        <v>10.473018608449475</v>
      </c>
      <c r="K303" s="15">
        <f t="shared" si="64"/>
        <v>2.1800170678043074E-2</v>
      </c>
      <c r="L303" s="15">
        <f t="shared" si="65"/>
        <v>0</v>
      </c>
      <c r="M303" s="15">
        <f t="shared" si="69"/>
        <v>6.7865461961175197E-2</v>
      </c>
      <c r="N303" s="15">
        <f t="shared" si="66"/>
        <v>4.2076586415928624E-2</v>
      </c>
      <c r="O303" s="15">
        <f t="shared" si="67"/>
        <v>4.2076586415928624E-2</v>
      </c>
      <c r="P303" s="1">
        <f>'App MESURE'!T299</f>
        <v>4.7797876398624428E-2</v>
      </c>
      <c r="Q303" s="83">
        <v>22.830182066666666</v>
      </c>
      <c r="R303" s="77">
        <f t="shared" si="61"/>
        <v>3.2733159066095358E-5</v>
      </c>
    </row>
    <row r="304" spans="1:18" s="1" customFormat="1" x14ac:dyDescent="0.2">
      <c r="A304" s="16">
        <v>42186</v>
      </c>
      <c r="B304" s="1">
        <f t="shared" si="70"/>
        <v>7</v>
      </c>
      <c r="C304" s="46"/>
      <c r="D304" s="46"/>
      <c r="E304" s="46">
        <v>4.4785714289999996</v>
      </c>
      <c r="F304" s="50">
        <v>9.4591240879999994</v>
      </c>
      <c r="G304" s="15">
        <f t="shared" si="62"/>
        <v>0</v>
      </c>
      <c r="H304" s="15">
        <f t="shared" si="63"/>
        <v>9.4591240879999994</v>
      </c>
      <c r="I304" s="22">
        <f t="shared" si="68"/>
        <v>9.4809242586780424</v>
      </c>
      <c r="J304" s="15">
        <f t="shared" si="60"/>
        <v>9.4709992032635313</v>
      </c>
      <c r="K304" s="15">
        <f t="shared" si="64"/>
        <v>9.9250554145111636E-3</v>
      </c>
      <c r="L304" s="15">
        <f t="shared" si="65"/>
        <v>0</v>
      </c>
      <c r="M304" s="15">
        <f t="shared" si="69"/>
        <v>2.5788875545246573E-2</v>
      </c>
      <c r="N304" s="15">
        <f t="shared" si="66"/>
        <v>1.5989102838052875E-2</v>
      </c>
      <c r="O304" s="15">
        <f t="shared" si="67"/>
        <v>1.5989102838052875E-2</v>
      </c>
      <c r="P304" s="1">
        <f>'App MESURE'!T300</f>
        <v>2.318262125055898E-2</v>
      </c>
      <c r="Q304" s="83">
        <v>26.296853548387091</v>
      </c>
      <c r="R304" s="77">
        <f t="shared" si="61"/>
        <v>5.1746707151064351E-5</v>
      </c>
    </row>
    <row r="305" spans="1:18" s="1" customFormat="1" ht="13.5" thickBot="1" x14ac:dyDescent="0.25">
      <c r="A305" s="16">
        <v>42217</v>
      </c>
      <c r="B305" s="4">
        <f t="shared" si="70"/>
        <v>8</v>
      </c>
      <c r="C305" s="47"/>
      <c r="D305" s="47"/>
      <c r="E305" s="47">
        <v>8.4285714289999998</v>
      </c>
      <c r="F305" s="57">
        <v>13.84014599</v>
      </c>
      <c r="G305" s="24">
        <f t="shared" si="62"/>
        <v>0</v>
      </c>
      <c r="H305" s="24">
        <f t="shared" si="63"/>
        <v>13.84014599</v>
      </c>
      <c r="I305" s="23">
        <f t="shared" si="68"/>
        <v>13.850071045414511</v>
      </c>
      <c r="J305" s="24">
        <f t="shared" si="60"/>
        <v>13.810274132362853</v>
      </c>
      <c r="K305" s="24">
        <f t="shared" si="64"/>
        <v>3.9796913051658223E-2</v>
      </c>
      <c r="L305" s="24">
        <f t="shared" si="65"/>
        <v>0</v>
      </c>
      <c r="M305" s="24">
        <f t="shared" si="69"/>
        <v>9.7997727071936977E-3</v>
      </c>
      <c r="N305" s="24">
        <f t="shared" si="66"/>
        <v>6.0758590784600929E-3</v>
      </c>
      <c r="O305" s="24">
        <f t="shared" si="67"/>
        <v>6.0758590784600929E-3</v>
      </c>
      <c r="P305" s="4">
        <f>'App MESURE'!T301</f>
        <v>2.0447592900773935E-2</v>
      </c>
      <c r="Q305" s="84">
        <v>24.463994193548391</v>
      </c>
      <c r="R305" s="78">
        <f t="shared" si="61"/>
        <v>2.0654673305943967E-4</v>
      </c>
    </row>
    <row r="306" spans="1:18" s="1" customFormat="1" x14ac:dyDescent="0.2">
      <c r="A306" s="16">
        <v>42248</v>
      </c>
      <c r="B306" s="1">
        <f t="shared" si="70"/>
        <v>9</v>
      </c>
      <c r="C306" s="46"/>
      <c r="D306" s="46"/>
      <c r="E306" s="46">
        <v>7.8</v>
      </c>
      <c r="F306" s="50">
        <v>11.133576639999999</v>
      </c>
      <c r="G306" s="15">
        <f t="shared" si="62"/>
        <v>0</v>
      </c>
      <c r="H306" s="15">
        <f t="shared" si="63"/>
        <v>11.133576639999999</v>
      </c>
      <c r="I306" s="22">
        <f t="shared" si="68"/>
        <v>11.173373553051658</v>
      </c>
      <c r="J306" s="15">
        <f t="shared" si="60"/>
        <v>11.140798051529128</v>
      </c>
      <c r="K306" s="15">
        <f t="shared" si="64"/>
        <v>3.2575501522529748E-2</v>
      </c>
      <c r="L306" s="15">
        <f t="shared" si="65"/>
        <v>0</v>
      </c>
      <c r="M306" s="15">
        <f t="shared" si="69"/>
        <v>3.7239136287336048E-3</v>
      </c>
      <c r="N306" s="15">
        <f t="shared" si="66"/>
        <v>2.3088264498148351E-3</v>
      </c>
      <c r="O306" s="15">
        <f t="shared" si="67"/>
        <v>2.3088264498148351E-3</v>
      </c>
      <c r="P306" s="1">
        <f>'App MESURE'!T302</f>
        <v>1.3788450066273474</v>
      </c>
      <c r="Q306" s="83">
        <v>21.307423199999992</v>
      </c>
      <c r="R306" s="77">
        <f t="shared" si="61"/>
        <v>1.8948518553377527</v>
      </c>
    </row>
    <row r="307" spans="1:18" s="1" customFormat="1" x14ac:dyDescent="0.2">
      <c r="A307" s="16">
        <v>42278</v>
      </c>
      <c r="B307" s="1">
        <f t="shared" si="70"/>
        <v>10</v>
      </c>
      <c r="C307" s="46"/>
      <c r="D307" s="46"/>
      <c r="E307" s="46">
        <v>41.423809519999999</v>
      </c>
      <c r="F307" s="50">
        <v>36.363503649999998</v>
      </c>
      <c r="G307" s="15">
        <f t="shared" si="62"/>
        <v>0</v>
      </c>
      <c r="H307" s="15">
        <f t="shared" si="63"/>
        <v>36.363503649999998</v>
      </c>
      <c r="I307" s="22">
        <f t="shared" si="68"/>
        <v>36.396079151522528</v>
      </c>
      <c r="J307" s="15">
        <f t="shared" si="60"/>
        <v>35.129893683304154</v>
      </c>
      <c r="K307" s="15">
        <f t="shared" si="64"/>
        <v>1.2661854682183744</v>
      </c>
      <c r="L307" s="15">
        <f t="shared" si="65"/>
        <v>0</v>
      </c>
      <c r="M307" s="15">
        <f t="shared" si="69"/>
        <v>1.4150871789187698E-3</v>
      </c>
      <c r="N307" s="15">
        <f t="shared" si="66"/>
        <v>8.7735405092963725E-4</v>
      </c>
      <c r="O307" s="15">
        <f t="shared" si="67"/>
        <v>8.7735405092963725E-4</v>
      </c>
      <c r="P307" s="1">
        <f>'App MESURE'!T303</f>
        <v>0.17855827940739524</v>
      </c>
      <c r="Q307" s="83">
        <v>20.132735451612909</v>
      </c>
      <c r="R307" s="77">
        <f t="shared" si="61"/>
        <v>3.1570511235529897E-2</v>
      </c>
    </row>
    <row r="308" spans="1:18" s="1" customFormat="1" x14ac:dyDescent="0.2">
      <c r="A308" s="16">
        <v>42309</v>
      </c>
      <c r="B308" s="1">
        <f t="shared" si="70"/>
        <v>11</v>
      </c>
      <c r="C308" s="46"/>
      <c r="D308" s="46"/>
      <c r="E308" s="46">
        <v>20.55238095</v>
      </c>
      <c r="F308" s="50">
        <v>21.686861310000001</v>
      </c>
      <c r="G308" s="15">
        <f t="shared" si="62"/>
        <v>0</v>
      </c>
      <c r="H308" s="15">
        <f t="shared" si="63"/>
        <v>21.686861310000001</v>
      </c>
      <c r="I308" s="22">
        <f t="shared" si="68"/>
        <v>22.953046778218376</v>
      </c>
      <c r="J308" s="15">
        <f t="shared" si="60"/>
        <v>22.316615884465694</v>
      </c>
      <c r="K308" s="15">
        <f t="shared" si="64"/>
        <v>0.63643089375268147</v>
      </c>
      <c r="L308" s="15">
        <f t="shared" si="65"/>
        <v>0</v>
      </c>
      <c r="M308" s="15">
        <f t="shared" si="69"/>
        <v>5.3773312798913251E-4</v>
      </c>
      <c r="N308" s="15">
        <f t="shared" si="66"/>
        <v>3.3339453935326218E-4</v>
      </c>
      <c r="O308" s="15">
        <f t="shared" si="67"/>
        <v>3.3339453935326218E-4</v>
      </c>
      <c r="P308" s="1">
        <f>'App MESURE'!T304</f>
        <v>0.11773645848598498</v>
      </c>
      <c r="Q308" s="83">
        <v>15.280459916666665</v>
      </c>
      <c r="R308" s="77">
        <f t="shared" si="61"/>
        <v>1.3783479424056897E-2</v>
      </c>
    </row>
    <row r="309" spans="1:18" s="1" customFormat="1" x14ac:dyDescent="0.2">
      <c r="A309" s="16">
        <v>42339</v>
      </c>
      <c r="B309" s="1">
        <f t="shared" si="70"/>
        <v>12</v>
      </c>
      <c r="C309" s="46"/>
      <c r="D309" s="46"/>
      <c r="E309" s="46">
        <v>4.7619047999999997E-2</v>
      </c>
      <c r="F309" s="50">
        <v>0.29051094900000002</v>
      </c>
      <c r="G309" s="15">
        <f t="shared" si="62"/>
        <v>0</v>
      </c>
      <c r="H309" s="15">
        <f t="shared" si="63"/>
        <v>0.29051094900000002</v>
      </c>
      <c r="I309" s="22">
        <f t="shared" si="68"/>
        <v>0.92694184275268143</v>
      </c>
      <c r="J309" s="15">
        <f t="shared" si="60"/>
        <v>0.9268934687270256</v>
      </c>
      <c r="K309" s="15">
        <f t="shared" si="64"/>
        <v>4.837402565582849E-5</v>
      </c>
      <c r="L309" s="15">
        <f t="shared" si="65"/>
        <v>0</v>
      </c>
      <c r="M309" s="15">
        <f t="shared" si="69"/>
        <v>2.0433858863587033E-4</v>
      </c>
      <c r="N309" s="15">
        <f t="shared" si="66"/>
        <v>1.2668992495423962E-4</v>
      </c>
      <c r="O309" s="15">
        <f t="shared" si="67"/>
        <v>1.2668992495423962E-4</v>
      </c>
      <c r="P309" s="1">
        <f>'App MESURE'!T305</f>
        <v>5.2616735872055231E-2</v>
      </c>
      <c r="Q309" s="83">
        <v>14.554193919354837</v>
      </c>
      <c r="R309" s="77">
        <f t="shared" si="61"/>
        <v>2.7552049235287737E-3</v>
      </c>
    </row>
    <row r="310" spans="1:18" s="1" customFormat="1" x14ac:dyDescent="0.2">
      <c r="A310" s="16">
        <v>42370</v>
      </c>
      <c r="B310" s="1">
        <f t="shared" si="70"/>
        <v>1</v>
      </c>
      <c r="C310" s="46"/>
      <c r="D310" s="46"/>
      <c r="E310" s="46">
        <v>14.84047619</v>
      </c>
      <c r="F310" s="50">
        <v>14.522627740000001</v>
      </c>
      <c r="G310" s="15">
        <f t="shared" si="62"/>
        <v>0</v>
      </c>
      <c r="H310" s="15">
        <f t="shared" si="63"/>
        <v>14.522627740000001</v>
      </c>
      <c r="I310" s="22">
        <f t="shared" si="68"/>
        <v>14.522676114025657</v>
      </c>
      <c r="J310" s="15">
        <f t="shared" si="60"/>
        <v>14.31951338158469</v>
      </c>
      <c r="K310" s="15">
        <f t="shared" si="64"/>
        <v>0.20316273244096728</v>
      </c>
      <c r="L310" s="15">
        <f t="shared" si="65"/>
        <v>0</v>
      </c>
      <c r="M310" s="15">
        <f t="shared" si="69"/>
        <v>7.7648663681630716E-5</v>
      </c>
      <c r="N310" s="15">
        <f t="shared" si="66"/>
        <v>4.8142171482611044E-5</v>
      </c>
      <c r="O310" s="15">
        <f t="shared" si="67"/>
        <v>4.8142171482611044E-5</v>
      </c>
      <c r="P310" s="1">
        <f>'App MESURE'!T306</f>
        <v>0.32872435975511693</v>
      </c>
      <c r="Q310" s="83">
        <v>13.765445435483871</v>
      </c>
      <c r="R310" s="77">
        <f t="shared" si="61"/>
        <v>0.10802805600508451</v>
      </c>
    </row>
    <row r="311" spans="1:18" s="1" customFormat="1" x14ac:dyDescent="0.2">
      <c r="A311" s="16">
        <v>42401</v>
      </c>
      <c r="B311" s="1">
        <f t="shared" si="70"/>
        <v>2</v>
      </c>
      <c r="C311" s="46"/>
      <c r="D311" s="46"/>
      <c r="E311" s="46">
        <v>59.335714289999999</v>
      </c>
      <c r="F311" s="50">
        <v>58.549635039999998</v>
      </c>
      <c r="G311" s="15">
        <f t="shared" si="62"/>
        <v>2.1881452753401396</v>
      </c>
      <c r="H311" s="15">
        <f t="shared" si="63"/>
        <v>56.361489764659858</v>
      </c>
      <c r="I311" s="22">
        <f t="shared" si="68"/>
        <v>56.564652497100823</v>
      </c>
      <c r="J311" s="15">
        <f t="shared" si="60"/>
        <v>45.986620657685258</v>
      </c>
      <c r="K311" s="15">
        <f t="shared" si="64"/>
        <v>10.578031839415566</v>
      </c>
      <c r="L311" s="15">
        <f t="shared" si="65"/>
        <v>0</v>
      </c>
      <c r="M311" s="15">
        <f t="shared" si="69"/>
        <v>2.9506492199019672E-5</v>
      </c>
      <c r="N311" s="15">
        <f t="shared" si="66"/>
        <v>1.8294025163392198E-5</v>
      </c>
      <c r="O311" s="15">
        <f t="shared" si="67"/>
        <v>2.1881635693653028</v>
      </c>
      <c r="P311" s="1">
        <f>'App MESURE'!T307</f>
        <v>3.4682764264178969</v>
      </c>
      <c r="Q311" s="83">
        <v>12.539264465517238</v>
      </c>
      <c r="R311" s="77">
        <f t="shared" si="61"/>
        <v>1.6386889267913554</v>
      </c>
    </row>
    <row r="312" spans="1:18" s="1" customFormat="1" x14ac:dyDescent="0.2">
      <c r="A312" s="16">
        <v>42430</v>
      </c>
      <c r="B312" s="1">
        <f t="shared" si="70"/>
        <v>3</v>
      </c>
      <c r="C312" s="46"/>
      <c r="D312" s="46"/>
      <c r="E312" s="46">
        <v>38.992857139999998</v>
      </c>
      <c r="F312" s="50">
        <v>40.827007299999998</v>
      </c>
      <c r="G312" s="15">
        <f t="shared" si="62"/>
        <v>0.27735366960195978</v>
      </c>
      <c r="H312" s="15">
        <f t="shared" si="63"/>
        <v>40.549653630398041</v>
      </c>
      <c r="I312" s="22">
        <f t="shared" si="68"/>
        <v>51.127685469813606</v>
      </c>
      <c r="J312" s="15">
        <f t="shared" si="60"/>
        <v>42.896992778786398</v>
      </c>
      <c r="K312" s="15">
        <f t="shared" si="64"/>
        <v>8.2306926910272082</v>
      </c>
      <c r="L312" s="15">
        <f t="shared" si="65"/>
        <v>0</v>
      </c>
      <c r="M312" s="15">
        <f t="shared" si="69"/>
        <v>1.1212467035627474E-5</v>
      </c>
      <c r="N312" s="15">
        <f t="shared" si="66"/>
        <v>6.9517295620890343E-6</v>
      </c>
      <c r="O312" s="15">
        <f t="shared" si="67"/>
        <v>0.27736062133152189</v>
      </c>
      <c r="P312" s="1">
        <f>'App MESURE'!T308</f>
        <v>0.53958202157902158</v>
      </c>
      <c r="Q312" s="83">
        <v>12.513620806451618</v>
      </c>
      <c r="R312" s="77">
        <f t="shared" si="61"/>
        <v>6.8760062747759421E-2</v>
      </c>
    </row>
    <row r="313" spans="1:18" s="1" customFormat="1" x14ac:dyDescent="0.2">
      <c r="A313" s="16">
        <v>42461</v>
      </c>
      <c r="B313" s="1">
        <f t="shared" si="70"/>
        <v>4</v>
      </c>
      <c r="C313" s="46"/>
      <c r="D313" s="46"/>
      <c r="E313" s="46">
        <v>13.919047620000001</v>
      </c>
      <c r="F313" s="50">
        <v>11.97883212</v>
      </c>
      <c r="G313" s="15">
        <f t="shared" si="62"/>
        <v>0</v>
      </c>
      <c r="H313" s="15">
        <f t="shared" si="63"/>
        <v>11.97883212</v>
      </c>
      <c r="I313" s="22">
        <f t="shared" si="68"/>
        <v>20.209524811027208</v>
      </c>
      <c r="J313" s="15">
        <f t="shared" si="60"/>
        <v>19.797716478334014</v>
      </c>
      <c r="K313" s="15">
        <f t="shared" si="64"/>
        <v>0.4118083326931945</v>
      </c>
      <c r="L313" s="15">
        <f t="shared" si="65"/>
        <v>0</v>
      </c>
      <c r="M313" s="15">
        <f t="shared" si="69"/>
        <v>4.2607374735384398E-6</v>
      </c>
      <c r="N313" s="15">
        <f t="shared" si="66"/>
        <v>2.6416572335938326E-6</v>
      </c>
      <c r="O313" s="15">
        <f t="shared" si="67"/>
        <v>2.6416572335938326E-6</v>
      </c>
      <c r="P313" s="1">
        <f>'App MESURE'!T309</f>
        <v>3.8160157451762815E-2</v>
      </c>
      <c r="Q313" s="83">
        <v>15.7439993</v>
      </c>
      <c r="R313" s="77">
        <f t="shared" si="61"/>
        <v>1.4559960116097472E-3</v>
      </c>
    </row>
    <row r="314" spans="1:18" s="1" customFormat="1" x14ac:dyDescent="0.2">
      <c r="A314" s="16">
        <v>42491</v>
      </c>
      <c r="B314" s="1">
        <f t="shared" si="70"/>
        <v>5</v>
      </c>
      <c r="C314" s="46"/>
      <c r="D314" s="46"/>
      <c r="E314" s="46">
        <v>53.659523810000003</v>
      </c>
      <c r="F314" s="50">
        <v>63.201459849999999</v>
      </c>
      <c r="G314" s="15">
        <f t="shared" si="62"/>
        <v>2.6896887218715402</v>
      </c>
      <c r="H314" s="15">
        <f t="shared" si="63"/>
        <v>60.511771128128458</v>
      </c>
      <c r="I314" s="22">
        <f t="shared" si="68"/>
        <v>60.923579460821657</v>
      </c>
      <c r="J314" s="15">
        <f t="shared" si="60"/>
        <v>54.645891040908893</v>
      </c>
      <c r="K314" s="15">
        <f t="shared" si="64"/>
        <v>6.2776884199127636</v>
      </c>
      <c r="L314" s="15">
        <f t="shared" si="65"/>
        <v>0</v>
      </c>
      <c r="M314" s="15">
        <f t="shared" si="69"/>
        <v>1.6190802399446072E-6</v>
      </c>
      <c r="N314" s="15">
        <f t="shared" si="66"/>
        <v>1.0038297487656565E-6</v>
      </c>
      <c r="O314" s="15">
        <f t="shared" si="67"/>
        <v>2.6896897257012888</v>
      </c>
      <c r="P314" s="1">
        <f>'App MESURE'!T310</f>
        <v>3.2038903526053431E-2</v>
      </c>
      <c r="Q314" s="83">
        <v>18.954878516129028</v>
      </c>
      <c r="R314" s="77">
        <f t="shared" si="61"/>
        <v>7.0631078926087039</v>
      </c>
    </row>
    <row r="315" spans="1:18" s="1" customFormat="1" x14ac:dyDescent="0.2">
      <c r="A315" s="16">
        <v>42522</v>
      </c>
      <c r="B315" s="1">
        <f t="shared" si="70"/>
        <v>6</v>
      </c>
      <c r="C315" s="46"/>
      <c r="D315" s="46"/>
      <c r="E315" s="46">
        <v>2.5714285710000002</v>
      </c>
      <c r="F315" s="50">
        <v>2.405109489</v>
      </c>
      <c r="G315" s="15">
        <f t="shared" si="62"/>
        <v>0</v>
      </c>
      <c r="H315" s="15">
        <f t="shared" si="63"/>
        <v>2.405109489</v>
      </c>
      <c r="I315" s="22">
        <f t="shared" si="68"/>
        <v>8.6827979089127645</v>
      </c>
      <c r="J315" s="15">
        <f t="shared" si="60"/>
        <v>8.6697877633653579</v>
      </c>
      <c r="K315" s="15">
        <f t="shared" si="64"/>
        <v>1.3010145547406538E-2</v>
      </c>
      <c r="L315" s="15">
        <f t="shared" si="65"/>
        <v>0</v>
      </c>
      <c r="M315" s="15">
        <f t="shared" si="69"/>
        <v>6.1525049117895068E-7</v>
      </c>
      <c r="N315" s="15">
        <f t="shared" si="66"/>
        <v>3.8145530453094941E-7</v>
      </c>
      <c r="O315" s="15">
        <f t="shared" si="67"/>
        <v>3.8145530453094941E-7</v>
      </c>
      <c r="P315" s="1">
        <f>'App MESURE'!T311</f>
        <v>1.7973043441444608E-2</v>
      </c>
      <c r="Q315" s="83">
        <v>22.464265399999995</v>
      </c>
      <c r="R315" s="77">
        <f t="shared" si="61"/>
        <v>3.2301657886804456E-4</v>
      </c>
    </row>
    <row r="316" spans="1:18" s="1" customFormat="1" x14ac:dyDescent="0.2">
      <c r="A316" s="16">
        <v>42552</v>
      </c>
      <c r="B316" s="1">
        <f t="shared" si="70"/>
        <v>7</v>
      </c>
      <c r="C316" s="46"/>
      <c r="D316" s="46"/>
      <c r="E316" s="46">
        <v>5.3119047620000002</v>
      </c>
      <c r="F316" s="50">
        <v>8.2357664229999994</v>
      </c>
      <c r="G316" s="15">
        <f t="shared" si="62"/>
        <v>0</v>
      </c>
      <c r="H316" s="15">
        <f t="shared" si="63"/>
        <v>8.2357664229999994</v>
      </c>
      <c r="I316" s="22">
        <f t="shared" si="68"/>
        <v>8.2487765685474059</v>
      </c>
      <c r="J316" s="15">
        <f t="shared" si="60"/>
        <v>8.2423702477110812</v>
      </c>
      <c r="K316" s="15">
        <f t="shared" si="64"/>
        <v>6.4063208363247526E-3</v>
      </c>
      <c r="L316" s="15">
        <f t="shared" si="65"/>
        <v>0</v>
      </c>
      <c r="M316" s="15">
        <f t="shared" si="69"/>
        <v>2.3379518664800127E-7</v>
      </c>
      <c r="N316" s="15">
        <f t="shared" si="66"/>
        <v>1.4495301572176079E-7</v>
      </c>
      <c r="O316" s="15">
        <f t="shared" si="67"/>
        <v>1.4495301572176079E-7</v>
      </c>
      <c r="P316" s="1">
        <f>'App MESURE'!T312</f>
        <v>1.5368254536887416E-2</v>
      </c>
      <c r="Q316" s="83">
        <v>26.445806290322587</v>
      </c>
      <c r="R316" s="77">
        <f t="shared" si="61"/>
        <v>2.3617879218188899E-4</v>
      </c>
    </row>
    <row r="317" spans="1:18" s="1" customFormat="1" ht="13.5" thickBot="1" x14ac:dyDescent="0.25">
      <c r="A317" s="16">
        <v>42583</v>
      </c>
      <c r="B317" s="4">
        <f t="shared" si="70"/>
        <v>8</v>
      </c>
      <c r="C317" s="47"/>
      <c r="D317" s="47"/>
      <c r="E317" s="47">
        <v>8.4023809519999997</v>
      </c>
      <c r="F317" s="57">
        <v>10.838686129999999</v>
      </c>
      <c r="G317" s="24">
        <f t="shared" si="62"/>
        <v>0</v>
      </c>
      <c r="H317" s="24">
        <f t="shared" si="63"/>
        <v>10.838686129999999</v>
      </c>
      <c r="I317" s="23">
        <f t="shared" si="68"/>
        <v>10.845092450836324</v>
      </c>
      <c r="J317" s="24">
        <f t="shared" si="60"/>
        <v>10.83200650229532</v>
      </c>
      <c r="K317" s="24">
        <f t="shared" si="64"/>
        <v>1.30859485410042E-2</v>
      </c>
      <c r="L317" s="24">
        <f t="shared" si="65"/>
        <v>0</v>
      </c>
      <c r="M317" s="24">
        <f t="shared" si="69"/>
        <v>8.8842170926240484E-8</v>
      </c>
      <c r="N317" s="24">
        <f t="shared" si="66"/>
        <v>5.5082145974269101E-8</v>
      </c>
      <c r="O317" s="24">
        <f t="shared" si="67"/>
        <v>5.5082145974269101E-8</v>
      </c>
      <c r="P317" s="4">
        <f>'App MESURE'!T313</f>
        <v>1.0809873953912336E-2</v>
      </c>
      <c r="Q317" s="84">
        <v>27.217941838709674</v>
      </c>
      <c r="R317" s="78">
        <f t="shared" si="61"/>
        <v>1.1685218404039616E-4</v>
      </c>
    </row>
    <row r="318" spans="1:18" s="1" customFormat="1" x14ac:dyDescent="0.2">
      <c r="A318" s="16">
        <v>42614</v>
      </c>
      <c r="B318" s="1">
        <f t="shared" si="70"/>
        <v>9</v>
      </c>
      <c r="C318" s="46"/>
      <c r="D318" s="46"/>
      <c r="E318" s="46">
        <v>8.3452380949999991</v>
      </c>
      <c r="F318" s="50">
        <v>4.603649635</v>
      </c>
      <c r="G318" s="15">
        <f t="shared" si="62"/>
        <v>0</v>
      </c>
      <c r="H318" s="15">
        <f t="shared" si="63"/>
        <v>4.603649635</v>
      </c>
      <c r="I318" s="22">
        <f t="shared" si="68"/>
        <v>4.6167355835410042</v>
      </c>
      <c r="J318" s="15">
        <f t="shared" si="60"/>
        <v>4.614960561506571</v>
      </c>
      <c r="K318" s="15">
        <f t="shared" si="64"/>
        <v>1.775022034433249E-3</v>
      </c>
      <c r="L318" s="15">
        <f t="shared" si="65"/>
        <v>0</v>
      </c>
      <c r="M318" s="15">
        <f t="shared" si="69"/>
        <v>3.3760024951971383E-8</v>
      </c>
      <c r="N318" s="15">
        <f t="shared" si="66"/>
        <v>2.0931215470222257E-8</v>
      </c>
      <c r="O318" s="15">
        <f t="shared" si="67"/>
        <v>2.0931215470222257E-8</v>
      </c>
      <c r="P318" s="1">
        <f>'App MESURE'!T314</f>
        <v>1.2502986741874509E-2</v>
      </c>
      <c r="Q318" s="83">
        <v>23.164707399999994</v>
      </c>
      <c r="R318" s="77">
        <f t="shared" si="61"/>
        <v>1.5632415406250882E-4</v>
      </c>
    </row>
    <row r="319" spans="1:18" s="1" customFormat="1" x14ac:dyDescent="0.2">
      <c r="A319" s="16">
        <v>42644</v>
      </c>
      <c r="B319" s="1">
        <f t="shared" si="70"/>
        <v>10</v>
      </c>
      <c r="C319" s="46"/>
      <c r="D319" s="46"/>
      <c r="E319" s="46">
        <v>24.633333329999999</v>
      </c>
      <c r="F319" s="50">
        <v>19.872262769999999</v>
      </c>
      <c r="G319" s="15">
        <f t="shared" si="62"/>
        <v>0</v>
      </c>
      <c r="H319" s="15">
        <f t="shared" si="63"/>
        <v>19.872262769999999</v>
      </c>
      <c r="I319" s="22">
        <f t="shared" si="68"/>
        <v>19.874037792034432</v>
      </c>
      <c r="J319" s="15">
        <f t="shared" si="60"/>
        <v>19.690436080653814</v>
      </c>
      <c r="K319" s="15">
        <f t="shared" si="64"/>
        <v>0.18360171138061787</v>
      </c>
      <c r="L319" s="15">
        <f t="shared" si="65"/>
        <v>0</v>
      </c>
      <c r="M319" s="15">
        <f t="shared" si="69"/>
        <v>1.2828809481749126E-8</v>
      </c>
      <c r="N319" s="15">
        <f t="shared" si="66"/>
        <v>7.9538618786844575E-9</v>
      </c>
      <c r="O319" s="15">
        <f t="shared" si="67"/>
        <v>7.9538618786844575E-9</v>
      </c>
      <c r="P319" s="1">
        <f>'App MESURE'!T315</f>
        <v>1.422605460223908</v>
      </c>
      <c r="Q319" s="83">
        <v>21.228828096774198</v>
      </c>
      <c r="R319" s="77">
        <f t="shared" si="61"/>
        <v>2.0238062728284625</v>
      </c>
    </row>
    <row r="320" spans="1:18" s="1" customFormat="1" x14ac:dyDescent="0.2">
      <c r="A320" s="16">
        <v>42675</v>
      </c>
      <c r="B320" s="1">
        <f t="shared" si="70"/>
        <v>11</v>
      </c>
      <c r="C320" s="46"/>
      <c r="D320" s="46"/>
      <c r="E320" s="46">
        <v>49.890476190000001</v>
      </c>
      <c r="F320" s="50">
        <v>62.133576640000001</v>
      </c>
      <c r="G320" s="15">
        <f t="shared" si="62"/>
        <v>2.5745532970625362</v>
      </c>
      <c r="H320" s="15">
        <f t="shared" si="63"/>
        <v>59.559023342937465</v>
      </c>
      <c r="I320" s="22">
        <f t="shared" si="68"/>
        <v>59.742625054318083</v>
      </c>
      <c r="J320" s="15">
        <f t="shared" si="60"/>
        <v>50.416403030247814</v>
      </c>
      <c r="K320" s="15">
        <f t="shared" si="64"/>
        <v>9.3262220240702689</v>
      </c>
      <c r="L320" s="15">
        <f t="shared" si="65"/>
        <v>0</v>
      </c>
      <c r="M320" s="15">
        <f t="shared" si="69"/>
        <v>4.8749476030646683E-9</v>
      </c>
      <c r="N320" s="15">
        <f t="shared" si="66"/>
        <v>3.0224675139000942E-9</v>
      </c>
      <c r="O320" s="15">
        <f t="shared" si="67"/>
        <v>2.5745533000850038</v>
      </c>
      <c r="P320" s="1">
        <f>'App MESURE'!T316</f>
        <v>2.6273203285816078</v>
      </c>
      <c r="Q320" s="83">
        <v>15.059280699999997</v>
      </c>
      <c r="R320" s="77">
        <f t="shared" si="61"/>
        <v>2.784359296361416E-3</v>
      </c>
    </row>
    <row r="321" spans="1:18" s="1" customFormat="1" x14ac:dyDescent="0.2">
      <c r="A321" s="16">
        <v>42705</v>
      </c>
      <c r="B321" s="1">
        <f t="shared" si="70"/>
        <v>12</v>
      </c>
      <c r="C321" s="46"/>
      <c r="D321" s="46"/>
      <c r="E321" s="46">
        <v>59.688095240000003</v>
      </c>
      <c r="F321" s="50">
        <v>54.193430659999997</v>
      </c>
      <c r="G321" s="15">
        <f t="shared" si="62"/>
        <v>1.7184745874321006</v>
      </c>
      <c r="H321" s="15">
        <f t="shared" si="63"/>
        <v>52.474956072567899</v>
      </c>
      <c r="I321" s="22">
        <f t="shared" si="68"/>
        <v>61.801178096638168</v>
      </c>
      <c r="J321" s="15">
        <f t="shared" si="60"/>
        <v>48.547082920148448</v>
      </c>
      <c r="K321" s="15">
        <f t="shared" si="64"/>
        <v>13.25409517648972</v>
      </c>
      <c r="L321" s="15">
        <f t="shared" si="65"/>
        <v>0</v>
      </c>
      <c r="M321" s="15">
        <f t="shared" si="69"/>
        <v>1.852480089164574E-9</v>
      </c>
      <c r="N321" s="15">
        <f t="shared" si="66"/>
        <v>1.148537655282036E-9</v>
      </c>
      <c r="O321" s="15">
        <f t="shared" si="67"/>
        <v>1.7184745885806383</v>
      </c>
      <c r="P321" s="1">
        <f>'App MESURE'!T317</f>
        <v>3.2916717386889194</v>
      </c>
      <c r="Q321" s="83">
        <v>12.441302548387091</v>
      </c>
      <c r="R321" s="77">
        <f t="shared" si="61"/>
        <v>2.4749492731088174</v>
      </c>
    </row>
    <row r="322" spans="1:18" s="1" customFormat="1" x14ac:dyDescent="0.2">
      <c r="A322" s="16">
        <v>42736</v>
      </c>
      <c r="B322" s="1">
        <f t="shared" si="70"/>
        <v>1</v>
      </c>
      <c r="C322" s="46"/>
      <c r="D322" s="46"/>
      <c r="E322" s="46">
        <v>37.033333329999998</v>
      </c>
      <c r="F322" s="50">
        <v>30.072262769999998</v>
      </c>
      <c r="G322" s="15">
        <f t="shared" si="62"/>
        <v>0</v>
      </c>
      <c r="H322" s="15">
        <f t="shared" si="63"/>
        <v>30.072262769999998</v>
      </c>
      <c r="I322" s="22">
        <f t="shared" si="68"/>
        <v>43.326357946489722</v>
      </c>
      <c r="J322" s="15">
        <f t="shared" si="60"/>
        <v>36.626085525606904</v>
      </c>
      <c r="K322" s="15">
        <f t="shared" si="64"/>
        <v>6.7002724208828184</v>
      </c>
      <c r="L322" s="15">
        <f t="shared" si="65"/>
        <v>0</v>
      </c>
      <c r="M322" s="15">
        <f t="shared" si="69"/>
        <v>7.0394243388253808E-10</v>
      </c>
      <c r="N322" s="15">
        <f t="shared" si="66"/>
        <v>4.3644430900717359E-10</v>
      </c>
      <c r="O322" s="15">
        <f t="shared" si="67"/>
        <v>4.3644430900717359E-10</v>
      </c>
      <c r="P322" s="1">
        <f>'App MESURE'!T318</f>
        <v>0.25761362266070581</v>
      </c>
      <c r="Q322" s="83">
        <v>10.446183003225809</v>
      </c>
      <c r="R322" s="77">
        <f t="shared" si="61"/>
        <v>6.6364778355504514E-2</v>
      </c>
    </row>
    <row r="323" spans="1:18" s="1" customFormat="1" x14ac:dyDescent="0.2">
      <c r="A323" s="16">
        <v>42767</v>
      </c>
      <c r="B323" s="1">
        <f t="shared" si="70"/>
        <v>2</v>
      </c>
      <c r="C323" s="46"/>
      <c r="D323" s="46"/>
      <c r="E323" s="46">
        <v>73.169047620000001</v>
      </c>
      <c r="F323" s="50">
        <v>67.465693430000002</v>
      </c>
      <c r="G323" s="15">
        <f t="shared" si="62"/>
        <v>3.1494434404780076</v>
      </c>
      <c r="H323" s="15">
        <f t="shared" si="63"/>
        <v>64.316249989521992</v>
      </c>
      <c r="I323" s="22">
        <f t="shared" si="68"/>
        <v>71.016522410404804</v>
      </c>
      <c r="J323" s="15">
        <f t="shared" si="60"/>
        <v>53.565670256218965</v>
      </c>
      <c r="K323" s="15">
        <f t="shared" si="64"/>
        <v>17.450852154185839</v>
      </c>
      <c r="L323" s="15">
        <f t="shared" si="65"/>
        <v>0</v>
      </c>
      <c r="M323" s="15">
        <f t="shared" si="69"/>
        <v>2.6749812487536449E-10</v>
      </c>
      <c r="N323" s="15">
        <f t="shared" si="66"/>
        <v>1.6584883742272597E-10</v>
      </c>
      <c r="O323" s="15">
        <f t="shared" si="67"/>
        <v>3.1494434406438563</v>
      </c>
      <c r="P323" s="1">
        <f>'App MESURE'!T319</f>
        <v>2.2690316147597662</v>
      </c>
      <c r="Q323" s="83">
        <v>13.014264607142858</v>
      </c>
      <c r="R323" s="77">
        <f t="shared" si="61"/>
        <v>0.77512498315655731</v>
      </c>
    </row>
    <row r="324" spans="1:18" s="1" customFormat="1" x14ac:dyDescent="0.2">
      <c r="A324" s="16">
        <v>42795</v>
      </c>
      <c r="B324" s="1">
        <f t="shared" si="70"/>
        <v>3</v>
      </c>
      <c r="C324" s="46"/>
      <c r="D324" s="46"/>
      <c r="E324" s="46">
        <v>20.26190476</v>
      </c>
      <c r="F324" s="50">
        <v>17.15839416</v>
      </c>
      <c r="G324" s="15">
        <f t="shared" si="62"/>
        <v>0</v>
      </c>
      <c r="H324" s="15">
        <f t="shared" si="63"/>
        <v>17.15839416</v>
      </c>
      <c r="I324" s="22">
        <f t="shared" si="68"/>
        <v>34.609246314185839</v>
      </c>
      <c r="J324" s="15">
        <f t="shared" si="60"/>
        <v>32.327456042214607</v>
      </c>
      <c r="K324" s="15">
        <f t="shared" si="64"/>
        <v>2.2817902719712322</v>
      </c>
      <c r="L324" s="15">
        <f t="shared" si="65"/>
        <v>0</v>
      </c>
      <c r="M324" s="15">
        <f t="shared" si="69"/>
        <v>1.0164928745263852E-10</v>
      </c>
      <c r="N324" s="15">
        <f t="shared" si="66"/>
        <v>6.3022558220635884E-11</v>
      </c>
      <c r="O324" s="15">
        <f t="shared" si="67"/>
        <v>6.3022558220635884E-11</v>
      </c>
      <c r="P324" s="1">
        <f>'App MESURE'!T320</f>
        <v>4.8188594734308005E-2</v>
      </c>
      <c r="Q324" s="83">
        <v>14.522773774193549</v>
      </c>
      <c r="R324" s="77">
        <f t="shared" si="61"/>
        <v>2.3221406563934399E-3</v>
      </c>
    </row>
    <row r="325" spans="1:18" s="1" customFormat="1" x14ac:dyDescent="0.2">
      <c r="A325" s="16">
        <v>42826</v>
      </c>
      <c r="B325" s="1">
        <f t="shared" si="70"/>
        <v>4</v>
      </c>
      <c r="C325" s="46"/>
      <c r="D325" s="46"/>
      <c r="E325" s="46">
        <v>12.05952381</v>
      </c>
      <c r="F325" s="50">
        <v>12.99854015</v>
      </c>
      <c r="G325" s="15">
        <f t="shared" si="62"/>
        <v>0</v>
      </c>
      <c r="H325" s="15">
        <f t="shared" si="63"/>
        <v>12.99854015</v>
      </c>
      <c r="I325" s="22">
        <f t="shared" si="68"/>
        <v>15.280330421971232</v>
      </c>
      <c r="J325" s="15">
        <f t="shared" si="60"/>
        <v>15.171041836791034</v>
      </c>
      <c r="K325" s="15">
        <f t="shared" si="64"/>
        <v>0.10928858518019879</v>
      </c>
      <c r="L325" s="15">
        <f t="shared" si="65"/>
        <v>0</v>
      </c>
      <c r="M325" s="15">
        <f t="shared" si="69"/>
        <v>3.8626729232002634E-11</v>
      </c>
      <c r="N325" s="15">
        <f t="shared" si="66"/>
        <v>2.3948572123841635E-11</v>
      </c>
      <c r="O325" s="15">
        <f t="shared" si="67"/>
        <v>2.3948572123841635E-11</v>
      </c>
      <c r="P325" s="1">
        <f>'App MESURE'!T321</f>
        <v>3.3992495204471312E-2</v>
      </c>
      <c r="Q325" s="83">
        <v>19.346255366666671</v>
      </c>
      <c r="R325" s="77">
        <f t="shared" si="61"/>
        <v>1.1554897285978617E-3</v>
      </c>
    </row>
    <row r="326" spans="1:18" s="1" customFormat="1" x14ac:dyDescent="0.2">
      <c r="A326" s="16">
        <v>42856</v>
      </c>
      <c r="B326" s="1">
        <f t="shared" si="70"/>
        <v>5</v>
      </c>
      <c r="C326" s="46"/>
      <c r="D326" s="46"/>
      <c r="E326" s="46">
        <v>4.2857142860000002</v>
      </c>
      <c r="F326" s="50">
        <v>4.6350364959999997</v>
      </c>
      <c r="G326" s="15">
        <f t="shared" si="62"/>
        <v>0</v>
      </c>
      <c r="H326" s="15">
        <f t="shared" si="63"/>
        <v>4.6350364959999997</v>
      </c>
      <c r="I326" s="22">
        <f t="shared" si="68"/>
        <v>4.7443250811801985</v>
      </c>
      <c r="J326" s="15">
        <f t="shared" si="60"/>
        <v>4.7419025641566979</v>
      </c>
      <c r="K326" s="15">
        <f t="shared" si="64"/>
        <v>2.4225170235006033E-3</v>
      </c>
      <c r="L326" s="15">
        <f t="shared" si="65"/>
        <v>0</v>
      </c>
      <c r="M326" s="15">
        <f t="shared" si="69"/>
        <v>1.4678157108161E-11</v>
      </c>
      <c r="N326" s="15">
        <f t="shared" si="66"/>
        <v>9.1004574070598204E-12</v>
      </c>
      <c r="O326" s="15">
        <f t="shared" si="67"/>
        <v>9.1004574070598204E-12</v>
      </c>
      <c r="P326" s="1">
        <f>'App MESURE'!T322</f>
        <v>2.4745494593293296E-2</v>
      </c>
      <c r="Q326" s="83">
        <v>21.538053483870968</v>
      </c>
      <c r="R326" s="77">
        <f t="shared" si="61"/>
        <v>6.1233950221631719E-4</v>
      </c>
    </row>
    <row r="327" spans="1:18" s="1" customFormat="1" x14ac:dyDescent="0.2">
      <c r="A327" s="16">
        <v>42887</v>
      </c>
      <c r="B327" s="1">
        <f t="shared" si="70"/>
        <v>6</v>
      </c>
      <c r="C327" s="46"/>
      <c r="D327" s="46"/>
      <c r="E327" s="46">
        <v>5.404761905</v>
      </c>
      <c r="F327" s="50">
        <v>9.086131387</v>
      </c>
      <c r="G327" s="15">
        <f t="shared" si="62"/>
        <v>0</v>
      </c>
      <c r="H327" s="15">
        <f t="shared" si="63"/>
        <v>9.086131387</v>
      </c>
      <c r="I327" s="22">
        <f t="shared" si="68"/>
        <v>9.0885539040235006</v>
      </c>
      <c r="J327" s="15">
        <f t="shared" ref="J327:J390" si="71">I327/SQRT(1+(I327/($K$2*(300+(25*Q327)+0.05*(Q327)^3)))^2)</f>
        <v>9.0784177054565838</v>
      </c>
      <c r="K327" s="15">
        <f t="shared" si="64"/>
        <v>1.0136198566916832E-2</v>
      </c>
      <c r="L327" s="15">
        <f t="shared" si="65"/>
        <v>0</v>
      </c>
      <c r="M327" s="15">
        <f t="shared" si="69"/>
        <v>5.5776997011011795E-12</v>
      </c>
      <c r="N327" s="15">
        <f t="shared" si="66"/>
        <v>3.4581738146827311E-12</v>
      </c>
      <c r="O327" s="15">
        <f t="shared" si="67"/>
        <v>3.4581738146827311E-12</v>
      </c>
      <c r="P327" s="1">
        <f>'App MESURE'!T323</f>
        <v>2.7350283497850486E-2</v>
      </c>
      <c r="Q327" s="83">
        <v>25.22835413333333</v>
      </c>
      <c r="R327" s="77">
        <f t="shared" ref="R327:R390" si="72">(P327-O327)^2</f>
        <v>7.4803800722362851E-4</v>
      </c>
    </row>
    <row r="328" spans="1:18" s="1" customFormat="1" x14ac:dyDescent="0.2">
      <c r="A328" s="16">
        <v>42917</v>
      </c>
      <c r="B328" s="1">
        <f t="shared" si="70"/>
        <v>7</v>
      </c>
      <c r="C328" s="46"/>
      <c r="D328" s="46"/>
      <c r="E328" s="46">
        <v>1.8976190479999999</v>
      </c>
      <c r="F328" s="50">
        <v>2.8824817519999999</v>
      </c>
      <c r="G328" s="15">
        <f t="shared" si="62"/>
        <v>0</v>
      </c>
      <c r="H328" s="15">
        <f t="shared" si="63"/>
        <v>2.8824817519999999</v>
      </c>
      <c r="I328" s="22">
        <f t="shared" si="68"/>
        <v>2.8926179505669167</v>
      </c>
      <c r="J328" s="15">
        <f t="shared" si="71"/>
        <v>2.8923050391648335</v>
      </c>
      <c r="K328" s="15">
        <f t="shared" si="64"/>
        <v>3.1291140208322687E-4</v>
      </c>
      <c r="L328" s="15">
        <f t="shared" si="65"/>
        <v>0</v>
      </c>
      <c r="M328" s="15">
        <f t="shared" si="69"/>
        <v>2.1195258864184484E-12</v>
      </c>
      <c r="N328" s="15">
        <f t="shared" si="66"/>
        <v>1.3141060495794381E-12</v>
      </c>
      <c r="O328" s="15">
        <f t="shared" si="67"/>
        <v>1.3141060495794381E-12</v>
      </c>
      <c r="P328" s="1">
        <f>'App MESURE'!T324</f>
        <v>2.5917649600344039E-2</v>
      </c>
      <c r="Q328" s="83">
        <v>25.551750741935486</v>
      </c>
      <c r="R328" s="77">
        <f t="shared" si="72"/>
        <v>6.7172456073809653E-4</v>
      </c>
    </row>
    <row r="329" spans="1:18" s="1" customFormat="1" ht="13.5" thickBot="1" x14ac:dyDescent="0.25">
      <c r="A329" s="16">
        <v>42948</v>
      </c>
      <c r="B329" s="4">
        <f t="shared" si="70"/>
        <v>8</v>
      </c>
      <c r="C329" s="47"/>
      <c r="D329" s="47"/>
      <c r="E329" s="47">
        <v>6.335714286</v>
      </c>
      <c r="F329" s="57">
        <v>11.488321170000001</v>
      </c>
      <c r="G329" s="24">
        <f t="shared" si="62"/>
        <v>0</v>
      </c>
      <c r="H329" s="24">
        <f t="shared" si="63"/>
        <v>11.488321170000001</v>
      </c>
      <c r="I329" s="23">
        <f t="shared" si="68"/>
        <v>11.488634081402084</v>
      </c>
      <c r="J329" s="24">
        <f t="shared" si="71"/>
        <v>11.472102525728515</v>
      </c>
      <c r="K329" s="24">
        <f t="shared" si="64"/>
        <v>1.6531555673569898E-2</v>
      </c>
      <c r="L329" s="24">
        <f t="shared" si="65"/>
        <v>0</v>
      </c>
      <c r="M329" s="24">
        <f t="shared" si="69"/>
        <v>8.0541983683901031E-13</v>
      </c>
      <c r="N329" s="24">
        <f t="shared" si="66"/>
        <v>4.9936029884018643E-13</v>
      </c>
      <c r="O329" s="24">
        <f t="shared" si="67"/>
        <v>4.9936029884018643E-13</v>
      </c>
      <c r="P329" s="4">
        <f>'App MESURE'!T325</f>
        <v>2.5917649600344039E-2</v>
      </c>
      <c r="Q329" s="84">
        <v>26.772140161290324</v>
      </c>
      <c r="R329" s="78">
        <f t="shared" si="72"/>
        <v>6.7172456078032903E-4</v>
      </c>
    </row>
    <row r="330" spans="1:18" s="1" customFormat="1" x14ac:dyDescent="0.2">
      <c r="A330" s="16">
        <v>42979</v>
      </c>
      <c r="B330" s="1">
        <f t="shared" si="70"/>
        <v>9</v>
      </c>
      <c r="C330" s="46"/>
      <c r="D330" s="46"/>
      <c r="E330" s="46">
        <v>0.34285714299999998</v>
      </c>
      <c r="F330" s="50">
        <v>0.77299270099999995</v>
      </c>
      <c r="G330" s="15">
        <f t="shared" si="62"/>
        <v>0</v>
      </c>
      <c r="H330" s="15">
        <f t="shared" si="63"/>
        <v>0.77299270099999995</v>
      </c>
      <c r="I330" s="22">
        <f t="shared" si="68"/>
        <v>0.78952425667356985</v>
      </c>
      <c r="J330" s="15">
        <f t="shared" si="71"/>
        <v>0.78951532447579731</v>
      </c>
      <c r="K330" s="15">
        <f t="shared" si="64"/>
        <v>8.93219777253762E-6</v>
      </c>
      <c r="L330" s="15">
        <f t="shared" si="65"/>
        <v>0</v>
      </c>
      <c r="M330" s="15">
        <f t="shared" si="69"/>
        <v>3.0605953799882388E-13</v>
      </c>
      <c r="N330" s="15">
        <f t="shared" si="66"/>
        <v>1.8975691355927081E-13</v>
      </c>
      <c r="O330" s="15">
        <f t="shared" si="67"/>
        <v>1.8975691355927081E-13</v>
      </c>
      <c r="P330" s="1">
        <f>'App MESURE'!T326</f>
        <v>1.9666156229406775E-2</v>
      </c>
      <c r="Q330" s="83">
        <v>23.12507736666667</v>
      </c>
      <c r="R330" s="77">
        <f t="shared" si="72"/>
        <v>3.8675770083197128E-4</v>
      </c>
    </row>
    <row r="331" spans="1:18" s="1" customFormat="1" x14ac:dyDescent="0.2">
      <c r="A331" s="16">
        <v>43009</v>
      </c>
      <c r="B331" s="1">
        <f t="shared" si="70"/>
        <v>10</v>
      </c>
      <c r="C331" s="46"/>
      <c r="D331" s="46"/>
      <c r="E331" s="46">
        <v>7.845238095</v>
      </c>
      <c r="F331" s="50">
        <v>7.2372262770000004</v>
      </c>
      <c r="G331" s="15">
        <f t="shared" si="62"/>
        <v>0</v>
      </c>
      <c r="H331" s="15">
        <f t="shared" si="63"/>
        <v>7.2372262770000004</v>
      </c>
      <c r="I331" s="22">
        <f t="shared" si="68"/>
        <v>7.237235209197773</v>
      </c>
      <c r="J331" s="15">
        <f t="shared" si="71"/>
        <v>7.2307537652459848</v>
      </c>
      <c r="K331" s="15">
        <f t="shared" si="64"/>
        <v>6.4814439517881794E-3</v>
      </c>
      <c r="L331" s="15">
        <f t="shared" si="65"/>
        <v>0</v>
      </c>
      <c r="M331" s="15">
        <f t="shared" si="69"/>
        <v>1.1630262443955307E-13</v>
      </c>
      <c r="N331" s="15">
        <f t="shared" si="66"/>
        <v>7.2107627152522898E-14</v>
      </c>
      <c r="O331" s="15">
        <f t="shared" si="67"/>
        <v>7.2107627152522898E-14</v>
      </c>
      <c r="P331" s="1">
        <f>'App MESURE'!T327</f>
        <v>9.2470006111780231E-3</v>
      </c>
      <c r="Q331" s="83">
        <v>23.540266645161289</v>
      </c>
      <c r="R331" s="77">
        <f t="shared" si="72"/>
        <v>8.5507020301793185E-5</v>
      </c>
    </row>
    <row r="332" spans="1:18" s="1" customFormat="1" x14ac:dyDescent="0.2">
      <c r="A332" s="16">
        <v>43040</v>
      </c>
      <c r="B332" s="1">
        <f t="shared" si="70"/>
        <v>11</v>
      </c>
      <c r="C332" s="46"/>
      <c r="D332" s="46"/>
      <c r="E332" s="46">
        <v>37.047619050000002</v>
      </c>
      <c r="F332" s="50">
        <v>26.01678832</v>
      </c>
      <c r="G332" s="15">
        <f t="shared" si="62"/>
        <v>0</v>
      </c>
      <c r="H332" s="15">
        <f t="shared" si="63"/>
        <v>26.01678832</v>
      </c>
      <c r="I332" s="22">
        <f t="shared" si="68"/>
        <v>26.023269763951788</v>
      </c>
      <c r="J332" s="15">
        <f t="shared" si="71"/>
        <v>25.250330009019734</v>
      </c>
      <c r="K332" s="15">
        <f t="shared" si="64"/>
        <v>0.7729397549320538</v>
      </c>
      <c r="L332" s="15">
        <f t="shared" si="65"/>
        <v>0</v>
      </c>
      <c r="M332" s="15">
        <f t="shared" si="69"/>
        <v>4.4194997287030172E-14</v>
      </c>
      <c r="N332" s="15">
        <f t="shared" si="66"/>
        <v>2.7400898317958707E-14</v>
      </c>
      <c r="O332" s="15">
        <f t="shared" si="67"/>
        <v>2.7400898317958707E-14</v>
      </c>
      <c r="P332" s="1">
        <f>'App MESURE'!T328</f>
        <v>0.66148614231229774</v>
      </c>
      <c r="Q332" s="83">
        <v>16.560096083333331</v>
      </c>
      <c r="R332" s="77">
        <f t="shared" si="72"/>
        <v>0.43756391647116916</v>
      </c>
    </row>
    <row r="333" spans="1:18" s="1" customFormat="1" x14ac:dyDescent="0.2">
      <c r="A333" s="16">
        <v>43070</v>
      </c>
      <c r="B333" s="1">
        <f t="shared" si="70"/>
        <v>12</v>
      </c>
      <c r="C333" s="46"/>
      <c r="D333" s="46"/>
      <c r="E333" s="46">
        <v>36.054761900000003</v>
      </c>
      <c r="F333" s="50">
        <v>36.913138689999997</v>
      </c>
      <c r="G333" s="15">
        <f t="shared" si="62"/>
        <v>0</v>
      </c>
      <c r="H333" s="15">
        <f t="shared" si="63"/>
        <v>36.913138689999997</v>
      </c>
      <c r="I333" s="22">
        <f t="shared" si="68"/>
        <v>37.686078444932051</v>
      </c>
      <c r="J333" s="15">
        <f t="shared" si="71"/>
        <v>33.270180232222401</v>
      </c>
      <c r="K333" s="15">
        <f t="shared" si="64"/>
        <v>4.4158982127096493</v>
      </c>
      <c r="L333" s="15">
        <f t="shared" si="65"/>
        <v>0</v>
      </c>
      <c r="M333" s="15">
        <f t="shared" si="69"/>
        <v>1.6794098969071466E-14</v>
      </c>
      <c r="N333" s="15">
        <f t="shared" si="66"/>
        <v>1.0412341360824309E-14</v>
      </c>
      <c r="O333" s="15">
        <f t="shared" si="67"/>
        <v>1.0412341360824309E-14</v>
      </c>
      <c r="P333" s="1">
        <f>'App MESURE'!T329</f>
        <v>1.831036360458475</v>
      </c>
      <c r="Q333" s="83">
        <v>10.931997809677419</v>
      </c>
      <c r="R333" s="77">
        <f t="shared" si="72"/>
        <v>3.35269415332098</v>
      </c>
    </row>
    <row r="334" spans="1:18" s="1" customFormat="1" x14ac:dyDescent="0.2">
      <c r="A334" s="16">
        <v>43101</v>
      </c>
      <c r="B334" s="1">
        <f t="shared" si="70"/>
        <v>1</v>
      </c>
      <c r="C334" s="46"/>
      <c r="D334" s="46"/>
      <c r="E334" s="46">
        <v>72.609523809999999</v>
      </c>
      <c r="F334" s="50">
        <v>62.581021900000003</v>
      </c>
      <c r="G334" s="15">
        <f t="shared" ref="G334:G397" si="73">IF((F334-$J$2)&gt;0,$I$2*(F334-$J$2),0)</f>
        <v>2.6227952767157938</v>
      </c>
      <c r="H334" s="15">
        <f t="shared" ref="H334:H397" si="74">F334-G334</f>
        <v>59.958226623284212</v>
      </c>
      <c r="I334" s="22">
        <f t="shared" si="68"/>
        <v>64.374124835993854</v>
      </c>
      <c r="J334" s="15">
        <f t="shared" si="71"/>
        <v>47.481831234085092</v>
      </c>
      <c r="K334" s="15">
        <f t="shared" ref="K334:K397" si="75">I334-J334</f>
        <v>16.892293601908762</v>
      </c>
      <c r="L334" s="15">
        <f t="shared" ref="L334:L397" si="76">IF(K334&gt;$N$2,(K334-$N$2)/$L$2,0)</f>
        <v>0</v>
      </c>
      <c r="M334" s="15">
        <f t="shared" si="69"/>
        <v>6.3817576082471568E-15</v>
      </c>
      <c r="N334" s="15">
        <f t="shared" ref="N334:N397" si="77">$M$2*M334</f>
        <v>3.9566897171132369E-15</v>
      </c>
      <c r="O334" s="15">
        <f t="shared" ref="O334:O397" si="78">N334+G334</f>
        <v>2.6227952767157978</v>
      </c>
      <c r="P334" s="1">
        <f>'App MESURE'!T330</f>
        <v>3.9375291475738736</v>
      </c>
      <c r="Q334" s="83">
        <v>10.823479322580644</v>
      </c>
      <c r="R334" s="77">
        <f t="shared" si="72"/>
        <v>1.7285251511814594</v>
      </c>
    </row>
    <row r="335" spans="1:18" s="1" customFormat="1" x14ac:dyDescent="0.2">
      <c r="A335" s="16">
        <v>43132</v>
      </c>
      <c r="B335" s="1">
        <f t="shared" si="70"/>
        <v>2</v>
      </c>
      <c r="C335" s="46"/>
      <c r="D335" s="46"/>
      <c r="E335" s="46">
        <v>65.059523810000002</v>
      </c>
      <c r="F335" s="50">
        <v>64.98467153</v>
      </c>
      <c r="G335" s="15">
        <f t="shared" si="73"/>
        <v>2.8819483551147469</v>
      </c>
      <c r="H335" s="15">
        <f t="shared" si="74"/>
        <v>62.102723174885256</v>
      </c>
      <c r="I335" s="22">
        <f t="shared" ref="I335:I398" si="79">H335+K334-L334</f>
        <v>78.995016776794017</v>
      </c>
      <c r="J335" s="15">
        <f t="shared" si="71"/>
        <v>52.052480312003965</v>
      </c>
      <c r="K335" s="15">
        <f t="shared" si="75"/>
        <v>26.942536464790052</v>
      </c>
      <c r="L335" s="15">
        <f t="shared" si="76"/>
        <v>0.13915073581786994</v>
      </c>
      <c r="M335" s="15">
        <f t="shared" ref="M335:M398" si="80">L335+M334-N334</f>
        <v>0.13915073581787235</v>
      </c>
      <c r="N335" s="15">
        <f t="shared" si="77"/>
        <v>8.6273456207080851E-2</v>
      </c>
      <c r="O335" s="15">
        <f t="shared" si="78"/>
        <v>2.9682218113218277</v>
      </c>
      <c r="P335" s="1">
        <f>'App MESURE'!T331</f>
        <v>2.3361049290521163</v>
      </c>
      <c r="Q335" s="83">
        <v>10.584650682142859</v>
      </c>
      <c r="R335" s="77">
        <f t="shared" si="72"/>
        <v>0.39957175285038021</v>
      </c>
    </row>
    <row r="336" spans="1:18" s="1" customFormat="1" x14ac:dyDescent="0.2">
      <c r="A336" s="16">
        <v>43160</v>
      </c>
      <c r="B336" s="1">
        <f t="shared" si="70"/>
        <v>3</v>
      </c>
      <c r="C336" s="46"/>
      <c r="D336" s="46"/>
      <c r="E336" s="46">
        <v>104.37619050000001</v>
      </c>
      <c r="F336" s="50">
        <v>97.334306569999995</v>
      </c>
      <c r="G336" s="15">
        <f t="shared" si="73"/>
        <v>6.3697726207913714</v>
      </c>
      <c r="H336" s="15">
        <f t="shared" si="74"/>
        <v>90.964533949208629</v>
      </c>
      <c r="I336" s="22">
        <f t="shared" si="79"/>
        <v>117.76791967818082</v>
      </c>
      <c r="J336" s="15">
        <f t="shared" si="71"/>
        <v>68.512399374639656</v>
      </c>
      <c r="K336" s="15">
        <f t="shared" si="75"/>
        <v>49.255520303541161</v>
      </c>
      <c r="L336" s="15">
        <f t="shared" si="76"/>
        <v>7.6179381815132352</v>
      </c>
      <c r="M336" s="15">
        <f t="shared" si="80"/>
        <v>7.6708154611240262</v>
      </c>
      <c r="N336" s="15">
        <f t="shared" si="77"/>
        <v>4.7559055858968966</v>
      </c>
      <c r="O336" s="15">
        <f t="shared" si="78"/>
        <v>11.125678206688267</v>
      </c>
      <c r="P336" s="1">
        <f>'App MESURE'!T332</f>
        <v>6.1290682924230611</v>
      </c>
      <c r="Q336" s="83">
        <v>13.47955029032258</v>
      </c>
      <c r="R336" s="77">
        <f t="shared" si="72"/>
        <v>24.966110635333351</v>
      </c>
    </row>
    <row r="337" spans="1:18" s="1" customFormat="1" x14ac:dyDescent="0.2">
      <c r="A337" s="16">
        <v>43191</v>
      </c>
      <c r="B337" s="1">
        <f t="shared" si="70"/>
        <v>4</v>
      </c>
      <c r="C337" s="46"/>
      <c r="D337" s="46"/>
      <c r="E337" s="46">
        <v>94.52857143</v>
      </c>
      <c r="F337" s="50">
        <v>72.556934310000003</v>
      </c>
      <c r="G337" s="15">
        <f t="shared" si="73"/>
        <v>3.6983631875388947</v>
      </c>
      <c r="H337" s="15">
        <f t="shared" si="74"/>
        <v>68.858571122461115</v>
      </c>
      <c r="I337" s="22">
        <f t="shared" si="79"/>
        <v>110.49615324448904</v>
      </c>
      <c r="J337" s="15">
        <f t="shared" si="71"/>
        <v>71.653151853014407</v>
      </c>
      <c r="K337" s="15">
        <f t="shared" si="75"/>
        <v>38.84300139147463</v>
      </c>
      <c r="L337" s="15">
        <f t="shared" si="76"/>
        <v>4.1279067146151975</v>
      </c>
      <c r="M337" s="15">
        <f t="shared" si="80"/>
        <v>7.0428165898423272</v>
      </c>
      <c r="N337" s="15">
        <f t="shared" si="77"/>
        <v>4.3665462857022428</v>
      </c>
      <c r="O337" s="15">
        <f t="shared" si="78"/>
        <v>8.0649094732411371</v>
      </c>
      <c r="P337" s="1">
        <f>'App MESURE'!T333</f>
        <v>6.7749257013080166</v>
      </c>
      <c r="Q337" s="83">
        <v>15.083048016666663</v>
      </c>
      <c r="R337" s="77">
        <f t="shared" si="72"/>
        <v>1.6640581318508008</v>
      </c>
    </row>
    <row r="338" spans="1:18" s="1" customFormat="1" x14ac:dyDescent="0.2">
      <c r="A338" s="16">
        <v>43221</v>
      </c>
      <c r="B338" s="1">
        <f t="shared" si="70"/>
        <v>5</v>
      </c>
      <c r="C338" s="46"/>
      <c r="D338" s="46"/>
      <c r="E338" s="46">
        <v>32.830952379999999</v>
      </c>
      <c r="F338" s="50">
        <v>54.42992701</v>
      </c>
      <c r="G338" s="15">
        <f t="shared" si="73"/>
        <v>1.7439727949776891</v>
      </c>
      <c r="H338" s="15">
        <f t="shared" si="74"/>
        <v>52.685954215022313</v>
      </c>
      <c r="I338" s="22">
        <f t="shared" si="79"/>
        <v>87.401048891881743</v>
      </c>
      <c r="J338" s="15">
        <f t="shared" si="71"/>
        <v>67.211652416414864</v>
      </c>
      <c r="K338" s="15">
        <f t="shared" si="75"/>
        <v>20.189396475466879</v>
      </c>
      <c r="L338" s="15">
        <f t="shared" si="76"/>
        <v>0</v>
      </c>
      <c r="M338" s="15">
        <f t="shared" si="80"/>
        <v>2.6762703041400844</v>
      </c>
      <c r="N338" s="15">
        <f t="shared" si="77"/>
        <v>1.6592875885668523</v>
      </c>
      <c r="O338" s="15">
        <f t="shared" si="78"/>
        <v>3.4032603835445414</v>
      </c>
      <c r="P338" s="1">
        <f>'App MESURE'!T334</f>
        <v>0.10523347174411046</v>
      </c>
      <c r="Q338" s="83">
        <v>16.663860709677419</v>
      </c>
      <c r="R338" s="77">
        <f t="shared" si="72"/>
        <v>10.876981510959887</v>
      </c>
    </row>
    <row r="339" spans="1:18" s="1" customFormat="1" x14ac:dyDescent="0.2">
      <c r="A339" s="16">
        <v>43252</v>
      </c>
      <c r="B339" s="1">
        <f t="shared" si="70"/>
        <v>6</v>
      </c>
      <c r="C339" s="46"/>
      <c r="D339" s="46"/>
      <c r="E339" s="46">
        <v>2.1452380949999998</v>
      </c>
      <c r="F339" s="50">
        <v>1.282481752</v>
      </c>
      <c r="G339" s="15">
        <f t="shared" si="73"/>
        <v>0</v>
      </c>
      <c r="H339" s="15">
        <f t="shared" si="74"/>
        <v>1.282481752</v>
      </c>
      <c r="I339" s="22">
        <f t="shared" si="79"/>
        <v>21.471878227466878</v>
      </c>
      <c r="J339" s="15">
        <f t="shared" si="71"/>
        <v>21.194241874810704</v>
      </c>
      <c r="K339" s="15">
        <f t="shared" si="75"/>
        <v>0.27763635265617381</v>
      </c>
      <c r="L339" s="15">
        <f t="shared" si="76"/>
        <v>0</v>
      </c>
      <c r="M339" s="15">
        <f t="shared" si="80"/>
        <v>1.0169827155732321</v>
      </c>
      <c r="N339" s="15">
        <f t="shared" si="77"/>
        <v>0.63052928365540384</v>
      </c>
      <c r="O339" s="15">
        <f t="shared" si="78"/>
        <v>0.63052928365540384</v>
      </c>
      <c r="P339" s="1">
        <f>'App MESURE'!T335</f>
        <v>5.9519426469131782E-2</v>
      </c>
      <c r="Q339" s="83">
        <v>19.907046466666664</v>
      </c>
      <c r="R339" s="77">
        <f t="shared" si="72"/>
        <v>0.32605225700388679</v>
      </c>
    </row>
    <row r="340" spans="1:18" s="1" customFormat="1" x14ac:dyDescent="0.2">
      <c r="A340" s="16">
        <v>43282</v>
      </c>
      <c r="B340" s="1">
        <f t="shared" si="70"/>
        <v>7</v>
      </c>
      <c r="C340" s="46"/>
      <c r="D340" s="46"/>
      <c r="E340" s="46">
        <v>7.3809524000000001E-2</v>
      </c>
      <c r="F340" s="50">
        <v>4.4525546999999999E-2</v>
      </c>
      <c r="G340" s="15">
        <f t="shared" si="73"/>
        <v>0</v>
      </c>
      <c r="H340" s="15">
        <f t="shared" si="74"/>
        <v>4.4525546999999999E-2</v>
      </c>
      <c r="I340" s="22">
        <f t="shared" si="79"/>
        <v>0.32216189965617381</v>
      </c>
      <c r="J340" s="15">
        <f t="shared" si="71"/>
        <v>0.32216129005276356</v>
      </c>
      <c r="K340" s="15">
        <f t="shared" si="75"/>
        <v>6.0960341025095843E-7</v>
      </c>
      <c r="L340" s="15">
        <f t="shared" si="76"/>
        <v>0</v>
      </c>
      <c r="M340" s="15">
        <f t="shared" si="80"/>
        <v>0.38645343191782822</v>
      </c>
      <c r="N340" s="15">
        <f t="shared" si="77"/>
        <v>0.23960112778905349</v>
      </c>
      <c r="O340" s="15">
        <f t="shared" si="78"/>
        <v>0.23960112778905349</v>
      </c>
      <c r="P340" s="1">
        <f>'App MESURE'!T336</f>
        <v>5.2095778091143796E-2</v>
      </c>
      <c r="Q340" s="83">
        <v>23.093037483870969</v>
      </c>
      <c r="R340" s="77">
        <f t="shared" si="72"/>
        <v>3.5158256165335404E-2</v>
      </c>
    </row>
    <row r="341" spans="1:18" s="1" customFormat="1" ht="13.5" thickBot="1" x14ac:dyDescent="0.25">
      <c r="A341" s="16">
        <v>43313</v>
      </c>
      <c r="B341" s="4">
        <f t="shared" si="70"/>
        <v>8</v>
      </c>
      <c r="C341" s="47"/>
      <c r="D341" s="47"/>
      <c r="E341" s="47">
        <v>3.2428571430000002</v>
      </c>
      <c r="F341" s="57">
        <v>5.4058394160000001</v>
      </c>
      <c r="G341" s="24">
        <f t="shared" si="73"/>
        <v>0</v>
      </c>
      <c r="H341" s="24">
        <f t="shared" si="74"/>
        <v>5.4058394160000001</v>
      </c>
      <c r="I341" s="23">
        <f t="shared" si="79"/>
        <v>5.4058400256034105</v>
      </c>
      <c r="J341" s="24">
        <f t="shared" si="71"/>
        <v>5.4039331693014638</v>
      </c>
      <c r="K341" s="24">
        <f t="shared" si="75"/>
        <v>1.9068563019466467E-3</v>
      </c>
      <c r="L341" s="24">
        <f t="shared" si="76"/>
        <v>0</v>
      </c>
      <c r="M341" s="24">
        <f t="shared" si="80"/>
        <v>0.14685230412877473</v>
      </c>
      <c r="N341" s="24">
        <f t="shared" si="77"/>
        <v>9.1048428559840328E-2</v>
      </c>
      <c r="O341" s="24">
        <f t="shared" si="78"/>
        <v>9.1048428559840328E-2</v>
      </c>
      <c r="P341" s="4">
        <f>'App MESURE'!T337</f>
        <v>3.946255190404141E-2</v>
      </c>
      <c r="Q341" s="84">
        <v>26.045089709677416</v>
      </c>
      <c r="R341" s="78">
        <f t="shared" si="72"/>
        <v>2.6611026703472996E-3</v>
      </c>
    </row>
    <row r="342" spans="1:18" s="1" customFormat="1" x14ac:dyDescent="0.2">
      <c r="A342" s="16">
        <v>43344</v>
      </c>
      <c r="B342" s="1">
        <f t="shared" si="70"/>
        <v>9</v>
      </c>
      <c r="C342" s="46"/>
      <c r="D342" s="46"/>
      <c r="E342" s="46">
        <v>41.816666669999996</v>
      </c>
      <c r="F342" s="50">
        <v>38.653284669999998</v>
      </c>
      <c r="G342" s="15">
        <f t="shared" si="73"/>
        <v>4.2990514456936101E-2</v>
      </c>
      <c r="H342" s="15">
        <f t="shared" si="74"/>
        <v>38.610294155543059</v>
      </c>
      <c r="I342" s="22">
        <f t="shared" si="79"/>
        <v>38.612201011845002</v>
      </c>
      <c r="J342" s="15">
        <f t="shared" si="71"/>
        <v>37.704197383555282</v>
      </c>
      <c r="K342" s="15">
        <f t="shared" si="75"/>
        <v>0.9080036282897197</v>
      </c>
      <c r="L342" s="15">
        <f t="shared" si="76"/>
        <v>0</v>
      </c>
      <c r="M342" s="15">
        <f t="shared" si="80"/>
        <v>5.5803875568934402E-2</v>
      </c>
      <c r="N342" s="15">
        <f t="shared" si="77"/>
        <v>3.4598402852739331E-2</v>
      </c>
      <c r="O342" s="15">
        <f t="shared" si="78"/>
        <v>7.7588917309675431E-2</v>
      </c>
      <c r="P342" s="1">
        <f>'App MESURE'!T338</f>
        <v>0.13857476972244245</v>
      </c>
      <c r="Q342" s="83">
        <v>23.870142433333335</v>
      </c>
      <c r="R342" s="77">
        <f t="shared" si="72"/>
        <v>3.719274194511801E-3</v>
      </c>
    </row>
    <row r="343" spans="1:18" s="1" customFormat="1" x14ac:dyDescent="0.2">
      <c r="A343" s="16">
        <v>43374</v>
      </c>
      <c r="B343" s="1">
        <f t="shared" si="70"/>
        <v>10</v>
      </c>
      <c r="C343" s="46"/>
      <c r="D343" s="46"/>
      <c r="E343" s="46">
        <v>116.6119048</v>
      </c>
      <c r="F343" s="50">
        <v>102.9751825</v>
      </c>
      <c r="G343" s="15">
        <f t="shared" si="73"/>
        <v>6.9779520924916882</v>
      </c>
      <c r="H343" s="15">
        <f t="shared" si="74"/>
        <v>95.997230407508312</v>
      </c>
      <c r="I343" s="22">
        <f t="shared" si="79"/>
        <v>96.905234035798031</v>
      </c>
      <c r="J343" s="15">
        <f t="shared" si="71"/>
        <v>76.588961508660887</v>
      </c>
      <c r="K343" s="15">
        <f t="shared" si="75"/>
        <v>20.316272527137144</v>
      </c>
      <c r="L343" s="15">
        <f t="shared" si="76"/>
        <v>0</v>
      </c>
      <c r="M343" s="15">
        <f t="shared" si="80"/>
        <v>2.1205472716195072E-2</v>
      </c>
      <c r="N343" s="15">
        <f t="shared" si="77"/>
        <v>1.3147393084040945E-2</v>
      </c>
      <c r="O343" s="15">
        <f t="shared" si="78"/>
        <v>6.9910994855757291</v>
      </c>
      <c r="P343" s="1">
        <f>'App MESURE'!T339</f>
        <v>4.346741484479808</v>
      </c>
      <c r="Q343" s="83">
        <v>19.115126032258065</v>
      </c>
      <c r="R343" s="77">
        <f t="shared" si="72"/>
        <v>6.9926292379600152</v>
      </c>
    </row>
    <row r="344" spans="1:18" s="1" customFormat="1" x14ac:dyDescent="0.2">
      <c r="A344" s="16">
        <v>43405</v>
      </c>
      <c r="B344" s="1">
        <f t="shared" si="70"/>
        <v>11</v>
      </c>
      <c r="C344" s="46"/>
      <c r="D344" s="46"/>
      <c r="E344" s="46">
        <v>52.171428570000003</v>
      </c>
      <c r="F344" s="50">
        <v>62.205839419999997</v>
      </c>
      <c r="G344" s="15">
        <f t="shared" si="73"/>
        <v>2.5823444167236262</v>
      </c>
      <c r="H344" s="15">
        <f t="shared" si="74"/>
        <v>59.623495003276368</v>
      </c>
      <c r="I344" s="22">
        <f t="shared" si="79"/>
        <v>79.939767530413519</v>
      </c>
      <c r="J344" s="15">
        <f t="shared" si="71"/>
        <v>59.156668013774102</v>
      </c>
      <c r="K344" s="15">
        <f t="shared" si="75"/>
        <v>20.783099516639417</v>
      </c>
      <c r="L344" s="15">
        <f t="shared" si="76"/>
        <v>0</v>
      </c>
      <c r="M344" s="15">
        <f t="shared" si="80"/>
        <v>8.0580796321541269E-3</v>
      </c>
      <c r="N344" s="15">
        <f t="shared" si="77"/>
        <v>4.9960093719355588E-3</v>
      </c>
      <c r="O344" s="15">
        <f t="shared" si="78"/>
        <v>2.5873404260955617</v>
      </c>
      <c r="P344" s="1">
        <f>'App MESURE'!T340</f>
        <v>2.4821033471525444</v>
      </c>
      <c r="Q344" s="83">
        <v>14.105974649999997</v>
      </c>
      <c r="R344" s="77">
        <f t="shared" si="72"/>
        <v>1.1074842784458847E-2</v>
      </c>
    </row>
    <row r="345" spans="1:18" s="1" customFormat="1" x14ac:dyDescent="0.2">
      <c r="A345" s="16">
        <v>43435</v>
      </c>
      <c r="B345" s="1">
        <f t="shared" si="70"/>
        <v>12</v>
      </c>
      <c r="C345" s="46"/>
      <c r="D345" s="46"/>
      <c r="E345" s="46">
        <v>5.6857142859999996</v>
      </c>
      <c r="F345" s="50">
        <v>4.4343065690000003</v>
      </c>
      <c r="G345" s="15">
        <f t="shared" si="73"/>
        <v>0</v>
      </c>
      <c r="H345" s="15">
        <f t="shared" si="74"/>
        <v>4.4343065690000003</v>
      </c>
      <c r="I345" s="22">
        <f t="shared" si="79"/>
        <v>25.217406085639418</v>
      </c>
      <c r="J345" s="15">
        <f t="shared" si="71"/>
        <v>24.106168105202674</v>
      </c>
      <c r="K345" s="15">
        <f t="shared" si="75"/>
        <v>1.1112379804367443</v>
      </c>
      <c r="L345" s="15">
        <f t="shared" si="76"/>
        <v>0</v>
      </c>
      <c r="M345" s="15">
        <f t="shared" si="80"/>
        <v>3.0620702602185681E-3</v>
      </c>
      <c r="N345" s="15">
        <f t="shared" si="77"/>
        <v>1.8984835613355122E-3</v>
      </c>
      <c r="O345" s="15">
        <f t="shared" si="78"/>
        <v>1.8984835613355122E-3</v>
      </c>
      <c r="P345" s="1">
        <f>'App MESURE'!T341</f>
        <v>0.13531878359174598</v>
      </c>
      <c r="Q345" s="83">
        <v>13.107911548387097</v>
      </c>
      <c r="R345" s="77">
        <f t="shared" si="72"/>
        <v>1.7800976460204749E-2</v>
      </c>
    </row>
    <row r="346" spans="1:18" s="1" customFormat="1" x14ac:dyDescent="0.2">
      <c r="A346" s="16">
        <v>43466</v>
      </c>
      <c r="B346" s="1">
        <f t="shared" ref="B346:B401" si="81">B334</f>
        <v>1</v>
      </c>
      <c r="C346" s="46"/>
      <c r="D346" s="46"/>
      <c r="E346" s="46">
        <v>23.20952381</v>
      </c>
      <c r="F346" s="50">
        <v>18.35036496</v>
      </c>
      <c r="G346" s="15">
        <f t="shared" si="73"/>
        <v>0</v>
      </c>
      <c r="H346" s="15">
        <f t="shared" si="74"/>
        <v>18.35036496</v>
      </c>
      <c r="I346" s="22">
        <f t="shared" si="79"/>
        <v>19.461602940436745</v>
      </c>
      <c r="J346" s="15">
        <f t="shared" si="71"/>
        <v>18.68679887020415</v>
      </c>
      <c r="K346" s="15">
        <f t="shared" si="75"/>
        <v>0.77480407023259446</v>
      </c>
      <c r="L346" s="15">
        <f t="shared" si="76"/>
        <v>0</v>
      </c>
      <c r="M346" s="15">
        <f t="shared" si="80"/>
        <v>1.1635866988830559E-3</v>
      </c>
      <c r="N346" s="15">
        <f t="shared" si="77"/>
        <v>7.2142375330749462E-4</v>
      </c>
      <c r="O346" s="15">
        <f t="shared" si="78"/>
        <v>7.2142375330749462E-4</v>
      </c>
      <c r="P346" s="1">
        <f>'App MESURE'!T342</f>
        <v>0.27337259553327692</v>
      </c>
      <c r="Q346" s="83">
        <v>10.077400532258068</v>
      </c>
      <c r="R346" s="77">
        <f t="shared" si="72"/>
        <v>7.4338661472990411E-2</v>
      </c>
    </row>
    <row r="347" spans="1:18" s="1" customFormat="1" x14ac:dyDescent="0.2">
      <c r="A347" s="16">
        <v>43497</v>
      </c>
      <c r="B347" s="1">
        <f t="shared" si="81"/>
        <v>2</v>
      </c>
      <c r="C347" s="46"/>
      <c r="D347" s="46"/>
      <c r="E347" s="46">
        <v>17.461904759999999</v>
      </c>
      <c r="F347" s="50">
        <v>15.09781022</v>
      </c>
      <c r="G347" s="15">
        <f t="shared" si="73"/>
        <v>0</v>
      </c>
      <c r="H347" s="15">
        <f t="shared" si="74"/>
        <v>15.09781022</v>
      </c>
      <c r="I347" s="22">
        <f t="shared" si="79"/>
        <v>15.872614290232594</v>
      </c>
      <c r="J347" s="15">
        <f t="shared" si="71"/>
        <v>15.592643742986759</v>
      </c>
      <c r="K347" s="15">
        <f t="shared" si="75"/>
        <v>0.27997054724583492</v>
      </c>
      <c r="L347" s="15">
        <f t="shared" si="76"/>
        <v>0</v>
      </c>
      <c r="M347" s="15">
        <f t="shared" si="80"/>
        <v>4.4216294557556128E-4</v>
      </c>
      <c r="N347" s="15">
        <f t="shared" si="77"/>
        <v>2.7414102625684798E-4</v>
      </c>
      <c r="O347" s="15">
        <f t="shared" si="78"/>
        <v>2.7414102625684798E-4</v>
      </c>
      <c r="P347" s="1">
        <f>'App MESURE'!T343</f>
        <v>0.46117787555185008</v>
      </c>
      <c r="Q347" s="83">
        <v>13.332585339285711</v>
      </c>
      <c r="R347" s="77">
        <f t="shared" si="72"/>
        <v>0.21243225249963854</v>
      </c>
    </row>
    <row r="348" spans="1:18" s="1" customFormat="1" x14ac:dyDescent="0.2">
      <c r="A348" s="16">
        <v>43525</v>
      </c>
      <c r="B348" s="1">
        <f t="shared" si="81"/>
        <v>3</v>
      </c>
      <c r="C348" s="46"/>
      <c r="D348" s="46"/>
      <c r="E348" s="46">
        <v>27.65714286</v>
      </c>
      <c r="F348" s="50">
        <v>33.816058390000002</v>
      </c>
      <c r="G348" s="15">
        <f t="shared" si="73"/>
        <v>0</v>
      </c>
      <c r="H348" s="15">
        <f t="shared" si="74"/>
        <v>33.816058390000002</v>
      </c>
      <c r="I348" s="22">
        <f t="shared" si="79"/>
        <v>34.096028937245833</v>
      </c>
      <c r="J348" s="15">
        <f t="shared" si="71"/>
        <v>32.236917626458855</v>
      </c>
      <c r="K348" s="15">
        <f t="shared" si="75"/>
        <v>1.8591113107869788</v>
      </c>
      <c r="L348" s="15">
        <f t="shared" si="76"/>
        <v>0</v>
      </c>
      <c r="M348" s="15">
        <f t="shared" si="80"/>
        <v>1.680219193187133E-4</v>
      </c>
      <c r="N348" s="15">
        <f t="shared" si="77"/>
        <v>1.0417358997760225E-4</v>
      </c>
      <c r="O348" s="15">
        <f t="shared" si="78"/>
        <v>1.0417358997760225E-4</v>
      </c>
      <c r="P348" s="1">
        <f>'App MESURE'!T344</f>
        <v>0.1090104156557184</v>
      </c>
      <c r="Q348" s="83">
        <v>15.802753935483871</v>
      </c>
      <c r="R348" s="77">
        <f t="shared" si="72"/>
        <v>1.1860569560881728E-2</v>
      </c>
    </row>
    <row r="349" spans="1:18" s="1" customFormat="1" x14ac:dyDescent="0.2">
      <c r="A349" s="16">
        <v>43556</v>
      </c>
      <c r="B349" s="1">
        <f t="shared" si="81"/>
        <v>4</v>
      </c>
      <c r="C349" s="46"/>
      <c r="D349" s="46"/>
      <c r="E349" s="46">
        <v>31.914285710000001</v>
      </c>
      <c r="F349" s="50">
        <v>37.836496349999997</v>
      </c>
      <c r="G349" s="15">
        <f t="shared" si="73"/>
        <v>0</v>
      </c>
      <c r="H349" s="15">
        <f t="shared" si="74"/>
        <v>37.836496349999997</v>
      </c>
      <c r="I349" s="22">
        <f t="shared" si="79"/>
        <v>39.695607660786976</v>
      </c>
      <c r="J349" s="15">
        <f t="shared" si="71"/>
        <v>36.784941355395269</v>
      </c>
      <c r="K349" s="15">
        <f t="shared" si="75"/>
        <v>2.9106663053917075</v>
      </c>
      <c r="L349" s="15">
        <f t="shared" si="76"/>
        <v>0</v>
      </c>
      <c r="M349" s="15">
        <f t="shared" si="80"/>
        <v>6.3848329341111053E-5</v>
      </c>
      <c r="N349" s="15">
        <f t="shared" si="77"/>
        <v>3.9585964191488852E-5</v>
      </c>
      <c r="O349" s="15">
        <f t="shared" si="78"/>
        <v>3.9585964191488852E-5</v>
      </c>
      <c r="P349" s="1">
        <f>'App MESURE'!T345</f>
        <v>0.1095313734366298</v>
      </c>
      <c r="Q349" s="83">
        <v>15.641502166666664</v>
      </c>
      <c r="R349" s="77">
        <f t="shared" si="72"/>
        <v>1.19884515239096E-2</v>
      </c>
    </row>
    <row r="350" spans="1:18" s="1" customFormat="1" x14ac:dyDescent="0.2">
      <c r="A350" s="16">
        <v>43586</v>
      </c>
      <c r="B350" s="1">
        <f t="shared" si="81"/>
        <v>5</v>
      </c>
      <c r="C350" s="46"/>
      <c r="D350" s="46"/>
      <c r="E350" s="46">
        <v>4.55952381</v>
      </c>
      <c r="F350" s="50">
        <v>8.2591240880000001</v>
      </c>
      <c r="G350" s="15">
        <f t="shared" si="73"/>
        <v>0</v>
      </c>
      <c r="H350" s="15">
        <f t="shared" si="74"/>
        <v>8.2591240880000001</v>
      </c>
      <c r="I350" s="22">
        <f t="shared" si="79"/>
        <v>11.169790393391708</v>
      </c>
      <c r="J350" s="15">
        <f t="shared" si="71"/>
        <v>11.138834160859982</v>
      </c>
      <c r="K350" s="15">
        <f t="shared" si="75"/>
        <v>3.0956232531725192E-2</v>
      </c>
      <c r="L350" s="15">
        <f t="shared" si="76"/>
        <v>0</v>
      </c>
      <c r="M350" s="15">
        <f t="shared" si="80"/>
        <v>2.4262365149622201E-5</v>
      </c>
      <c r="N350" s="15">
        <f t="shared" si="77"/>
        <v>1.5042666392765765E-5</v>
      </c>
      <c r="O350" s="15">
        <f t="shared" si="78"/>
        <v>1.5042666392765765E-5</v>
      </c>
      <c r="P350" s="1">
        <f>'App MESURE'!T346</f>
        <v>6.2514933709372569E-2</v>
      </c>
      <c r="Q350" s="83">
        <v>21.662744838709681</v>
      </c>
      <c r="R350" s="77">
        <f t="shared" si="72"/>
        <v>3.9062363803843468E-3</v>
      </c>
    </row>
    <row r="351" spans="1:18" s="1" customFormat="1" x14ac:dyDescent="0.2">
      <c r="A351" s="16">
        <v>43617</v>
      </c>
      <c r="B351" s="1">
        <f t="shared" si="81"/>
        <v>6</v>
      </c>
      <c r="C351" s="46"/>
      <c r="D351" s="46"/>
      <c r="E351" s="46">
        <v>1.30952381</v>
      </c>
      <c r="F351" s="50">
        <v>0.918248175</v>
      </c>
      <c r="G351" s="15">
        <f t="shared" si="73"/>
        <v>0</v>
      </c>
      <c r="H351" s="15">
        <f t="shared" si="74"/>
        <v>0.918248175</v>
      </c>
      <c r="I351" s="22">
        <f t="shared" si="79"/>
        <v>0.94920440753172519</v>
      </c>
      <c r="J351" s="15">
        <f t="shared" si="71"/>
        <v>0.9491823831393601</v>
      </c>
      <c r="K351" s="15">
        <f t="shared" si="75"/>
        <v>2.2024392365094236E-5</v>
      </c>
      <c r="L351" s="15">
        <f t="shared" si="76"/>
        <v>0</v>
      </c>
      <c r="M351" s="15">
        <f t="shared" si="80"/>
        <v>9.219698756856436E-6</v>
      </c>
      <c r="N351" s="15">
        <f t="shared" si="77"/>
        <v>5.7162132292509903E-6</v>
      </c>
      <c r="O351" s="15">
        <f t="shared" si="78"/>
        <v>5.7162132292509903E-6</v>
      </c>
      <c r="P351" s="1">
        <f>'App MESURE'!T347</f>
        <v>5.0272425857953766E-2</v>
      </c>
      <c r="Q351" s="83">
        <v>20.646922166666663</v>
      </c>
      <c r="R351" s="77">
        <f t="shared" si="72"/>
        <v>2.5267420985070409E-3</v>
      </c>
    </row>
    <row r="352" spans="1:18" s="1" customFormat="1" x14ac:dyDescent="0.2">
      <c r="A352" s="16">
        <v>43647</v>
      </c>
      <c r="B352" s="1">
        <f t="shared" si="81"/>
        <v>7</v>
      </c>
      <c r="C352" s="46"/>
      <c r="D352" s="46"/>
      <c r="E352" s="46">
        <v>0.60476190500000004</v>
      </c>
      <c r="F352" s="50">
        <v>1.099270073</v>
      </c>
      <c r="G352" s="15">
        <f t="shared" si="73"/>
        <v>0</v>
      </c>
      <c r="H352" s="15">
        <f t="shared" si="74"/>
        <v>1.099270073</v>
      </c>
      <c r="I352" s="22">
        <f t="shared" si="79"/>
        <v>1.099292097392365</v>
      </c>
      <c r="J352" s="15">
        <f t="shared" si="71"/>
        <v>1.0992674432775158</v>
      </c>
      <c r="K352" s="15">
        <f t="shared" si="75"/>
        <v>2.465411484919855E-5</v>
      </c>
      <c r="L352" s="15">
        <f t="shared" si="76"/>
        <v>0</v>
      </c>
      <c r="M352" s="15">
        <f t="shared" si="80"/>
        <v>3.5034855276054457E-6</v>
      </c>
      <c r="N352" s="15">
        <f t="shared" si="77"/>
        <v>2.1721610271153764E-6</v>
      </c>
      <c r="O352" s="15">
        <f t="shared" si="78"/>
        <v>2.1721610271153764E-6</v>
      </c>
      <c r="P352" s="1">
        <f>'App MESURE'!T348</f>
        <v>2.9564354066724096E-2</v>
      </c>
      <c r="Q352" s="83">
        <v>22.966372838709681</v>
      </c>
      <c r="R352" s="77">
        <f t="shared" si="72"/>
        <v>8.7392259902551784E-4</v>
      </c>
    </row>
    <row r="353" spans="1:18" s="1" customFormat="1" ht="13.5" thickBot="1" x14ac:dyDescent="0.25">
      <c r="A353" s="16">
        <v>43678</v>
      </c>
      <c r="B353" s="4">
        <f t="shared" si="81"/>
        <v>8</v>
      </c>
      <c r="C353" s="47"/>
      <c r="D353" s="47"/>
      <c r="E353" s="47">
        <v>2.345238095</v>
      </c>
      <c r="F353" s="57">
        <v>4.9474452549999999</v>
      </c>
      <c r="G353" s="24">
        <f t="shared" si="73"/>
        <v>0</v>
      </c>
      <c r="H353" s="24">
        <f t="shared" si="74"/>
        <v>4.9474452549999999</v>
      </c>
      <c r="I353" s="23">
        <f t="shared" si="79"/>
        <v>4.9474699091148491</v>
      </c>
      <c r="J353" s="24">
        <f t="shared" si="71"/>
        <v>4.9458527985242666</v>
      </c>
      <c r="K353" s="24">
        <f t="shared" si="75"/>
        <v>1.617110590582449E-3</v>
      </c>
      <c r="L353" s="24">
        <f t="shared" si="76"/>
        <v>0</v>
      </c>
      <c r="M353" s="24">
        <f t="shared" si="80"/>
        <v>1.3313245004900693E-6</v>
      </c>
      <c r="N353" s="24">
        <f t="shared" si="77"/>
        <v>8.2542119030384296E-7</v>
      </c>
      <c r="O353" s="24">
        <f t="shared" si="78"/>
        <v>8.2542119030384296E-7</v>
      </c>
      <c r="P353" s="4">
        <f>'App MESURE'!T349</f>
        <v>2.3573339586242571E-2</v>
      </c>
      <c r="Q353" s="84">
        <v>25.316426419354833</v>
      </c>
      <c r="R353" s="78">
        <f t="shared" si="72"/>
        <v>5.5566342406158974E-4</v>
      </c>
    </row>
    <row r="354" spans="1:18" s="1" customFormat="1" x14ac:dyDescent="0.2">
      <c r="A354" s="16">
        <v>43709</v>
      </c>
      <c r="B354" s="1">
        <f t="shared" si="81"/>
        <v>9</v>
      </c>
      <c r="C354" s="46"/>
      <c r="D354" s="46"/>
      <c r="E354" s="46">
        <v>7.4976190479999998</v>
      </c>
      <c r="F354" s="50">
        <v>10.73941606</v>
      </c>
      <c r="G354" s="15">
        <f t="shared" si="73"/>
        <v>0</v>
      </c>
      <c r="H354" s="15">
        <f t="shared" si="74"/>
        <v>10.73941606</v>
      </c>
      <c r="I354" s="22">
        <f t="shared" si="79"/>
        <v>10.741033170590583</v>
      </c>
      <c r="J354" s="15">
        <f t="shared" si="71"/>
        <v>10.718419518331316</v>
      </c>
      <c r="K354" s="15">
        <f t="shared" si="75"/>
        <v>2.2613652259266814E-2</v>
      </c>
      <c r="L354" s="15">
        <f t="shared" si="76"/>
        <v>0</v>
      </c>
      <c r="M354" s="15">
        <f t="shared" si="80"/>
        <v>5.0590331018622637E-7</v>
      </c>
      <c r="N354" s="15">
        <f t="shared" si="77"/>
        <v>3.1366005231546037E-7</v>
      </c>
      <c r="O354" s="15">
        <f t="shared" si="78"/>
        <v>3.1366005231546037E-7</v>
      </c>
      <c r="P354" s="1">
        <f>'App MESURE'!T350</f>
        <v>1.3154183968013806E-2</v>
      </c>
      <c r="Q354" s="83">
        <v>23.063902366666671</v>
      </c>
      <c r="R354" s="77">
        <f t="shared" si="72"/>
        <v>1.7302430407867094E-4</v>
      </c>
    </row>
    <row r="355" spans="1:18" s="1" customFormat="1" x14ac:dyDescent="0.2">
      <c r="A355" s="16">
        <v>43739</v>
      </c>
      <c r="B355" s="1">
        <f t="shared" si="81"/>
        <v>10</v>
      </c>
      <c r="C355" s="46"/>
      <c r="D355" s="46"/>
      <c r="E355" s="46">
        <v>18.07857143</v>
      </c>
      <c r="F355" s="50">
        <v>12.435036500000001</v>
      </c>
      <c r="G355" s="15">
        <f t="shared" si="73"/>
        <v>0</v>
      </c>
      <c r="H355" s="15">
        <f t="shared" si="74"/>
        <v>12.435036500000001</v>
      </c>
      <c r="I355" s="22">
        <f t="shared" si="79"/>
        <v>12.457650152259268</v>
      </c>
      <c r="J355" s="15">
        <f t="shared" si="71"/>
        <v>12.399852672778374</v>
      </c>
      <c r="K355" s="15">
        <f t="shared" si="75"/>
        <v>5.7797479480893088E-2</v>
      </c>
      <c r="L355" s="15">
        <f t="shared" si="76"/>
        <v>0</v>
      </c>
      <c r="M355" s="15">
        <f t="shared" si="80"/>
        <v>1.9224325787076601E-7</v>
      </c>
      <c r="N355" s="15">
        <f t="shared" si="77"/>
        <v>1.1919081987987492E-7</v>
      </c>
      <c r="O355" s="15">
        <f t="shared" si="78"/>
        <v>1.1919081987987492E-7</v>
      </c>
      <c r="P355" s="1">
        <f>'App MESURE'!T351</f>
        <v>1.0809873953912337E-2</v>
      </c>
      <c r="Q355" s="83">
        <v>19.54496090322581</v>
      </c>
      <c r="R355" s="77">
        <f t="shared" si="72"/>
        <v>1.1685079803820005E-4</v>
      </c>
    </row>
    <row r="356" spans="1:18" s="1" customFormat="1" x14ac:dyDescent="0.2">
      <c r="A356" s="16">
        <v>43770</v>
      </c>
      <c r="B356" s="1">
        <f t="shared" si="81"/>
        <v>11</v>
      </c>
      <c r="C356" s="46"/>
      <c r="D356" s="46"/>
      <c r="E356" s="46">
        <v>38.116666670000001</v>
      </c>
      <c r="F356" s="50">
        <v>32.881751819999998</v>
      </c>
      <c r="G356" s="15">
        <f t="shared" si="73"/>
        <v>0</v>
      </c>
      <c r="H356" s="15">
        <f t="shared" si="74"/>
        <v>32.881751819999998</v>
      </c>
      <c r="I356" s="22">
        <f t="shared" si="79"/>
        <v>32.939549299480888</v>
      </c>
      <c r="J356" s="15">
        <f t="shared" si="71"/>
        <v>30.809321568073237</v>
      </c>
      <c r="K356" s="15">
        <f t="shared" si="75"/>
        <v>2.1302277314076505</v>
      </c>
      <c r="L356" s="15">
        <f t="shared" si="76"/>
        <v>0</v>
      </c>
      <c r="M356" s="15">
        <f t="shared" si="80"/>
        <v>7.3052437990891086E-8</v>
      </c>
      <c r="N356" s="15">
        <f t="shared" si="77"/>
        <v>4.5292511554352472E-8</v>
      </c>
      <c r="O356" s="15">
        <f t="shared" si="78"/>
        <v>4.5292511554352472E-8</v>
      </c>
      <c r="P356" s="1">
        <f>'App MESURE'!T352</f>
        <v>1.7061367324849589E-2</v>
      </c>
      <c r="Q356" s="83">
        <v>13.962642549999998</v>
      </c>
      <c r="R356" s="77">
        <f t="shared" si="72"/>
        <v>2.9108870949114325E-4</v>
      </c>
    </row>
    <row r="357" spans="1:18" s="1" customFormat="1" x14ac:dyDescent="0.2">
      <c r="A357" s="16">
        <v>43800</v>
      </c>
      <c r="B357" s="1">
        <f t="shared" si="81"/>
        <v>12</v>
      </c>
      <c r="C357" s="46"/>
      <c r="D357" s="46"/>
      <c r="E357" s="46">
        <v>40.700000000000003</v>
      </c>
      <c r="F357" s="50">
        <v>37.075182480000002</v>
      </c>
      <c r="G357" s="15">
        <f t="shared" si="73"/>
        <v>0</v>
      </c>
      <c r="H357" s="15">
        <f t="shared" si="74"/>
        <v>37.075182480000002</v>
      </c>
      <c r="I357" s="22">
        <f t="shared" si="79"/>
        <v>39.205410211407653</v>
      </c>
      <c r="J357" s="15">
        <f t="shared" si="71"/>
        <v>35.341441968521586</v>
      </c>
      <c r="K357" s="15">
        <f t="shared" si="75"/>
        <v>3.8639682428860667</v>
      </c>
      <c r="L357" s="15">
        <f t="shared" si="76"/>
        <v>0</v>
      </c>
      <c r="M357" s="15">
        <f t="shared" si="80"/>
        <v>2.7759926436538614E-8</v>
      </c>
      <c r="N357" s="15">
        <f t="shared" si="77"/>
        <v>1.7211154390653942E-8</v>
      </c>
      <c r="O357" s="15">
        <f t="shared" si="78"/>
        <v>1.7211154390653942E-8</v>
      </c>
      <c r="P357" s="1">
        <f>'App MESURE'!T353</f>
        <v>2.1169119427336285</v>
      </c>
      <c r="Q357" s="83">
        <v>13.023981693548386</v>
      </c>
      <c r="R357" s="77">
        <f t="shared" si="72"/>
        <v>4.481316100419269</v>
      </c>
    </row>
    <row r="358" spans="1:18" s="1" customFormat="1" x14ac:dyDescent="0.2">
      <c r="A358" s="16">
        <v>43831</v>
      </c>
      <c r="B358" s="1">
        <f t="shared" si="81"/>
        <v>1</v>
      </c>
      <c r="C358" s="46"/>
      <c r="D358" s="46"/>
      <c r="E358" s="46">
        <v>21.39285714</v>
      </c>
      <c r="F358" s="50">
        <v>20.302919710000001</v>
      </c>
      <c r="G358" s="15">
        <f t="shared" si="73"/>
        <v>0</v>
      </c>
      <c r="H358" s="15">
        <f t="shared" si="74"/>
        <v>20.302919710000001</v>
      </c>
      <c r="I358" s="22">
        <f t="shared" si="79"/>
        <v>24.166887952886068</v>
      </c>
      <c r="J358" s="15">
        <f t="shared" si="71"/>
        <v>22.854723050447301</v>
      </c>
      <c r="K358" s="15">
        <f t="shared" si="75"/>
        <v>1.3121649024387665</v>
      </c>
      <c r="L358" s="15">
        <f t="shared" si="76"/>
        <v>0</v>
      </c>
      <c r="M358" s="15">
        <f t="shared" si="80"/>
        <v>1.0548772045884672E-8</v>
      </c>
      <c r="N358" s="15">
        <f t="shared" si="77"/>
        <v>6.5402386684484968E-9</v>
      </c>
      <c r="O358" s="15">
        <f t="shared" si="78"/>
        <v>6.5402386684484968E-9</v>
      </c>
      <c r="P358" s="1">
        <f>'App MESURE'!T354</f>
        <v>6.0170623695271042E-2</v>
      </c>
      <c r="Q358" s="83">
        <v>10.823095290322581</v>
      </c>
      <c r="R358" s="77">
        <f t="shared" si="72"/>
        <v>3.6205031688174758E-3</v>
      </c>
    </row>
    <row r="359" spans="1:18" s="1" customFormat="1" x14ac:dyDescent="0.2">
      <c r="A359" s="16">
        <v>43862</v>
      </c>
      <c r="B359" s="1">
        <f t="shared" si="81"/>
        <v>2</v>
      </c>
      <c r="C359" s="46"/>
      <c r="D359" s="46"/>
      <c r="E359" s="46">
        <v>0.56428571400000005</v>
      </c>
      <c r="F359" s="50">
        <v>1.0963503649999999</v>
      </c>
      <c r="G359" s="15">
        <f t="shared" si="73"/>
        <v>0</v>
      </c>
      <c r="H359" s="15">
        <f t="shared" si="74"/>
        <v>1.0963503649999999</v>
      </c>
      <c r="I359" s="22">
        <f t="shared" si="79"/>
        <v>2.4085152674387666</v>
      </c>
      <c r="J359" s="15">
        <f t="shared" si="71"/>
        <v>2.4077755628490567</v>
      </c>
      <c r="K359" s="15">
        <f t="shared" si="75"/>
        <v>7.3970458970995523E-4</v>
      </c>
      <c r="L359" s="15">
        <f t="shared" si="76"/>
        <v>0</v>
      </c>
      <c r="M359" s="15">
        <f t="shared" si="80"/>
        <v>4.0085333774361754E-9</v>
      </c>
      <c r="N359" s="15">
        <f t="shared" si="77"/>
        <v>2.4852906940104286E-9</v>
      </c>
      <c r="O359" s="15">
        <f t="shared" si="78"/>
        <v>2.4852906940104286E-9</v>
      </c>
      <c r="P359" s="1">
        <f>'App MESURE'!T355</f>
        <v>1.51077756464317E-2</v>
      </c>
      <c r="Q359" s="83">
        <v>15.537378758620687</v>
      </c>
      <c r="R359" s="77">
        <f t="shared" si="72"/>
        <v>2.2824480988849251E-4</v>
      </c>
    </row>
    <row r="360" spans="1:18" s="1" customFormat="1" x14ac:dyDescent="0.2">
      <c r="A360" s="16">
        <v>43891</v>
      </c>
      <c r="B360" s="1">
        <f t="shared" si="81"/>
        <v>3</v>
      </c>
      <c r="C360" s="46"/>
      <c r="D360" s="46"/>
      <c r="E360" s="46">
        <v>41.1</v>
      </c>
      <c r="F360" s="50">
        <v>34.440145989999998</v>
      </c>
      <c r="G360" s="15">
        <f t="shared" si="73"/>
        <v>0</v>
      </c>
      <c r="H360" s="15">
        <f t="shared" si="74"/>
        <v>34.440145989999998</v>
      </c>
      <c r="I360" s="22">
        <f t="shared" si="79"/>
        <v>34.44088569458971</v>
      </c>
      <c r="J360" s="15">
        <f t="shared" si="71"/>
        <v>32.205564092831928</v>
      </c>
      <c r="K360" s="15">
        <f t="shared" si="75"/>
        <v>2.2353216017577822</v>
      </c>
      <c r="L360" s="15">
        <f t="shared" si="76"/>
        <v>0</v>
      </c>
      <c r="M360" s="15">
        <f t="shared" si="80"/>
        <v>1.5232426834257467E-9</v>
      </c>
      <c r="N360" s="15">
        <f t="shared" si="77"/>
        <v>9.4441046372396301E-10</v>
      </c>
      <c r="O360" s="15">
        <f t="shared" si="78"/>
        <v>9.4441046372396301E-10</v>
      </c>
      <c r="P360" s="1">
        <f>'App MESURE'!T356</f>
        <v>1.4196099529836685E-2</v>
      </c>
      <c r="Q360" s="83">
        <v>14.577616903225808</v>
      </c>
      <c r="R360" s="77">
        <f t="shared" si="72"/>
        <v>2.0152921504714037E-4</v>
      </c>
    </row>
    <row r="361" spans="1:18" s="1" customFormat="1" x14ac:dyDescent="0.2">
      <c r="A361" s="16">
        <v>43922</v>
      </c>
      <c r="B361" s="1">
        <f t="shared" si="81"/>
        <v>4</v>
      </c>
      <c r="C361" s="46"/>
      <c r="D361" s="46"/>
      <c r="E361" s="46">
        <v>44.242857139999998</v>
      </c>
      <c r="F361" s="50">
        <v>35.349635040000003</v>
      </c>
      <c r="G361" s="15">
        <f t="shared" si="73"/>
        <v>0</v>
      </c>
      <c r="H361" s="15">
        <f t="shared" si="74"/>
        <v>35.349635040000003</v>
      </c>
      <c r="I361" s="22">
        <f t="shared" si="79"/>
        <v>37.584956641757785</v>
      </c>
      <c r="J361" s="15">
        <f t="shared" si="71"/>
        <v>35.325215605293316</v>
      </c>
      <c r="K361" s="15">
        <f t="shared" si="75"/>
        <v>2.2597410364644688</v>
      </c>
      <c r="L361" s="15">
        <f t="shared" si="76"/>
        <v>0</v>
      </c>
      <c r="M361" s="15">
        <f t="shared" si="80"/>
        <v>5.7883221970178373E-10</v>
      </c>
      <c r="N361" s="15">
        <f t="shared" si="77"/>
        <v>3.588759762151059E-10</v>
      </c>
      <c r="O361" s="15">
        <f t="shared" si="78"/>
        <v>3.588759762151059E-10</v>
      </c>
      <c r="P361" s="1">
        <f>'App MESURE'!T357</f>
        <v>0.34695788208701756</v>
      </c>
      <c r="Q361" s="83">
        <v>16.431168966666668</v>
      </c>
      <c r="R361" s="77">
        <f t="shared" si="72"/>
        <v>0.12037977169327907</v>
      </c>
    </row>
    <row r="362" spans="1:18" s="1" customFormat="1" x14ac:dyDescent="0.2">
      <c r="A362" s="16">
        <v>43952</v>
      </c>
      <c r="B362" s="1">
        <f t="shared" si="81"/>
        <v>5</v>
      </c>
      <c r="C362" s="46"/>
      <c r="D362" s="46"/>
      <c r="E362" s="46">
        <v>34.838095240000001</v>
      </c>
      <c r="F362" s="50">
        <v>37.37810219</v>
      </c>
      <c r="G362" s="15">
        <f t="shared" si="73"/>
        <v>0</v>
      </c>
      <c r="H362" s="15">
        <f t="shared" si="74"/>
        <v>37.37810219</v>
      </c>
      <c r="I362" s="22">
        <f t="shared" si="79"/>
        <v>39.637843226464469</v>
      </c>
      <c r="J362" s="15">
        <f t="shared" si="71"/>
        <v>38.229722364426884</v>
      </c>
      <c r="K362" s="15">
        <f t="shared" si="75"/>
        <v>1.4081208620375847</v>
      </c>
      <c r="L362" s="15">
        <f t="shared" si="76"/>
        <v>0</v>
      </c>
      <c r="M362" s="15">
        <f t="shared" si="80"/>
        <v>2.1995624348667783E-10</v>
      </c>
      <c r="N362" s="15">
        <f t="shared" si="77"/>
        <v>1.3637287096174026E-10</v>
      </c>
      <c r="O362" s="15">
        <f t="shared" si="78"/>
        <v>1.3637287096174026E-10</v>
      </c>
      <c r="P362" s="1">
        <f>'App MESURE'!T358</f>
        <v>3.1418963766768804</v>
      </c>
      <c r="Q362" s="83">
        <v>21.18203770967742</v>
      </c>
      <c r="R362" s="77">
        <f t="shared" si="72"/>
        <v>9.8715128409183723</v>
      </c>
    </row>
    <row r="363" spans="1:18" s="1" customFormat="1" x14ac:dyDescent="0.2">
      <c r="A363" s="16">
        <v>43983</v>
      </c>
      <c r="B363" s="1">
        <f t="shared" si="81"/>
        <v>6</v>
      </c>
      <c r="C363" s="46"/>
      <c r="D363" s="46"/>
      <c r="E363" s="46">
        <v>2.414285714</v>
      </c>
      <c r="F363" s="50">
        <v>2.7664233579999999</v>
      </c>
      <c r="G363" s="15">
        <f t="shared" si="73"/>
        <v>0</v>
      </c>
      <c r="H363" s="15">
        <f t="shared" si="74"/>
        <v>2.7664233579999999</v>
      </c>
      <c r="I363" s="22">
        <f t="shared" si="79"/>
        <v>4.1745442200375846</v>
      </c>
      <c r="J363" s="15">
        <f t="shared" si="71"/>
        <v>4.1729351394676248</v>
      </c>
      <c r="K363" s="15">
        <f t="shared" si="75"/>
        <v>1.6090805699597865E-3</v>
      </c>
      <c r="L363" s="15">
        <f t="shared" si="76"/>
        <v>0</v>
      </c>
      <c r="M363" s="15">
        <f t="shared" si="80"/>
        <v>8.3583372524937572E-11</v>
      </c>
      <c r="N363" s="15">
        <f t="shared" si="77"/>
        <v>5.1821690965461295E-11</v>
      </c>
      <c r="O363" s="15">
        <f t="shared" si="78"/>
        <v>5.1821690965461295E-11</v>
      </c>
      <c r="P363" s="1">
        <f>'App MESURE'!T359</f>
        <v>1.51077756464317E-2</v>
      </c>
      <c r="Q363" s="83">
        <v>21.718460233333339</v>
      </c>
      <c r="R363" s="77">
        <f t="shared" si="72"/>
        <v>2.2824488341709382E-4</v>
      </c>
    </row>
    <row r="364" spans="1:18" s="1" customFormat="1" x14ac:dyDescent="0.2">
      <c r="A364" s="16">
        <v>44013</v>
      </c>
      <c r="B364" s="1">
        <f t="shared" si="81"/>
        <v>7</v>
      </c>
      <c r="C364" s="46"/>
      <c r="D364" s="46"/>
      <c r="E364" s="46">
        <v>2.8738095239999999</v>
      </c>
      <c r="F364" s="50">
        <v>6.5868613140000001</v>
      </c>
      <c r="G364" s="15">
        <f t="shared" si="73"/>
        <v>0</v>
      </c>
      <c r="H364" s="15">
        <f t="shared" si="74"/>
        <v>6.5868613140000001</v>
      </c>
      <c r="I364" s="22">
        <f t="shared" si="79"/>
        <v>6.5884703945699599</v>
      </c>
      <c r="J364" s="15">
        <f t="shared" si="71"/>
        <v>6.5855564376131897</v>
      </c>
      <c r="K364" s="15">
        <f t="shared" si="75"/>
        <v>2.9139569567702139E-3</v>
      </c>
      <c r="L364" s="15">
        <f t="shared" si="76"/>
        <v>0</v>
      </c>
      <c r="M364" s="15">
        <f t="shared" si="80"/>
        <v>3.1761681559476277E-11</v>
      </c>
      <c r="N364" s="15">
        <f t="shared" si="77"/>
        <v>1.9692242566875291E-11</v>
      </c>
      <c r="O364" s="15">
        <f t="shared" si="78"/>
        <v>1.9692242566875291E-11</v>
      </c>
      <c r="P364" s="1">
        <f>'App MESURE'!T360</f>
        <v>5.3398172543422384E-3</v>
      </c>
      <c r="Q364" s="83">
        <v>27.276395064516123</v>
      </c>
      <c r="R364" s="77">
        <f t="shared" si="72"/>
        <v>2.851364809946513E-5</v>
      </c>
    </row>
    <row r="365" spans="1:18" s="1" customFormat="1" ht="13.5" thickBot="1" x14ac:dyDescent="0.25">
      <c r="A365" s="16">
        <v>44044</v>
      </c>
      <c r="B365" s="4">
        <f t="shared" si="81"/>
        <v>8</v>
      </c>
      <c r="C365" s="47"/>
      <c r="D365" s="47"/>
      <c r="E365" s="47">
        <v>1.8261904760000001</v>
      </c>
      <c r="F365" s="57">
        <v>4.2817518249999997</v>
      </c>
      <c r="G365" s="24">
        <f t="shared" si="73"/>
        <v>0</v>
      </c>
      <c r="H365" s="24">
        <f t="shared" si="74"/>
        <v>4.2817518249999997</v>
      </c>
      <c r="I365" s="23">
        <f t="shared" si="79"/>
        <v>4.2846657819567699</v>
      </c>
      <c r="J365" s="24">
        <f t="shared" si="71"/>
        <v>4.2836165858344692</v>
      </c>
      <c r="K365" s="24">
        <f t="shared" si="75"/>
        <v>1.0491961223006996E-3</v>
      </c>
      <c r="L365" s="24">
        <f t="shared" si="76"/>
        <v>0</v>
      </c>
      <c r="M365" s="24">
        <f t="shared" si="80"/>
        <v>1.2069438992600985E-11</v>
      </c>
      <c r="N365" s="24">
        <f t="shared" si="77"/>
        <v>7.483052175412611E-12</v>
      </c>
      <c r="O365" s="24">
        <f t="shared" si="78"/>
        <v>7.483052175412611E-12</v>
      </c>
      <c r="P365" s="4">
        <f>'App MESURE'!T361</f>
        <v>2.8652677950129078E-3</v>
      </c>
      <c r="Q365" s="84">
        <v>25.325342354838707</v>
      </c>
      <c r="R365" s="78">
        <f t="shared" si="72"/>
        <v>8.2097594942562338E-6</v>
      </c>
    </row>
    <row r="366" spans="1:18" s="1" customFormat="1" x14ac:dyDescent="0.2">
      <c r="A366" s="16">
        <v>44075</v>
      </c>
      <c r="B366" s="1">
        <f t="shared" si="81"/>
        <v>9</v>
      </c>
      <c r="C366" s="46"/>
      <c r="D366" s="46"/>
      <c r="E366" s="46">
        <v>5.4214285709999999</v>
      </c>
      <c r="F366" s="50">
        <v>5.54379562</v>
      </c>
      <c r="G366" s="15">
        <f t="shared" si="73"/>
        <v>0</v>
      </c>
      <c r="H366" s="15">
        <f t="shared" si="74"/>
        <v>5.54379562</v>
      </c>
      <c r="I366" s="22">
        <f t="shared" si="79"/>
        <v>5.5448448161223007</v>
      </c>
      <c r="J366" s="15">
        <f t="shared" si="71"/>
        <v>5.5420782874995416</v>
      </c>
      <c r="K366" s="15">
        <f t="shared" si="75"/>
        <v>2.7665286227591679E-3</v>
      </c>
      <c r="L366" s="15">
        <f t="shared" si="76"/>
        <v>0</v>
      </c>
      <c r="M366" s="15">
        <f t="shared" si="80"/>
        <v>4.5863868171883741E-12</v>
      </c>
      <c r="N366" s="15">
        <f t="shared" si="77"/>
        <v>2.8435598266567918E-12</v>
      </c>
      <c r="O366" s="15">
        <f t="shared" si="78"/>
        <v>2.8435598266567918E-12</v>
      </c>
      <c r="P366" s="1">
        <f>'App MESURE'!T362</f>
        <v>0</v>
      </c>
      <c r="Q366" s="83">
        <v>23.91706270000001</v>
      </c>
      <c r="R366" s="77">
        <f t="shared" si="72"/>
        <v>8.0858324877764041E-24</v>
      </c>
    </row>
    <row r="367" spans="1:18" s="1" customFormat="1" x14ac:dyDescent="0.2">
      <c r="A367" s="16">
        <v>44105</v>
      </c>
      <c r="B367" s="1">
        <f t="shared" si="81"/>
        <v>10</v>
      </c>
      <c r="C367" s="46"/>
      <c r="D367" s="46"/>
      <c r="E367" s="46">
        <v>24.057142859999999</v>
      </c>
      <c r="F367" s="50">
        <v>22.51240876</v>
      </c>
      <c r="G367" s="15">
        <f t="shared" si="73"/>
        <v>0</v>
      </c>
      <c r="H367" s="15">
        <f t="shared" si="74"/>
        <v>22.51240876</v>
      </c>
      <c r="I367" s="22">
        <f t="shared" si="79"/>
        <v>22.515175288622757</v>
      </c>
      <c r="J367" s="15">
        <f t="shared" si="71"/>
        <v>22.120491704792535</v>
      </c>
      <c r="K367" s="15">
        <f t="shared" si="75"/>
        <v>0.39468358383022206</v>
      </c>
      <c r="L367" s="15">
        <f t="shared" si="76"/>
        <v>0</v>
      </c>
      <c r="M367" s="15">
        <f t="shared" si="80"/>
        <v>1.7428269905315822E-12</v>
      </c>
      <c r="N367" s="15">
        <f t="shared" si="77"/>
        <v>1.0805527341295809E-12</v>
      </c>
      <c r="O367" s="15">
        <f t="shared" si="78"/>
        <v>1.0805527341295809E-12</v>
      </c>
      <c r="P367" s="1">
        <f>'App MESURE'!T363</f>
        <v>1.3023944522785945E-4</v>
      </c>
      <c r="Q367" s="83">
        <v>18.378382612903227</v>
      </c>
      <c r="R367" s="77">
        <f t="shared" si="72"/>
        <v>1.6962312811799427E-8</v>
      </c>
    </row>
    <row r="368" spans="1:18" s="1" customFormat="1" x14ac:dyDescent="0.2">
      <c r="A368" s="16">
        <v>44136</v>
      </c>
      <c r="B368" s="1">
        <f t="shared" si="81"/>
        <v>11</v>
      </c>
      <c r="C368" s="46"/>
      <c r="D368" s="46"/>
      <c r="E368" s="46">
        <v>38.43571429</v>
      </c>
      <c r="F368" s="50">
        <v>35.377372260000001</v>
      </c>
      <c r="G368" s="15">
        <f t="shared" si="73"/>
        <v>0</v>
      </c>
      <c r="H368" s="15">
        <f t="shared" si="74"/>
        <v>35.377372260000001</v>
      </c>
      <c r="I368" s="22">
        <f t="shared" si="79"/>
        <v>35.772055843830223</v>
      </c>
      <c r="J368" s="15">
        <f t="shared" si="71"/>
        <v>33.896976263243879</v>
      </c>
      <c r="K368" s="15">
        <f t="shared" si="75"/>
        <v>1.8750795805863447</v>
      </c>
      <c r="L368" s="15">
        <f t="shared" si="76"/>
        <v>0</v>
      </c>
      <c r="M368" s="15">
        <f t="shared" si="80"/>
        <v>6.622742564020013E-13</v>
      </c>
      <c r="N368" s="15">
        <f t="shared" si="77"/>
        <v>4.1061003896924081E-13</v>
      </c>
      <c r="O368" s="15">
        <f t="shared" si="78"/>
        <v>4.1061003896924081E-13</v>
      </c>
      <c r="P368" s="1">
        <f>'App MESURE'!T364</f>
        <v>0.92443958222734612</v>
      </c>
      <c r="Q368" s="83">
        <v>16.791480933333332</v>
      </c>
      <c r="R368" s="77">
        <f t="shared" si="72"/>
        <v>0.85458854118791117</v>
      </c>
    </row>
    <row r="369" spans="1:18" s="1" customFormat="1" x14ac:dyDescent="0.2">
      <c r="A369" s="16">
        <v>44166</v>
      </c>
      <c r="B369" s="1">
        <f t="shared" si="81"/>
        <v>12</v>
      </c>
      <c r="C369" s="46"/>
      <c r="D369" s="46"/>
      <c r="E369" s="46">
        <v>33.43571429</v>
      </c>
      <c r="F369" s="50">
        <v>30.888321170000001</v>
      </c>
      <c r="G369" s="15">
        <f t="shared" si="73"/>
        <v>0</v>
      </c>
      <c r="H369" s="15">
        <f t="shared" si="74"/>
        <v>30.888321170000001</v>
      </c>
      <c r="I369" s="22">
        <f t="shared" si="79"/>
        <v>32.763400750586342</v>
      </c>
      <c r="J369" s="15">
        <f t="shared" si="71"/>
        <v>30.234683897496662</v>
      </c>
      <c r="K369" s="15">
        <f t="shared" si="75"/>
        <v>2.52871685308968</v>
      </c>
      <c r="L369" s="15">
        <f t="shared" si="76"/>
        <v>0</v>
      </c>
      <c r="M369" s="15">
        <f t="shared" si="80"/>
        <v>2.5166421743276049E-13</v>
      </c>
      <c r="N369" s="15">
        <f t="shared" si="77"/>
        <v>1.560318148083115E-13</v>
      </c>
      <c r="O369" s="15">
        <f t="shared" si="78"/>
        <v>1.560318148083115E-13</v>
      </c>
      <c r="P369" s="1">
        <f>'App MESURE'!T365</f>
        <v>1.609889782461571</v>
      </c>
      <c r="Q369" s="83">
        <v>12.447332548387099</v>
      </c>
      <c r="R369" s="77">
        <f t="shared" si="72"/>
        <v>2.5917451116736618</v>
      </c>
    </row>
    <row r="370" spans="1:18" s="1" customFormat="1" x14ac:dyDescent="0.2">
      <c r="A370" s="16">
        <v>44197</v>
      </c>
      <c r="B370" s="1">
        <f t="shared" si="81"/>
        <v>1</v>
      </c>
      <c r="C370" s="46"/>
      <c r="D370" s="46"/>
      <c r="E370" s="46">
        <v>94.871428570000006</v>
      </c>
      <c r="F370" s="50">
        <v>91.847445260000001</v>
      </c>
      <c r="G370" s="15">
        <f t="shared" si="73"/>
        <v>5.7781984656036158</v>
      </c>
      <c r="H370" s="15">
        <f t="shared" si="74"/>
        <v>86.069246794396378</v>
      </c>
      <c r="I370" s="22">
        <f t="shared" si="79"/>
        <v>88.597963647486054</v>
      </c>
      <c r="J370" s="15">
        <f t="shared" si="71"/>
        <v>55.147228140549174</v>
      </c>
      <c r="K370" s="15">
        <f t="shared" si="75"/>
        <v>33.45073550693688</v>
      </c>
      <c r="L370" s="15">
        <f t="shared" si="76"/>
        <v>2.3205460006664382</v>
      </c>
      <c r="M370" s="15">
        <f t="shared" si="80"/>
        <v>2.3205460006665342</v>
      </c>
      <c r="N370" s="15">
        <f t="shared" si="77"/>
        <v>1.4387385204132512</v>
      </c>
      <c r="O370" s="15">
        <f t="shared" si="78"/>
        <v>7.2169369860168668</v>
      </c>
      <c r="P370" s="1">
        <f>'App MESURE'!T366</f>
        <v>14.338972201251631</v>
      </c>
      <c r="Q370" s="83">
        <v>10.853753258064515</v>
      </c>
      <c r="R370" s="77">
        <f t="shared" si="72"/>
        <v>50.723385607044086</v>
      </c>
    </row>
    <row r="371" spans="1:18" s="1" customFormat="1" x14ac:dyDescent="0.2">
      <c r="A371" s="16">
        <v>44228</v>
      </c>
      <c r="B371" s="1">
        <f t="shared" si="81"/>
        <v>2</v>
      </c>
      <c r="C371" s="46"/>
      <c r="D371" s="46"/>
      <c r="E371" s="46">
        <v>45.242857139999998</v>
      </c>
      <c r="F371" s="50">
        <v>58.440145989999998</v>
      </c>
      <c r="G371" s="15">
        <f t="shared" si="73"/>
        <v>2.1763405497244195</v>
      </c>
      <c r="H371" s="15">
        <f t="shared" si="74"/>
        <v>56.263805440275576</v>
      </c>
      <c r="I371" s="22">
        <f t="shared" si="79"/>
        <v>87.393994946546016</v>
      </c>
      <c r="J371" s="15">
        <f t="shared" si="71"/>
        <v>59.898702431445997</v>
      </c>
      <c r="K371" s="15">
        <f t="shared" si="75"/>
        <v>27.495292515100019</v>
      </c>
      <c r="L371" s="15">
        <f t="shared" si="76"/>
        <v>0.32442156465300237</v>
      </c>
      <c r="M371" s="15">
        <f t="shared" si="80"/>
        <v>1.2062290449062851</v>
      </c>
      <c r="N371" s="15">
        <f t="shared" si="77"/>
        <v>0.74786200784189683</v>
      </c>
      <c r="O371" s="15">
        <f t="shared" si="78"/>
        <v>2.9242025575663164</v>
      </c>
      <c r="P371" s="1">
        <f>'App MESURE'!T367</f>
        <v>3.0065775930851348</v>
      </c>
      <c r="Q371" s="83">
        <v>13.134144303571427</v>
      </c>
      <c r="R371" s="77">
        <f t="shared" si="72"/>
        <v>6.7856464767265959E-3</v>
      </c>
    </row>
    <row r="372" spans="1:18" s="1" customFormat="1" x14ac:dyDescent="0.2">
      <c r="A372" s="16">
        <v>44256</v>
      </c>
      <c r="B372" s="1">
        <f t="shared" si="81"/>
        <v>3</v>
      </c>
      <c r="C372" s="46"/>
      <c r="D372" s="46"/>
      <c r="E372" s="46">
        <v>42.871428569999999</v>
      </c>
      <c r="F372" s="50">
        <v>40.31094891</v>
      </c>
      <c r="G372" s="15">
        <f t="shared" si="73"/>
        <v>0.22171406275871658</v>
      </c>
      <c r="H372" s="15">
        <f t="shared" si="74"/>
        <v>40.089234847241286</v>
      </c>
      <c r="I372" s="22">
        <f t="shared" si="79"/>
        <v>67.260105797688297</v>
      </c>
      <c r="J372" s="15">
        <f t="shared" si="71"/>
        <v>53.443813087007385</v>
      </c>
      <c r="K372" s="15">
        <f t="shared" si="75"/>
        <v>13.816292710680912</v>
      </c>
      <c r="L372" s="15">
        <f t="shared" si="76"/>
        <v>0</v>
      </c>
      <c r="M372" s="15">
        <f t="shared" si="80"/>
        <v>0.45836703706438831</v>
      </c>
      <c r="N372" s="15">
        <f t="shared" si="77"/>
        <v>0.28418756297992076</v>
      </c>
      <c r="O372" s="15">
        <f t="shared" si="78"/>
        <v>0.50590162573863728</v>
      </c>
      <c r="P372" s="1">
        <f>'App MESURE'!T368</f>
        <v>5.2461750932234006</v>
      </c>
      <c r="Q372" s="83">
        <v>14.117463241935482</v>
      </c>
      <c r="R372" s="77">
        <f t="shared" si="72"/>
        <v>22.470192546540019</v>
      </c>
    </row>
    <row r="373" spans="1:18" s="1" customFormat="1" x14ac:dyDescent="0.2">
      <c r="A373" s="16">
        <v>44287</v>
      </c>
      <c r="B373" s="1">
        <f t="shared" si="81"/>
        <v>4</v>
      </c>
      <c r="C373" s="46"/>
      <c r="D373" s="46"/>
      <c r="E373" s="46">
        <v>43.526190479999997</v>
      </c>
      <c r="F373" s="50">
        <v>38.286861309999999</v>
      </c>
      <c r="G373" s="15">
        <f t="shared" si="73"/>
        <v>3.4840320827609814E-3</v>
      </c>
      <c r="H373" s="15">
        <f t="shared" si="74"/>
        <v>38.283377277917239</v>
      </c>
      <c r="I373" s="22">
        <f t="shared" si="79"/>
        <v>52.099669988598151</v>
      </c>
      <c r="J373" s="15">
        <f t="shared" si="71"/>
        <v>46.481247213616982</v>
      </c>
      <c r="K373" s="15">
        <f t="shared" si="75"/>
        <v>5.6184227749811697</v>
      </c>
      <c r="L373" s="15">
        <f t="shared" si="76"/>
        <v>0</v>
      </c>
      <c r="M373" s="15">
        <f t="shared" si="80"/>
        <v>0.17417947408446754</v>
      </c>
      <c r="N373" s="15">
        <f t="shared" si="77"/>
        <v>0.10799127393236987</v>
      </c>
      <c r="O373" s="15">
        <f t="shared" si="78"/>
        <v>0.11147530601513085</v>
      </c>
      <c r="P373" s="1">
        <f>'App MESURE'!T369</f>
        <v>0.16800888434393862</v>
      </c>
      <c r="Q373" s="83">
        <v>16.356851333333331</v>
      </c>
      <c r="R373" s="77">
        <f t="shared" si="72"/>
        <v>3.1960454786594439E-3</v>
      </c>
    </row>
    <row r="374" spans="1:18" s="1" customFormat="1" x14ac:dyDescent="0.2">
      <c r="A374" s="16">
        <v>44317</v>
      </c>
      <c r="B374" s="1">
        <f t="shared" si="81"/>
        <v>5</v>
      </c>
      <c r="C374" s="46"/>
      <c r="D374" s="46"/>
      <c r="E374" s="46">
        <v>5.2642857139999997</v>
      </c>
      <c r="F374" s="50">
        <v>6.965693431</v>
      </c>
      <c r="G374" s="15">
        <f t="shared" si="73"/>
        <v>0</v>
      </c>
      <c r="H374" s="15">
        <f t="shared" si="74"/>
        <v>6.965693431</v>
      </c>
      <c r="I374" s="22">
        <f t="shared" si="79"/>
        <v>12.58411620598117</v>
      </c>
      <c r="J374" s="15">
        <f t="shared" si="71"/>
        <v>12.522946607256165</v>
      </c>
      <c r="K374" s="15">
        <f t="shared" si="75"/>
        <v>6.1169598725005159E-2</v>
      </c>
      <c r="L374" s="15">
        <f t="shared" si="76"/>
        <v>0</v>
      </c>
      <c r="M374" s="15">
        <f t="shared" si="80"/>
        <v>6.618820015209767E-2</v>
      </c>
      <c r="N374" s="15">
        <f t="shared" si="77"/>
        <v>4.1036684094300557E-2</v>
      </c>
      <c r="O374" s="15">
        <f t="shared" si="78"/>
        <v>4.1036684094300557E-2</v>
      </c>
      <c r="P374" s="1">
        <f>'App MESURE'!T370</f>
        <v>0.18311665999037041</v>
      </c>
      <c r="Q374" s="83">
        <v>19.356209290322582</v>
      </c>
      <c r="R374" s="77">
        <f t="shared" si="72"/>
        <v>2.0186719550627792E-2</v>
      </c>
    </row>
    <row r="375" spans="1:18" s="1" customFormat="1" x14ac:dyDescent="0.2">
      <c r="A375" s="16">
        <v>44348</v>
      </c>
      <c r="B375" s="1">
        <f t="shared" si="81"/>
        <v>6</v>
      </c>
      <c r="C375" s="46"/>
      <c r="D375" s="46"/>
      <c r="E375" s="46">
        <v>2.9809523809999998</v>
      </c>
      <c r="F375" s="50">
        <v>5.068613139</v>
      </c>
      <c r="G375" s="15">
        <f t="shared" si="73"/>
        <v>0</v>
      </c>
      <c r="H375" s="15">
        <f t="shared" si="74"/>
        <v>5.068613139</v>
      </c>
      <c r="I375" s="22">
        <f t="shared" si="79"/>
        <v>5.1297827377250051</v>
      </c>
      <c r="J375" s="15">
        <f t="shared" si="71"/>
        <v>5.1266003882514219</v>
      </c>
      <c r="K375" s="15">
        <f t="shared" si="75"/>
        <v>3.1823494735832014E-3</v>
      </c>
      <c r="L375" s="15">
        <f t="shared" si="76"/>
        <v>0</v>
      </c>
      <c r="M375" s="15">
        <f t="shared" si="80"/>
        <v>2.5151516057797113E-2</v>
      </c>
      <c r="N375" s="15">
        <f t="shared" si="77"/>
        <v>1.559393995583421E-2</v>
      </c>
      <c r="O375" s="15">
        <f t="shared" si="78"/>
        <v>1.559393995583421E-2</v>
      </c>
      <c r="P375" s="1">
        <f>'App MESURE'!T371</f>
        <v>3.0606269628546973E-2</v>
      </c>
      <c r="Q375" s="83">
        <v>21.264863866666662</v>
      </c>
      <c r="R375" s="77">
        <f t="shared" si="72"/>
        <v>2.2537004220221212E-4</v>
      </c>
    </row>
    <row r="376" spans="1:18" s="1" customFormat="1" x14ac:dyDescent="0.2">
      <c r="A376" s="16">
        <v>44378</v>
      </c>
      <c r="B376" s="1">
        <f t="shared" si="81"/>
        <v>7</v>
      </c>
      <c r="C376" s="46"/>
      <c r="D376" s="46"/>
      <c r="E376" s="46">
        <v>1.2833333330000001</v>
      </c>
      <c r="F376" s="50">
        <v>3.3394160579999999</v>
      </c>
      <c r="G376" s="15">
        <f t="shared" si="73"/>
        <v>0</v>
      </c>
      <c r="H376" s="15">
        <f t="shared" si="74"/>
        <v>3.3394160579999999</v>
      </c>
      <c r="I376" s="22">
        <f t="shared" si="79"/>
        <v>3.3425984074735831</v>
      </c>
      <c r="J376" s="15">
        <f t="shared" si="71"/>
        <v>3.3421186588499214</v>
      </c>
      <c r="K376" s="15">
        <f t="shared" si="75"/>
        <v>4.7974862366162441E-4</v>
      </c>
      <c r="L376" s="15">
        <f t="shared" si="76"/>
        <v>0</v>
      </c>
      <c r="M376" s="15">
        <f t="shared" si="80"/>
        <v>9.5575761019629033E-3</v>
      </c>
      <c r="N376" s="15">
        <f t="shared" si="77"/>
        <v>5.9256971832170003E-3</v>
      </c>
      <c r="O376" s="15">
        <f t="shared" si="78"/>
        <v>5.9256971832170003E-3</v>
      </c>
      <c r="P376" s="1">
        <f>'App MESURE'!T372</f>
        <v>0</v>
      </c>
      <c r="Q376" s="83">
        <v>25.597650516129018</v>
      </c>
      <c r="R376" s="77">
        <f t="shared" si="72"/>
        <v>3.5113887107185894E-5</v>
      </c>
    </row>
    <row r="377" spans="1:18" s="1" customFormat="1" ht="13.5" thickBot="1" x14ac:dyDescent="0.25">
      <c r="A377" s="16">
        <v>44409</v>
      </c>
      <c r="B377" s="4">
        <f t="shared" si="81"/>
        <v>8</v>
      </c>
      <c r="C377" s="47"/>
      <c r="D377" s="47"/>
      <c r="E377" s="47">
        <v>0.67380952400000005</v>
      </c>
      <c r="F377" s="57">
        <v>1.254014599</v>
      </c>
      <c r="G377" s="24">
        <f t="shared" si="73"/>
        <v>0</v>
      </c>
      <c r="H377" s="24">
        <f t="shared" si="74"/>
        <v>1.254014599</v>
      </c>
      <c r="I377" s="23">
        <f t="shared" si="79"/>
        <v>1.2544943476236616</v>
      </c>
      <c r="J377" s="24">
        <f t="shared" si="71"/>
        <v>1.2544641207469116</v>
      </c>
      <c r="K377" s="24">
        <f t="shared" si="75"/>
        <v>3.0226876750027998E-5</v>
      </c>
      <c r="L377" s="24">
        <f t="shared" si="76"/>
        <v>0</v>
      </c>
      <c r="M377" s="24">
        <f t="shared" si="80"/>
        <v>3.631878918745903E-3</v>
      </c>
      <c r="N377" s="24">
        <f t="shared" si="77"/>
        <v>2.25176492962246E-3</v>
      </c>
      <c r="O377" s="24">
        <f t="shared" si="78"/>
        <v>2.25176492962246E-3</v>
      </c>
      <c r="P377" s="4">
        <f>'App MESURE'!T373</f>
        <v>2.6047889045571894E-3</v>
      </c>
      <c r="Q377" s="84">
        <v>24.338165709677423</v>
      </c>
      <c r="R377" s="78">
        <f t="shared" si="72"/>
        <v>1.2462592687871642E-7</v>
      </c>
    </row>
    <row r="378" spans="1:18" s="1" customFormat="1" x14ac:dyDescent="0.2">
      <c r="A378" s="16">
        <v>44440</v>
      </c>
      <c r="B378" s="1">
        <f t="shared" si="81"/>
        <v>9</v>
      </c>
      <c r="C378" s="46"/>
      <c r="D378" s="46"/>
      <c r="E378" s="46">
        <v>4.5357142860000002</v>
      </c>
      <c r="F378" s="50">
        <v>4.8737226280000003</v>
      </c>
      <c r="G378" s="15">
        <f t="shared" si="73"/>
        <v>0</v>
      </c>
      <c r="H378" s="15">
        <f t="shared" si="74"/>
        <v>4.8737226280000003</v>
      </c>
      <c r="I378" s="22">
        <f t="shared" si="79"/>
        <v>4.8737528548767504</v>
      </c>
      <c r="J378" s="15">
        <f t="shared" si="71"/>
        <v>4.871608088497247</v>
      </c>
      <c r="K378" s="15">
        <f t="shared" si="75"/>
        <v>2.1447663795033378E-3</v>
      </c>
      <c r="L378" s="15">
        <f t="shared" si="76"/>
        <v>0</v>
      </c>
      <c r="M378" s="15">
        <f t="shared" si="80"/>
        <v>1.380113989123443E-3</v>
      </c>
      <c r="N378" s="15">
        <f t="shared" si="77"/>
        <v>8.5567067325653461E-4</v>
      </c>
      <c r="O378" s="15">
        <f t="shared" si="78"/>
        <v>8.5567067325653461E-4</v>
      </c>
      <c r="P378" s="1">
        <f>'App MESURE'!T374</f>
        <v>9.5214151222731205E-2</v>
      </c>
      <c r="Q378" s="83">
        <v>22.974366066666665</v>
      </c>
      <c r="R378" s="77">
        <f t="shared" si="72"/>
        <v>8.9035228516055887E-3</v>
      </c>
    </row>
    <row r="379" spans="1:18" s="1" customFormat="1" x14ac:dyDescent="0.2">
      <c r="A379" s="16">
        <v>44470</v>
      </c>
      <c r="B379" s="1">
        <f t="shared" si="81"/>
        <v>10</v>
      </c>
      <c r="C379" s="46"/>
      <c r="D379" s="46"/>
      <c r="E379" s="46">
        <v>1.14047619</v>
      </c>
      <c r="F379" s="50">
        <v>1.4839416059999999</v>
      </c>
      <c r="G379" s="15">
        <f t="shared" si="73"/>
        <v>0</v>
      </c>
      <c r="H379" s="15">
        <f t="shared" si="74"/>
        <v>1.4839416059999999</v>
      </c>
      <c r="I379" s="22">
        <f t="shared" si="79"/>
        <v>1.4860863723795033</v>
      </c>
      <c r="J379" s="15">
        <f t="shared" si="71"/>
        <v>1.4859956305664508</v>
      </c>
      <c r="K379" s="15">
        <f t="shared" si="75"/>
        <v>9.0741813052463982E-5</v>
      </c>
      <c r="L379" s="15">
        <f t="shared" si="76"/>
        <v>0</v>
      </c>
      <c r="M379" s="15">
        <f t="shared" si="80"/>
        <v>5.2444331586690835E-4</v>
      </c>
      <c r="N379" s="15">
        <f t="shared" si="77"/>
        <v>3.2515485583748316E-4</v>
      </c>
      <c r="O379" s="15">
        <f t="shared" si="78"/>
        <v>3.2515485583748316E-4</v>
      </c>
      <c r="P379" s="1">
        <f>'App MESURE'!T375</f>
        <v>9.145583155179085E-2</v>
      </c>
      <c r="Q379" s="83">
        <v>20.144977451612903</v>
      </c>
      <c r="R379" s="77">
        <f t="shared" si="72"/>
        <v>8.3048002350623786E-3</v>
      </c>
    </row>
    <row r="380" spans="1:18" s="1" customFormat="1" x14ac:dyDescent="0.2">
      <c r="A380" s="16">
        <v>44501</v>
      </c>
      <c r="B380" s="1">
        <f t="shared" si="81"/>
        <v>11</v>
      </c>
      <c r="C380" s="46"/>
      <c r="D380" s="46"/>
      <c r="E380" s="46">
        <v>33.783333329999998</v>
      </c>
      <c r="F380" s="50">
        <v>28.737226280000002</v>
      </c>
      <c r="G380" s="15">
        <f t="shared" si="73"/>
        <v>0</v>
      </c>
      <c r="H380" s="15">
        <f t="shared" si="74"/>
        <v>28.737226280000002</v>
      </c>
      <c r="I380" s="22">
        <f t="shared" si="79"/>
        <v>28.737317021813055</v>
      </c>
      <c r="J380" s="15">
        <f t="shared" si="71"/>
        <v>27.171421128646188</v>
      </c>
      <c r="K380" s="15">
        <f t="shared" si="75"/>
        <v>1.5658958931668678</v>
      </c>
      <c r="L380" s="15">
        <f t="shared" si="76"/>
        <v>0</v>
      </c>
      <c r="M380" s="15">
        <f t="shared" si="80"/>
        <v>1.9928846002942519E-4</v>
      </c>
      <c r="N380" s="15">
        <f t="shared" si="77"/>
        <v>1.2355884521824361E-4</v>
      </c>
      <c r="O380" s="15">
        <f t="shared" si="78"/>
        <v>1.2355884521824361E-4</v>
      </c>
      <c r="P380" s="1">
        <f>'App MESURE'!T376</f>
        <v>0.14590125947429039</v>
      </c>
      <c r="Q380" s="83">
        <v>13.344007016666668</v>
      </c>
      <c r="R380" s="77">
        <f t="shared" si="72"/>
        <v>2.1251138000699381E-2</v>
      </c>
    </row>
    <row r="381" spans="1:18" s="1" customFormat="1" x14ac:dyDescent="0.2">
      <c r="A381" s="16">
        <v>44531</v>
      </c>
      <c r="B381" s="1">
        <f t="shared" si="81"/>
        <v>12</v>
      </c>
      <c r="C381" s="46"/>
      <c r="D381" s="46"/>
      <c r="E381" s="46">
        <v>48.48809524</v>
      </c>
      <c r="F381" s="50">
        <v>36.670072990000001</v>
      </c>
      <c r="G381" s="15">
        <f t="shared" si="73"/>
        <v>0</v>
      </c>
      <c r="H381" s="15">
        <f t="shared" si="74"/>
        <v>36.670072990000001</v>
      </c>
      <c r="I381" s="22">
        <f t="shared" si="79"/>
        <v>38.235968883166869</v>
      </c>
      <c r="J381" s="15">
        <f t="shared" si="71"/>
        <v>34.685545817754601</v>
      </c>
      <c r="K381" s="15">
        <f t="shared" si="75"/>
        <v>3.5504230654122679</v>
      </c>
      <c r="L381" s="15">
        <f t="shared" si="76"/>
        <v>0</v>
      </c>
      <c r="M381" s="15">
        <f t="shared" si="80"/>
        <v>7.5729614811181586E-5</v>
      </c>
      <c r="N381" s="15">
        <f t="shared" si="77"/>
        <v>4.6952361182932582E-5</v>
      </c>
      <c r="O381" s="15">
        <f t="shared" si="78"/>
        <v>4.6952361182932582E-5</v>
      </c>
      <c r="P381" s="1">
        <f>'App MESURE'!T377</f>
        <v>3.0337688542203622</v>
      </c>
      <c r="Q381" s="83">
        <v>13.163460612903229</v>
      </c>
      <c r="R381" s="77">
        <f t="shared" si="72"/>
        <v>9.2034685778200753</v>
      </c>
    </row>
    <row r="382" spans="1:18" s="1" customFormat="1" x14ac:dyDescent="0.2">
      <c r="A382" s="16">
        <v>44562</v>
      </c>
      <c r="B382" s="1">
        <f t="shared" si="81"/>
        <v>1</v>
      </c>
      <c r="C382" s="46"/>
      <c r="D382" s="46"/>
      <c r="E382" s="46">
        <v>4.0880952380000002</v>
      </c>
      <c r="F382" s="50">
        <v>4.7408759119999999</v>
      </c>
      <c r="G382" s="15">
        <f t="shared" si="73"/>
        <v>0</v>
      </c>
      <c r="H382" s="15">
        <f t="shared" si="74"/>
        <v>4.7408759119999999</v>
      </c>
      <c r="I382" s="22">
        <f t="shared" si="79"/>
        <v>8.2912989774122678</v>
      </c>
      <c r="J382" s="15">
        <f t="shared" si="71"/>
        <v>8.2456246146415193</v>
      </c>
      <c r="K382" s="15">
        <f t="shared" si="75"/>
        <v>4.5674362770748544E-2</v>
      </c>
      <c r="L382" s="15">
        <f t="shared" si="76"/>
        <v>0</v>
      </c>
      <c r="M382" s="15">
        <f t="shared" si="80"/>
        <v>2.8777253628249004E-5</v>
      </c>
      <c r="N382" s="15">
        <f t="shared" si="77"/>
        <v>1.7841897249514383E-5</v>
      </c>
      <c r="O382" s="15">
        <f t="shared" si="78"/>
        <v>1.7841897249514383E-5</v>
      </c>
      <c r="P382" s="1">
        <f>'App MESURE'!T378</f>
        <v>0.13445816133768024</v>
      </c>
      <c r="Q382" s="83">
        <v>12.481166532258067</v>
      </c>
      <c r="R382" s="77">
        <f t="shared" si="72"/>
        <v>1.8074199491245054E-2</v>
      </c>
    </row>
    <row r="383" spans="1:18" s="1" customFormat="1" x14ac:dyDescent="0.2">
      <c r="A383" s="16">
        <v>44593</v>
      </c>
      <c r="B383" s="1">
        <f t="shared" si="81"/>
        <v>2</v>
      </c>
      <c r="C383" s="46"/>
      <c r="D383" s="46"/>
      <c r="E383" s="46">
        <v>13.68571429</v>
      </c>
      <c r="F383" s="50">
        <v>15.193430660000001</v>
      </c>
      <c r="G383" s="15">
        <f t="shared" si="73"/>
        <v>0</v>
      </c>
      <c r="H383" s="15">
        <f t="shared" si="74"/>
        <v>15.193430660000001</v>
      </c>
      <c r="I383" s="22">
        <f t="shared" si="79"/>
        <v>15.239105022770749</v>
      </c>
      <c r="J383" s="15">
        <f t="shared" si="71"/>
        <v>15.023498150495648</v>
      </c>
      <c r="K383" s="15">
        <f t="shared" si="75"/>
        <v>0.21560687227510122</v>
      </c>
      <c r="L383" s="15">
        <f t="shared" si="76"/>
        <v>0</v>
      </c>
      <c r="M383" s="15">
        <f t="shared" si="80"/>
        <v>1.0935356378734621E-5</v>
      </c>
      <c r="N383" s="15">
        <f t="shared" si="77"/>
        <v>6.7799209548154654E-6</v>
      </c>
      <c r="O383" s="15">
        <f t="shared" si="78"/>
        <v>6.7799209548154654E-6</v>
      </c>
      <c r="P383" s="1">
        <f>'App MESURE'!T379</f>
        <v>0.11326924551466938</v>
      </c>
      <c r="Q383" s="83">
        <v>14.378426250000002</v>
      </c>
      <c r="R383" s="77">
        <f t="shared" si="72"/>
        <v>1.2828386112367376E-2</v>
      </c>
    </row>
    <row r="384" spans="1:18" s="1" customFormat="1" x14ac:dyDescent="0.2">
      <c r="A384" s="16">
        <v>44621</v>
      </c>
      <c r="B384" s="1">
        <f t="shared" si="81"/>
        <v>3</v>
      </c>
      <c r="C384" s="46"/>
      <c r="D384" s="46"/>
      <c r="E384" s="46">
        <v>88.585714289999999</v>
      </c>
      <c r="F384" s="50">
        <v>88.229197080000006</v>
      </c>
      <c r="G384" s="15">
        <f t="shared" si="73"/>
        <v>5.3880916286689802</v>
      </c>
      <c r="H384" s="15">
        <f t="shared" si="74"/>
        <v>82.841105451331032</v>
      </c>
      <c r="I384" s="22">
        <f t="shared" si="79"/>
        <v>83.056712323606135</v>
      </c>
      <c r="J384" s="15">
        <f t="shared" si="71"/>
        <v>58.076974272448581</v>
      </c>
      <c r="K384" s="15">
        <f t="shared" si="75"/>
        <v>24.979738051157554</v>
      </c>
      <c r="L384" s="15">
        <f t="shared" si="76"/>
        <v>0</v>
      </c>
      <c r="M384" s="15">
        <f t="shared" si="80"/>
        <v>4.1554354239191556E-6</v>
      </c>
      <c r="N384" s="15">
        <f t="shared" si="77"/>
        <v>2.5763699628298764E-6</v>
      </c>
      <c r="O384" s="15">
        <f t="shared" si="78"/>
        <v>5.3880942050389429</v>
      </c>
      <c r="P384" s="1">
        <f>'App MESURE'!T380</f>
        <v>1.8140855664226245</v>
      </c>
      <c r="Q384" s="83">
        <v>12.952413725806453</v>
      </c>
      <c r="R384" s="77">
        <f t="shared" si="72"/>
        <v>12.773537748904067</v>
      </c>
    </row>
    <row r="385" spans="1:18" s="1" customFormat="1" x14ac:dyDescent="0.2">
      <c r="A385" s="16">
        <v>44652</v>
      </c>
      <c r="B385" s="1">
        <f t="shared" si="81"/>
        <v>4</v>
      </c>
      <c r="C385" s="46"/>
      <c r="D385" s="46"/>
      <c r="E385" s="46">
        <v>32.614285709999997</v>
      </c>
      <c r="F385" s="50">
        <v>28.52773723</v>
      </c>
      <c r="G385" s="15">
        <f t="shared" si="73"/>
        <v>0</v>
      </c>
      <c r="H385" s="15">
        <f t="shared" si="74"/>
        <v>28.52773723</v>
      </c>
      <c r="I385" s="22">
        <f t="shared" si="79"/>
        <v>53.507475281157554</v>
      </c>
      <c r="J385" s="15">
        <f t="shared" si="71"/>
        <v>46.589131466309198</v>
      </c>
      <c r="K385" s="15">
        <f t="shared" si="75"/>
        <v>6.918343814848356</v>
      </c>
      <c r="L385" s="15">
        <f t="shared" si="76"/>
        <v>0</v>
      </c>
      <c r="M385" s="15">
        <f t="shared" si="80"/>
        <v>1.5790654610892792E-6</v>
      </c>
      <c r="N385" s="15">
        <f t="shared" si="77"/>
        <v>9.7902058587535317E-7</v>
      </c>
      <c r="O385" s="15">
        <f t="shared" si="78"/>
        <v>9.7902058587535317E-7</v>
      </c>
      <c r="P385" s="1">
        <f>'App MESURE'!T381</f>
        <v>6.7823493496860024E-2</v>
      </c>
      <c r="Q385" s="83">
        <v>15.174766849999999</v>
      </c>
      <c r="R385" s="77">
        <f t="shared" si="72"/>
        <v>4.599893469884416E-3</v>
      </c>
    </row>
    <row r="386" spans="1:18" s="1" customFormat="1" x14ac:dyDescent="0.2">
      <c r="A386" s="16">
        <v>44682</v>
      </c>
      <c r="B386" s="1">
        <f t="shared" si="81"/>
        <v>5</v>
      </c>
      <c r="C386" s="46"/>
      <c r="D386" s="46"/>
      <c r="E386" s="46">
        <v>14.99285714</v>
      </c>
      <c r="F386" s="50">
        <v>13.75839416</v>
      </c>
      <c r="G386" s="15">
        <f t="shared" si="73"/>
        <v>0</v>
      </c>
      <c r="H386" s="15">
        <f t="shared" si="74"/>
        <v>13.75839416</v>
      </c>
      <c r="I386" s="22">
        <f t="shared" si="79"/>
        <v>20.676737974848358</v>
      </c>
      <c r="J386" s="15">
        <f t="shared" si="71"/>
        <v>20.467184507270439</v>
      </c>
      <c r="K386" s="15">
        <f t="shared" si="75"/>
        <v>0.20955346757791915</v>
      </c>
      <c r="L386" s="15">
        <f t="shared" si="76"/>
        <v>0</v>
      </c>
      <c r="M386" s="15">
        <f t="shared" si="80"/>
        <v>6.0004487521392603E-7</v>
      </c>
      <c r="N386" s="15">
        <f t="shared" si="77"/>
        <v>3.7202782263263416E-7</v>
      </c>
      <c r="O386" s="15">
        <f t="shared" si="78"/>
        <v>3.7202782263263416E-7</v>
      </c>
      <c r="P386" s="1">
        <f>'App MESURE'!T382</f>
        <v>0.12684814031357119</v>
      </c>
      <c r="Q386" s="83">
        <v>21.12433096774193</v>
      </c>
      <c r="R386" s="77">
        <f t="shared" si="72"/>
        <v>1.6090356319074958E-2</v>
      </c>
    </row>
    <row r="387" spans="1:18" s="1" customFormat="1" x14ac:dyDescent="0.2">
      <c r="A387" s="16">
        <v>44713</v>
      </c>
      <c r="B387" s="1">
        <f t="shared" si="81"/>
        <v>6</v>
      </c>
      <c r="C387" s="46"/>
      <c r="D387" s="46"/>
      <c r="E387" s="46">
        <v>2.0119047619999999</v>
      </c>
      <c r="F387" s="50">
        <v>3.4795620440000001</v>
      </c>
      <c r="G387" s="15">
        <f t="shared" si="73"/>
        <v>0</v>
      </c>
      <c r="H387" s="15">
        <f t="shared" si="74"/>
        <v>3.4795620440000001</v>
      </c>
      <c r="I387" s="22">
        <f t="shared" si="79"/>
        <v>3.6891155115779193</v>
      </c>
      <c r="J387" s="15">
        <f t="shared" si="71"/>
        <v>3.6881057796360928</v>
      </c>
      <c r="K387" s="15">
        <f t="shared" si="75"/>
        <v>1.0097319418265194E-3</v>
      </c>
      <c r="L387" s="15">
        <f t="shared" si="76"/>
        <v>0</v>
      </c>
      <c r="M387" s="15">
        <f t="shared" si="80"/>
        <v>2.2801705258129187E-7</v>
      </c>
      <c r="N387" s="15">
        <f t="shared" si="77"/>
        <v>1.4137057260040095E-7</v>
      </c>
      <c r="O387" s="15">
        <f t="shared" si="78"/>
        <v>1.4137057260040095E-7</v>
      </c>
      <c r="P387" s="1">
        <f>'App MESURE'!T383</f>
        <v>4.5039404948698349E-3</v>
      </c>
      <c r="Q387" s="83">
        <v>22.393433699999999</v>
      </c>
      <c r="R387" s="77">
        <f t="shared" si="72"/>
        <v>2.0284206552020534E-5</v>
      </c>
    </row>
    <row r="388" spans="1:18" s="1" customFormat="1" x14ac:dyDescent="0.2">
      <c r="A388" s="16">
        <v>44743</v>
      </c>
      <c r="B388" s="1">
        <f t="shared" si="81"/>
        <v>7</v>
      </c>
      <c r="C388" s="46"/>
      <c r="D388" s="46"/>
      <c r="E388" s="46">
        <v>3.5309523810000001</v>
      </c>
      <c r="F388" s="50">
        <v>8.1525547449999998</v>
      </c>
      <c r="G388" s="15">
        <f t="shared" si="73"/>
        <v>0</v>
      </c>
      <c r="H388" s="15">
        <f t="shared" si="74"/>
        <v>8.1525547449999998</v>
      </c>
      <c r="I388" s="22">
        <f t="shared" si="79"/>
        <v>8.1535644769418258</v>
      </c>
      <c r="J388" s="15">
        <f t="shared" si="71"/>
        <v>8.1481142217446525</v>
      </c>
      <c r="K388" s="15">
        <f t="shared" si="75"/>
        <v>5.4502551971733482E-3</v>
      </c>
      <c r="L388" s="15">
        <f t="shared" si="76"/>
        <v>0</v>
      </c>
      <c r="M388" s="15">
        <f t="shared" si="80"/>
        <v>8.6646479980890925E-8</v>
      </c>
      <c r="N388" s="15">
        <f t="shared" si="77"/>
        <v>5.3720817588152375E-8</v>
      </c>
      <c r="O388" s="15">
        <f t="shared" si="78"/>
        <v>5.3720817588152375E-8</v>
      </c>
      <c r="P388" s="1">
        <f>'App MESURE'!T384</f>
        <v>1.1395951457437699E-4</v>
      </c>
      <c r="Q388" s="83">
        <v>27.37079587096774</v>
      </c>
      <c r="R388" s="77">
        <f t="shared" si="72"/>
        <v>1.2974529851364115E-8</v>
      </c>
    </row>
    <row r="389" spans="1:18" s="1" customFormat="1" ht="13.5" thickBot="1" x14ac:dyDescent="0.25">
      <c r="A389" s="16">
        <v>44774</v>
      </c>
      <c r="B389" s="4">
        <f t="shared" si="81"/>
        <v>8</v>
      </c>
      <c r="C389" s="47"/>
      <c r="D389" s="47"/>
      <c r="E389" s="47">
        <v>1.457142857</v>
      </c>
      <c r="F389" s="57">
        <v>2.8802919710000001</v>
      </c>
      <c r="G389" s="24">
        <f t="shared" si="73"/>
        <v>0</v>
      </c>
      <c r="H389" s="24">
        <f t="shared" si="74"/>
        <v>2.8802919710000001</v>
      </c>
      <c r="I389" s="23">
        <f t="shared" si="79"/>
        <v>2.8857422261971735</v>
      </c>
      <c r="J389" s="24">
        <f t="shared" si="71"/>
        <v>2.885415633692376</v>
      </c>
      <c r="K389" s="24">
        <f t="shared" si="75"/>
        <v>3.2659250479749602E-4</v>
      </c>
      <c r="L389" s="24">
        <f t="shared" si="76"/>
        <v>0</v>
      </c>
      <c r="M389" s="24">
        <f t="shared" si="80"/>
        <v>3.292566239273855E-8</v>
      </c>
      <c r="N389" s="24">
        <f t="shared" si="77"/>
        <v>2.0413910683497902E-8</v>
      </c>
      <c r="O389" s="24">
        <f t="shared" si="78"/>
        <v>2.0413910683497902E-8</v>
      </c>
      <c r="P389" s="4">
        <f>'App MESURE'!T385</f>
        <v>0</v>
      </c>
      <c r="Q389" s="84">
        <v>25.1920835483871</v>
      </c>
      <c r="R389" s="78">
        <f t="shared" si="72"/>
        <v>4.1672774939382979E-16</v>
      </c>
    </row>
    <row r="390" spans="1:18" s="1" customFormat="1" x14ac:dyDescent="0.2">
      <c r="A390" s="16">
        <v>44805</v>
      </c>
      <c r="B390" s="1">
        <f t="shared" si="81"/>
        <v>9</v>
      </c>
      <c r="C390" s="46"/>
      <c r="D390" s="46"/>
      <c r="E390" s="46">
        <v>6.3047619050000003</v>
      </c>
      <c r="F390" s="50">
        <v>7.3854014599999998</v>
      </c>
      <c r="G390" s="15">
        <f t="shared" si="73"/>
        <v>0</v>
      </c>
      <c r="H390" s="15">
        <f t="shared" si="74"/>
        <v>7.3854014599999998</v>
      </c>
      <c r="I390" s="22">
        <f t="shared" si="79"/>
        <v>7.3857280525047972</v>
      </c>
      <c r="J390" s="15">
        <f t="shared" si="71"/>
        <v>7.3768388150958408</v>
      </c>
      <c r="K390" s="15">
        <f t="shared" si="75"/>
        <v>8.8892374089564186E-3</v>
      </c>
      <c r="L390" s="15">
        <f t="shared" si="76"/>
        <v>0</v>
      </c>
      <c r="M390" s="15">
        <f t="shared" si="80"/>
        <v>1.2511751709240648E-8</v>
      </c>
      <c r="N390" s="15">
        <f t="shared" si="77"/>
        <v>7.7572860597292014E-9</v>
      </c>
      <c r="O390" s="15">
        <f t="shared" si="78"/>
        <v>7.7572860597292014E-9</v>
      </c>
      <c r="P390" s="1">
        <f>'App MESURE'!T386</f>
        <v>0</v>
      </c>
      <c r="Q390" s="83">
        <v>21.727138100000001</v>
      </c>
      <c r="R390" s="77">
        <f t="shared" si="72"/>
        <v>6.0175487012468995E-17</v>
      </c>
    </row>
    <row r="391" spans="1:18" s="1" customFormat="1" x14ac:dyDescent="0.2">
      <c r="A391" s="16">
        <v>44835</v>
      </c>
      <c r="B391" s="1">
        <f t="shared" si="81"/>
        <v>10</v>
      </c>
      <c r="C391" s="46"/>
      <c r="D391" s="46"/>
      <c r="E391" s="46">
        <v>23.609523809999999</v>
      </c>
      <c r="F391" s="50">
        <v>15.218978099999999</v>
      </c>
      <c r="G391" s="15">
        <f t="shared" si="73"/>
        <v>0</v>
      </c>
      <c r="H391" s="15">
        <f t="shared" si="74"/>
        <v>15.218978099999999</v>
      </c>
      <c r="I391" s="22">
        <f t="shared" si="79"/>
        <v>15.227867337408956</v>
      </c>
      <c r="J391" s="15">
        <f t="shared" ref="J391:J401" si="82">I391/SQRT(1+(I391/($K$2*(300+(25*Q391)+0.05*(Q391)^3)))^2)</f>
        <v>15.16383979861641</v>
      </c>
      <c r="K391" s="15">
        <f t="shared" si="75"/>
        <v>6.4027538792545968E-2</v>
      </c>
      <c r="L391" s="15">
        <f t="shared" si="76"/>
        <v>0</v>
      </c>
      <c r="M391" s="15">
        <f t="shared" si="80"/>
        <v>4.7544656495114467E-9</v>
      </c>
      <c r="N391" s="15">
        <f t="shared" si="77"/>
        <v>2.9477687026970969E-9</v>
      </c>
      <c r="O391" s="15">
        <f t="shared" si="78"/>
        <v>2.9477687026970969E-9</v>
      </c>
      <c r="P391" s="1">
        <f>'App MESURE'!T387</f>
        <v>1.2196552863170134</v>
      </c>
      <c r="Q391" s="83">
        <v>23.086991677419359</v>
      </c>
      <c r="R391" s="77">
        <f t="shared" ref="R391:R401" si="83">(P391-O391)^2</f>
        <v>1.4875590102505125</v>
      </c>
    </row>
    <row r="392" spans="1:18" s="1" customFormat="1" x14ac:dyDescent="0.2">
      <c r="A392" s="16">
        <v>44866</v>
      </c>
      <c r="B392" s="1">
        <f t="shared" si="81"/>
        <v>11</v>
      </c>
      <c r="C392" s="46"/>
      <c r="D392" s="46"/>
      <c r="E392" s="46">
        <v>5.9238095240000002</v>
      </c>
      <c r="F392" s="50">
        <v>5.026277372</v>
      </c>
      <c r="G392" s="15">
        <f t="shared" si="73"/>
        <v>0</v>
      </c>
      <c r="H392" s="15">
        <f t="shared" si="74"/>
        <v>5.026277372</v>
      </c>
      <c r="I392" s="22">
        <f t="shared" si="79"/>
        <v>5.090304910792546</v>
      </c>
      <c r="J392" s="15">
        <f t="shared" si="82"/>
        <v>5.0847754879844498</v>
      </c>
      <c r="K392" s="15">
        <f t="shared" si="75"/>
        <v>5.5294228080962071E-3</v>
      </c>
      <c r="L392" s="15">
        <f t="shared" si="76"/>
        <v>0</v>
      </c>
      <c r="M392" s="15">
        <f t="shared" si="80"/>
        <v>1.8066969468143499E-9</v>
      </c>
      <c r="N392" s="15">
        <f t="shared" si="77"/>
        <v>1.1201521070248969E-9</v>
      </c>
      <c r="O392" s="15">
        <f t="shared" si="78"/>
        <v>1.1201521070248969E-9</v>
      </c>
      <c r="P392" s="1">
        <f>'App MESURE'!T388</f>
        <v>2.033376362564478E-2</v>
      </c>
      <c r="Q392" s="83">
        <v>17.191466366666667</v>
      </c>
      <c r="R392" s="77">
        <f t="shared" si="83"/>
        <v>4.134618976297797E-4</v>
      </c>
    </row>
    <row r="393" spans="1:18" s="1" customFormat="1" x14ac:dyDescent="0.2">
      <c r="A393" s="16">
        <v>44896</v>
      </c>
      <c r="B393" s="1">
        <f t="shared" si="81"/>
        <v>12</v>
      </c>
      <c r="C393" s="46"/>
      <c r="D393" s="46"/>
      <c r="E393" s="46">
        <v>83.973809520000003</v>
      </c>
      <c r="F393" s="50">
        <v>74.334306569999995</v>
      </c>
      <c r="G393" s="15">
        <f t="shared" si="73"/>
        <v>3.8899932349846629</v>
      </c>
      <c r="H393" s="15">
        <f t="shared" si="74"/>
        <v>70.444313335015337</v>
      </c>
      <c r="I393" s="22">
        <f t="shared" si="79"/>
        <v>70.449842757823433</v>
      </c>
      <c r="J393" s="15">
        <f t="shared" si="82"/>
        <v>55.999392077633402</v>
      </c>
      <c r="K393" s="15">
        <f t="shared" si="75"/>
        <v>14.450450680190031</v>
      </c>
      <c r="L393" s="15">
        <f t="shared" si="76"/>
        <v>0</v>
      </c>
      <c r="M393" s="15">
        <f t="shared" si="80"/>
        <v>6.8654483978945301E-10</v>
      </c>
      <c r="N393" s="15">
        <f t="shared" si="77"/>
        <v>4.2565780066946087E-10</v>
      </c>
      <c r="O393" s="15">
        <f t="shared" si="78"/>
        <v>3.8899932354103206</v>
      </c>
      <c r="P393" s="1">
        <f>'App MESURE'!T389</f>
        <v>11.771006025283164</v>
      </c>
      <c r="Q393" s="83">
        <v>14.800264951612904</v>
      </c>
      <c r="R393" s="77">
        <f t="shared" si="83"/>
        <v>62.110362594139332</v>
      </c>
    </row>
    <row r="394" spans="1:18" s="1" customFormat="1" x14ac:dyDescent="0.2">
      <c r="A394" s="16">
        <v>44927</v>
      </c>
      <c r="B394" s="1">
        <f t="shared" si="81"/>
        <v>1</v>
      </c>
      <c r="C394" s="46"/>
      <c r="D394" s="46"/>
      <c r="E394" s="46" t="e">
        <f>#REF!</f>
        <v>#REF!</v>
      </c>
      <c r="F394" s="50"/>
      <c r="G394" s="15">
        <f t="shared" si="73"/>
        <v>0</v>
      </c>
      <c r="H394" s="15">
        <f t="shared" si="74"/>
        <v>0</v>
      </c>
      <c r="I394" s="22">
        <f t="shared" si="79"/>
        <v>14.450450680190031</v>
      </c>
      <c r="J394" s="15">
        <f t="shared" si="82"/>
        <v>14.149687491076469</v>
      </c>
      <c r="K394" s="15">
        <f t="shared" si="75"/>
        <v>0.30076318911356204</v>
      </c>
      <c r="L394" s="15">
        <f t="shared" si="76"/>
        <v>0</v>
      </c>
      <c r="M394" s="15">
        <f t="shared" si="80"/>
        <v>2.6088703911999213E-10</v>
      </c>
      <c r="N394" s="15">
        <f t="shared" si="77"/>
        <v>1.6174996425439512E-10</v>
      </c>
      <c r="O394" s="15">
        <f t="shared" si="78"/>
        <v>1.6174996425439512E-10</v>
      </c>
      <c r="P394" s="1">
        <f>'App MESURE'!T390</f>
        <v>0.4615921672271201</v>
      </c>
      <c r="Q394" s="83">
        <v>10.695396580645159</v>
      </c>
      <c r="R394" s="77">
        <f t="shared" si="83"/>
        <v>0.21306732869610459</v>
      </c>
    </row>
    <row r="395" spans="1:18" s="1" customFormat="1" x14ac:dyDescent="0.2">
      <c r="A395" s="16">
        <v>44958</v>
      </c>
      <c r="B395" s="1">
        <f t="shared" si="81"/>
        <v>2</v>
      </c>
      <c r="C395" s="46"/>
      <c r="D395" s="46"/>
      <c r="E395" s="46" t="e">
        <f>#REF!</f>
        <v>#REF!</v>
      </c>
      <c r="F395" s="50"/>
      <c r="G395" s="15">
        <f t="shared" si="73"/>
        <v>0</v>
      </c>
      <c r="H395" s="15">
        <f t="shared" si="74"/>
        <v>0</v>
      </c>
      <c r="I395" s="22">
        <f t="shared" si="79"/>
        <v>0.30076318911356204</v>
      </c>
      <c r="J395" s="15">
        <f t="shared" si="82"/>
        <v>0.30076095615105425</v>
      </c>
      <c r="K395" s="15">
        <f t="shared" si="75"/>
        <v>2.2329625077865956E-6</v>
      </c>
      <c r="L395" s="15">
        <f t="shared" si="76"/>
        <v>0</v>
      </c>
      <c r="M395" s="15">
        <f t="shared" si="80"/>
        <v>9.913707486559701E-11</v>
      </c>
      <c r="N395" s="15">
        <f t="shared" si="77"/>
        <v>6.1464986416670142E-11</v>
      </c>
      <c r="O395" s="15">
        <f t="shared" si="78"/>
        <v>6.1464986416670142E-11</v>
      </c>
      <c r="P395" s="1">
        <f>'App MESURE'!T391</f>
        <v>5.9378022898658953</v>
      </c>
      <c r="Q395" s="83">
        <v>12.366182624999997</v>
      </c>
      <c r="R395" s="77">
        <f t="shared" si="83"/>
        <v>35.257496032806742</v>
      </c>
    </row>
    <row r="396" spans="1:18" s="1" customFormat="1" x14ac:dyDescent="0.2">
      <c r="A396" s="16">
        <v>44986</v>
      </c>
      <c r="B396" s="1">
        <f t="shared" si="81"/>
        <v>3</v>
      </c>
      <c r="C396" s="46"/>
      <c r="D396" s="46"/>
      <c r="E396" s="46" t="e">
        <f>#REF!</f>
        <v>#REF!</v>
      </c>
      <c r="F396" s="50"/>
      <c r="G396" s="15">
        <f t="shared" si="73"/>
        <v>0</v>
      </c>
      <c r="H396" s="15">
        <f t="shared" si="74"/>
        <v>0</v>
      </c>
      <c r="I396" s="22">
        <f t="shared" si="79"/>
        <v>2.2329625077865956E-6</v>
      </c>
      <c r="J396" s="15">
        <f t="shared" si="82"/>
        <v>2.2329625077865951E-6</v>
      </c>
      <c r="K396" s="15">
        <f t="shared" si="75"/>
        <v>0</v>
      </c>
      <c r="L396" s="15">
        <f t="shared" si="76"/>
        <v>0</v>
      </c>
      <c r="M396" s="15">
        <f t="shared" si="80"/>
        <v>3.7672088448926868E-11</v>
      </c>
      <c r="N396" s="15">
        <f t="shared" si="77"/>
        <v>2.3356694838334657E-11</v>
      </c>
      <c r="O396" s="15">
        <f t="shared" si="78"/>
        <v>2.3356694838334657E-11</v>
      </c>
      <c r="P396" s="1">
        <f>'App MESURE'!T392</f>
        <v>4.4030570205963335E-2</v>
      </c>
      <c r="Q396" s="83">
        <v>16.311158129032261</v>
      </c>
      <c r="R396" s="77">
        <f t="shared" si="83"/>
        <v>1.9386911106054493E-3</v>
      </c>
    </row>
    <row r="397" spans="1:18" s="1" customFormat="1" x14ac:dyDescent="0.2">
      <c r="A397" s="16">
        <v>45017</v>
      </c>
      <c r="B397" s="1">
        <f t="shared" si="81"/>
        <v>4</v>
      </c>
      <c r="C397" s="46"/>
      <c r="D397" s="46"/>
      <c r="E397" s="46" t="e">
        <f>#REF!</f>
        <v>#REF!</v>
      </c>
      <c r="F397" s="50"/>
      <c r="G397" s="15">
        <f t="shared" si="73"/>
        <v>0</v>
      </c>
      <c r="H397" s="15">
        <f t="shared" si="74"/>
        <v>0</v>
      </c>
      <c r="I397" s="22">
        <f t="shared" si="79"/>
        <v>0</v>
      </c>
      <c r="J397" s="15">
        <f t="shared" si="82"/>
        <v>0</v>
      </c>
      <c r="K397" s="15">
        <f t="shared" si="75"/>
        <v>0</v>
      </c>
      <c r="L397" s="15">
        <f t="shared" si="76"/>
        <v>0</v>
      </c>
      <c r="M397" s="15">
        <f t="shared" si="80"/>
        <v>1.4315393610592211E-11</v>
      </c>
      <c r="N397" s="15">
        <f t="shared" si="77"/>
        <v>8.8755440385671707E-12</v>
      </c>
      <c r="O397" s="15">
        <f t="shared" si="78"/>
        <v>8.8755440385671707E-12</v>
      </c>
      <c r="P397" s="1">
        <f>'App MESURE'!T393</f>
        <v>1.7001196701154308E-2</v>
      </c>
      <c r="Q397" s="83">
        <v>19.579776133333329</v>
      </c>
      <c r="R397" s="77">
        <f t="shared" si="83"/>
        <v>2.8904068896955042E-4</v>
      </c>
    </row>
    <row r="398" spans="1:18" s="1" customFormat="1" x14ac:dyDescent="0.2">
      <c r="A398" s="16">
        <v>45047</v>
      </c>
      <c r="B398" s="1">
        <f t="shared" si="81"/>
        <v>5</v>
      </c>
      <c r="C398" s="46"/>
      <c r="D398" s="46"/>
      <c r="E398" s="46" t="e">
        <f>#REF!</f>
        <v>#REF!</v>
      </c>
      <c r="F398" s="50"/>
      <c r="G398" s="15">
        <f t="shared" ref="G398:G401" si="84">IF((F398-$J$2)&gt;0,$I$2*(F398-$J$2),0)</f>
        <v>0</v>
      </c>
      <c r="H398" s="15">
        <f t="shared" ref="H398:H401" si="85">F398-G398</f>
        <v>0</v>
      </c>
      <c r="I398" s="22">
        <f t="shared" si="79"/>
        <v>0</v>
      </c>
      <c r="J398" s="15">
        <f t="shared" si="82"/>
        <v>0</v>
      </c>
      <c r="K398" s="15">
        <f t="shared" ref="K398:K401" si="86">I398-J398</f>
        <v>0</v>
      </c>
      <c r="L398" s="15">
        <f t="shared" ref="L398:L401" si="87">IF(K398&gt;$N$2,(K398-$N$2)/$L$2,0)</f>
        <v>0</v>
      </c>
      <c r="M398" s="15">
        <f t="shared" si="80"/>
        <v>5.4398495720250407E-12</v>
      </c>
      <c r="N398" s="15">
        <f t="shared" ref="N398:N401" si="88">$M$2*M398</f>
        <v>3.3727067346555252E-12</v>
      </c>
      <c r="O398" s="15">
        <f t="shared" ref="O398:O401" si="89">N398+G398</f>
        <v>3.3727067346555252E-12</v>
      </c>
      <c r="P398" s="1">
        <f>'App MESURE'!T394</f>
        <v>6.8849976986817882</v>
      </c>
      <c r="Q398" s="83">
        <v>18.739197435483874</v>
      </c>
      <c r="R398" s="77">
        <f t="shared" si="83"/>
        <v>47.403193310807083</v>
      </c>
    </row>
    <row r="399" spans="1:18" s="1" customFormat="1" x14ac:dyDescent="0.2">
      <c r="A399" s="16">
        <v>45078</v>
      </c>
      <c r="B399" s="1">
        <f t="shared" si="81"/>
        <v>6</v>
      </c>
      <c r="C399" s="46"/>
      <c r="D399" s="46"/>
      <c r="E399" s="46" t="e">
        <f>#REF!</f>
        <v>#REF!</v>
      </c>
      <c r="F399" s="50"/>
      <c r="G399" s="15">
        <f t="shared" si="84"/>
        <v>0</v>
      </c>
      <c r="H399" s="15">
        <f t="shared" si="85"/>
        <v>0</v>
      </c>
      <c r="I399" s="22">
        <f t="shared" ref="I399:I401" si="90">H399+K398-L398</f>
        <v>0</v>
      </c>
      <c r="J399" s="15">
        <f t="shared" si="82"/>
        <v>0</v>
      </c>
      <c r="K399" s="15">
        <f t="shared" si="86"/>
        <v>0</v>
      </c>
      <c r="L399" s="15">
        <f t="shared" si="87"/>
        <v>0</v>
      </c>
      <c r="M399" s="15">
        <f t="shared" ref="M399:M401" si="91">L399+M398-N398</f>
        <v>2.0671428373695155E-12</v>
      </c>
      <c r="N399" s="15">
        <f t="shared" si="88"/>
        <v>1.2816285591690996E-12</v>
      </c>
      <c r="O399" s="15">
        <f t="shared" si="89"/>
        <v>1.2816285591690996E-12</v>
      </c>
      <c r="P399" s="1">
        <f>'App MESURE'!T395</f>
        <v>1.6217155240882603E-2</v>
      </c>
      <c r="Q399" s="83">
        <v>23.730728399999997</v>
      </c>
      <c r="R399" s="77">
        <f t="shared" si="83"/>
        <v>2.6299612406531736E-4</v>
      </c>
    </row>
    <row r="400" spans="1:18" s="1" customFormat="1" x14ac:dyDescent="0.2">
      <c r="A400" s="16">
        <v>45108</v>
      </c>
      <c r="B400" s="1">
        <f t="shared" si="81"/>
        <v>7</v>
      </c>
      <c r="C400" s="46"/>
      <c r="D400" s="46"/>
      <c r="E400" s="46" t="e">
        <f>#REF!</f>
        <v>#REF!</v>
      </c>
      <c r="F400" s="50"/>
      <c r="G400" s="15">
        <f t="shared" si="84"/>
        <v>0</v>
      </c>
      <c r="H400" s="15">
        <f t="shared" si="85"/>
        <v>0</v>
      </c>
      <c r="I400" s="22">
        <f t="shared" si="90"/>
        <v>0</v>
      </c>
      <c r="J400" s="15">
        <f t="shared" si="82"/>
        <v>0</v>
      </c>
      <c r="K400" s="15">
        <f t="shared" si="86"/>
        <v>0</v>
      </c>
      <c r="L400" s="15">
        <f t="shared" si="87"/>
        <v>0</v>
      </c>
      <c r="M400" s="15">
        <f t="shared" si="91"/>
        <v>7.8551427820041591E-13</v>
      </c>
      <c r="N400" s="15">
        <f t="shared" si="88"/>
        <v>4.8701885248425786E-13</v>
      </c>
      <c r="O400" s="15">
        <f t="shared" si="89"/>
        <v>4.8701885248425786E-13</v>
      </c>
      <c r="P400" s="1">
        <f>'App MESURE'!T396</f>
        <v>7.0759090592296015E-4</v>
      </c>
      <c r="Q400" s="83">
        <v>25.483151870967742</v>
      </c>
      <c r="R400" s="77">
        <f t="shared" si="83"/>
        <v>5.0068488945565519E-7</v>
      </c>
    </row>
    <row r="401" spans="1:18" s="1" customFormat="1" ht="13.5" thickBot="1" x14ac:dyDescent="0.25">
      <c r="A401" s="16">
        <v>45139</v>
      </c>
      <c r="B401" s="4">
        <f t="shared" si="81"/>
        <v>8</v>
      </c>
      <c r="C401" s="47"/>
      <c r="D401" s="47"/>
      <c r="E401" s="47" t="e">
        <f>#REF!</f>
        <v>#REF!</v>
      </c>
      <c r="F401" s="57"/>
      <c r="G401" s="24">
        <f t="shared" si="84"/>
        <v>0</v>
      </c>
      <c r="H401" s="24">
        <f t="shared" si="85"/>
        <v>0</v>
      </c>
      <c r="I401" s="23">
        <f t="shared" si="90"/>
        <v>0</v>
      </c>
      <c r="J401" s="24">
        <f t="shared" si="82"/>
        <v>0</v>
      </c>
      <c r="K401" s="24">
        <f t="shared" si="86"/>
        <v>0</v>
      </c>
      <c r="L401" s="24">
        <f t="shared" si="87"/>
        <v>0</v>
      </c>
      <c r="M401" s="24">
        <f t="shared" si="91"/>
        <v>2.9849542571615805E-13</v>
      </c>
      <c r="N401" s="24">
        <f t="shared" si="88"/>
        <v>1.8506716394401798E-13</v>
      </c>
      <c r="O401" s="24">
        <f t="shared" si="89"/>
        <v>1.8506716394401798E-13</v>
      </c>
      <c r="P401" s="4">
        <f>'App MESURE'!T397</f>
        <v>0</v>
      </c>
      <c r="Q401" s="84">
        <v>27.749404096774196</v>
      </c>
      <c r="R401" s="78">
        <f t="shared" si="83"/>
        <v>3.4249855170282027E-26</v>
      </c>
    </row>
    <row r="402" spans="1:18" s="1" customFormat="1" x14ac:dyDescent="0.2">
      <c r="A402" s="16"/>
      <c r="C402" s="46"/>
      <c r="D402" s="46"/>
      <c r="E402" s="46"/>
      <c r="F402" s="50"/>
      <c r="G402" s="15"/>
      <c r="H402" s="15"/>
      <c r="I402" s="22"/>
      <c r="J402" s="15"/>
      <c r="K402" s="15"/>
      <c r="L402" s="15"/>
      <c r="M402" s="15"/>
      <c r="N402" s="15"/>
      <c r="O402" s="15"/>
      <c r="Q402" s="46">
        <v>22.075155633333328</v>
      </c>
    </row>
    <row r="403" spans="1:18" s="1" customFormat="1" x14ac:dyDescent="0.2">
      <c r="A403" s="16"/>
      <c r="C403" s="46"/>
      <c r="D403" s="46"/>
      <c r="E403" s="46"/>
      <c r="F403" s="50"/>
      <c r="G403" s="15"/>
      <c r="H403" s="15"/>
      <c r="I403" s="22"/>
      <c r="J403" s="15"/>
      <c r="K403" s="15"/>
      <c r="L403" s="15"/>
      <c r="M403" s="15"/>
      <c r="N403" s="15"/>
      <c r="O403" s="15"/>
      <c r="Q403" s="46">
        <v>21.577923387096767</v>
      </c>
    </row>
    <row r="404" spans="1:18" s="1" customFormat="1" x14ac:dyDescent="0.2">
      <c r="A404" s="16"/>
      <c r="C404" s="46"/>
      <c r="D404" s="46"/>
      <c r="E404" s="46"/>
      <c r="F404" s="50"/>
      <c r="G404" s="15"/>
      <c r="H404" s="15"/>
      <c r="I404" s="22"/>
      <c r="J404" s="15"/>
      <c r="K404" s="15"/>
      <c r="L404" s="15"/>
      <c r="M404" s="15"/>
      <c r="N404" s="15"/>
      <c r="O404" s="15"/>
      <c r="Q404" s="46">
        <v>15.856913950000001</v>
      </c>
    </row>
    <row r="405" spans="1:18" s="1" customFormat="1" x14ac:dyDescent="0.2">
      <c r="A405" s="16"/>
      <c r="C405" s="46"/>
      <c r="D405" s="46"/>
      <c r="E405" s="46"/>
      <c r="F405" s="50"/>
      <c r="G405" s="15"/>
      <c r="H405" s="15"/>
      <c r="I405" s="22"/>
      <c r="J405" s="15"/>
      <c r="K405" s="15"/>
      <c r="L405" s="15"/>
      <c r="M405" s="15"/>
      <c r="N405" s="15"/>
      <c r="O405" s="15"/>
      <c r="Q405" s="46">
        <v>12.906562516129034</v>
      </c>
    </row>
    <row r="406" spans="1:18" s="1" customFormat="1" x14ac:dyDescent="0.2">
      <c r="A406" s="16"/>
      <c r="C406" s="46"/>
      <c r="D406" s="46"/>
      <c r="E406" s="46"/>
      <c r="F406" s="50"/>
      <c r="G406" s="15"/>
      <c r="H406" s="15"/>
      <c r="I406" s="22"/>
      <c r="J406" s="15"/>
      <c r="K406" s="15"/>
      <c r="L406" s="15"/>
      <c r="M406" s="15"/>
      <c r="N406" s="15"/>
      <c r="O406" s="15"/>
      <c r="Q406" s="46">
        <v>14.432120435483867</v>
      </c>
    </row>
    <row r="407" spans="1:18" s="1" customFormat="1" x14ac:dyDescent="0.2">
      <c r="A407" s="16"/>
      <c r="C407" s="46"/>
      <c r="D407" s="46"/>
      <c r="E407" s="46"/>
      <c r="F407" s="50"/>
      <c r="G407" s="15"/>
      <c r="H407" s="15"/>
      <c r="I407" s="22"/>
      <c r="J407" s="15"/>
      <c r="K407" s="15"/>
      <c r="L407" s="15"/>
      <c r="M407" s="15"/>
      <c r="N407" s="15"/>
      <c r="O407" s="15"/>
      <c r="Q407" s="46">
        <v>14.497768086206896</v>
      </c>
    </row>
    <row r="408" spans="1:18" s="1" customFormat="1" x14ac:dyDescent="0.2">
      <c r="A408" s="16"/>
      <c r="C408" s="46"/>
      <c r="D408" s="46"/>
      <c r="E408" s="46"/>
      <c r="F408" s="50"/>
      <c r="G408" s="15"/>
      <c r="H408" s="15"/>
      <c r="I408" s="22"/>
      <c r="J408" s="15"/>
      <c r="K408" s="15"/>
      <c r="L408" s="15"/>
      <c r="M408" s="15"/>
      <c r="N408" s="15"/>
      <c r="O408" s="15"/>
    </row>
    <row r="409" spans="1:18" s="1" customFormat="1" x14ac:dyDescent="0.2">
      <c r="A409" s="16"/>
      <c r="C409" s="46"/>
      <c r="D409" s="46"/>
      <c r="E409" s="46"/>
      <c r="F409" s="50"/>
      <c r="G409" s="15"/>
      <c r="H409" s="15"/>
      <c r="I409" s="22"/>
      <c r="J409" s="15"/>
      <c r="K409" s="15"/>
      <c r="L409" s="15"/>
      <c r="M409" s="15"/>
      <c r="N409" s="15"/>
      <c r="O409" s="15"/>
    </row>
    <row r="410" spans="1:18" s="1" customFormat="1" x14ac:dyDescent="0.2">
      <c r="A410" s="16"/>
      <c r="C410" s="46"/>
      <c r="D410" s="46"/>
      <c r="E410" s="46"/>
      <c r="F410" s="50"/>
      <c r="G410" s="15"/>
      <c r="H410" s="15"/>
      <c r="I410" s="22"/>
      <c r="J410" s="15"/>
      <c r="K410" s="15"/>
      <c r="L410" s="15"/>
      <c r="M410" s="15"/>
      <c r="N410" s="15"/>
      <c r="O410" s="15"/>
    </row>
    <row r="411" spans="1:18" s="1" customFormat="1" x14ac:dyDescent="0.2">
      <c r="A411" s="16"/>
      <c r="C411" s="46"/>
      <c r="D411" s="46"/>
      <c r="E411" s="46"/>
      <c r="F411" s="50"/>
      <c r="G411" s="15"/>
      <c r="H411" s="15"/>
      <c r="I411" s="22"/>
      <c r="J411" s="15"/>
      <c r="K411" s="15"/>
      <c r="L411" s="15"/>
      <c r="M411" s="15"/>
      <c r="N411" s="15"/>
      <c r="O411" s="15"/>
    </row>
    <row r="412" spans="1:18" s="1" customFormat="1" x14ac:dyDescent="0.2">
      <c r="A412" s="16"/>
      <c r="C412" s="46"/>
      <c r="D412" s="46"/>
      <c r="E412" s="46"/>
      <c r="F412" s="50"/>
      <c r="G412" s="15"/>
      <c r="H412" s="15"/>
      <c r="I412" s="22"/>
      <c r="J412" s="15"/>
      <c r="K412" s="15"/>
      <c r="L412" s="15"/>
      <c r="M412" s="15"/>
      <c r="N412" s="15"/>
      <c r="O412" s="15"/>
    </row>
    <row r="413" spans="1:18" s="1" customFormat="1" ht="13.5" thickBot="1" x14ac:dyDescent="0.25">
      <c r="A413" s="17"/>
      <c r="B413" s="4"/>
      <c r="C413" s="47"/>
      <c r="D413" s="47"/>
      <c r="E413" s="47"/>
      <c r="F413" s="57"/>
      <c r="G413" s="24"/>
      <c r="H413" s="24"/>
      <c r="I413" s="23"/>
      <c r="J413" s="24"/>
      <c r="K413" s="24"/>
      <c r="L413" s="24"/>
      <c r="M413" s="24"/>
      <c r="N413" s="24"/>
      <c r="O413" s="24"/>
    </row>
    <row r="414" spans="1:18" s="1" customFormat="1" x14ac:dyDescent="0.2">
      <c r="A414" s="16"/>
      <c r="C414" s="46"/>
      <c r="D414" s="46"/>
      <c r="E414" s="46"/>
      <c r="F414" s="50"/>
      <c r="G414" s="15"/>
      <c r="H414" s="15"/>
      <c r="I414" s="22"/>
      <c r="J414" s="15"/>
      <c r="K414" s="15"/>
      <c r="L414" s="15"/>
      <c r="M414" s="15"/>
      <c r="N414" s="15"/>
      <c r="O414" s="15"/>
    </row>
    <row r="415" spans="1:18" s="1" customFormat="1" x14ac:dyDescent="0.2">
      <c r="A415" s="16"/>
      <c r="C415" s="46"/>
      <c r="D415" s="46"/>
      <c r="E415" s="46"/>
      <c r="F415" s="50"/>
      <c r="G415" s="15"/>
      <c r="H415" s="15"/>
      <c r="I415" s="22"/>
      <c r="J415" s="15"/>
      <c r="K415" s="15"/>
      <c r="L415" s="15"/>
      <c r="M415" s="15"/>
      <c r="N415" s="15"/>
      <c r="O415" s="15"/>
    </row>
    <row r="416" spans="1:18" s="1" customFormat="1" x14ac:dyDescent="0.2">
      <c r="A416" s="16"/>
      <c r="C416" s="46"/>
      <c r="D416" s="46"/>
      <c r="E416" s="46"/>
      <c r="F416" s="50"/>
      <c r="G416" s="15"/>
      <c r="H416" s="15"/>
      <c r="I416" s="22"/>
      <c r="J416" s="15"/>
      <c r="K416" s="15"/>
      <c r="L416" s="15"/>
      <c r="M416" s="15"/>
      <c r="N416" s="15"/>
      <c r="O416" s="15"/>
    </row>
    <row r="417" spans="1:15" s="1" customFormat="1" x14ac:dyDescent="0.2">
      <c r="A417" s="16"/>
      <c r="C417" s="46"/>
      <c r="D417" s="46"/>
      <c r="E417" s="46"/>
      <c r="F417" s="50"/>
      <c r="G417" s="15"/>
      <c r="H417" s="15"/>
      <c r="I417" s="22"/>
      <c r="J417" s="15"/>
      <c r="K417" s="15"/>
      <c r="L417" s="15"/>
      <c r="M417" s="15"/>
      <c r="N417" s="15"/>
      <c r="O417" s="15"/>
    </row>
    <row r="418" spans="1:15" s="1" customFormat="1" x14ac:dyDescent="0.2">
      <c r="A418" s="16"/>
      <c r="C418" s="46"/>
      <c r="D418" s="46"/>
      <c r="E418" s="46"/>
      <c r="F418" s="50"/>
      <c r="G418" s="15"/>
      <c r="H418" s="15"/>
      <c r="I418" s="22"/>
      <c r="J418" s="15"/>
      <c r="K418" s="15"/>
      <c r="L418" s="15"/>
      <c r="M418" s="15"/>
      <c r="N418" s="15"/>
      <c r="O418" s="15"/>
    </row>
    <row r="419" spans="1:15" s="1" customFormat="1" x14ac:dyDescent="0.2">
      <c r="A419" s="16"/>
      <c r="C419" s="46"/>
      <c r="D419" s="46"/>
      <c r="E419" s="46"/>
      <c r="F419" s="50"/>
      <c r="G419" s="15"/>
      <c r="H419" s="15"/>
      <c r="I419" s="22"/>
      <c r="J419" s="15"/>
      <c r="K419" s="15"/>
      <c r="L419" s="15"/>
      <c r="M419" s="15"/>
      <c r="N419" s="15"/>
      <c r="O419" s="15"/>
    </row>
    <row r="420" spans="1:15" s="1" customFormat="1" x14ac:dyDescent="0.2">
      <c r="A420" s="16"/>
      <c r="C420" s="46"/>
      <c r="D420" s="46"/>
      <c r="E420" s="46"/>
      <c r="F420" s="50"/>
      <c r="G420" s="15"/>
      <c r="H420" s="15"/>
      <c r="I420" s="22"/>
      <c r="J420" s="15"/>
      <c r="K420" s="15"/>
      <c r="L420" s="15"/>
      <c r="M420" s="15"/>
      <c r="N420" s="15"/>
      <c r="O420" s="15"/>
    </row>
    <row r="421" spans="1:15" s="1" customFormat="1" x14ac:dyDescent="0.2">
      <c r="A421" s="16"/>
      <c r="C421" s="46"/>
      <c r="D421" s="46"/>
      <c r="E421" s="46"/>
      <c r="F421" s="50"/>
      <c r="G421" s="15"/>
      <c r="H421" s="15"/>
      <c r="I421" s="22"/>
      <c r="J421" s="15"/>
      <c r="K421" s="15"/>
      <c r="L421" s="15"/>
      <c r="M421" s="15"/>
      <c r="N421" s="15"/>
      <c r="O421" s="15"/>
    </row>
    <row r="422" spans="1:15" s="1" customFormat="1" x14ac:dyDescent="0.2">
      <c r="A422" s="16"/>
      <c r="C422" s="46"/>
      <c r="D422" s="46"/>
      <c r="E422" s="46"/>
      <c r="F422" s="50"/>
      <c r="G422" s="15"/>
      <c r="H422" s="15"/>
      <c r="I422" s="22"/>
      <c r="J422" s="15"/>
      <c r="K422" s="15"/>
      <c r="L422" s="15"/>
      <c r="M422" s="15"/>
      <c r="N422" s="15"/>
      <c r="O422" s="15"/>
    </row>
    <row r="423" spans="1:15" s="1" customFormat="1" x14ac:dyDescent="0.2">
      <c r="A423" s="16"/>
      <c r="C423" s="46"/>
      <c r="D423" s="46"/>
      <c r="E423" s="46"/>
      <c r="F423" s="50"/>
      <c r="G423" s="15"/>
      <c r="H423" s="15"/>
      <c r="I423" s="22"/>
      <c r="J423" s="15"/>
      <c r="K423" s="15"/>
      <c r="L423" s="15"/>
      <c r="M423" s="15"/>
      <c r="N423" s="15"/>
      <c r="O423" s="15"/>
    </row>
    <row r="424" spans="1:15" s="1" customFormat="1" x14ac:dyDescent="0.2">
      <c r="A424" s="16"/>
      <c r="C424" s="46"/>
      <c r="D424" s="46"/>
      <c r="E424" s="46"/>
      <c r="F424" s="50"/>
      <c r="G424" s="15"/>
      <c r="H424" s="15"/>
      <c r="I424" s="22"/>
      <c r="J424" s="15"/>
      <c r="K424" s="15"/>
      <c r="L424" s="15"/>
      <c r="M424" s="15"/>
      <c r="N424" s="15"/>
      <c r="O424" s="15"/>
    </row>
    <row r="425" spans="1:15" s="1" customFormat="1" ht="13.5" thickBot="1" x14ac:dyDescent="0.25">
      <c r="A425" s="17"/>
      <c r="B425" s="4"/>
      <c r="C425" s="47"/>
      <c r="D425" s="47"/>
      <c r="E425" s="47"/>
      <c r="F425" s="57"/>
      <c r="G425" s="24"/>
      <c r="H425" s="24"/>
      <c r="I425" s="23"/>
      <c r="J425" s="24"/>
      <c r="K425" s="24"/>
      <c r="L425" s="24"/>
      <c r="M425" s="24"/>
      <c r="N425" s="24"/>
      <c r="O425" s="24"/>
    </row>
    <row r="426" spans="1:15" s="1" customFormat="1" x14ac:dyDescent="0.2">
      <c r="A426" s="16"/>
      <c r="C426" s="46"/>
      <c r="D426" s="46"/>
      <c r="E426" s="46"/>
      <c r="F426" s="50"/>
      <c r="G426" s="15"/>
      <c r="H426" s="15"/>
      <c r="I426" s="22"/>
      <c r="J426" s="15"/>
      <c r="K426" s="15"/>
      <c r="L426" s="15"/>
      <c r="M426" s="15"/>
      <c r="N426" s="15"/>
      <c r="O426" s="15"/>
    </row>
    <row r="427" spans="1:15" s="1" customFormat="1" x14ac:dyDescent="0.2">
      <c r="A427" s="16"/>
      <c r="C427" s="46"/>
      <c r="D427" s="46"/>
      <c r="E427" s="46"/>
      <c r="F427" s="50"/>
      <c r="G427" s="15"/>
      <c r="H427" s="15"/>
      <c r="I427" s="22"/>
      <c r="J427" s="15"/>
      <c r="K427" s="15"/>
      <c r="L427" s="15"/>
      <c r="M427" s="15"/>
      <c r="N427" s="15"/>
      <c r="O427" s="15"/>
    </row>
    <row r="428" spans="1:15" s="1" customFormat="1" x14ac:dyDescent="0.2">
      <c r="A428" s="16"/>
      <c r="C428" s="46"/>
      <c r="D428" s="46"/>
      <c r="E428" s="46"/>
      <c r="F428" s="50"/>
      <c r="G428" s="15"/>
      <c r="H428" s="15"/>
      <c r="I428" s="22"/>
      <c r="J428" s="15"/>
      <c r="K428" s="15"/>
      <c r="L428" s="15"/>
      <c r="M428" s="15"/>
      <c r="N428" s="15"/>
      <c r="O428" s="15"/>
    </row>
    <row r="429" spans="1:15" s="1" customFormat="1" x14ac:dyDescent="0.2">
      <c r="A429" s="16"/>
      <c r="C429" s="46"/>
      <c r="D429" s="46"/>
      <c r="E429" s="46"/>
      <c r="F429" s="50"/>
      <c r="G429" s="15"/>
      <c r="H429" s="15"/>
      <c r="I429" s="22"/>
      <c r="J429" s="15"/>
      <c r="K429" s="15"/>
      <c r="L429" s="15"/>
      <c r="M429" s="15"/>
      <c r="N429" s="15"/>
      <c r="O429" s="15"/>
    </row>
    <row r="430" spans="1:15" s="1" customFormat="1" x14ac:dyDescent="0.2">
      <c r="A430" s="16"/>
      <c r="C430" s="46"/>
      <c r="D430" s="46"/>
      <c r="E430" s="46"/>
      <c r="F430" s="50"/>
      <c r="G430" s="15"/>
      <c r="H430" s="15"/>
      <c r="I430" s="22"/>
      <c r="J430" s="15"/>
      <c r="K430" s="15"/>
      <c r="L430" s="15"/>
      <c r="M430" s="15"/>
      <c r="N430" s="15"/>
      <c r="O430" s="15"/>
    </row>
    <row r="431" spans="1:15" s="1" customFormat="1" x14ac:dyDescent="0.2">
      <c r="A431" s="16"/>
      <c r="C431" s="46"/>
      <c r="D431" s="46"/>
      <c r="E431" s="46"/>
      <c r="F431" s="50"/>
      <c r="G431" s="15"/>
      <c r="H431" s="15"/>
      <c r="I431" s="22"/>
      <c r="J431" s="15"/>
      <c r="K431" s="15"/>
      <c r="L431" s="15"/>
      <c r="M431" s="15"/>
      <c r="N431" s="15"/>
      <c r="O431" s="15"/>
    </row>
    <row r="432" spans="1:15" s="1" customFormat="1" x14ac:dyDescent="0.2">
      <c r="A432" s="16"/>
      <c r="C432" s="46"/>
      <c r="D432" s="46"/>
      <c r="E432" s="46"/>
      <c r="F432" s="50"/>
      <c r="G432" s="15"/>
      <c r="H432" s="15"/>
      <c r="I432" s="22"/>
      <c r="J432" s="15"/>
      <c r="K432" s="15"/>
      <c r="L432" s="15"/>
      <c r="M432" s="15"/>
      <c r="N432" s="15"/>
      <c r="O432" s="15"/>
    </row>
    <row r="433" spans="1:15" s="1" customFormat="1" x14ac:dyDescent="0.2">
      <c r="A433" s="16"/>
      <c r="C433" s="46"/>
      <c r="D433" s="46"/>
      <c r="E433" s="46"/>
      <c r="F433" s="50"/>
      <c r="G433" s="15"/>
      <c r="H433" s="15"/>
      <c r="I433" s="22"/>
      <c r="J433" s="15"/>
      <c r="K433" s="15"/>
      <c r="L433" s="15"/>
      <c r="M433" s="15"/>
      <c r="N433" s="15"/>
      <c r="O433" s="15"/>
    </row>
    <row r="434" spans="1:15" s="1" customFormat="1" x14ac:dyDescent="0.2">
      <c r="A434" s="16"/>
      <c r="C434" s="46"/>
      <c r="D434" s="46"/>
      <c r="E434" s="46"/>
      <c r="F434" s="50"/>
      <c r="G434" s="15"/>
      <c r="H434" s="15"/>
      <c r="I434" s="22"/>
      <c r="J434" s="15"/>
      <c r="K434" s="15"/>
      <c r="L434" s="15"/>
      <c r="M434" s="15"/>
      <c r="N434" s="15"/>
      <c r="O434" s="15"/>
    </row>
    <row r="435" spans="1:15" s="1" customFormat="1" x14ac:dyDescent="0.2">
      <c r="A435" s="16"/>
      <c r="C435" s="46"/>
      <c r="D435" s="46"/>
      <c r="E435" s="46"/>
      <c r="F435" s="50"/>
      <c r="G435" s="15"/>
      <c r="H435" s="15"/>
      <c r="I435" s="22"/>
      <c r="J435" s="15"/>
      <c r="K435" s="15"/>
      <c r="L435" s="15"/>
      <c r="M435" s="15"/>
      <c r="N435" s="15"/>
      <c r="O435" s="15"/>
    </row>
    <row r="436" spans="1:15" s="1" customFormat="1" x14ac:dyDescent="0.2">
      <c r="A436" s="16"/>
      <c r="C436" s="46"/>
      <c r="D436" s="46"/>
      <c r="E436" s="46"/>
      <c r="F436" s="50"/>
      <c r="G436" s="15"/>
      <c r="H436" s="15"/>
      <c r="I436" s="22"/>
      <c r="J436" s="15"/>
      <c r="K436" s="15"/>
      <c r="L436" s="15"/>
      <c r="M436" s="15"/>
      <c r="N436" s="15"/>
      <c r="O436" s="15"/>
    </row>
    <row r="437" spans="1:15" s="1" customFormat="1" ht="13.5" thickBot="1" x14ac:dyDescent="0.25">
      <c r="A437" s="17"/>
      <c r="B437" s="4"/>
      <c r="C437" s="47"/>
      <c r="D437" s="47"/>
      <c r="E437" s="47"/>
      <c r="F437" s="57"/>
      <c r="G437" s="24"/>
      <c r="H437" s="24"/>
      <c r="I437" s="23"/>
      <c r="J437" s="24"/>
      <c r="K437" s="24"/>
      <c r="L437" s="24"/>
      <c r="M437" s="24"/>
      <c r="N437" s="24"/>
      <c r="O437" s="24"/>
    </row>
    <row r="438" spans="1:15" s="1" customFormat="1" x14ac:dyDescent="0.2">
      <c r="A438" s="16"/>
      <c r="C438" s="46"/>
      <c r="D438" s="46"/>
      <c r="E438" s="46"/>
      <c r="F438" s="50"/>
      <c r="G438" s="15"/>
      <c r="H438" s="15"/>
      <c r="I438" s="22"/>
      <c r="J438" s="15"/>
      <c r="K438" s="15"/>
      <c r="L438" s="15"/>
      <c r="M438" s="15"/>
      <c r="N438" s="15"/>
      <c r="O438" s="15"/>
    </row>
    <row r="439" spans="1:15" s="1" customFormat="1" x14ac:dyDescent="0.2">
      <c r="A439" s="16"/>
      <c r="C439" s="46"/>
      <c r="D439" s="46"/>
      <c r="E439" s="46"/>
      <c r="F439" s="50"/>
      <c r="G439" s="15"/>
      <c r="H439" s="15"/>
      <c r="I439" s="22"/>
      <c r="J439" s="15"/>
      <c r="K439" s="15"/>
      <c r="L439" s="15"/>
      <c r="M439" s="15"/>
      <c r="N439" s="15"/>
      <c r="O439" s="15"/>
    </row>
    <row r="440" spans="1:15" s="1" customFormat="1" x14ac:dyDescent="0.2">
      <c r="A440" s="16"/>
      <c r="C440" s="46"/>
      <c r="D440" s="46"/>
      <c r="E440" s="46"/>
      <c r="F440" s="50"/>
      <c r="G440" s="15"/>
      <c r="H440" s="15"/>
      <c r="I440" s="22"/>
      <c r="J440" s="15"/>
      <c r="K440" s="15"/>
      <c r="L440" s="15"/>
      <c r="M440" s="15"/>
      <c r="N440" s="15"/>
      <c r="O440" s="15"/>
    </row>
    <row r="441" spans="1:15" s="1" customFormat="1" x14ac:dyDescent="0.2">
      <c r="A441" s="16"/>
      <c r="C441" s="46"/>
      <c r="D441" s="46"/>
      <c r="E441" s="46"/>
      <c r="F441" s="50"/>
      <c r="G441" s="15"/>
      <c r="H441" s="15"/>
      <c r="I441" s="22"/>
      <c r="J441" s="15"/>
      <c r="K441" s="15"/>
      <c r="L441" s="15"/>
      <c r="M441" s="15"/>
      <c r="N441" s="15"/>
      <c r="O441" s="15"/>
    </row>
    <row r="442" spans="1:15" s="1" customFormat="1" x14ac:dyDescent="0.2">
      <c r="A442" s="16"/>
      <c r="C442" s="46"/>
      <c r="D442" s="46"/>
      <c r="E442" s="46"/>
      <c r="F442" s="50"/>
      <c r="G442" s="15"/>
      <c r="H442" s="15"/>
      <c r="I442" s="22"/>
      <c r="J442" s="15"/>
      <c r="K442" s="15"/>
      <c r="L442" s="15"/>
      <c r="M442" s="15"/>
      <c r="N442" s="15"/>
      <c r="O442" s="15"/>
    </row>
    <row r="443" spans="1:15" s="1" customFormat="1" x14ac:dyDescent="0.2">
      <c r="A443" s="16"/>
      <c r="C443" s="46"/>
      <c r="D443" s="46"/>
      <c r="E443" s="46"/>
      <c r="F443" s="50"/>
      <c r="G443" s="15"/>
      <c r="H443" s="15"/>
      <c r="I443" s="22"/>
      <c r="J443" s="15"/>
      <c r="K443" s="15"/>
      <c r="L443" s="15"/>
      <c r="M443" s="15"/>
      <c r="N443" s="15"/>
      <c r="O443" s="15"/>
    </row>
    <row r="444" spans="1:15" s="1" customFormat="1" x14ac:dyDescent="0.2">
      <c r="A444" s="16"/>
      <c r="C444" s="46"/>
      <c r="D444" s="46"/>
      <c r="E444" s="46"/>
      <c r="F444" s="50"/>
      <c r="G444" s="15"/>
      <c r="H444" s="15"/>
      <c r="I444" s="22"/>
      <c r="J444" s="15"/>
      <c r="K444" s="15"/>
      <c r="L444" s="15"/>
      <c r="M444" s="15"/>
      <c r="N444" s="15"/>
      <c r="O444" s="15"/>
    </row>
    <row r="445" spans="1:15" s="1" customFormat="1" x14ac:dyDescent="0.2">
      <c r="A445" s="16"/>
      <c r="C445" s="46"/>
      <c r="D445" s="46"/>
      <c r="E445" s="46"/>
      <c r="F445" s="50"/>
      <c r="G445" s="15"/>
      <c r="H445" s="15"/>
      <c r="I445" s="22"/>
      <c r="J445" s="15"/>
      <c r="K445" s="15"/>
      <c r="L445" s="15"/>
      <c r="M445" s="15"/>
      <c r="N445" s="15"/>
      <c r="O445" s="15"/>
    </row>
    <row r="446" spans="1:15" s="1" customFormat="1" x14ac:dyDescent="0.2">
      <c r="A446" s="16"/>
      <c r="C446" s="46"/>
      <c r="D446" s="46"/>
      <c r="E446" s="46"/>
      <c r="F446" s="50"/>
      <c r="G446" s="15"/>
      <c r="H446" s="15"/>
      <c r="I446" s="22"/>
      <c r="J446" s="15"/>
      <c r="K446" s="15"/>
      <c r="L446" s="15"/>
      <c r="M446" s="15"/>
      <c r="N446" s="15"/>
      <c r="O446" s="15"/>
    </row>
    <row r="447" spans="1:15" s="1" customFormat="1" x14ac:dyDescent="0.2">
      <c r="A447" s="16"/>
      <c r="C447" s="46"/>
      <c r="D447" s="46"/>
      <c r="E447" s="46"/>
      <c r="F447" s="50"/>
      <c r="G447" s="15"/>
      <c r="H447" s="15"/>
      <c r="I447" s="22"/>
      <c r="J447" s="15"/>
      <c r="K447" s="15"/>
      <c r="L447" s="15"/>
      <c r="M447" s="15"/>
      <c r="N447" s="15"/>
      <c r="O447" s="15"/>
    </row>
    <row r="448" spans="1:15" s="1" customFormat="1" x14ac:dyDescent="0.2">
      <c r="A448" s="16"/>
      <c r="C448" s="46"/>
      <c r="D448" s="46"/>
      <c r="E448" s="46"/>
      <c r="F448" s="50"/>
      <c r="G448" s="15"/>
      <c r="H448" s="15"/>
      <c r="I448" s="22"/>
      <c r="J448" s="15"/>
      <c r="K448" s="15"/>
      <c r="L448" s="15"/>
      <c r="M448" s="15"/>
      <c r="N448" s="15"/>
      <c r="O448" s="15"/>
    </row>
    <row r="449" spans="1:15" s="1" customFormat="1" ht="13.5" thickBot="1" x14ac:dyDescent="0.25">
      <c r="A449" s="17"/>
      <c r="B449" s="4"/>
      <c r="C449" s="47"/>
      <c r="D449" s="47"/>
      <c r="E449" s="47"/>
      <c r="F449" s="57"/>
      <c r="G449" s="24"/>
      <c r="H449" s="24"/>
      <c r="I449" s="23"/>
      <c r="J449" s="24"/>
      <c r="K449" s="24"/>
      <c r="L449" s="24"/>
      <c r="M449" s="24"/>
      <c r="N449" s="24"/>
      <c r="O449" s="24"/>
    </row>
    <row r="450" spans="1:15" s="1" customFormat="1" x14ac:dyDescent="0.2">
      <c r="A450" s="16"/>
      <c r="C450" s="46"/>
      <c r="D450" s="46"/>
      <c r="E450" s="46"/>
      <c r="F450" s="50"/>
      <c r="G450" s="15"/>
      <c r="H450" s="15"/>
      <c r="I450" s="22"/>
      <c r="J450" s="15"/>
      <c r="K450" s="15"/>
      <c r="L450" s="15"/>
      <c r="M450" s="15"/>
      <c r="N450" s="15"/>
      <c r="O450" s="15"/>
    </row>
    <row r="451" spans="1:15" s="1" customFormat="1" x14ac:dyDescent="0.2">
      <c r="A451" s="16"/>
      <c r="C451" s="46"/>
      <c r="D451" s="46"/>
      <c r="E451" s="46"/>
      <c r="F451" s="50"/>
      <c r="G451" s="15"/>
      <c r="H451" s="15"/>
      <c r="I451" s="22"/>
      <c r="J451" s="15"/>
      <c r="K451" s="15"/>
      <c r="L451" s="15"/>
      <c r="M451" s="15"/>
      <c r="N451" s="15"/>
      <c r="O451" s="15"/>
    </row>
    <row r="452" spans="1:15" s="1" customFormat="1" x14ac:dyDescent="0.2">
      <c r="A452" s="16"/>
      <c r="C452" s="46"/>
      <c r="D452" s="46"/>
      <c r="E452" s="46"/>
      <c r="F452" s="50"/>
      <c r="G452" s="15"/>
      <c r="H452" s="15"/>
      <c r="I452" s="22"/>
      <c r="J452" s="15"/>
      <c r="K452" s="15"/>
      <c r="L452" s="15"/>
      <c r="M452" s="15"/>
      <c r="N452" s="15"/>
      <c r="O452" s="15"/>
    </row>
    <row r="453" spans="1:15" s="1" customFormat="1" x14ac:dyDescent="0.2">
      <c r="A453" s="16"/>
      <c r="C453" s="46"/>
      <c r="D453" s="46"/>
      <c r="E453" s="46"/>
      <c r="F453" s="50"/>
      <c r="G453" s="15"/>
      <c r="H453" s="15"/>
      <c r="I453" s="22"/>
      <c r="J453" s="15"/>
      <c r="K453" s="15"/>
      <c r="L453" s="15"/>
      <c r="M453" s="15"/>
      <c r="N453" s="15"/>
      <c r="O453" s="15"/>
    </row>
    <row r="454" spans="1:15" s="1" customFormat="1" x14ac:dyDescent="0.2">
      <c r="A454" s="16"/>
      <c r="C454" s="46"/>
      <c r="D454" s="46"/>
      <c r="E454" s="46"/>
      <c r="F454" s="50"/>
      <c r="G454" s="15"/>
      <c r="H454" s="15"/>
      <c r="I454" s="22"/>
      <c r="J454" s="15"/>
      <c r="K454" s="15"/>
      <c r="L454" s="15"/>
      <c r="M454" s="15"/>
      <c r="N454" s="15"/>
      <c r="O454" s="15"/>
    </row>
    <row r="455" spans="1:15" s="1" customFormat="1" x14ac:dyDescent="0.2">
      <c r="A455" s="16"/>
      <c r="C455" s="46"/>
      <c r="D455" s="46"/>
      <c r="E455" s="46"/>
      <c r="F455" s="50"/>
      <c r="G455" s="15"/>
      <c r="H455" s="15"/>
      <c r="I455" s="22"/>
      <c r="J455" s="15"/>
      <c r="K455" s="15"/>
      <c r="L455" s="15"/>
      <c r="M455" s="15"/>
      <c r="N455" s="15"/>
      <c r="O455" s="15"/>
    </row>
    <row r="456" spans="1:15" s="1" customFormat="1" x14ac:dyDescent="0.2">
      <c r="A456" s="16"/>
      <c r="C456" s="46"/>
      <c r="D456" s="46"/>
      <c r="E456" s="46"/>
      <c r="F456" s="50"/>
      <c r="G456" s="15"/>
      <c r="H456" s="15"/>
      <c r="I456" s="22"/>
      <c r="J456" s="15"/>
      <c r="K456" s="15"/>
      <c r="L456" s="15"/>
      <c r="M456" s="15"/>
      <c r="N456" s="15"/>
      <c r="O456" s="15"/>
    </row>
    <row r="457" spans="1:15" s="1" customFormat="1" x14ac:dyDescent="0.2">
      <c r="A457" s="16"/>
      <c r="C457" s="46"/>
      <c r="D457" s="46"/>
      <c r="E457" s="46"/>
      <c r="F457" s="50"/>
      <c r="G457" s="15"/>
      <c r="H457" s="15"/>
      <c r="I457" s="22"/>
      <c r="J457" s="15"/>
      <c r="K457" s="15"/>
      <c r="L457" s="15"/>
      <c r="M457" s="15"/>
      <c r="N457" s="15"/>
      <c r="O457" s="15"/>
    </row>
    <row r="458" spans="1:15" s="1" customFormat="1" x14ac:dyDescent="0.2">
      <c r="A458" s="16"/>
      <c r="C458" s="46"/>
      <c r="D458" s="46"/>
      <c r="E458" s="46"/>
      <c r="F458" s="50"/>
      <c r="G458" s="15"/>
      <c r="H458" s="15"/>
      <c r="I458" s="22"/>
      <c r="J458" s="15"/>
      <c r="K458" s="15"/>
      <c r="L458" s="15"/>
      <c r="M458" s="15"/>
      <c r="N458" s="15"/>
      <c r="O458" s="15"/>
    </row>
    <row r="459" spans="1:15" s="1" customFormat="1" x14ac:dyDescent="0.2">
      <c r="A459" s="16"/>
      <c r="C459" s="46"/>
      <c r="D459" s="46"/>
      <c r="E459" s="46"/>
      <c r="F459" s="50"/>
      <c r="G459" s="15"/>
      <c r="H459" s="15"/>
      <c r="I459" s="22"/>
      <c r="J459" s="15"/>
      <c r="K459" s="15"/>
      <c r="L459" s="15"/>
      <c r="M459" s="15"/>
      <c r="N459" s="15"/>
      <c r="O459" s="15"/>
    </row>
    <row r="460" spans="1:15" s="1" customFormat="1" x14ac:dyDescent="0.2">
      <c r="A460" s="16"/>
      <c r="C460" s="46"/>
      <c r="D460" s="46"/>
      <c r="E460" s="46"/>
      <c r="F460" s="50"/>
      <c r="G460" s="15"/>
      <c r="H460" s="15"/>
      <c r="I460" s="22"/>
      <c r="J460" s="15"/>
      <c r="K460" s="15"/>
      <c r="L460" s="15"/>
      <c r="M460" s="15"/>
      <c r="N460" s="15"/>
      <c r="O460" s="15"/>
    </row>
    <row r="461" spans="1:15" s="1" customFormat="1" ht="13.5" thickBot="1" x14ac:dyDescent="0.25">
      <c r="A461" s="17"/>
      <c r="B461" s="4"/>
      <c r="C461" s="47"/>
      <c r="D461" s="47"/>
      <c r="E461" s="47"/>
      <c r="F461" s="57"/>
      <c r="G461" s="24"/>
      <c r="H461" s="24"/>
      <c r="I461" s="23"/>
      <c r="J461" s="24"/>
      <c r="K461" s="24"/>
      <c r="L461" s="24"/>
      <c r="M461" s="24"/>
      <c r="N461" s="24"/>
      <c r="O461" s="24"/>
    </row>
    <row r="462" spans="1:15" s="1" customFormat="1" x14ac:dyDescent="0.2">
      <c r="A462" s="16"/>
      <c r="C462" s="46"/>
      <c r="D462" s="46"/>
      <c r="E462" s="46"/>
      <c r="F462" s="50"/>
      <c r="G462" s="15"/>
      <c r="H462" s="15"/>
      <c r="I462" s="22"/>
      <c r="J462" s="15"/>
      <c r="K462" s="15"/>
      <c r="L462" s="15"/>
      <c r="M462" s="15"/>
      <c r="N462" s="15"/>
      <c r="O462" s="15"/>
    </row>
    <row r="463" spans="1:15" s="1" customFormat="1" x14ac:dyDescent="0.2">
      <c r="A463" s="16"/>
      <c r="C463" s="46"/>
      <c r="D463" s="46"/>
      <c r="E463" s="46"/>
      <c r="F463" s="50"/>
      <c r="G463" s="15"/>
      <c r="H463" s="15"/>
      <c r="I463" s="22"/>
      <c r="J463" s="15"/>
      <c r="K463" s="15"/>
      <c r="L463" s="15"/>
      <c r="M463" s="15"/>
      <c r="N463" s="15"/>
      <c r="O463" s="15"/>
    </row>
    <row r="464" spans="1:15" s="1" customFormat="1" x14ac:dyDescent="0.2">
      <c r="A464" s="16"/>
      <c r="C464" s="46"/>
      <c r="D464" s="46"/>
      <c r="E464" s="46"/>
      <c r="F464" s="50"/>
      <c r="G464" s="15"/>
      <c r="H464" s="15"/>
      <c r="I464" s="22"/>
      <c r="J464" s="15"/>
      <c r="K464" s="15"/>
      <c r="L464" s="15"/>
      <c r="M464" s="15"/>
      <c r="N464" s="15"/>
      <c r="O464" s="15"/>
    </row>
    <row r="465" spans="1:19" s="1" customFormat="1" x14ac:dyDescent="0.2">
      <c r="A465" s="16"/>
      <c r="C465" s="46"/>
      <c r="D465" s="46"/>
      <c r="E465" s="46"/>
      <c r="F465" s="50"/>
      <c r="G465" s="15"/>
      <c r="H465" s="15"/>
      <c r="I465" s="22"/>
      <c r="J465" s="15"/>
      <c r="K465" s="15"/>
      <c r="L465" s="15"/>
      <c r="M465" s="15"/>
      <c r="N465" s="15"/>
      <c r="O465" s="15"/>
    </row>
    <row r="466" spans="1:19" s="1" customFormat="1" x14ac:dyDescent="0.2">
      <c r="A466" s="16"/>
      <c r="C466" s="46"/>
      <c r="D466" s="46"/>
      <c r="E466" s="46"/>
      <c r="F466" s="50"/>
      <c r="G466" s="15"/>
      <c r="H466" s="15"/>
      <c r="I466" s="22"/>
      <c r="J466" s="15"/>
      <c r="K466" s="15"/>
      <c r="L466" s="15"/>
      <c r="M466" s="15"/>
      <c r="N466" s="15"/>
      <c r="O466" s="15"/>
    </row>
    <row r="467" spans="1:19" s="1" customFormat="1" x14ac:dyDescent="0.2">
      <c r="A467" s="16"/>
      <c r="C467" s="46"/>
      <c r="D467" s="46"/>
      <c r="E467" s="46"/>
      <c r="F467" s="50"/>
      <c r="G467" s="15"/>
      <c r="H467" s="15"/>
      <c r="I467" s="22"/>
      <c r="J467" s="15"/>
      <c r="K467" s="15"/>
      <c r="L467" s="15"/>
      <c r="M467" s="15"/>
      <c r="N467" s="15"/>
      <c r="O467" s="15"/>
    </row>
    <row r="468" spans="1:19" s="1" customFormat="1" x14ac:dyDescent="0.2">
      <c r="A468" s="16"/>
      <c r="C468" s="46"/>
      <c r="D468" s="46"/>
      <c r="E468" s="46"/>
      <c r="F468" s="50"/>
      <c r="G468" s="15"/>
      <c r="H468" s="15"/>
      <c r="I468" s="22"/>
      <c r="J468" s="15"/>
      <c r="K468" s="15"/>
      <c r="L468" s="15"/>
      <c r="M468" s="15"/>
      <c r="N468" s="15"/>
      <c r="O468" s="15"/>
    </row>
    <row r="469" spans="1:19" s="1" customFormat="1" x14ac:dyDescent="0.2">
      <c r="A469" s="16"/>
      <c r="C469" s="46"/>
      <c r="D469" s="46"/>
      <c r="E469" s="46"/>
      <c r="F469" s="50"/>
      <c r="G469" s="15"/>
      <c r="H469" s="15"/>
      <c r="I469" s="22"/>
      <c r="J469" s="15"/>
      <c r="K469" s="15"/>
      <c r="L469" s="15"/>
      <c r="M469" s="15"/>
      <c r="N469" s="15"/>
      <c r="O469" s="15"/>
    </row>
    <row r="470" spans="1:19" s="1" customFormat="1" x14ac:dyDescent="0.2">
      <c r="A470" s="16"/>
      <c r="C470" s="46"/>
      <c r="D470" s="46"/>
      <c r="E470" s="46"/>
      <c r="F470" s="50"/>
      <c r="G470" s="15"/>
      <c r="H470" s="15"/>
      <c r="I470" s="22"/>
      <c r="J470" s="15"/>
      <c r="K470" s="15"/>
      <c r="L470" s="15"/>
      <c r="M470" s="15"/>
      <c r="N470" s="15"/>
      <c r="O470" s="15"/>
    </row>
    <row r="471" spans="1:19" s="1" customFormat="1" x14ac:dyDescent="0.2">
      <c r="A471" s="16"/>
      <c r="C471" s="46"/>
      <c r="D471" s="46"/>
      <c r="E471" s="46"/>
      <c r="F471" s="50"/>
      <c r="G471" s="15"/>
      <c r="H471" s="15"/>
      <c r="I471" s="22"/>
      <c r="J471" s="15"/>
      <c r="K471" s="15"/>
      <c r="L471" s="15"/>
      <c r="M471" s="15"/>
      <c r="N471" s="15"/>
      <c r="O471" s="15"/>
    </row>
    <row r="472" spans="1:19" s="1" customFormat="1" x14ac:dyDescent="0.2">
      <c r="A472" s="16"/>
      <c r="C472" s="46"/>
      <c r="D472" s="46"/>
      <c r="E472" s="46"/>
      <c r="F472" s="50"/>
      <c r="G472" s="15"/>
      <c r="H472" s="15"/>
      <c r="I472" s="22"/>
      <c r="J472" s="15"/>
      <c r="K472" s="15"/>
      <c r="L472" s="15"/>
      <c r="M472" s="15"/>
      <c r="N472" s="15"/>
      <c r="O472" s="15"/>
    </row>
    <row r="473" spans="1:19" s="1" customFormat="1" ht="13.5" thickBot="1" x14ac:dyDescent="0.25">
      <c r="A473" s="17"/>
      <c r="B473" s="4"/>
      <c r="C473" s="47"/>
      <c r="D473" s="47"/>
      <c r="E473" s="47"/>
      <c r="F473" s="57"/>
      <c r="G473" s="24"/>
      <c r="H473" s="24"/>
      <c r="I473" s="23"/>
      <c r="J473" s="24"/>
      <c r="K473" s="24"/>
      <c r="L473" s="24"/>
      <c r="M473" s="24"/>
      <c r="N473" s="24"/>
      <c r="O473" s="24"/>
    </row>
    <row r="474" spans="1:19" s="1" customFormat="1" x14ac:dyDescent="0.2">
      <c r="A474" s="16"/>
      <c r="C474" s="46"/>
      <c r="D474" s="46"/>
      <c r="E474" s="46"/>
      <c r="F474" s="50"/>
      <c r="G474" s="15"/>
      <c r="H474" s="15"/>
      <c r="I474" s="22"/>
      <c r="J474" s="15"/>
      <c r="K474" s="15"/>
      <c r="L474" s="15"/>
      <c r="M474" s="15"/>
      <c r="N474" s="15"/>
      <c r="O474" s="15"/>
    </row>
    <row r="475" spans="1:19" s="1" customFormat="1" x14ac:dyDescent="0.2">
      <c r="A475" s="16"/>
      <c r="C475" s="46"/>
      <c r="D475" s="46"/>
      <c r="E475" s="46"/>
      <c r="F475" s="50"/>
      <c r="G475" s="15"/>
      <c r="H475" s="15"/>
      <c r="I475" s="22"/>
      <c r="J475" s="15"/>
      <c r="K475" s="15"/>
      <c r="L475" s="15"/>
      <c r="M475" s="15"/>
      <c r="N475" s="15"/>
      <c r="O475" s="15"/>
    </row>
    <row r="476" spans="1:19" s="1" customFormat="1" x14ac:dyDescent="0.2">
      <c r="A476" s="16"/>
      <c r="C476" s="46"/>
      <c r="D476" s="46"/>
      <c r="E476" s="46"/>
      <c r="F476" s="50"/>
      <c r="G476" s="15"/>
      <c r="H476" s="15"/>
      <c r="I476" s="22"/>
      <c r="J476" s="15"/>
      <c r="K476" s="15"/>
      <c r="L476" s="15"/>
      <c r="M476" s="15"/>
      <c r="N476" s="15"/>
      <c r="O476" s="15"/>
    </row>
    <row r="477" spans="1:19" s="1" customFormat="1" x14ac:dyDescent="0.2">
      <c r="A477" s="16"/>
      <c r="C477" s="46"/>
      <c r="D477" s="46"/>
      <c r="E477" s="46"/>
      <c r="F477" s="50"/>
      <c r="G477" s="15"/>
      <c r="H477" s="15"/>
      <c r="I477" s="22"/>
      <c r="J477" s="15"/>
      <c r="K477" s="15"/>
      <c r="L477" s="15"/>
      <c r="M477" s="15"/>
      <c r="N477" s="15"/>
      <c r="O477" s="15"/>
    </row>
    <row r="478" spans="1:19" s="1" customFormat="1" x14ac:dyDescent="0.2">
      <c r="A478" s="16"/>
      <c r="C478" s="46"/>
      <c r="D478" s="46"/>
      <c r="E478" s="46"/>
      <c r="F478" s="50"/>
      <c r="G478" s="15"/>
      <c r="H478" s="15"/>
      <c r="I478" s="22"/>
      <c r="J478" s="15"/>
      <c r="K478" s="15"/>
      <c r="L478" s="15"/>
      <c r="M478" s="15"/>
      <c r="N478" s="15"/>
      <c r="O478" s="15"/>
      <c r="S478"/>
    </row>
    <row r="479" spans="1:19" s="1" customFormat="1" x14ac:dyDescent="0.2">
      <c r="A479" s="16"/>
      <c r="C479" s="46"/>
      <c r="D479" s="46"/>
      <c r="E479" s="46"/>
      <c r="F479" s="50"/>
      <c r="G479" s="15"/>
      <c r="H479" s="15"/>
      <c r="I479" s="22"/>
      <c r="J479" s="15"/>
      <c r="K479" s="15"/>
      <c r="L479" s="15"/>
      <c r="M479" s="15"/>
      <c r="N479" s="15"/>
      <c r="O479" s="15"/>
      <c r="S479"/>
    </row>
    <row r="480" spans="1:19" s="1" customFormat="1" x14ac:dyDescent="0.2">
      <c r="A480" s="16"/>
      <c r="C480" s="46"/>
      <c r="D480" s="46"/>
      <c r="E480" s="46"/>
      <c r="F480" s="50"/>
      <c r="G480" s="15"/>
      <c r="H480" s="15"/>
      <c r="I480" s="22"/>
      <c r="J480" s="15"/>
      <c r="K480" s="15"/>
      <c r="L480" s="15"/>
      <c r="M480" s="15"/>
      <c r="N480" s="15"/>
      <c r="O480" s="15"/>
      <c r="S480"/>
    </row>
    <row r="481" spans="1:19" s="1" customFormat="1" x14ac:dyDescent="0.2">
      <c r="A481" s="16"/>
      <c r="C481" s="46"/>
      <c r="D481" s="46"/>
      <c r="E481" s="46"/>
      <c r="F481" s="50"/>
      <c r="G481" s="15"/>
      <c r="H481" s="15"/>
      <c r="I481" s="22"/>
      <c r="J481" s="15"/>
      <c r="K481" s="15"/>
      <c r="L481" s="15"/>
      <c r="M481" s="15"/>
      <c r="N481" s="15"/>
      <c r="O481" s="15"/>
      <c r="S481"/>
    </row>
    <row r="482" spans="1:19" s="1" customFormat="1" x14ac:dyDescent="0.2">
      <c r="A482" s="16"/>
      <c r="C482" s="46"/>
      <c r="D482" s="46"/>
      <c r="E482" s="46"/>
      <c r="F482" s="50"/>
      <c r="G482" s="15"/>
      <c r="H482" s="15"/>
      <c r="I482" s="22"/>
      <c r="J482" s="15"/>
      <c r="K482" s="15"/>
      <c r="L482" s="15"/>
      <c r="M482" s="15"/>
      <c r="N482" s="15"/>
      <c r="O482" s="15"/>
      <c r="S482"/>
    </row>
    <row r="483" spans="1:19" s="1" customFormat="1" x14ac:dyDescent="0.2">
      <c r="A483" s="16"/>
      <c r="C483" s="46"/>
      <c r="D483" s="46"/>
      <c r="E483" s="46"/>
      <c r="F483" s="50"/>
      <c r="G483" s="15"/>
      <c r="H483" s="15"/>
      <c r="I483" s="22"/>
      <c r="J483" s="15"/>
      <c r="K483" s="15"/>
      <c r="L483" s="15"/>
      <c r="M483" s="15"/>
      <c r="N483" s="15"/>
      <c r="O483" s="15"/>
      <c r="S483"/>
    </row>
    <row r="484" spans="1:19" s="1" customFormat="1" x14ac:dyDescent="0.2">
      <c r="A484" s="16"/>
      <c r="C484" s="46"/>
      <c r="D484" s="46"/>
      <c r="E484" s="46"/>
      <c r="F484" s="50"/>
      <c r="G484" s="15"/>
      <c r="H484" s="15"/>
      <c r="I484" s="22"/>
      <c r="J484" s="15"/>
      <c r="K484" s="15"/>
      <c r="L484" s="15"/>
      <c r="M484" s="15"/>
      <c r="N484" s="15"/>
      <c r="O484" s="15"/>
      <c r="S484"/>
    </row>
    <row r="485" spans="1:19" s="1" customFormat="1" ht="13.5" thickBot="1" x14ac:dyDescent="0.25">
      <c r="A485" s="17"/>
      <c r="B485" s="4"/>
      <c r="C485" s="47"/>
      <c r="D485" s="47"/>
      <c r="E485" s="47"/>
      <c r="F485" s="57"/>
      <c r="G485" s="24"/>
      <c r="H485" s="24"/>
      <c r="I485" s="23"/>
      <c r="J485" s="24"/>
      <c r="K485" s="24"/>
      <c r="L485" s="24"/>
      <c r="M485" s="24"/>
      <c r="N485" s="24"/>
      <c r="O485" s="24"/>
      <c r="S485"/>
    </row>
    <row r="486" spans="1:19" s="1" customFormat="1" x14ac:dyDescent="0.2">
      <c r="A486" s="16"/>
      <c r="C486" s="46"/>
      <c r="D486" s="46"/>
      <c r="E486" s="46"/>
      <c r="F486" s="50"/>
      <c r="G486" s="15"/>
      <c r="H486" s="15"/>
      <c r="I486" s="22"/>
      <c r="J486" s="15"/>
      <c r="K486" s="15"/>
      <c r="L486" s="15"/>
      <c r="M486" s="15"/>
      <c r="N486" s="15"/>
      <c r="O486" s="15"/>
      <c r="S486"/>
    </row>
    <row r="487" spans="1:19" s="1" customFormat="1" x14ac:dyDescent="0.2">
      <c r="A487" s="16"/>
      <c r="C487" s="46"/>
      <c r="D487" s="46"/>
      <c r="E487" s="46"/>
      <c r="F487" s="50"/>
      <c r="G487" s="15"/>
      <c r="H487" s="15"/>
      <c r="I487" s="22"/>
      <c r="J487" s="15"/>
      <c r="K487" s="15"/>
      <c r="L487" s="15"/>
      <c r="M487" s="15"/>
      <c r="N487" s="15"/>
      <c r="O487" s="15"/>
      <c r="S487"/>
    </row>
    <row r="488" spans="1:19" s="1" customFormat="1" x14ac:dyDescent="0.2">
      <c r="A488" s="16"/>
      <c r="C488" s="46"/>
      <c r="D488" s="46"/>
      <c r="E488" s="46"/>
      <c r="F488" s="50"/>
      <c r="G488" s="15"/>
      <c r="H488" s="15"/>
      <c r="I488" s="22"/>
      <c r="J488" s="15"/>
      <c r="K488" s="15"/>
      <c r="L488" s="15"/>
      <c r="M488" s="15"/>
      <c r="N488" s="15"/>
      <c r="O488" s="15"/>
      <c r="S488"/>
    </row>
    <row r="489" spans="1:19" s="1" customFormat="1" x14ac:dyDescent="0.2">
      <c r="A489" s="16"/>
      <c r="C489" s="46"/>
      <c r="D489" s="46"/>
      <c r="E489" s="46"/>
      <c r="F489" s="50"/>
      <c r="G489" s="15"/>
      <c r="H489" s="15"/>
      <c r="I489" s="22"/>
      <c r="J489" s="15"/>
      <c r="K489" s="15"/>
      <c r="L489" s="15"/>
      <c r="M489" s="15"/>
      <c r="N489" s="15"/>
      <c r="O489" s="15"/>
      <c r="S489"/>
    </row>
    <row r="490" spans="1:19" s="1" customFormat="1" x14ac:dyDescent="0.2">
      <c r="A490" s="16"/>
      <c r="C490" s="46"/>
      <c r="D490" s="46"/>
      <c r="E490" s="46"/>
      <c r="F490" s="50"/>
      <c r="G490" s="15"/>
      <c r="H490" s="15"/>
      <c r="I490" s="22"/>
      <c r="J490" s="15"/>
      <c r="K490" s="15"/>
      <c r="L490" s="15"/>
      <c r="M490" s="15"/>
      <c r="N490" s="15"/>
      <c r="O490" s="15"/>
      <c r="S490"/>
    </row>
    <row r="491" spans="1:19" s="1" customFormat="1" x14ac:dyDescent="0.2">
      <c r="A491" s="16"/>
      <c r="C491" s="46"/>
      <c r="D491" s="46"/>
      <c r="E491" s="46"/>
      <c r="F491" s="50"/>
      <c r="G491" s="15"/>
      <c r="H491" s="15"/>
      <c r="I491" s="22"/>
      <c r="J491" s="15"/>
      <c r="K491" s="15"/>
      <c r="L491" s="15"/>
      <c r="M491" s="15"/>
      <c r="N491" s="15"/>
      <c r="O491" s="15"/>
      <c r="S491"/>
    </row>
    <row r="492" spans="1:19" s="1" customFormat="1" x14ac:dyDescent="0.2">
      <c r="A492" s="16"/>
      <c r="C492" s="46"/>
      <c r="D492" s="46"/>
      <c r="E492" s="46"/>
      <c r="F492" s="50"/>
      <c r="G492" s="15"/>
      <c r="H492" s="15"/>
      <c r="I492" s="22"/>
      <c r="J492" s="15"/>
      <c r="K492" s="15"/>
      <c r="L492" s="15"/>
      <c r="M492" s="15"/>
      <c r="N492" s="15"/>
      <c r="O492" s="15"/>
      <c r="S492"/>
    </row>
    <row r="493" spans="1:19" s="1" customFormat="1" x14ac:dyDescent="0.2">
      <c r="A493" s="16"/>
      <c r="C493" s="46"/>
      <c r="D493" s="46"/>
      <c r="E493" s="46"/>
      <c r="F493" s="50"/>
      <c r="G493" s="15"/>
      <c r="H493" s="15"/>
      <c r="I493" s="22"/>
      <c r="J493" s="15"/>
      <c r="K493" s="15"/>
      <c r="L493" s="15"/>
      <c r="M493" s="15"/>
      <c r="N493" s="15"/>
      <c r="O493" s="15"/>
      <c r="S493"/>
    </row>
    <row r="494" spans="1:19" s="1" customFormat="1" x14ac:dyDescent="0.2">
      <c r="A494" s="16"/>
      <c r="C494" s="46"/>
      <c r="D494" s="46"/>
      <c r="E494" s="46"/>
      <c r="F494" s="50"/>
      <c r="G494" s="15"/>
      <c r="H494" s="15"/>
      <c r="I494" s="22"/>
      <c r="J494" s="15"/>
      <c r="K494" s="15"/>
      <c r="L494" s="15"/>
      <c r="M494" s="15"/>
      <c r="N494" s="15"/>
      <c r="O494" s="15"/>
      <c r="S494"/>
    </row>
    <row r="495" spans="1:19" s="1" customFormat="1" x14ac:dyDescent="0.2">
      <c r="A495" s="16"/>
      <c r="C495" s="46"/>
      <c r="D495" s="46"/>
      <c r="E495" s="46"/>
      <c r="F495" s="50"/>
      <c r="G495" s="15"/>
      <c r="H495" s="15"/>
      <c r="I495" s="22"/>
      <c r="J495" s="15"/>
      <c r="K495" s="15"/>
      <c r="L495" s="15"/>
      <c r="M495" s="15"/>
      <c r="N495" s="15"/>
      <c r="O495" s="15"/>
      <c r="S495"/>
    </row>
    <row r="496" spans="1:19" s="1" customFormat="1" x14ac:dyDescent="0.2">
      <c r="A496" s="16"/>
      <c r="C496" s="46"/>
      <c r="D496" s="46"/>
      <c r="E496" s="46"/>
      <c r="F496" s="50"/>
      <c r="G496" s="15"/>
      <c r="H496" s="15"/>
      <c r="I496" s="22"/>
      <c r="J496" s="15"/>
      <c r="K496" s="15"/>
      <c r="L496" s="15"/>
      <c r="M496" s="15"/>
      <c r="N496" s="15"/>
      <c r="O496" s="15"/>
      <c r="S496"/>
    </row>
    <row r="497" spans="1:19" s="1" customFormat="1" ht="13.5" thickBot="1" x14ac:dyDescent="0.25">
      <c r="A497" s="17"/>
      <c r="B497" s="4"/>
      <c r="C497" s="47"/>
      <c r="D497" s="47"/>
      <c r="E497" s="47"/>
      <c r="F497" s="57"/>
      <c r="G497" s="24"/>
      <c r="H497" s="24"/>
      <c r="I497" s="23"/>
      <c r="J497" s="24"/>
      <c r="K497" s="24"/>
      <c r="L497" s="24"/>
      <c r="M497" s="24"/>
      <c r="N497" s="24"/>
      <c r="O497" s="24"/>
      <c r="S497"/>
    </row>
    <row r="498" spans="1:19" s="1" customFormat="1" x14ac:dyDescent="0.2">
      <c r="A498" s="16"/>
      <c r="C498" s="46"/>
      <c r="D498" s="46"/>
      <c r="E498" s="46"/>
      <c r="F498" s="50"/>
      <c r="G498" s="15"/>
      <c r="H498" s="15"/>
      <c r="I498" s="22"/>
      <c r="J498" s="15"/>
      <c r="K498" s="15"/>
      <c r="L498" s="15"/>
      <c r="M498" s="15"/>
      <c r="N498" s="15"/>
      <c r="O498" s="15"/>
      <c r="S498"/>
    </row>
    <row r="499" spans="1:19" s="1" customFormat="1" x14ac:dyDescent="0.2">
      <c r="A499" s="16"/>
      <c r="C499" s="46"/>
      <c r="D499" s="46"/>
      <c r="E499" s="46"/>
      <c r="F499" s="50"/>
      <c r="G499" s="15"/>
      <c r="H499" s="15"/>
      <c r="I499" s="22"/>
      <c r="J499" s="15"/>
      <c r="K499" s="15"/>
      <c r="L499" s="15"/>
      <c r="M499" s="15"/>
      <c r="N499" s="15"/>
      <c r="O499" s="15"/>
      <c r="S499"/>
    </row>
    <row r="500" spans="1:19" s="1" customFormat="1" x14ac:dyDescent="0.2">
      <c r="A500" s="16"/>
      <c r="C500" s="46"/>
      <c r="D500" s="46"/>
      <c r="E500" s="46"/>
      <c r="F500" s="50"/>
      <c r="G500" s="15"/>
      <c r="H500" s="15"/>
      <c r="I500" s="22"/>
      <c r="J500" s="15"/>
      <c r="K500" s="15"/>
      <c r="L500" s="15"/>
      <c r="M500" s="15"/>
      <c r="N500" s="15"/>
      <c r="O500" s="15"/>
    </row>
    <row r="501" spans="1:19" s="1" customFormat="1" x14ac:dyDescent="0.2">
      <c r="A501" s="16"/>
      <c r="C501" s="46"/>
      <c r="D501" s="46"/>
      <c r="E501" s="46"/>
      <c r="F501" s="50"/>
      <c r="G501" s="15"/>
      <c r="H501" s="15"/>
      <c r="I501" s="22"/>
      <c r="J501" s="15"/>
      <c r="K501" s="15"/>
      <c r="L501" s="15"/>
      <c r="M501" s="15"/>
      <c r="N501" s="15"/>
      <c r="O501" s="15"/>
    </row>
    <row r="502" spans="1:19" s="1" customFormat="1" x14ac:dyDescent="0.2">
      <c r="A502" s="16"/>
      <c r="C502" s="46"/>
      <c r="D502" s="46"/>
      <c r="E502" s="46"/>
      <c r="F502" s="50"/>
      <c r="G502" s="15"/>
      <c r="H502" s="15"/>
      <c r="I502" s="22"/>
      <c r="J502" s="15"/>
      <c r="K502" s="15"/>
      <c r="L502" s="15"/>
      <c r="M502" s="15"/>
      <c r="N502" s="15"/>
      <c r="O502" s="15"/>
    </row>
    <row r="503" spans="1:19" s="1" customFormat="1" x14ac:dyDescent="0.2">
      <c r="A503" s="16"/>
      <c r="C503" s="46"/>
      <c r="D503" s="46"/>
      <c r="E503" s="46"/>
      <c r="F503" s="50"/>
      <c r="G503" s="15"/>
      <c r="H503" s="15"/>
      <c r="I503" s="22"/>
      <c r="J503" s="15"/>
      <c r="K503" s="15"/>
      <c r="L503" s="15"/>
      <c r="M503" s="15"/>
      <c r="N503" s="15"/>
      <c r="O503" s="15"/>
    </row>
    <row r="504" spans="1:19" s="1" customFormat="1" x14ac:dyDescent="0.2">
      <c r="A504" s="16"/>
      <c r="C504" s="46"/>
      <c r="D504" s="46"/>
      <c r="E504" s="46"/>
      <c r="F504" s="50"/>
      <c r="G504" s="15"/>
      <c r="H504" s="15"/>
      <c r="I504" s="22"/>
      <c r="J504" s="15"/>
      <c r="K504" s="15"/>
      <c r="L504" s="15"/>
      <c r="M504" s="15"/>
      <c r="N504" s="15"/>
      <c r="O504" s="15"/>
    </row>
    <row r="505" spans="1:19" s="1" customFormat="1" x14ac:dyDescent="0.2">
      <c r="A505" s="16"/>
      <c r="C505" s="46"/>
      <c r="D505" s="46"/>
      <c r="E505" s="46"/>
      <c r="F505" s="50"/>
      <c r="G505" s="15"/>
      <c r="H505" s="15"/>
      <c r="I505" s="22"/>
      <c r="J505" s="15"/>
      <c r="K505" s="15"/>
      <c r="L505" s="15"/>
      <c r="M505" s="15"/>
      <c r="N505" s="15"/>
      <c r="O505" s="15"/>
    </row>
    <row r="506" spans="1:19" s="1" customFormat="1" x14ac:dyDescent="0.2">
      <c r="A506" s="16"/>
      <c r="C506" s="46"/>
      <c r="D506" s="46"/>
      <c r="E506" s="46"/>
      <c r="F506" s="50"/>
      <c r="G506" s="15"/>
      <c r="H506" s="15"/>
      <c r="I506" s="22"/>
      <c r="J506" s="15"/>
      <c r="K506" s="15"/>
      <c r="L506" s="15"/>
      <c r="M506" s="15"/>
      <c r="N506" s="15"/>
      <c r="O506" s="15"/>
    </row>
    <row r="507" spans="1:19" s="1" customFormat="1" x14ac:dyDescent="0.2">
      <c r="A507" s="16"/>
      <c r="C507" s="46"/>
      <c r="D507" s="46"/>
      <c r="E507" s="46"/>
      <c r="F507" s="50"/>
      <c r="G507" s="15"/>
      <c r="H507" s="15"/>
      <c r="I507" s="22"/>
      <c r="J507" s="15"/>
      <c r="K507" s="15"/>
      <c r="L507" s="15"/>
      <c r="M507" s="15"/>
      <c r="N507" s="15"/>
      <c r="O507" s="15"/>
    </row>
    <row r="508" spans="1:19" s="1" customFormat="1" x14ac:dyDescent="0.2">
      <c r="A508" s="16"/>
      <c r="C508" s="46"/>
      <c r="D508" s="46"/>
      <c r="E508" s="46"/>
      <c r="F508" s="50"/>
      <c r="G508" s="15"/>
      <c r="H508" s="15"/>
      <c r="I508" s="22"/>
      <c r="J508" s="15"/>
      <c r="K508" s="15"/>
      <c r="L508" s="15"/>
      <c r="M508" s="15"/>
      <c r="N508" s="15"/>
      <c r="O508" s="15"/>
    </row>
    <row r="509" spans="1:19" s="1" customFormat="1" ht="13.5" thickBot="1" x14ac:dyDescent="0.25">
      <c r="A509" s="17"/>
      <c r="B509" s="4"/>
      <c r="C509" s="47"/>
      <c r="D509" s="47"/>
      <c r="E509" s="47"/>
      <c r="F509" s="57"/>
      <c r="G509" s="24"/>
      <c r="H509" s="24"/>
      <c r="I509" s="23"/>
      <c r="J509" s="24"/>
      <c r="K509" s="24"/>
      <c r="L509" s="24"/>
      <c r="M509" s="24"/>
      <c r="N509" s="24"/>
      <c r="O509" s="24"/>
    </row>
    <row r="510" spans="1:19" s="1" customFormat="1" x14ac:dyDescent="0.2">
      <c r="A510" s="16"/>
      <c r="C510" s="46"/>
      <c r="D510" s="46"/>
      <c r="E510" s="46"/>
      <c r="F510" s="50"/>
      <c r="G510" s="15"/>
      <c r="H510" s="15"/>
      <c r="I510" s="22"/>
      <c r="J510" s="15"/>
      <c r="K510" s="15"/>
      <c r="L510" s="15"/>
      <c r="M510" s="15"/>
      <c r="N510" s="15"/>
      <c r="O510" s="15"/>
    </row>
    <row r="511" spans="1:19" s="1" customFormat="1" x14ac:dyDescent="0.2">
      <c r="A511" s="16"/>
      <c r="C511" s="46"/>
      <c r="D511" s="46"/>
      <c r="E511" s="46"/>
      <c r="F511" s="50"/>
      <c r="G511" s="15"/>
      <c r="H511" s="15"/>
      <c r="I511" s="22"/>
      <c r="J511" s="15"/>
      <c r="K511" s="15"/>
      <c r="L511" s="15"/>
      <c r="M511" s="15"/>
      <c r="N511" s="15"/>
      <c r="O511" s="15"/>
    </row>
    <row r="512" spans="1:19" s="1" customFormat="1" x14ac:dyDescent="0.2">
      <c r="A512" s="16"/>
      <c r="C512" s="46"/>
      <c r="D512" s="46"/>
      <c r="E512" s="46"/>
      <c r="F512" s="50"/>
      <c r="G512" s="15"/>
      <c r="H512" s="15"/>
      <c r="I512" s="22"/>
      <c r="J512" s="15"/>
      <c r="K512" s="15"/>
      <c r="L512" s="15"/>
      <c r="M512" s="15"/>
      <c r="N512" s="15"/>
      <c r="O512" s="15"/>
    </row>
    <row r="513" spans="1:15" s="1" customFormat="1" x14ac:dyDescent="0.2">
      <c r="A513" s="16"/>
      <c r="C513" s="46"/>
      <c r="D513" s="46"/>
      <c r="E513" s="46"/>
      <c r="F513" s="50"/>
      <c r="G513" s="15"/>
      <c r="H513" s="15"/>
      <c r="I513" s="22"/>
      <c r="J513" s="15"/>
      <c r="K513" s="15"/>
      <c r="L513" s="15"/>
      <c r="M513" s="15"/>
      <c r="N513" s="15"/>
      <c r="O513" s="15"/>
    </row>
    <row r="514" spans="1:15" s="1" customFormat="1" x14ac:dyDescent="0.2">
      <c r="A514" s="16"/>
      <c r="C514" s="46"/>
      <c r="D514" s="46"/>
      <c r="E514" s="46"/>
      <c r="F514" s="50"/>
      <c r="G514" s="15"/>
      <c r="H514" s="15"/>
      <c r="I514" s="22"/>
      <c r="J514" s="15"/>
      <c r="K514" s="15"/>
      <c r="L514" s="15"/>
      <c r="M514" s="15"/>
      <c r="N514" s="15"/>
      <c r="O514" s="15"/>
    </row>
    <row r="515" spans="1:15" s="1" customFormat="1" x14ac:dyDescent="0.2">
      <c r="A515" s="16"/>
      <c r="C515" s="46"/>
      <c r="D515" s="46"/>
      <c r="E515" s="46"/>
      <c r="F515" s="50"/>
      <c r="G515" s="15"/>
      <c r="H515" s="15"/>
      <c r="I515" s="22"/>
      <c r="J515" s="15"/>
      <c r="K515" s="15"/>
      <c r="L515" s="15"/>
      <c r="M515" s="15"/>
      <c r="N515" s="15"/>
      <c r="O515" s="15"/>
    </row>
    <row r="516" spans="1:15" s="1" customFormat="1" x14ac:dyDescent="0.2">
      <c r="A516" s="16"/>
      <c r="C516" s="46"/>
      <c r="D516" s="46"/>
      <c r="E516" s="46"/>
      <c r="F516" s="50"/>
      <c r="G516" s="15"/>
      <c r="H516" s="15"/>
      <c r="I516" s="22"/>
      <c r="J516" s="15"/>
      <c r="K516" s="15"/>
      <c r="L516" s="15"/>
      <c r="M516" s="15"/>
      <c r="N516" s="15"/>
      <c r="O516" s="15"/>
    </row>
    <row r="517" spans="1:15" s="1" customFormat="1" x14ac:dyDescent="0.2">
      <c r="A517" s="16"/>
      <c r="C517" s="46"/>
      <c r="D517" s="46"/>
      <c r="E517" s="46"/>
      <c r="F517" s="50"/>
      <c r="G517" s="15"/>
      <c r="H517" s="15"/>
      <c r="I517" s="22"/>
      <c r="J517" s="15"/>
      <c r="K517" s="15"/>
      <c r="L517" s="15"/>
      <c r="M517" s="15"/>
      <c r="N517" s="15"/>
      <c r="O517" s="15"/>
    </row>
    <row r="518" spans="1:15" s="1" customFormat="1" x14ac:dyDescent="0.2">
      <c r="A518" s="16"/>
      <c r="C518" s="46"/>
      <c r="D518" s="46"/>
      <c r="E518" s="46"/>
      <c r="F518" s="50"/>
      <c r="G518" s="15"/>
      <c r="H518" s="15"/>
      <c r="I518" s="22"/>
      <c r="J518" s="15"/>
      <c r="K518" s="15"/>
      <c r="L518" s="15"/>
      <c r="M518" s="15"/>
      <c r="N518" s="15"/>
      <c r="O518" s="15"/>
    </row>
    <row r="519" spans="1:15" s="1" customFormat="1" x14ac:dyDescent="0.2">
      <c r="A519" s="16"/>
      <c r="C519" s="46"/>
      <c r="D519" s="46"/>
      <c r="E519" s="46"/>
      <c r="F519" s="50"/>
      <c r="G519" s="15"/>
      <c r="H519" s="15"/>
      <c r="I519" s="22"/>
      <c r="J519" s="15"/>
      <c r="K519" s="15"/>
      <c r="L519" s="15"/>
      <c r="M519" s="15"/>
      <c r="N519" s="15"/>
      <c r="O519" s="15"/>
    </row>
    <row r="520" spans="1:15" s="1" customFormat="1" x14ac:dyDescent="0.2">
      <c r="A520" s="16"/>
      <c r="C520" s="46"/>
      <c r="D520" s="46"/>
      <c r="E520" s="46"/>
      <c r="F520" s="50"/>
      <c r="G520" s="15"/>
      <c r="H520" s="15"/>
      <c r="I520" s="22"/>
      <c r="J520" s="15"/>
      <c r="K520" s="15"/>
      <c r="L520" s="15"/>
      <c r="M520" s="15"/>
      <c r="N520" s="15"/>
      <c r="O520" s="15"/>
    </row>
    <row r="521" spans="1:15" s="1" customFormat="1" ht="13.5" thickBot="1" x14ac:dyDescent="0.25">
      <c r="A521" s="17"/>
      <c r="B521" s="4"/>
      <c r="C521" s="47"/>
      <c r="D521" s="47"/>
      <c r="E521" s="47"/>
      <c r="F521" s="57"/>
      <c r="G521" s="24"/>
      <c r="H521" s="24"/>
      <c r="I521" s="23"/>
      <c r="J521" s="24"/>
      <c r="K521" s="24"/>
      <c r="L521" s="24"/>
      <c r="M521" s="24"/>
      <c r="N521" s="24"/>
      <c r="O521" s="24"/>
    </row>
    <row r="522" spans="1:15" s="1" customFormat="1" x14ac:dyDescent="0.2">
      <c r="A522" s="16"/>
      <c r="C522" s="46"/>
      <c r="D522" s="46"/>
      <c r="E522" s="46"/>
      <c r="F522" s="50"/>
      <c r="G522" s="15"/>
      <c r="H522" s="15"/>
      <c r="I522" s="22"/>
      <c r="J522" s="15"/>
      <c r="K522" s="15"/>
      <c r="L522" s="15"/>
      <c r="M522" s="15"/>
      <c r="N522" s="15"/>
      <c r="O522" s="15"/>
    </row>
    <row r="523" spans="1:15" s="1" customFormat="1" x14ac:dyDescent="0.2">
      <c r="A523" s="16"/>
      <c r="C523" s="46"/>
      <c r="D523" s="46"/>
      <c r="E523" s="46"/>
      <c r="F523" s="50"/>
      <c r="G523" s="15"/>
      <c r="H523" s="15"/>
      <c r="I523" s="22"/>
      <c r="J523" s="15"/>
      <c r="K523" s="15"/>
      <c r="L523" s="15"/>
      <c r="M523" s="15"/>
      <c r="N523" s="15"/>
      <c r="O523" s="15"/>
    </row>
    <row r="524" spans="1:15" s="1" customFormat="1" x14ac:dyDescent="0.2">
      <c r="A524" s="16"/>
      <c r="C524" s="46"/>
      <c r="D524" s="46"/>
      <c r="E524" s="46"/>
      <c r="F524" s="50"/>
      <c r="G524" s="15"/>
      <c r="H524" s="15"/>
      <c r="I524" s="22"/>
      <c r="J524" s="15"/>
      <c r="K524" s="15"/>
      <c r="L524" s="15"/>
      <c r="M524" s="15"/>
      <c r="N524" s="15"/>
      <c r="O524" s="15"/>
    </row>
    <row r="525" spans="1:15" s="1" customFormat="1" x14ac:dyDescent="0.2">
      <c r="A525" s="16"/>
      <c r="C525" s="46"/>
      <c r="D525" s="46"/>
      <c r="E525" s="46"/>
      <c r="F525" s="50"/>
      <c r="G525" s="15"/>
      <c r="H525" s="15"/>
      <c r="I525" s="22"/>
      <c r="J525" s="15"/>
      <c r="K525" s="15"/>
      <c r="L525" s="15"/>
      <c r="M525" s="15"/>
      <c r="N525" s="15"/>
      <c r="O525" s="15"/>
    </row>
    <row r="526" spans="1:15" s="1" customFormat="1" x14ac:dyDescent="0.2">
      <c r="A526" s="16"/>
      <c r="C526" s="46"/>
      <c r="D526" s="46"/>
      <c r="E526" s="46"/>
      <c r="F526" s="50"/>
      <c r="G526" s="15"/>
      <c r="H526" s="15"/>
      <c r="I526" s="22"/>
      <c r="J526" s="15"/>
      <c r="K526" s="15"/>
      <c r="L526" s="15"/>
      <c r="M526" s="15"/>
      <c r="N526" s="15"/>
      <c r="O526" s="15"/>
    </row>
    <row r="527" spans="1:15" s="1" customFormat="1" x14ac:dyDescent="0.2">
      <c r="A527" s="16"/>
      <c r="C527" s="46"/>
      <c r="D527" s="46"/>
      <c r="E527" s="46"/>
      <c r="F527" s="50"/>
      <c r="G527" s="15"/>
      <c r="H527" s="15"/>
      <c r="I527" s="22"/>
      <c r="J527" s="15"/>
      <c r="K527" s="15"/>
      <c r="L527" s="15"/>
      <c r="M527" s="15"/>
      <c r="N527" s="15"/>
      <c r="O527" s="15"/>
    </row>
    <row r="528" spans="1:15" s="1" customFormat="1" x14ac:dyDescent="0.2">
      <c r="A528" s="16"/>
      <c r="C528" s="46"/>
      <c r="D528" s="46"/>
      <c r="E528" s="46"/>
      <c r="F528" s="50"/>
      <c r="G528" s="15"/>
      <c r="H528" s="15"/>
      <c r="I528" s="22"/>
      <c r="J528" s="15"/>
      <c r="K528" s="15"/>
      <c r="L528" s="15"/>
      <c r="M528" s="15"/>
      <c r="N528" s="15"/>
      <c r="O528" s="15"/>
    </row>
    <row r="529" spans="1:15" s="1" customFormat="1" x14ac:dyDescent="0.2">
      <c r="A529" s="16"/>
      <c r="C529" s="46"/>
      <c r="D529" s="46"/>
      <c r="E529" s="46"/>
      <c r="F529" s="50"/>
      <c r="G529" s="15"/>
      <c r="H529" s="15"/>
      <c r="I529" s="22"/>
      <c r="J529" s="15"/>
      <c r="K529" s="15"/>
      <c r="L529" s="15"/>
      <c r="M529" s="15"/>
      <c r="N529" s="15"/>
      <c r="O529" s="15"/>
    </row>
    <row r="530" spans="1:15" s="1" customFormat="1" x14ac:dyDescent="0.2">
      <c r="A530" s="16"/>
      <c r="C530" s="46"/>
      <c r="D530" s="46"/>
      <c r="E530" s="46"/>
      <c r="F530" s="50"/>
      <c r="G530" s="15"/>
      <c r="H530" s="15"/>
      <c r="I530" s="22"/>
      <c r="J530" s="15"/>
      <c r="K530" s="15"/>
      <c r="L530" s="15"/>
      <c r="M530" s="15"/>
      <c r="N530" s="15"/>
      <c r="O530" s="15"/>
    </row>
    <row r="531" spans="1:15" s="1" customFormat="1" x14ac:dyDescent="0.2">
      <c r="A531" s="16"/>
      <c r="C531" s="46"/>
      <c r="D531" s="46"/>
      <c r="E531" s="46"/>
      <c r="F531" s="50"/>
      <c r="G531" s="15"/>
      <c r="H531" s="15"/>
      <c r="I531" s="22"/>
      <c r="J531" s="15"/>
      <c r="K531" s="15"/>
      <c r="L531" s="15"/>
      <c r="M531" s="15"/>
      <c r="N531" s="15"/>
      <c r="O531" s="15"/>
    </row>
    <row r="532" spans="1:15" s="1" customFormat="1" x14ac:dyDescent="0.2">
      <c r="A532" s="16"/>
      <c r="C532" s="46"/>
      <c r="D532" s="46"/>
      <c r="E532" s="46"/>
      <c r="F532" s="50"/>
      <c r="G532" s="15"/>
      <c r="H532" s="15"/>
      <c r="I532" s="22"/>
      <c r="J532" s="15"/>
      <c r="K532" s="15"/>
      <c r="L532" s="15"/>
      <c r="M532" s="15"/>
      <c r="N532" s="15"/>
      <c r="O532" s="15"/>
    </row>
    <row r="533" spans="1:15" s="1" customFormat="1" ht="13.5" thickBot="1" x14ac:dyDescent="0.25">
      <c r="A533" s="17"/>
      <c r="B533" s="4"/>
      <c r="C533" s="47"/>
      <c r="D533" s="47"/>
      <c r="E533" s="47"/>
      <c r="F533" s="57"/>
      <c r="G533" s="24"/>
      <c r="H533" s="24"/>
      <c r="I533" s="23"/>
      <c r="J533" s="24"/>
      <c r="K533" s="24"/>
      <c r="L533" s="24"/>
      <c r="M533" s="24"/>
      <c r="N533" s="24"/>
      <c r="O533" s="24"/>
    </row>
    <row r="534" spans="1:15" s="1" customFormat="1" x14ac:dyDescent="0.2">
      <c r="A534" s="16"/>
      <c r="C534" s="46"/>
      <c r="D534" s="46"/>
      <c r="E534" s="46"/>
      <c r="F534" s="50"/>
      <c r="G534" s="15"/>
      <c r="H534" s="15"/>
      <c r="I534" s="22"/>
      <c r="J534" s="15"/>
      <c r="K534" s="15"/>
      <c r="L534" s="15"/>
      <c r="M534" s="15"/>
      <c r="N534" s="15"/>
      <c r="O534" s="15"/>
    </row>
    <row r="535" spans="1:15" s="1" customFormat="1" x14ac:dyDescent="0.2">
      <c r="A535" s="16"/>
      <c r="C535" s="46"/>
      <c r="D535" s="46"/>
      <c r="E535" s="46"/>
      <c r="F535" s="50"/>
      <c r="G535" s="15"/>
      <c r="H535" s="15"/>
      <c r="I535" s="22"/>
      <c r="J535" s="15"/>
      <c r="K535" s="15"/>
      <c r="L535" s="15"/>
      <c r="M535" s="15"/>
      <c r="N535" s="15"/>
      <c r="O535" s="15"/>
    </row>
    <row r="536" spans="1:15" s="1" customFormat="1" x14ac:dyDescent="0.2">
      <c r="A536" s="16"/>
      <c r="C536" s="46"/>
      <c r="D536" s="46"/>
      <c r="E536" s="46"/>
      <c r="F536" s="50"/>
      <c r="G536" s="15"/>
      <c r="H536" s="15"/>
      <c r="I536" s="22"/>
      <c r="J536" s="15"/>
      <c r="K536" s="15"/>
      <c r="L536" s="15"/>
      <c r="M536" s="15"/>
      <c r="N536" s="15"/>
      <c r="O536" s="15"/>
    </row>
    <row r="537" spans="1:15" s="1" customFormat="1" x14ac:dyDescent="0.2">
      <c r="A537" s="16"/>
      <c r="C537" s="46"/>
      <c r="D537" s="46"/>
      <c r="E537" s="46"/>
      <c r="F537" s="50"/>
      <c r="G537" s="15"/>
      <c r="H537" s="15"/>
      <c r="I537" s="22"/>
      <c r="J537" s="15"/>
      <c r="K537" s="15"/>
      <c r="L537" s="15"/>
      <c r="M537" s="15"/>
      <c r="N537" s="15"/>
      <c r="O537" s="15"/>
    </row>
    <row r="538" spans="1:15" s="1" customFormat="1" x14ac:dyDescent="0.2">
      <c r="A538" s="16"/>
      <c r="C538" s="46"/>
      <c r="D538" s="46"/>
      <c r="E538" s="46"/>
      <c r="F538" s="50"/>
      <c r="G538" s="15"/>
      <c r="H538" s="15"/>
      <c r="I538" s="22"/>
      <c r="J538" s="15"/>
      <c r="K538" s="15"/>
      <c r="L538" s="15"/>
      <c r="M538" s="15"/>
      <c r="N538" s="15"/>
      <c r="O538" s="15"/>
    </row>
    <row r="539" spans="1:15" s="1" customFormat="1" x14ac:dyDescent="0.2">
      <c r="A539" s="16"/>
      <c r="C539" s="46"/>
      <c r="D539" s="46"/>
      <c r="E539" s="46"/>
      <c r="F539" s="50"/>
      <c r="G539" s="15"/>
      <c r="H539" s="15"/>
      <c r="I539" s="22"/>
      <c r="J539" s="15"/>
      <c r="K539" s="15"/>
      <c r="L539" s="15"/>
      <c r="M539" s="15"/>
      <c r="N539" s="15"/>
      <c r="O539" s="15"/>
    </row>
    <row r="540" spans="1:15" s="1" customFormat="1" x14ac:dyDescent="0.2">
      <c r="A540" s="16"/>
      <c r="C540" s="46"/>
      <c r="D540" s="46"/>
      <c r="E540" s="46"/>
      <c r="F540" s="50"/>
      <c r="G540" s="15"/>
      <c r="H540" s="15"/>
      <c r="I540" s="22"/>
      <c r="J540" s="15"/>
      <c r="K540" s="15"/>
      <c r="L540" s="15"/>
      <c r="M540" s="15"/>
      <c r="N540" s="15"/>
      <c r="O540" s="15"/>
    </row>
    <row r="541" spans="1:15" s="1" customFormat="1" x14ac:dyDescent="0.2">
      <c r="A541" s="16"/>
      <c r="C541" s="46"/>
      <c r="D541" s="46"/>
      <c r="E541" s="46"/>
      <c r="F541" s="50"/>
      <c r="G541" s="15"/>
      <c r="H541" s="15"/>
      <c r="I541" s="22"/>
      <c r="J541" s="15"/>
      <c r="K541" s="15"/>
      <c r="L541" s="15"/>
      <c r="M541" s="15"/>
      <c r="N541" s="15"/>
      <c r="O541" s="15"/>
    </row>
    <row r="542" spans="1:15" s="1" customFormat="1" x14ac:dyDescent="0.2">
      <c r="A542" s="16"/>
      <c r="C542" s="46"/>
      <c r="D542" s="46"/>
      <c r="E542" s="46"/>
      <c r="F542" s="50"/>
      <c r="G542" s="15"/>
      <c r="H542" s="15"/>
      <c r="I542" s="22"/>
      <c r="J542" s="15"/>
      <c r="K542" s="15"/>
      <c r="L542" s="15"/>
      <c r="M542" s="15"/>
      <c r="N542" s="15"/>
      <c r="O542" s="15"/>
    </row>
    <row r="543" spans="1:15" s="1" customFormat="1" x14ac:dyDescent="0.2">
      <c r="A543" s="16"/>
      <c r="C543" s="46"/>
      <c r="D543" s="46"/>
      <c r="E543" s="46"/>
      <c r="F543" s="50"/>
      <c r="G543" s="15"/>
      <c r="H543" s="15"/>
      <c r="I543" s="22"/>
      <c r="J543" s="15"/>
      <c r="K543" s="15"/>
      <c r="L543" s="15"/>
      <c r="M543" s="15"/>
      <c r="N543" s="15"/>
      <c r="O543" s="15"/>
    </row>
    <row r="544" spans="1:15" s="1" customFormat="1" x14ac:dyDescent="0.2">
      <c r="A544" s="16"/>
      <c r="C544" s="46"/>
      <c r="D544" s="46"/>
      <c r="E544" s="46"/>
      <c r="F544" s="50"/>
      <c r="G544" s="15"/>
      <c r="H544" s="15"/>
      <c r="I544" s="22"/>
      <c r="J544" s="15"/>
      <c r="K544" s="15"/>
      <c r="L544" s="15"/>
      <c r="M544" s="15"/>
      <c r="N544" s="15"/>
      <c r="O544" s="15"/>
    </row>
    <row r="545" spans="1:15" s="1" customFormat="1" ht="13.5" thickBot="1" x14ac:dyDescent="0.25">
      <c r="A545" s="17"/>
      <c r="B545" s="4"/>
      <c r="C545" s="47"/>
      <c r="D545" s="47"/>
      <c r="E545" s="47"/>
      <c r="F545" s="57"/>
      <c r="G545" s="24"/>
      <c r="H545" s="24"/>
      <c r="I545" s="23"/>
      <c r="J545" s="24"/>
      <c r="K545" s="24"/>
      <c r="L545" s="24"/>
      <c r="M545" s="24"/>
      <c r="N545" s="24"/>
      <c r="O545" s="24"/>
    </row>
    <row r="546" spans="1:15" s="1" customFormat="1" x14ac:dyDescent="0.2">
      <c r="A546" s="16"/>
      <c r="C546" s="46"/>
      <c r="D546" s="46"/>
      <c r="E546" s="46"/>
      <c r="F546" s="50"/>
      <c r="G546" s="15"/>
      <c r="H546" s="15"/>
      <c r="I546" s="22"/>
      <c r="J546" s="15"/>
      <c r="K546" s="15"/>
      <c r="L546" s="15"/>
      <c r="M546" s="15"/>
      <c r="N546" s="15"/>
      <c r="O546" s="15"/>
    </row>
    <row r="547" spans="1:15" s="1" customFormat="1" x14ac:dyDescent="0.2">
      <c r="A547" s="16"/>
      <c r="C547" s="46"/>
      <c r="D547" s="46"/>
      <c r="E547" s="46"/>
      <c r="F547" s="50"/>
      <c r="G547" s="15"/>
      <c r="H547" s="15"/>
      <c r="I547" s="22"/>
      <c r="J547" s="15"/>
      <c r="K547" s="15"/>
      <c r="L547" s="15"/>
      <c r="M547" s="15"/>
      <c r="N547" s="15"/>
      <c r="O547" s="15"/>
    </row>
    <row r="548" spans="1:15" s="1" customFormat="1" x14ac:dyDescent="0.2">
      <c r="A548" s="16"/>
      <c r="C548" s="46"/>
      <c r="D548" s="46"/>
      <c r="E548" s="46"/>
      <c r="F548" s="50"/>
      <c r="G548" s="15"/>
      <c r="H548" s="15"/>
      <c r="I548" s="22"/>
      <c r="J548" s="15"/>
      <c r="K548" s="15"/>
      <c r="L548" s="15"/>
      <c r="M548" s="15"/>
      <c r="N548" s="15"/>
      <c r="O548" s="15"/>
    </row>
    <row r="549" spans="1:15" s="1" customFormat="1" x14ac:dyDescent="0.2">
      <c r="A549" s="16"/>
      <c r="C549" s="46"/>
      <c r="D549" s="46"/>
      <c r="E549" s="46"/>
      <c r="F549" s="50"/>
      <c r="G549" s="15"/>
      <c r="H549" s="15"/>
      <c r="I549" s="22"/>
      <c r="J549" s="15"/>
      <c r="K549" s="15"/>
      <c r="L549" s="15"/>
      <c r="M549" s="15"/>
      <c r="N549" s="15"/>
      <c r="O549" s="15"/>
    </row>
    <row r="550" spans="1:15" s="1" customFormat="1" x14ac:dyDescent="0.2">
      <c r="A550" s="16"/>
      <c r="C550" s="46"/>
      <c r="D550" s="46"/>
      <c r="E550" s="46"/>
      <c r="F550" s="50"/>
      <c r="G550" s="15"/>
      <c r="H550" s="15"/>
      <c r="I550" s="22"/>
      <c r="J550" s="15"/>
      <c r="K550" s="15"/>
      <c r="L550" s="15"/>
      <c r="M550" s="15"/>
      <c r="N550" s="15"/>
      <c r="O550" s="15"/>
    </row>
    <row r="551" spans="1:15" s="1" customFormat="1" x14ac:dyDescent="0.2">
      <c r="A551" s="16"/>
      <c r="C551" s="46"/>
      <c r="D551" s="46"/>
      <c r="E551" s="46"/>
      <c r="F551" s="50"/>
      <c r="G551" s="15"/>
      <c r="H551" s="15"/>
      <c r="I551" s="22"/>
      <c r="J551" s="15"/>
      <c r="K551" s="15"/>
      <c r="L551" s="15"/>
      <c r="M551" s="15"/>
      <c r="N551" s="15"/>
      <c r="O551" s="15"/>
    </row>
    <row r="552" spans="1:15" s="1" customFormat="1" x14ac:dyDescent="0.2">
      <c r="A552" s="16"/>
      <c r="C552" s="46"/>
      <c r="D552" s="46"/>
      <c r="E552" s="46"/>
      <c r="F552" s="50"/>
      <c r="G552" s="15"/>
      <c r="H552" s="15"/>
      <c r="I552" s="22"/>
      <c r="J552" s="15"/>
      <c r="K552" s="15"/>
      <c r="L552" s="15"/>
      <c r="M552" s="15"/>
      <c r="N552" s="15"/>
      <c r="O552" s="15"/>
    </row>
    <row r="553" spans="1:15" s="1" customFormat="1" x14ac:dyDescent="0.2">
      <c r="A553" s="16"/>
      <c r="C553" s="46"/>
      <c r="D553" s="46"/>
      <c r="E553" s="46"/>
      <c r="F553" s="50"/>
      <c r="G553" s="15"/>
      <c r="H553" s="15"/>
      <c r="I553" s="22"/>
      <c r="J553" s="15"/>
      <c r="K553" s="15"/>
      <c r="L553" s="15"/>
      <c r="M553" s="15"/>
      <c r="N553" s="15"/>
      <c r="O553" s="15"/>
    </row>
    <row r="554" spans="1:15" s="1" customFormat="1" x14ac:dyDescent="0.2">
      <c r="A554" s="16"/>
      <c r="C554" s="46"/>
      <c r="D554" s="46"/>
      <c r="E554" s="46"/>
      <c r="F554" s="50"/>
      <c r="G554" s="15"/>
      <c r="H554" s="15"/>
      <c r="I554" s="22"/>
      <c r="J554" s="15"/>
      <c r="K554" s="15"/>
      <c r="L554" s="15"/>
      <c r="M554" s="15"/>
      <c r="N554" s="15"/>
      <c r="O554" s="15"/>
    </row>
    <row r="555" spans="1:15" s="1" customFormat="1" x14ac:dyDescent="0.2">
      <c r="A555" s="16"/>
      <c r="C555" s="46"/>
      <c r="D555" s="46"/>
      <c r="E555" s="46"/>
      <c r="F555" s="50"/>
      <c r="G555" s="15"/>
      <c r="H555" s="15"/>
      <c r="I555" s="22"/>
      <c r="J555" s="15"/>
      <c r="K555" s="15"/>
      <c r="L555" s="15"/>
      <c r="M555" s="15"/>
      <c r="N555" s="15"/>
      <c r="O555" s="15"/>
    </row>
    <row r="556" spans="1:15" s="1" customFormat="1" x14ac:dyDescent="0.2">
      <c r="A556" s="16"/>
      <c r="C556" s="46"/>
      <c r="D556" s="46"/>
      <c r="E556" s="46"/>
      <c r="F556" s="50"/>
      <c r="G556" s="15"/>
      <c r="H556" s="15"/>
      <c r="I556" s="22"/>
      <c r="J556" s="15"/>
      <c r="K556" s="15"/>
      <c r="L556" s="15"/>
      <c r="M556" s="15"/>
      <c r="N556" s="15"/>
      <c r="O556" s="15"/>
    </row>
    <row r="557" spans="1:15" s="1" customFormat="1" ht="13.5" thickBot="1" x14ac:dyDescent="0.25">
      <c r="A557" s="17"/>
      <c r="B557" s="4"/>
      <c r="C557" s="47"/>
      <c r="D557" s="47"/>
      <c r="E557" s="47"/>
      <c r="F557" s="57"/>
      <c r="G557" s="24"/>
      <c r="H557" s="24"/>
      <c r="I557" s="23"/>
      <c r="J557" s="24"/>
      <c r="K557" s="24"/>
      <c r="L557" s="24"/>
      <c r="M557" s="24"/>
      <c r="N557" s="24"/>
      <c r="O557" s="24"/>
    </row>
    <row r="558" spans="1:15" s="1" customFormat="1" x14ac:dyDescent="0.2">
      <c r="A558" s="16"/>
      <c r="C558" s="46"/>
      <c r="D558" s="46"/>
      <c r="E558" s="46"/>
      <c r="F558" s="50"/>
      <c r="G558" s="15"/>
      <c r="H558" s="15"/>
      <c r="I558" s="22"/>
      <c r="J558" s="15"/>
      <c r="K558" s="15"/>
      <c r="L558" s="15"/>
      <c r="M558" s="15"/>
      <c r="N558" s="15"/>
      <c r="O558" s="15"/>
    </row>
    <row r="559" spans="1:15" s="1" customFormat="1" x14ac:dyDescent="0.2">
      <c r="A559" s="16"/>
      <c r="C559" s="46"/>
      <c r="D559" s="46"/>
      <c r="E559" s="46"/>
      <c r="F559" s="50"/>
      <c r="G559" s="15"/>
      <c r="H559" s="15"/>
      <c r="I559" s="22"/>
      <c r="J559" s="15"/>
      <c r="K559" s="15"/>
      <c r="L559" s="15"/>
      <c r="M559" s="15"/>
      <c r="N559" s="15"/>
      <c r="O559" s="15"/>
    </row>
    <row r="560" spans="1:15" s="1" customFormat="1" x14ac:dyDescent="0.2">
      <c r="A560" s="16"/>
      <c r="C560" s="46"/>
      <c r="D560" s="46"/>
      <c r="E560" s="46"/>
      <c r="F560" s="50"/>
      <c r="G560" s="15"/>
      <c r="H560" s="15"/>
      <c r="I560" s="22"/>
      <c r="J560" s="15"/>
      <c r="K560" s="15"/>
      <c r="L560" s="15"/>
      <c r="M560" s="15"/>
      <c r="N560" s="15"/>
      <c r="O560" s="15"/>
    </row>
    <row r="561" spans="1:15" s="1" customFormat="1" x14ac:dyDescent="0.2">
      <c r="A561" s="16"/>
      <c r="C561" s="46"/>
      <c r="D561" s="46"/>
      <c r="E561" s="46"/>
      <c r="F561" s="50"/>
      <c r="G561" s="15"/>
      <c r="H561" s="15"/>
      <c r="I561" s="22"/>
      <c r="J561" s="15"/>
      <c r="K561" s="15"/>
      <c r="L561" s="15"/>
      <c r="M561" s="15"/>
      <c r="N561" s="15"/>
      <c r="O561" s="15"/>
    </row>
    <row r="562" spans="1:15" s="1" customFormat="1" x14ac:dyDescent="0.2">
      <c r="A562" s="16"/>
      <c r="C562" s="46"/>
      <c r="D562" s="46"/>
      <c r="E562" s="46"/>
      <c r="F562" s="50"/>
      <c r="G562" s="15"/>
      <c r="H562" s="15"/>
      <c r="I562" s="22"/>
      <c r="J562" s="15"/>
      <c r="K562" s="15"/>
      <c r="L562" s="15"/>
      <c r="M562" s="15"/>
      <c r="N562" s="15"/>
      <c r="O562" s="15"/>
    </row>
    <row r="563" spans="1:15" s="1" customFormat="1" x14ac:dyDescent="0.2">
      <c r="A563" s="16"/>
      <c r="C563" s="46"/>
      <c r="D563" s="46"/>
      <c r="E563" s="46"/>
      <c r="F563" s="50"/>
      <c r="G563" s="15"/>
      <c r="H563" s="15"/>
      <c r="I563" s="22"/>
      <c r="J563" s="15"/>
      <c r="K563" s="15"/>
      <c r="L563" s="15"/>
      <c r="M563" s="15"/>
      <c r="N563" s="15"/>
      <c r="O563" s="15"/>
    </row>
    <row r="564" spans="1:15" s="1" customFormat="1" x14ac:dyDescent="0.2">
      <c r="A564" s="16"/>
      <c r="C564" s="46"/>
      <c r="D564" s="46"/>
      <c r="E564" s="46"/>
      <c r="F564" s="50"/>
      <c r="G564" s="15"/>
      <c r="H564" s="15"/>
      <c r="I564" s="22"/>
      <c r="J564" s="15"/>
      <c r="K564" s="15"/>
      <c r="L564" s="15"/>
      <c r="M564" s="15"/>
      <c r="N564" s="15"/>
      <c r="O564" s="15"/>
    </row>
    <row r="565" spans="1:15" s="1" customFormat="1" x14ac:dyDescent="0.2">
      <c r="A565" s="16"/>
      <c r="C565" s="46"/>
      <c r="D565" s="46"/>
      <c r="E565" s="46"/>
      <c r="F565" s="50"/>
      <c r="G565" s="15"/>
      <c r="H565" s="15"/>
      <c r="I565" s="22"/>
      <c r="J565" s="15"/>
      <c r="K565" s="15"/>
      <c r="L565" s="15"/>
      <c r="M565" s="15"/>
      <c r="N565" s="15"/>
      <c r="O565" s="15"/>
    </row>
    <row r="566" spans="1:15" s="1" customFormat="1" x14ac:dyDescent="0.2">
      <c r="A566" s="16"/>
      <c r="C566" s="46"/>
      <c r="D566" s="46"/>
      <c r="E566" s="46"/>
      <c r="F566" s="50"/>
      <c r="G566" s="15"/>
      <c r="H566" s="15"/>
      <c r="I566" s="22"/>
      <c r="J566" s="15"/>
      <c r="K566" s="15"/>
      <c r="L566" s="15"/>
      <c r="M566" s="15"/>
      <c r="N566" s="15"/>
      <c r="O566" s="15"/>
    </row>
    <row r="567" spans="1:15" s="1" customFormat="1" x14ac:dyDescent="0.2">
      <c r="A567" s="16"/>
      <c r="C567" s="46"/>
      <c r="D567" s="46"/>
      <c r="E567" s="46"/>
      <c r="F567" s="50"/>
      <c r="G567" s="15"/>
      <c r="H567" s="15"/>
      <c r="I567" s="22"/>
      <c r="J567" s="15"/>
      <c r="K567" s="15"/>
      <c r="L567" s="15"/>
      <c r="M567" s="15"/>
      <c r="N567" s="15"/>
      <c r="O567" s="15"/>
    </row>
    <row r="568" spans="1:15" s="1" customFormat="1" x14ac:dyDescent="0.2">
      <c r="A568" s="16"/>
      <c r="C568" s="46"/>
      <c r="D568" s="46"/>
      <c r="E568" s="46"/>
      <c r="F568" s="50"/>
      <c r="G568" s="15"/>
      <c r="H568" s="15"/>
      <c r="I568" s="22"/>
      <c r="J568" s="15"/>
      <c r="K568" s="15"/>
      <c r="L568" s="15"/>
      <c r="M568" s="15"/>
      <c r="N568" s="15"/>
      <c r="O568" s="15"/>
    </row>
    <row r="569" spans="1:15" s="1" customFormat="1" ht="13.5" thickBot="1" x14ac:dyDescent="0.25">
      <c r="A569" s="17"/>
      <c r="B569" s="4"/>
      <c r="C569" s="47"/>
      <c r="D569" s="47"/>
      <c r="E569" s="47"/>
      <c r="F569" s="57"/>
      <c r="G569" s="24"/>
      <c r="H569" s="24"/>
      <c r="I569" s="23"/>
      <c r="J569" s="24"/>
      <c r="K569" s="24"/>
      <c r="L569" s="24"/>
      <c r="M569" s="24"/>
      <c r="N569" s="24"/>
      <c r="O569" s="24"/>
    </row>
    <row r="570" spans="1:15" s="1" customFormat="1" x14ac:dyDescent="0.2">
      <c r="A570" s="16"/>
      <c r="C570" s="46"/>
      <c r="D570" s="46"/>
      <c r="E570" s="46"/>
      <c r="F570" s="50"/>
      <c r="G570" s="15"/>
      <c r="H570" s="15"/>
      <c r="I570" s="22"/>
      <c r="J570" s="15"/>
      <c r="K570" s="15"/>
      <c r="L570" s="15"/>
      <c r="M570" s="15"/>
      <c r="N570" s="15"/>
      <c r="O570" s="15"/>
    </row>
    <row r="571" spans="1:15" s="1" customFormat="1" x14ac:dyDescent="0.2">
      <c r="A571" s="16"/>
      <c r="C571" s="46"/>
      <c r="D571" s="46"/>
      <c r="E571" s="46"/>
      <c r="F571" s="50"/>
      <c r="G571" s="15"/>
      <c r="H571" s="15"/>
      <c r="I571" s="22"/>
      <c r="J571" s="15"/>
      <c r="K571" s="15"/>
      <c r="L571" s="15"/>
      <c r="M571" s="15"/>
      <c r="N571" s="15"/>
      <c r="O571" s="15"/>
    </row>
    <row r="572" spans="1:15" s="1" customFormat="1" x14ac:dyDescent="0.2">
      <c r="A572" s="16"/>
      <c r="C572" s="46"/>
      <c r="D572" s="46"/>
      <c r="E572" s="46"/>
      <c r="F572" s="50"/>
      <c r="G572" s="15"/>
      <c r="H572" s="15"/>
      <c r="I572" s="22"/>
      <c r="J572" s="15"/>
      <c r="K572" s="15"/>
      <c r="L572" s="15"/>
      <c r="M572" s="15"/>
      <c r="N572" s="15"/>
      <c r="O572" s="15"/>
    </row>
    <row r="573" spans="1:15" s="1" customFormat="1" x14ac:dyDescent="0.2">
      <c r="A573" s="16"/>
      <c r="C573" s="46"/>
      <c r="D573" s="46"/>
      <c r="E573" s="46"/>
      <c r="F573" s="50"/>
      <c r="G573" s="15"/>
      <c r="H573" s="15"/>
      <c r="I573" s="22"/>
      <c r="J573" s="15"/>
      <c r="K573" s="15"/>
      <c r="L573" s="15"/>
      <c r="M573" s="15"/>
      <c r="N573" s="15"/>
      <c r="O573" s="15"/>
    </row>
    <row r="574" spans="1:15" s="1" customFormat="1" x14ac:dyDescent="0.2">
      <c r="A574" s="16"/>
      <c r="C574" s="46"/>
      <c r="D574" s="46"/>
      <c r="E574" s="46"/>
      <c r="F574" s="50"/>
      <c r="G574" s="15"/>
      <c r="H574" s="15"/>
      <c r="I574" s="22"/>
      <c r="J574" s="15"/>
      <c r="K574" s="15"/>
      <c r="L574" s="15"/>
      <c r="M574" s="15"/>
      <c r="N574" s="15"/>
      <c r="O574" s="15"/>
    </row>
    <row r="575" spans="1:15" s="1" customFormat="1" x14ac:dyDescent="0.2">
      <c r="A575" s="16"/>
      <c r="C575" s="46"/>
      <c r="D575" s="46"/>
      <c r="E575" s="46"/>
      <c r="F575" s="50"/>
      <c r="G575" s="15"/>
      <c r="H575" s="15"/>
      <c r="I575" s="22"/>
      <c r="J575" s="15"/>
      <c r="K575" s="15"/>
      <c r="L575" s="15"/>
      <c r="M575" s="15"/>
      <c r="N575" s="15"/>
      <c r="O575" s="15"/>
    </row>
    <row r="576" spans="1:15" s="1" customFormat="1" x14ac:dyDescent="0.2">
      <c r="A576" s="16"/>
      <c r="C576" s="46"/>
      <c r="D576" s="46"/>
      <c r="E576" s="46"/>
      <c r="F576" s="50"/>
      <c r="G576" s="15"/>
      <c r="H576" s="15"/>
      <c r="I576" s="22"/>
      <c r="J576" s="15"/>
      <c r="K576" s="15"/>
      <c r="L576" s="15"/>
      <c r="M576" s="15"/>
      <c r="N576" s="15"/>
      <c r="O576" s="15"/>
    </row>
    <row r="577" spans="1:15" s="1" customFormat="1" x14ac:dyDescent="0.2">
      <c r="A577" s="16"/>
      <c r="C577" s="46"/>
      <c r="D577" s="46"/>
      <c r="E577" s="46"/>
      <c r="F577" s="50"/>
      <c r="G577" s="15"/>
      <c r="H577" s="15"/>
      <c r="I577" s="22"/>
      <c r="J577" s="15"/>
      <c r="K577" s="15"/>
      <c r="L577" s="15"/>
      <c r="M577" s="15"/>
      <c r="N577" s="15"/>
      <c r="O577" s="15"/>
    </row>
    <row r="578" spans="1:15" s="1" customFormat="1" x14ac:dyDescent="0.2">
      <c r="A578" s="16"/>
      <c r="C578" s="46"/>
      <c r="D578" s="46"/>
      <c r="E578" s="46"/>
      <c r="F578" s="50"/>
      <c r="G578" s="15"/>
      <c r="H578" s="15"/>
      <c r="I578" s="22"/>
      <c r="J578" s="15"/>
      <c r="K578" s="15"/>
      <c r="L578" s="15"/>
      <c r="M578" s="15"/>
      <c r="N578" s="15"/>
      <c r="O578" s="15"/>
    </row>
    <row r="579" spans="1:15" s="1" customFormat="1" x14ac:dyDescent="0.2">
      <c r="A579" s="16"/>
      <c r="C579" s="46"/>
      <c r="D579" s="46"/>
      <c r="E579" s="46"/>
      <c r="F579" s="50"/>
      <c r="G579" s="15"/>
      <c r="H579" s="15"/>
      <c r="I579" s="22"/>
      <c r="J579" s="15"/>
      <c r="K579" s="15"/>
      <c r="L579" s="15"/>
      <c r="M579" s="15"/>
      <c r="N579" s="15"/>
      <c r="O579" s="15"/>
    </row>
    <row r="580" spans="1:15" s="1" customFormat="1" x14ac:dyDescent="0.2">
      <c r="A580" s="16"/>
      <c r="C580" s="46"/>
      <c r="D580" s="46"/>
      <c r="E580" s="46"/>
      <c r="F580" s="50"/>
      <c r="G580" s="15"/>
      <c r="H580" s="15"/>
      <c r="I580" s="22"/>
      <c r="J580" s="15"/>
      <c r="K580" s="15"/>
      <c r="L580" s="15"/>
      <c r="M580" s="15"/>
      <c r="N580" s="15"/>
      <c r="O580" s="15"/>
    </row>
    <row r="581" spans="1:15" s="1" customFormat="1" ht="13.5" thickBot="1" x14ac:dyDescent="0.25">
      <c r="A581" s="17"/>
      <c r="B581" s="4"/>
      <c r="C581" s="47"/>
      <c r="D581" s="47"/>
      <c r="E581" s="47"/>
      <c r="F581" s="57"/>
      <c r="G581" s="24"/>
      <c r="H581" s="24"/>
      <c r="I581" s="23"/>
      <c r="J581" s="24"/>
      <c r="K581" s="24"/>
      <c r="L581" s="24"/>
      <c r="M581" s="24"/>
      <c r="N581" s="24"/>
      <c r="O581" s="24"/>
    </row>
    <row r="582" spans="1:15" s="1" customFormat="1" x14ac:dyDescent="0.2">
      <c r="A582" s="16"/>
      <c r="C582" s="46"/>
      <c r="D582" s="46"/>
      <c r="E582" s="46"/>
      <c r="F582" s="50"/>
      <c r="G582" s="15"/>
      <c r="H582" s="15"/>
      <c r="I582" s="22"/>
      <c r="J582" s="15"/>
      <c r="K582" s="15"/>
      <c r="L582" s="15"/>
      <c r="M582" s="15"/>
      <c r="N582" s="15"/>
      <c r="O582" s="15"/>
    </row>
    <row r="583" spans="1:15" s="1" customFormat="1" x14ac:dyDescent="0.2">
      <c r="A583" s="16"/>
      <c r="C583" s="46"/>
      <c r="D583" s="46"/>
      <c r="E583" s="46"/>
      <c r="F583" s="50"/>
      <c r="G583" s="15"/>
      <c r="H583" s="15"/>
      <c r="I583" s="22"/>
      <c r="J583" s="15"/>
      <c r="K583" s="15"/>
      <c r="L583" s="15"/>
      <c r="M583" s="15"/>
      <c r="N583" s="15"/>
      <c r="O583" s="15"/>
    </row>
    <row r="584" spans="1:15" s="1" customFormat="1" x14ac:dyDescent="0.2">
      <c r="A584" s="16"/>
      <c r="C584" s="46"/>
      <c r="D584" s="46"/>
      <c r="E584" s="46"/>
      <c r="F584" s="50"/>
      <c r="G584" s="15"/>
      <c r="H584" s="15"/>
      <c r="I584" s="22"/>
      <c r="J584" s="15"/>
      <c r="K584" s="15"/>
      <c r="L584" s="15"/>
      <c r="M584" s="15"/>
      <c r="N584" s="15"/>
      <c r="O584" s="15"/>
    </row>
    <row r="585" spans="1:15" s="1" customFormat="1" x14ac:dyDescent="0.2">
      <c r="A585" s="16"/>
      <c r="C585" s="46"/>
      <c r="D585" s="46"/>
      <c r="E585" s="46"/>
      <c r="F585" s="50"/>
      <c r="G585" s="15"/>
      <c r="H585" s="15"/>
      <c r="I585" s="22"/>
      <c r="J585" s="15"/>
      <c r="K585" s="15"/>
      <c r="L585" s="15"/>
      <c r="M585" s="15"/>
      <c r="N585" s="15"/>
      <c r="O585" s="15"/>
    </row>
    <row r="586" spans="1:15" s="1" customFormat="1" x14ac:dyDescent="0.2">
      <c r="A586" s="16"/>
      <c r="C586" s="46"/>
      <c r="D586" s="46"/>
      <c r="E586" s="46"/>
      <c r="F586" s="50"/>
      <c r="G586" s="15"/>
      <c r="H586" s="15"/>
      <c r="I586" s="22"/>
      <c r="J586" s="15"/>
      <c r="K586" s="15"/>
      <c r="L586" s="15"/>
      <c r="M586" s="15"/>
      <c r="N586" s="15"/>
      <c r="O586" s="15"/>
    </row>
    <row r="587" spans="1:15" s="1" customFormat="1" x14ac:dyDescent="0.2">
      <c r="A587" s="16"/>
      <c r="C587" s="46"/>
      <c r="D587" s="46"/>
      <c r="E587" s="46"/>
      <c r="F587" s="50"/>
      <c r="G587" s="15"/>
      <c r="H587" s="15"/>
      <c r="I587" s="22"/>
      <c r="J587" s="15"/>
      <c r="K587" s="15"/>
      <c r="L587" s="15"/>
      <c r="M587" s="15"/>
      <c r="N587" s="15"/>
      <c r="O587" s="15"/>
    </row>
    <row r="588" spans="1:15" s="1" customFormat="1" x14ac:dyDescent="0.2">
      <c r="A588" s="16"/>
      <c r="C588" s="46"/>
      <c r="D588" s="46"/>
      <c r="E588" s="46"/>
      <c r="F588" s="50"/>
      <c r="G588" s="15"/>
      <c r="H588" s="15"/>
      <c r="I588" s="22"/>
      <c r="J588" s="15"/>
      <c r="K588" s="15"/>
      <c r="L588" s="15"/>
      <c r="M588" s="15"/>
      <c r="N588" s="15"/>
      <c r="O588" s="15"/>
    </row>
    <row r="589" spans="1:15" s="1" customFormat="1" x14ac:dyDescent="0.2">
      <c r="A589" s="16"/>
      <c r="C589" s="46"/>
      <c r="D589" s="46"/>
      <c r="E589" s="46"/>
      <c r="F589" s="50"/>
      <c r="G589" s="15"/>
      <c r="H589" s="15"/>
      <c r="I589" s="22"/>
      <c r="J589" s="15"/>
      <c r="K589" s="15"/>
      <c r="L589" s="15"/>
      <c r="M589" s="15"/>
      <c r="N589" s="15"/>
      <c r="O589" s="15"/>
    </row>
    <row r="590" spans="1:15" s="1" customFormat="1" x14ac:dyDescent="0.2">
      <c r="A590" s="16"/>
      <c r="C590" s="46"/>
      <c r="D590" s="46"/>
      <c r="E590" s="46"/>
      <c r="F590" s="50"/>
      <c r="G590" s="15"/>
      <c r="H590" s="15"/>
      <c r="I590" s="22"/>
      <c r="J590" s="15"/>
      <c r="K590" s="15"/>
      <c r="L590" s="15"/>
      <c r="M590" s="15"/>
      <c r="N590" s="15"/>
      <c r="O590" s="15"/>
    </row>
    <row r="591" spans="1:15" s="1" customFormat="1" x14ac:dyDescent="0.2">
      <c r="A591" s="16"/>
      <c r="C591" s="46"/>
      <c r="D591" s="46"/>
      <c r="E591" s="46"/>
      <c r="F591" s="50"/>
      <c r="G591" s="15"/>
      <c r="H591" s="15"/>
      <c r="I591" s="22"/>
      <c r="J591" s="15"/>
      <c r="K591" s="15"/>
      <c r="L591" s="15"/>
      <c r="M591" s="15"/>
      <c r="N591" s="15"/>
      <c r="O591" s="15"/>
    </row>
    <row r="592" spans="1:15" s="1" customFormat="1" x14ac:dyDescent="0.2">
      <c r="A592" s="16"/>
      <c r="C592" s="46"/>
      <c r="D592" s="46"/>
      <c r="E592" s="46"/>
      <c r="F592" s="50"/>
      <c r="G592" s="15"/>
      <c r="H592" s="15"/>
      <c r="I592" s="22"/>
      <c r="J592" s="15"/>
      <c r="K592" s="15"/>
      <c r="L592" s="15"/>
      <c r="M592" s="15"/>
      <c r="N592" s="15"/>
      <c r="O592" s="15"/>
    </row>
    <row r="593" spans="1:15" s="1" customFormat="1" ht="13.5" thickBot="1" x14ac:dyDescent="0.25">
      <c r="A593" s="17"/>
      <c r="B593" s="4"/>
      <c r="C593" s="47"/>
      <c r="D593" s="47"/>
      <c r="E593" s="47"/>
      <c r="F593" s="57"/>
      <c r="G593" s="24"/>
      <c r="H593" s="24"/>
      <c r="I593" s="23"/>
      <c r="J593" s="24"/>
      <c r="K593" s="24"/>
      <c r="L593" s="24"/>
      <c r="M593" s="24"/>
      <c r="N593" s="24"/>
      <c r="O593" s="24"/>
    </row>
    <row r="594" spans="1:15" s="1" customFormat="1" x14ac:dyDescent="0.2">
      <c r="A594" s="16"/>
      <c r="C594" s="46"/>
      <c r="D594" s="46"/>
      <c r="E594" s="46"/>
      <c r="F594" s="50"/>
      <c r="G594" s="15"/>
      <c r="H594" s="15"/>
      <c r="I594" s="22"/>
      <c r="J594" s="15"/>
      <c r="K594" s="15"/>
      <c r="L594" s="15"/>
      <c r="M594" s="15"/>
      <c r="N594" s="15"/>
      <c r="O594" s="15"/>
    </row>
    <row r="595" spans="1:15" s="1" customFormat="1" x14ac:dyDescent="0.2">
      <c r="A595" s="16"/>
      <c r="C595" s="46"/>
      <c r="D595" s="46"/>
      <c r="E595" s="46"/>
      <c r="F595" s="50"/>
      <c r="G595" s="15"/>
      <c r="H595" s="15"/>
      <c r="I595" s="22"/>
      <c r="J595" s="15"/>
      <c r="K595" s="15"/>
      <c r="L595" s="15"/>
      <c r="M595" s="15"/>
      <c r="N595" s="15"/>
      <c r="O595" s="15"/>
    </row>
    <row r="596" spans="1:15" s="1" customFormat="1" x14ac:dyDescent="0.2">
      <c r="A596" s="16"/>
      <c r="C596" s="46"/>
      <c r="D596" s="46"/>
      <c r="E596" s="46"/>
      <c r="F596" s="50"/>
      <c r="G596" s="15"/>
      <c r="H596" s="15"/>
      <c r="I596" s="22"/>
      <c r="J596" s="15"/>
      <c r="K596" s="15"/>
      <c r="L596" s="15"/>
      <c r="M596" s="15"/>
      <c r="N596" s="15"/>
      <c r="O596" s="15"/>
    </row>
    <row r="597" spans="1:15" s="1" customFormat="1" x14ac:dyDescent="0.2">
      <c r="A597" s="16"/>
      <c r="C597" s="46"/>
      <c r="D597" s="46"/>
      <c r="E597" s="46"/>
      <c r="F597" s="50"/>
      <c r="G597" s="15"/>
      <c r="H597" s="15"/>
      <c r="I597" s="22"/>
      <c r="J597" s="15"/>
      <c r="K597" s="15"/>
      <c r="L597" s="15"/>
      <c r="M597" s="15"/>
      <c r="N597" s="15"/>
      <c r="O597" s="15"/>
    </row>
    <row r="598" spans="1:15" s="1" customFormat="1" x14ac:dyDescent="0.2">
      <c r="A598" s="16"/>
      <c r="C598" s="46"/>
      <c r="D598" s="46"/>
      <c r="E598" s="46"/>
      <c r="F598" s="50"/>
      <c r="G598" s="15"/>
      <c r="H598" s="15"/>
      <c r="I598" s="22"/>
      <c r="J598" s="15"/>
      <c r="K598" s="15"/>
      <c r="L598" s="15"/>
      <c r="M598" s="15"/>
      <c r="N598" s="15"/>
      <c r="O598" s="15"/>
    </row>
    <row r="599" spans="1:15" s="1" customFormat="1" x14ac:dyDescent="0.2">
      <c r="A599" s="16"/>
      <c r="C599" s="46"/>
      <c r="D599" s="46"/>
      <c r="E599" s="46"/>
      <c r="F599" s="50"/>
      <c r="G599" s="15"/>
      <c r="H599" s="15"/>
      <c r="I599" s="22"/>
      <c r="J599" s="15"/>
      <c r="K599" s="15"/>
      <c r="L599" s="15"/>
      <c r="M599" s="15"/>
      <c r="N599" s="15"/>
      <c r="O599" s="15"/>
    </row>
    <row r="600" spans="1:15" s="1" customFormat="1" x14ac:dyDescent="0.2">
      <c r="A600" s="16"/>
      <c r="C600" s="46"/>
      <c r="D600" s="46"/>
      <c r="E600" s="46"/>
      <c r="F600" s="50"/>
      <c r="G600" s="15"/>
      <c r="H600" s="15"/>
      <c r="I600" s="22"/>
      <c r="J600" s="15"/>
      <c r="K600" s="15"/>
      <c r="L600" s="15"/>
      <c r="M600" s="15"/>
      <c r="N600" s="15"/>
      <c r="O600" s="15"/>
    </row>
    <row r="601" spans="1:15" s="1" customFormat="1" x14ac:dyDescent="0.2">
      <c r="A601" s="16"/>
      <c r="C601" s="46"/>
      <c r="D601" s="46"/>
      <c r="E601" s="46"/>
      <c r="F601" s="50"/>
      <c r="G601" s="15"/>
      <c r="H601" s="15"/>
      <c r="I601" s="22"/>
      <c r="J601" s="15"/>
      <c r="K601" s="15"/>
      <c r="L601" s="15"/>
      <c r="M601" s="15"/>
      <c r="N601" s="15"/>
      <c r="O601" s="15"/>
    </row>
    <row r="602" spans="1:15" s="1" customFormat="1" x14ac:dyDescent="0.2">
      <c r="A602" s="16"/>
      <c r="C602" s="46"/>
      <c r="D602" s="46"/>
      <c r="E602" s="46"/>
      <c r="F602" s="50"/>
      <c r="G602" s="15"/>
      <c r="H602" s="15"/>
      <c r="I602" s="22"/>
      <c r="J602" s="15"/>
      <c r="K602" s="15"/>
      <c r="L602" s="15"/>
      <c r="M602" s="15"/>
      <c r="N602" s="15"/>
      <c r="O602" s="15"/>
    </row>
    <row r="603" spans="1:15" s="1" customFormat="1" x14ac:dyDescent="0.2">
      <c r="A603" s="16"/>
      <c r="C603" s="46"/>
      <c r="D603" s="46"/>
      <c r="E603" s="46"/>
      <c r="F603" s="50"/>
      <c r="G603" s="15"/>
      <c r="H603" s="15"/>
      <c r="I603" s="22"/>
      <c r="J603" s="15"/>
      <c r="K603" s="15"/>
      <c r="L603" s="15"/>
      <c r="M603" s="15"/>
      <c r="N603" s="15"/>
      <c r="O603" s="15"/>
    </row>
    <row r="604" spans="1:15" s="1" customFormat="1" x14ac:dyDescent="0.2">
      <c r="A604" s="16"/>
      <c r="C604" s="46"/>
      <c r="D604" s="46"/>
      <c r="E604" s="46"/>
      <c r="F604" s="50"/>
      <c r="G604" s="15"/>
      <c r="H604" s="15"/>
      <c r="I604" s="22"/>
      <c r="J604" s="15"/>
      <c r="K604" s="15"/>
      <c r="L604" s="15"/>
      <c r="M604" s="15"/>
      <c r="N604" s="15"/>
      <c r="O604" s="15"/>
    </row>
    <row r="605" spans="1:15" s="1" customFormat="1" ht="13.5" thickBot="1" x14ac:dyDescent="0.25">
      <c r="A605" s="17"/>
      <c r="B605" s="4"/>
      <c r="C605" s="47"/>
      <c r="D605" s="47"/>
      <c r="E605" s="47"/>
      <c r="F605" s="57"/>
      <c r="G605" s="24"/>
      <c r="H605" s="24"/>
      <c r="I605" s="23"/>
      <c r="J605" s="24"/>
      <c r="K605" s="24"/>
      <c r="L605" s="24"/>
      <c r="M605" s="24"/>
      <c r="N605" s="24"/>
      <c r="O605" s="24"/>
    </row>
    <row r="606" spans="1:15" s="1" customFormat="1" x14ac:dyDescent="0.2">
      <c r="A606" s="16"/>
      <c r="C606" s="46"/>
      <c r="D606" s="46"/>
      <c r="E606" s="46"/>
      <c r="F606" s="50"/>
      <c r="G606" s="15"/>
      <c r="H606" s="15"/>
      <c r="I606" s="22"/>
      <c r="J606" s="15"/>
      <c r="K606" s="15"/>
      <c r="L606" s="15"/>
      <c r="M606" s="15"/>
      <c r="N606" s="15"/>
      <c r="O606" s="15"/>
    </row>
    <row r="607" spans="1:15" s="1" customFormat="1" x14ac:dyDescent="0.2">
      <c r="A607" s="16"/>
      <c r="C607" s="46"/>
      <c r="D607" s="46"/>
      <c r="E607" s="46"/>
      <c r="F607" s="50"/>
      <c r="G607" s="15"/>
      <c r="H607" s="15"/>
      <c r="I607" s="22"/>
      <c r="J607" s="15"/>
      <c r="K607" s="15"/>
      <c r="L607" s="15"/>
      <c r="M607" s="15"/>
      <c r="N607" s="15"/>
      <c r="O607" s="15"/>
    </row>
    <row r="608" spans="1:15" s="1" customFormat="1" x14ac:dyDescent="0.2">
      <c r="A608" s="16"/>
      <c r="C608" s="46"/>
      <c r="D608" s="46"/>
      <c r="E608" s="46"/>
      <c r="F608" s="50"/>
      <c r="G608" s="15"/>
      <c r="H608" s="15"/>
      <c r="I608" s="22"/>
      <c r="J608" s="15"/>
      <c r="K608" s="15"/>
      <c r="L608" s="15"/>
      <c r="M608" s="15"/>
      <c r="N608" s="15"/>
      <c r="O608" s="15"/>
    </row>
    <row r="609" spans="1:15" s="1" customFormat="1" x14ac:dyDescent="0.2">
      <c r="A609" s="16"/>
      <c r="C609" s="46"/>
      <c r="D609" s="46"/>
      <c r="E609" s="46"/>
      <c r="F609" s="50"/>
      <c r="G609" s="15"/>
      <c r="H609" s="15"/>
      <c r="I609" s="22"/>
      <c r="J609" s="15"/>
      <c r="K609" s="15"/>
      <c r="L609" s="15"/>
      <c r="M609" s="15"/>
      <c r="N609" s="15"/>
      <c r="O609" s="15"/>
    </row>
    <row r="610" spans="1:15" s="1" customFormat="1" x14ac:dyDescent="0.2">
      <c r="A610" s="16"/>
      <c r="C610" s="46"/>
      <c r="D610" s="46"/>
      <c r="E610" s="46"/>
      <c r="F610" s="50"/>
      <c r="G610" s="15"/>
      <c r="H610" s="15"/>
      <c r="I610" s="22"/>
      <c r="J610" s="15"/>
      <c r="K610" s="15"/>
      <c r="L610" s="15"/>
      <c r="M610" s="15"/>
      <c r="N610" s="15"/>
      <c r="O610" s="15"/>
    </row>
    <row r="611" spans="1:15" s="1" customFormat="1" x14ac:dyDescent="0.2">
      <c r="A611" s="16"/>
      <c r="C611" s="46"/>
      <c r="D611" s="46"/>
      <c r="E611" s="46"/>
      <c r="F611" s="50"/>
      <c r="G611" s="15"/>
      <c r="H611" s="15"/>
      <c r="I611" s="22"/>
      <c r="J611" s="15"/>
      <c r="K611" s="15"/>
      <c r="L611" s="15"/>
      <c r="M611" s="15"/>
      <c r="N611" s="15"/>
      <c r="O611" s="15"/>
    </row>
    <row r="612" spans="1:15" s="1" customFormat="1" x14ac:dyDescent="0.2">
      <c r="A612" s="16"/>
      <c r="C612" s="46"/>
      <c r="D612" s="46"/>
      <c r="E612" s="46"/>
      <c r="F612" s="50"/>
      <c r="G612" s="15"/>
      <c r="H612" s="15"/>
      <c r="I612" s="22"/>
      <c r="J612" s="15"/>
      <c r="K612" s="15"/>
      <c r="L612" s="15"/>
      <c r="M612" s="15"/>
      <c r="N612" s="15"/>
      <c r="O612" s="15"/>
    </row>
    <row r="613" spans="1:15" s="1" customFormat="1" x14ac:dyDescent="0.2">
      <c r="A613" s="16"/>
      <c r="C613" s="46"/>
      <c r="D613" s="46"/>
      <c r="E613" s="46"/>
      <c r="F613" s="50"/>
      <c r="G613" s="15"/>
      <c r="H613" s="15"/>
      <c r="I613" s="22"/>
      <c r="J613" s="15"/>
      <c r="K613" s="15"/>
      <c r="L613" s="15"/>
      <c r="M613" s="15"/>
      <c r="N613" s="15"/>
      <c r="O613" s="15"/>
    </row>
    <row r="614" spans="1:15" s="1" customFormat="1" x14ac:dyDescent="0.2">
      <c r="A614" s="16"/>
      <c r="C614" s="46"/>
      <c r="D614" s="46"/>
      <c r="E614" s="46"/>
      <c r="F614" s="50"/>
      <c r="G614" s="15"/>
      <c r="H614" s="15"/>
      <c r="I614" s="22"/>
      <c r="J614" s="15"/>
      <c r="K614" s="15"/>
      <c r="L614" s="15"/>
      <c r="M614" s="15"/>
      <c r="N614" s="15"/>
      <c r="O614" s="15"/>
    </row>
    <row r="615" spans="1:15" s="1" customFormat="1" x14ac:dyDescent="0.2">
      <c r="A615" s="16"/>
      <c r="C615" s="46"/>
      <c r="D615" s="46"/>
      <c r="E615" s="46"/>
      <c r="F615" s="50"/>
      <c r="G615" s="15"/>
      <c r="H615" s="15"/>
      <c r="I615" s="22"/>
      <c r="J615" s="15"/>
      <c r="K615" s="15"/>
      <c r="L615" s="15"/>
      <c r="M615" s="15"/>
      <c r="N615" s="15"/>
      <c r="O615" s="15"/>
    </row>
    <row r="616" spans="1:15" s="1" customFormat="1" x14ac:dyDescent="0.2">
      <c r="A616" s="16"/>
      <c r="C616" s="46"/>
      <c r="D616" s="46"/>
      <c r="E616" s="46"/>
      <c r="F616" s="50"/>
      <c r="G616" s="15"/>
      <c r="H616" s="15"/>
      <c r="I616" s="22"/>
      <c r="J616" s="15"/>
      <c r="K616" s="15"/>
      <c r="L616" s="15"/>
      <c r="M616" s="15"/>
      <c r="N616" s="15"/>
      <c r="O616" s="15"/>
    </row>
    <row r="617" spans="1:15" s="1" customFormat="1" ht="13.5" thickBot="1" x14ac:dyDescent="0.25">
      <c r="A617" s="17"/>
      <c r="B617" s="4"/>
      <c r="C617" s="47"/>
      <c r="D617" s="47"/>
      <c r="E617" s="47"/>
      <c r="F617" s="57"/>
      <c r="G617" s="24"/>
      <c r="H617" s="24"/>
      <c r="I617" s="23"/>
      <c r="J617" s="24"/>
      <c r="K617" s="24"/>
      <c r="L617" s="24"/>
      <c r="M617" s="24"/>
      <c r="N617" s="24"/>
      <c r="O617" s="24"/>
    </row>
    <row r="618" spans="1:15" s="1" customFormat="1" x14ac:dyDescent="0.2">
      <c r="A618" s="16"/>
      <c r="C618" s="46"/>
      <c r="D618" s="46"/>
      <c r="E618" s="46"/>
      <c r="F618" s="50"/>
      <c r="G618" s="15"/>
      <c r="H618" s="15"/>
      <c r="I618" s="22"/>
      <c r="J618" s="15"/>
      <c r="K618" s="15"/>
      <c r="L618" s="15"/>
      <c r="M618" s="15"/>
      <c r="N618" s="15"/>
      <c r="O618" s="15"/>
    </row>
    <row r="619" spans="1:15" s="1" customFormat="1" x14ac:dyDescent="0.2">
      <c r="A619" s="16"/>
      <c r="C619" s="46"/>
      <c r="D619" s="46"/>
      <c r="E619" s="46"/>
      <c r="F619" s="50"/>
      <c r="G619" s="15"/>
      <c r="H619" s="15"/>
      <c r="I619" s="22"/>
      <c r="J619" s="15"/>
      <c r="K619" s="15"/>
      <c r="L619" s="15"/>
      <c r="M619" s="15"/>
      <c r="N619" s="15"/>
      <c r="O619" s="15"/>
    </row>
    <row r="620" spans="1:15" s="1" customFormat="1" x14ac:dyDescent="0.2">
      <c r="A620" s="16"/>
      <c r="C620" s="46"/>
      <c r="D620" s="46"/>
      <c r="E620" s="46"/>
      <c r="F620" s="50"/>
      <c r="G620" s="15"/>
      <c r="H620" s="15"/>
      <c r="I620" s="22"/>
      <c r="J620" s="15"/>
      <c r="K620" s="15"/>
      <c r="L620" s="15"/>
      <c r="M620" s="15"/>
      <c r="N620" s="15"/>
      <c r="O620" s="15"/>
    </row>
    <row r="621" spans="1:15" s="1" customFormat="1" x14ac:dyDescent="0.2">
      <c r="A621" s="16"/>
      <c r="C621" s="46"/>
      <c r="D621" s="46"/>
      <c r="E621" s="46"/>
      <c r="F621" s="50"/>
      <c r="G621" s="15"/>
      <c r="H621" s="15"/>
      <c r="I621" s="22"/>
      <c r="J621" s="15"/>
      <c r="K621" s="15"/>
      <c r="L621" s="15"/>
      <c r="M621" s="15"/>
      <c r="N621" s="15"/>
      <c r="O621" s="15"/>
    </row>
    <row r="622" spans="1:15" s="1" customFormat="1" x14ac:dyDescent="0.2">
      <c r="A622" s="16"/>
      <c r="C622" s="46"/>
      <c r="D622" s="46"/>
      <c r="E622" s="46"/>
      <c r="F622" s="50"/>
      <c r="G622" s="15"/>
      <c r="H622" s="15"/>
      <c r="I622" s="22"/>
      <c r="J622" s="15"/>
      <c r="K622" s="15"/>
      <c r="L622" s="15"/>
      <c r="M622" s="15"/>
      <c r="N622" s="15"/>
      <c r="O622" s="15"/>
    </row>
    <row r="623" spans="1:15" s="1" customFormat="1" x14ac:dyDescent="0.2">
      <c r="A623" s="16"/>
      <c r="C623" s="46"/>
      <c r="D623" s="46"/>
      <c r="E623" s="46"/>
      <c r="F623" s="50"/>
      <c r="G623" s="15"/>
      <c r="H623" s="15"/>
      <c r="I623" s="22"/>
      <c r="J623" s="15"/>
      <c r="K623" s="15"/>
      <c r="L623" s="15"/>
      <c r="M623" s="15"/>
      <c r="N623" s="15"/>
      <c r="O623" s="15"/>
    </row>
    <row r="624" spans="1:15" s="1" customFormat="1" x14ac:dyDescent="0.2">
      <c r="A624" s="16"/>
      <c r="C624" s="46"/>
      <c r="D624" s="46"/>
      <c r="E624" s="46"/>
      <c r="F624" s="50"/>
      <c r="G624" s="15"/>
      <c r="H624" s="15"/>
      <c r="I624" s="22"/>
      <c r="J624" s="15"/>
      <c r="K624" s="15"/>
      <c r="L624" s="15"/>
      <c r="M624" s="15"/>
      <c r="N624" s="15"/>
      <c r="O624" s="15"/>
    </row>
    <row r="625" spans="1:15" s="1" customFormat="1" x14ac:dyDescent="0.2">
      <c r="A625" s="16"/>
      <c r="C625" s="46"/>
      <c r="D625" s="46"/>
      <c r="E625" s="46"/>
      <c r="F625" s="50"/>
      <c r="G625" s="15"/>
      <c r="H625" s="15"/>
      <c r="I625" s="22"/>
      <c r="J625" s="15"/>
      <c r="K625" s="15"/>
      <c r="L625" s="15"/>
      <c r="M625" s="15"/>
      <c r="N625" s="15"/>
      <c r="O625" s="15"/>
    </row>
    <row r="626" spans="1:15" s="1" customFormat="1" x14ac:dyDescent="0.2">
      <c r="A626" s="16"/>
      <c r="C626" s="46"/>
      <c r="D626" s="46"/>
      <c r="E626" s="46"/>
      <c r="F626" s="50"/>
      <c r="G626" s="15"/>
      <c r="H626" s="15"/>
      <c r="I626" s="22"/>
      <c r="J626" s="15"/>
      <c r="K626" s="15"/>
      <c r="L626" s="15"/>
      <c r="M626" s="15"/>
      <c r="N626" s="15"/>
      <c r="O626" s="15"/>
    </row>
    <row r="627" spans="1:15" s="1" customFormat="1" x14ac:dyDescent="0.2">
      <c r="A627" s="16"/>
      <c r="C627" s="46"/>
      <c r="D627" s="46"/>
      <c r="E627" s="46"/>
      <c r="F627" s="50"/>
      <c r="G627" s="15"/>
      <c r="H627" s="15"/>
      <c r="I627" s="22"/>
      <c r="J627" s="15"/>
      <c r="K627" s="15"/>
      <c r="L627" s="15"/>
      <c r="M627" s="15"/>
      <c r="N627" s="15"/>
      <c r="O627" s="15"/>
    </row>
    <row r="628" spans="1:15" s="1" customFormat="1" x14ac:dyDescent="0.2">
      <c r="A628" s="16"/>
      <c r="C628" s="46"/>
      <c r="D628" s="46"/>
      <c r="E628" s="46"/>
      <c r="F628" s="50"/>
      <c r="G628" s="15"/>
      <c r="H628" s="15"/>
      <c r="I628" s="22"/>
      <c r="J628" s="15"/>
      <c r="K628" s="15"/>
      <c r="L628" s="15"/>
      <c r="M628" s="15"/>
      <c r="N628" s="15"/>
      <c r="O628" s="15"/>
    </row>
    <row r="629" spans="1:15" s="1" customFormat="1" ht="13.5" thickBot="1" x14ac:dyDescent="0.25">
      <c r="A629" s="17"/>
      <c r="B629" s="4"/>
      <c r="C629" s="47"/>
      <c r="D629" s="47"/>
      <c r="E629" s="47"/>
      <c r="F629" s="57"/>
      <c r="G629" s="24"/>
      <c r="H629" s="24"/>
      <c r="I629" s="23"/>
      <c r="J629" s="24"/>
      <c r="K629" s="24"/>
      <c r="L629" s="24"/>
      <c r="M629" s="24"/>
      <c r="N629" s="24"/>
      <c r="O629" s="24"/>
    </row>
    <row r="630" spans="1:15" s="1" customFormat="1" x14ac:dyDescent="0.2">
      <c r="A630" s="16"/>
      <c r="C630" s="46"/>
      <c r="D630" s="46"/>
      <c r="E630" s="46"/>
      <c r="F630" s="50"/>
      <c r="G630" s="15"/>
      <c r="H630" s="15"/>
      <c r="I630" s="22"/>
      <c r="J630" s="15"/>
      <c r="K630" s="15"/>
      <c r="L630" s="15"/>
      <c r="M630" s="15"/>
      <c r="N630" s="15"/>
      <c r="O630" s="15"/>
    </row>
    <row r="631" spans="1:15" s="1" customFormat="1" x14ac:dyDescent="0.2">
      <c r="A631" s="16"/>
      <c r="C631" s="46"/>
      <c r="D631" s="46"/>
      <c r="E631" s="46"/>
      <c r="F631" s="50"/>
      <c r="G631" s="15"/>
      <c r="H631" s="15"/>
      <c r="I631" s="22"/>
      <c r="J631" s="15"/>
      <c r="K631" s="15"/>
      <c r="L631" s="15"/>
      <c r="M631" s="15"/>
      <c r="N631" s="15"/>
      <c r="O631" s="15"/>
    </row>
    <row r="632" spans="1:15" s="1" customFormat="1" x14ac:dyDescent="0.2">
      <c r="A632" s="16"/>
      <c r="C632" s="46"/>
      <c r="D632" s="46"/>
      <c r="E632" s="46"/>
      <c r="F632" s="50"/>
      <c r="G632" s="15"/>
      <c r="H632" s="15"/>
      <c r="I632" s="22"/>
      <c r="J632" s="15"/>
      <c r="K632" s="15"/>
      <c r="L632" s="15"/>
      <c r="M632" s="15"/>
      <c r="N632" s="15"/>
      <c r="O632" s="15"/>
    </row>
    <row r="633" spans="1:15" s="1" customFormat="1" x14ac:dyDescent="0.2">
      <c r="A633" s="16"/>
      <c r="C633" s="46"/>
      <c r="D633" s="46"/>
      <c r="E633" s="46"/>
      <c r="F633" s="50"/>
      <c r="G633" s="15"/>
      <c r="H633" s="15"/>
      <c r="I633" s="22"/>
      <c r="J633" s="15"/>
      <c r="K633" s="15"/>
      <c r="L633" s="15"/>
      <c r="M633" s="15"/>
      <c r="N633" s="15"/>
      <c r="O633" s="15"/>
    </row>
    <row r="634" spans="1:15" s="1" customFormat="1" x14ac:dyDescent="0.2">
      <c r="A634" s="16"/>
      <c r="C634" s="46"/>
      <c r="D634" s="46"/>
      <c r="E634" s="46"/>
      <c r="F634" s="50"/>
      <c r="G634" s="15"/>
      <c r="H634" s="15"/>
      <c r="I634" s="22"/>
      <c r="J634" s="15"/>
      <c r="K634" s="15"/>
      <c r="L634" s="15"/>
      <c r="M634" s="15"/>
      <c r="N634" s="15"/>
      <c r="O634" s="15"/>
    </row>
    <row r="635" spans="1:15" s="1" customFormat="1" x14ac:dyDescent="0.2">
      <c r="A635" s="16"/>
      <c r="C635" s="46"/>
      <c r="D635" s="46"/>
      <c r="E635" s="46"/>
      <c r="F635" s="50"/>
      <c r="G635" s="15"/>
      <c r="H635" s="15"/>
      <c r="I635" s="22"/>
      <c r="J635" s="15"/>
      <c r="K635" s="15"/>
      <c r="L635" s="15"/>
      <c r="M635" s="15"/>
      <c r="N635" s="15"/>
      <c r="O635" s="15"/>
    </row>
    <row r="636" spans="1:15" s="1" customFormat="1" x14ac:dyDescent="0.2">
      <c r="A636" s="16"/>
      <c r="C636" s="46"/>
      <c r="D636" s="46"/>
      <c r="E636" s="46"/>
      <c r="F636" s="50"/>
      <c r="G636" s="15"/>
      <c r="H636" s="15"/>
      <c r="I636" s="22"/>
      <c r="J636" s="15"/>
      <c r="K636" s="15"/>
      <c r="L636" s="15"/>
      <c r="M636" s="15"/>
      <c r="N636" s="15"/>
      <c r="O636" s="15"/>
    </row>
    <row r="637" spans="1:15" s="1" customFormat="1" x14ac:dyDescent="0.2">
      <c r="A637" s="16"/>
      <c r="C637" s="46"/>
      <c r="D637" s="46"/>
      <c r="E637" s="46"/>
      <c r="F637" s="50"/>
      <c r="G637" s="15"/>
      <c r="H637" s="15"/>
      <c r="I637" s="22"/>
      <c r="J637" s="15"/>
      <c r="K637" s="15"/>
      <c r="L637" s="15"/>
      <c r="M637" s="15"/>
      <c r="N637" s="15"/>
      <c r="O637" s="15"/>
    </row>
    <row r="638" spans="1:15" s="1" customFormat="1" x14ac:dyDescent="0.2">
      <c r="A638" s="16"/>
      <c r="C638" s="46"/>
      <c r="D638" s="46"/>
      <c r="E638" s="46"/>
      <c r="F638" s="50"/>
      <c r="G638" s="15"/>
      <c r="H638" s="15"/>
      <c r="I638" s="22"/>
      <c r="J638" s="15"/>
      <c r="K638" s="15"/>
      <c r="L638" s="15"/>
      <c r="M638" s="15"/>
      <c r="N638" s="15"/>
      <c r="O638" s="15"/>
    </row>
    <row r="639" spans="1:15" s="1" customFormat="1" x14ac:dyDescent="0.2">
      <c r="A639" s="16"/>
      <c r="C639" s="46"/>
      <c r="D639" s="46"/>
      <c r="E639" s="46"/>
      <c r="F639" s="50"/>
      <c r="G639" s="15"/>
      <c r="H639" s="15"/>
      <c r="I639" s="22"/>
      <c r="J639" s="15"/>
      <c r="K639" s="15"/>
      <c r="L639" s="15"/>
      <c r="M639" s="15"/>
      <c r="N639" s="15"/>
      <c r="O639" s="15"/>
    </row>
    <row r="640" spans="1:15" s="1" customFormat="1" x14ac:dyDescent="0.2">
      <c r="A640" s="16"/>
      <c r="C640" s="46"/>
      <c r="D640" s="46"/>
      <c r="E640" s="46"/>
      <c r="F640" s="50"/>
      <c r="G640" s="15"/>
      <c r="H640" s="15"/>
      <c r="I640" s="22"/>
      <c r="J640" s="15"/>
      <c r="K640" s="15"/>
      <c r="L640" s="15"/>
      <c r="M640" s="15"/>
      <c r="N640" s="15"/>
      <c r="O640" s="15"/>
    </row>
    <row r="641" spans="1:15" s="1" customFormat="1" ht="13.5" thickBot="1" x14ac:dyDescent="0.25">
      <c r="A641" s="17"/>
      <c r="B641" s="4"/>
      <c r="C641" s="47"/>
      <c r="D641" s="47"/>
      <c r="E641" s="47"/>
      <c r="F641" s="57"/>
      <c r="G641" s="24"/>
      <c r="H641" s="24"/>
      <c r="I641" s="23"/>
      <c r="J641" s="24"/>
      <c r="K641" s="24"/>
      <c r="L641" s="24"/>
      <c r="M641" s="24"/>
      <c r="N641" s="24"/>
      <c r="O641" s="24"/>
    </row>
    <row r="642" spans="1:15" s="1" customFormat="1" x14ac:dyDescent="0.2">
      <c r="A642" s="16"/>
      <c r="C642" s="46"/>
      <c r="D642" s="46"/>
      <c r="E642" s="46"/>
      <c r="F642" s="50"/>
      <c r="G642" s="15"/>
      <c r="H642" s="15"/>
      <c r="I642" s="22"/>
      <c r="J642" s="15"/>
      <c r="K642" s="15"/>
      <c r="L642" s="15"/>
      <c r="M642" s="15"/>
      <c r="N642" s="15"/>
      <c r="O642" s="15"/>
    </row>
    <row r="643" spans="1:15" s="1" customFormat="1" x14ac:dyDescent="0.2">
      <c r="A643" s="16"/>
      <c r="C643" s="46"/>
      <c r="D643" s="46"/>
      <c r="E643" s="46"/>
      <c r="F643" s="50"/>
      <c r="G643" s="15"/>
      <c r="H643" s="15"/>
      <c r="I643" s="22"/>
      <c r="J643" s="15"/>
      <c r="K643" s="15"/>
      <c r="L643" s="15"/>
      <c r="M643" s="15"/>
      <c r="N643" s="15"/>
      <c r="O643" s="15"/>
    </row>
    <row r="644" spans="1:15" s="1" customFormat="1" x14ac:dyDescent="0.2">
      <c r="A644" s="16"/>
      <c r="C644" s="46"/>
      <c r="D644" s="46"/>
      <c r="E644" s="46"/>
      <c r="F644" s="50"/>
      <c r="G644" s="15"/>
      <c r="H644" s="15"/>
      <c r="I644" s="22"/>
      <c r="J644" s="15"/>
      <c r="K644" s="15"/>
      <c r="L644" s="15"/>
      <c r="M644" s="15"/>
      <c r="N644" s="15"/>
      <c r="O644" s="15"/>
    </row>
    <row r="645" spans="1:15" s="1" customFormat="1" x14ac:dyDescent="0.2">
      <c r="A645" s="16"/>
      <c r="C645" s="46"/>
      <c r="D645" s="46"/>
      <c r="E645" s="46"/>
      <c r="F645" s="50"/>
      <c r="G645" s="15"/>
      <c r="H645" s="15"/>
      <c r="I645" s="22"/>
      <c r="J645" s="15"/>
      <c r="K645" s="15"/>
      <c r="L645" s="15"/>
      <c r="M645" s="15"/>
      <c r="N645" s="15"/>
      <c r="O645" s="15"/>
    </row>
    <row r="646" spans="1:15" s="1" customFormat="1" x14ac:dyDescent="0.2">
      <c r="A646" s="16"/>
      <c r="C646" s="46"/>
      <c r="D646" s="46"/>
      <c r="E646" s="46"/>
      <c r="F646" s="50"/>
      <c r="G646" s="15"/>
      <c r="H646" s="15"/>
      <c r="I646" s="22"/>
      <c r="J646" s="15"/>
      <c r="K646" s="15"/>
      <c r="L646" s="15"/>
      <c r="M646" s="15"/>
      <c r="N646" s="15"/>
      <c r="O646" s="15"/>
    </row>
    <row r="647" spans="1:15" s="1" customFormat="1" x14ac:dyDescent="0.2">
      <c r="A647" s="16"/>
      <c r="C647" s="46"/>
      <c r="D647" s="46"/>
      <c r="E647" s="46"/>
      <c r="F647" s="50"/>
      <c r="G647" s="15"/>
      <c r="H647" s="15"/>
      <c r="I647" s="22"/>
      <c r="J647" s="15"/>
      <c r="K647" s="15"/>
      <c r="L647" s="15"/>
      <c r="M647" s="15"/>
      <c r="N647" s="15"/>
      <c r="O647" s="15"/>
    </row>
    <row r="648" spans="1:15" s="1" customFormat="1" x14ac:dyDescent="0.2">
      <c r="A648" s="16"/>
      <c r="C648" s="46"/>
      <c r="D648" s="46"/>
      <c r="E648" s="46"/>
      <c r="F648" s="50"/>
      <c r="G648" s="15"/>
      <c r="H648" s="15"/>
      <c r="I648" s="22"/>
      <c r="J648" s="15"/>
      <c r="K648" s="15"/>
      <c r="L648" s="15"/>
      <c r="M648" s="15"/>
      <c r="N648" s="15"/>
      <c r="O648" s="15"/>
    </row>
    <row r="649" spans="1:15" s="1" customFormat="1" x14ac:dyDescent="0.2">
      <c r="A649" s="16"/>
      <c r="C649" s="46"/>
      <c r="D649" s="46"/>
      <c r="E649" s="46"/>
      <c r="F649" s="50"/>
      <c r="G649" s="15"/>
      <c r="H649" s="15"/>
      <c r="I649" s="22"/>
      <c r="J649" s="15"/>
      <c r="K649" s="15"/>
      <c r="L649" s="15"/>
      <c r="M649" s="15"/>
      <c r="N649" s="15"/>
      <c r="O649" s="15"/>
    </row>
    <row r="650" spans="1:15" s="1" customFormat="1" x14ac:dyDescent="0.2">
      <c r="A650" s="16"/>
      <c r="C650" s="46"/>
      <c r="D650" s="46"/>
      <c r="E650" s="46"/>
      <c r="F650" s="50"/>
      <c r="G650" s="15"/>
      <c r="H650" s="15"/>
      <c r="I650" s="22"/>
      <c r="J650" s="15"/>
      <c r="K650" s="15"/>
      <c r="L650" s="15"/>
      <c r="M650" s="15"/>
      <c r="N650" s="15"/>
      <c r="O650" s="15"/>
    </row>
    <row r="651" spans="1:15" s="1" customFormat="1" x14ac:dyDescent="0.2">
      <c r="A651" s="16"/>
      <c r="C651" s="46"/>
      <c r="D651" s="46"/>
      <c r="E651" s="46"/>
      <c r="F651" s="50"/>
      <c r="G651" s="15"/>
      <c r="H651" s="15"/>
      <c r="I651" s="22"/>
      <c r="J651" s="15"/>
      <c r="K651" s="15"/>
      <c r="L651" s="15"/>
      <c r="M651" s="15"/>
      <c r="N651" s="15"/>
      <c r="O651" s="15"/>
    </row>
    <row r="652" spans="1:15" s="1" customFormat="1" x14ac:dyDescent="0.2">
      <c r="A652" s="16"/>
      <c r="C652" s="46"/>
      <c r="D652" s="46"/>
      <c r="E652" s="46"/>
      <c r="F652" s="50"/>
      <c r="G652" s="15"/>
      <c r="H652" s="15"/>
      <c r="I652" s="22"/>
      <c r="J652" s="15"/>
      <c r="K652" s="15"/>
      <c r="L652" s="15"/>
      <c r="M652" s="15"/>
      <c r="N652" s="15"/>
      <c r="O652" s="15"/>
    </row>
    <row r="653" spans="1:15" s="1" customFormat="1" ht="13.5" thickBot="1" x14ac:dyDescent="0.25">
      <c r="A653" s="17"/>
      <c r="B653" s="4"/>
      <c r="C653" s="47"/>
      <c r="D653" s="47"/>
      <c r="E653" s="47"/>
      <c r="F653" s="57"/>
      <c r="G653" s="24"/>
      <c r="H653" s="24"/>
      <c r="I653" s="23"/>
      <c r="J653" s="24"/>
      <c r="K653" s="24"/>
      <c r="L653" s="24"/>
      <c r="M653" s="24"/>
      <c r="N653" s="24"/>
      <c r="O653" s="24"/>
    </row>
    <row r="654" spans="1:15" s="1" customFormat="1" x14ac:dyDescent="0.2">
      <c r="A654" s="16"/>
      <c r="C654" s="46"/>
      <c r="D654" s="46"/>
      <c r="E654" s="46"/>
      <c r="F654" s="50"/>
      <c r="G654" s="15"/>
      <c r="H654" s="15"/>
      <c r="I654" s="22"/>
      <c r="J654" s="15"/>
      <c r="K654" s="15"/>
      <c r="L654" s="15"/>
      <c r="M654" s="15"/>
      <c r="N654" s="15"/>
      <c r="O654" s="15"/>
    </row>
    <row r="655" spans="1:15" s="1" customFormat="1" x14ac:dyDescent="0.2">
      <c r="A655" s="16"/>
      <c r="C655" s="46"/>
      <c r="D655" s="46"/>
      <c r="E655" s="46"/>
      <c r="F655" s="50"/>
      <c r="G655" s="15"/>
      <c r="H655" s="15"/>
      <c r="I655" s="22"/>
      <c r="J655" s="15"/>
      <c r="K655" s="15"/>
      <c r="L655" s="15"/>
      <c r="M655" s="15"/>
      <c r="N655" s="15"/>
      <c r="O655" s="15"/>
    </row>
    <row r="656" spans="1:15" s="1" customFormat="1" x14ac:dyDescent="0.2">
      <c r="A656" s="16"/>
      <c r="C656" s="46"/>
      <c r="D656" s="46"/>
      <c r="E656" s="46"/>
      <c r="F656" s="50"/>
      <c r="G656" s="15"/>
      <c r="H656" s="15"/>
      <c r="I656" s="22"/>
      <c r="J656" s="15"/>
      <c r="K656" s="15"/>
      <c r="L656" s="15"/>
      <c r="M656" s="15"/>
      <c r="N656" s="15"/>
      <c r="O656" s="15"/>
    </row>
    <row r="657" spans="1:15" s="1" customFormat="1" x14ac:dyDescent="0.2">
      <c r="A657" s="16"/>
      <c r="C657" s="46"/>
      <c r="D657" s="46"/>
      <c r="E657" s="46"/>
      <c r="F657" s="50"/>
      <c r="G657" s="15"/>
      <c r="H657" s="15"/>
      <c r="I657" s="22"/>
      <c r="J657" s="15"/>
      <c r="K657" s="15"/>
      <c r="L657" s="15"/>
      <c r="M657" s="15"/>
      <c r="N657" s="15"/>
      <c r="O657" s="15"/>
    </row>
    <row r="658" spans="1:15" s="1" customFormat="1" x14ac:dyDescent="0.2">
      <c r="A658" s="16"/>
      <c r="C658" s="46"/>
      <c r="D658" s="46"/>
      <c r="E658" s="46"/>
      <c r="F658" s="50"/>
      <c r="G658" s="15"/>
      <c r="H658" s="15"/>
      <c r="I658" s="22"/>
      <c r="J658" s="15"/>
      <c r="K658" s="15"/>
      <c r="L658" s="15"/>
      <c r="M658" s="15"/>
      <c r="N658" s="15"/>
      <c r="O658" s="15"/>
    </row>
    <row r="659" spans="1:15" s="1" customFormat="1" x14ac:dyDescent="0.2">
      <c r="A659" s="16"/>
      <c r="C659" s="46"/>
      <c r="D659" s="46"/>
      <c r="E659" s="46"/>
      <c r="F659" s="50"/>
      <c r="G659" s="15"/>
      <c r="H659" s="15"/>
      <c r="I659" s="22"/>
      <c r="J659" s="15"/>
      <c r="K659" s="15"/>
      <c r="L659" s="15"/>
      <c r="M659" s="15"/>
      <c r="N659" s="15"/>
      <c r="O659" s="15"/>
    </row>
    <row r="660" spans="1:15" s="1" customFormat="1" x14ac:dyDescent="0.2">
      <c r="A660" s="16"/>
      <c r="C660" s="46"/>
      <c r="D660" s="46"/>
      <c r="E660" s="46"/>
      <c r="F660" s="50"/>
      <c r="G660" s="15"/>
      <c r="H660" s="15"/>
      <c r="I660" s="22"/>
      <c r="J660" s="15"/>
      <c r="K660" s="15"/>
      <c r="L660" s="15"/>
      <c r="M660" s="15"/>
      <c r="N660" s="15"/>
      <c r="O660" s="15"/>
    </row>
    <row r="661" spans="1:15" s="1" customFormat="1" x14ac:dyDescent="0.2">
      <c r="A661" s="16"/>
      <c r="C661" s="46"/>
      <c r="D661" s="46"/>
      <c r="E661" s="46"/>
      <c r="F661" s="50"/>
      <c r="G661" s="15"/>
      <c r="H661" s="15"/>
      <c r="I661" s="22"/>
      <c r="J661" s="15"/>
      <c r="K661" s="15"/>
      <c r="L661" s="15"/>
      <c r="M661" s="15"/>
      <c r="N661" s="15"/>
      <c r="O661" s="15"/>
    </row>
    <row r="662" spans="1:15" s="1" customFormat="1" x14ac:dyDescent="0.2">
      <c r="A662" s="16"/>
      <c r="C662" s="46"/>
      <c r="D662" s="46"/>
      <c r="E662" s="46"/>
      <c r="F662" s="50"/>
      <c r="G662" s="15"/>
      <c r="H662" s="15"/>
      <c r="I662" s="22"/>
      <c r="J662" s="15"/>
      <c r="K662" s="15"/>
      <c r="L662" s="15"/>
      <c r="M662" s="15"/>
      <c r="N662" s="15"/>
      <c r="O662" s="15"/>
    </row>
    <row r="663" spans="1:15" s="1" customFormat="1" x14ac:dyDescent="0.2">
      <c r="A663" s="16"/>
      <c r="C663" s="46"/>
      <c r="D663" s="46"/>
      <c r="E663" s="46"/>
      <c r="F663" s="50"/>
      <c r="G663" s="15"/>
      <c r="H663" s="15"/>
      <c r="I663" s="22"/>
      <c r="J663" s="15"/>
      <c r="K663" s="15"/>
      <c r="L663" s="15"/>
      <c r="M663" s="15"/>
      <c r="N663" s="15"/>
      <c r="O663" s="15"/>
    </row>
    <row r="664" spans="1:15" s="1" customFormat="1" x14ac:dyDescent="0.2">
      <c r="A664" s="16"/>
      <c r="C664" s="46"/>
      <c r="D664" s="46"/>
      <c r="E664" s="46"/>
      <c r="F664" s="50"/>
      <c r="G664" s="15"/>
      <c r="H664" s="15"/>
      <c r="I664" s="22"/>
      <c r="J664" s="15"/>
      <c r="K664" s="15"/>
      <c r="L664" s="15"/>
      <c r="M664" s="15"/>
      <c r="N664" s="15"/>
      <c r="O664" s="15"/>
    </row>
    <row r="665" spans="1:15" s="1" customFormat="1" ht="13.5" thickBot="1" x14ac:dyDescent="0.25">
      <c r="A665" s="17"/>
      <c r="B665" s="4"/>
      <c r="C665" s="47"/>
      <c r="D665" s="47"/>
      <c r="E665" s="47"/>
      <c r="F665" s="57"/>
      <c r="G665" s="24"/>
      <c r="H665" s="24"/>
      <c r="I665" s="23"/>
      <c r="J665" s="24"/>
      <c r="K665" s="24"/>
      <c r="L665" s="24"/>
      <c r="M665" s="24"/>
      <c r="N665" s="24"/>
      <c r="O665" s="24"/>
    </row>
    <row r="666" spans="1:15" s="1" customFormat="1" x14ac:dyDescent="0.2">
      <c r="A666" s="16"/>
      <c r="C666" s="46"/>
      <c r="D666" s="46"/>
      <c r="E666" s="46"/>
      <c r="F666" s="50"/>
      <c r="G666" s="15"/>
      <c r="H666" s="15"/>
      <c r="I666" s="22"/>
      <c r="J666" s="15"/>
      <c r="K666" s="15"/>
      <c r="L666" s="15"/>
      <c r="M666" s="15"/>
      <c r="N666" s="15"/>
      <c r="O666" s="15"/>
    </row>
    <row r="667" spans="1:15" s="1" customFormat="1" x14ac:dyDescent="0.2">
      <c r="A667" s="16"/>
      <c r="C667" s="46"/>
      <c r="D667" s="46"/>
      <c r="E667" s="46"/>
      <c r="F667" s="50"/>
      <c r="G667" s="15"/>
      <c r="H667" s="15"/>
      <c r="I667" s="22"/>
      <c r="J667" s="15"/>
      <c r="K667" s="15"/>
      <c r="L667" s="15"/>
      <c r="M667" s="15"/>
      <c r="N667" s="15"/>
      <c r="O667" s="15"/>
    </row>
    <row r="668" spans="1:15" s="1" customFormat="1" x14ac:dyDescent="0.2">
      <c r="A668" s="16"/>
      <c r="C668" s="46"/>
      <c r="D668" s="46"/>
      <c r="E668" s="46"/>
      <c r="F668" s="50"/>
      <c r="G668" s="15"/>
      <c r="H668" s="15"/>
      <c r="I668" s="22"/>
      <c r="J668" s="15"/>
      <c r="K668" s="15"/>
      <c r="L668" s="15"/>
      <c r="M668" s="15"/>
      <c r="N668" s="15"/>
      <c r="O668" s="15"/>
    </row>
    <row r="669" spans="1:15" s="1" customFormat="1" x14ac:dyDescent="0.2">
      <c r="A669" s="16"/>
      <c r="C669" s="46"/>
      <c r="D669" s="46"/>
      <c r="E669" s="46"/>
      <c r="F669" s="50"/>
      <c r="G669" s="15"/>
      <c r="H669" s="15"/>
      <c r="I669" s="22"/>
      <c r="J669" s="15"/>
      <c r="K669" s="15"/>
      <c r="L669" s="15"/>
      <c r="M669" s="15"/>
      <c r="N669" s="15"/>
      <c r="O669" s="15"/>
    </row>
    <row r="670" spans="1:15" s="1" customFormat="1" x14ac:dyDescent="0.2">
      <c r="A670" s="16"/>
      <c r="C670" s="46"/>
      <c r="D670" s="46"/>
      <c r="E670" s="46"/>
      <c r="F670" s="50"/>
      <c r="G670" s="15"/>
      <c r="H670" s="15"/>
      <c r="I670" s="22"/>
      <c r="J670" s="15"/>
      <c r="K670" s="15"/>
      <c r="L670" s="15"/>
      <c r="M670" s="15"/>
      <c r="N670" s="15"/>
      <c r="O670" s="15"/>
    </row>
    <row r="671" spans="1:15" s="1" customFormat="1" x14ac:dyDescent="0.2">
      <c r="A671" s="16"/>
      <c r="C671" s="46"/>
      <c r="D671" s="46"/>
      <c r="E671" s="46"/>
      <c r="F671" s="50"/>
      <c r="G671" s="15"/>
      <c r="H671" s="15"/>
      <c r="I671" s="22"/>
      <c r="J671" s="15"/>
      <c r="K671" s="15"/>
      <c r="L671" s="15"/>
      <c r="M671" s="15"/>
      <c r="N671" s="15"/>
      <c r="O671" s="15"/>
    </row>
    <row r="672" spans="1:15" s="1" customFormat="1" x14ac:dyDescent="0.2">
      <c r="A672" s="16"/>
      <c r="C672" s="46"/>
      <c r="D672" s="46"/>
      <c r="E672" s="46"/>
      <c r="F672" s="50"/>
      <c r="G672" s="15"/>
      <c r="H672" s="15"/>
      <c r="I672" s="22"/>
      <c r="J672" s="15"/>
      <c r="K672" s="15"/>
      <c r="L672" s="15"/>
      <c r="M672" s="15"/>
      <c r="N672" s="15"/>
      <c r="O672" s="15"/>
    </row>
    <row r="673" spans="1:15" s="1" customFormat="1" x14ac:dyDescent="0.2">
      <c r="A673" s="16"/>
      <c r="C673" s="46"/>
      <c r="D673" s="46"/>
      <c r="E673" s="46"/>
      <c r="F673" s="50"/>
      <c r="G673" s="15"/>
      <c r="H673" s="15"/>
      <c r="I673" s="22"/>
      <c r="J673" s="15"/>
      <c r="K673" s="15"/>
      <c r="L673" s="15"/>
      <c r="M673" s="15"/>
      <c r="N673" s="15"/>
      <c r="O673" s="15"/>
    </row>
    <row r="674" spans="1:15" s="1" customFormat="1" x14ac:dyDescent="0.2">
      <c r="A674" s="16"/>
      <c r="C674" s="46"/>
      <c r="D674" s="46"/>
      <c r="E674" s="46"/>
      <c r="F674" s="50"/>
      <c r="G674" s="15"/>
      <c r="H674" s="15"/>
      <c r="I674" s="22"/>
      <c r="J674" s="15"/>
      <c r="K674" s="15"/>
      <c r="L674" s="15"/>
      <c r="M674" s="15"/>
      <c r="N674" s="15"/>
      <c r="O674" s="15"/>
    </row>
    <row r="675" spans="1:15" s="1" customFormat="1" x14ac:dyDescent="0.2">
      <c r="A675" s="16"/>
      <c r="C675" s="46"/>
      <c r="D675" s="46"/>
      <c r="E675" s="46"/>
      <c r="F675" s="50"/>
      <c r="G675" s="15"/>
      <c r="H675" s="15"/>
      <c r="I675" s="22"/>
      <c r="J675" s="15"/>
      <c r="K675" s="15"/>
      <c r="L675" s="15"/>
      <c r="M675" s="15"/>
      <c r="N675" s="15"/>
      <c r="O675" s="15"/>
    </row>
    <row r="676" spans="1:15" s="1" customFormat="1" x14ac:dyDescent="0.2">
      <c r="A676" s="16"/>
      <c r="C676" s="46"/>
      <c r="D676" s="46"/>
      <c r="E676" s="46"/>
      <c r="F676" s="50"/>
      <c r="G676" s="15"/>
      <c r="H676" s="15"/>
      <c r="I676" s="22"/>
      <c r="J676" s="15"/>
      <c r="K676" s="15"/>
      <c r="L676" s="15"/>
      <c r="M676" s="15"/>
      <c r="N676" s="15"/>
      <c r="O676" s="15"/>
    </row>
    <row r="677" spans="1:15" s="1" customFormat="1" ht="13.5" thickBot="1" x14ac:dyDescent="0.25">
      <c r="A677" s="17"/>
      <c r="B677" s="4"/>
      <c r="C677" s="47"/>
      <c r="D677" s="47"/>
      <c r="E677" s="47"/>
      <c r="F677" s="57"/>
      <c r="G677" s="24"/>
      <c r="H677" s="24"/>
      <c r="I677" s="23"/>
      <c r="J677" s="24"/>
      <c r="K677" s="24"/>
      <c r="L677" s="24"/>
      <c r="M677" s="24"/>
      <c r="N677" s="24"/>
      <c r="O677" s="24"/>
    </row>
    <row r="678" spans="1:15" s="1" customFormat="1" x14ac:dyDescent="0.2">
      <c r="A678" s="16"/>
      <c r="C678" s="46"/>
      <c r="D678" s="46"/>
      <c r="E678" s="46"/>
      <c r="F678" s="50"/>
      <c r="G678" s="15"/>
      <c r="H678" s="15"/>
      <c r="I678" s="22"/>
      <c r="J678" s="15"/>
      <c r="K678" s="15"/>
      <c r="L678" s="15"/>
      <c r="M678" s="15"/>
      <c r="N678" s="15"/>
      <c r="O678" s="15"/>
    </row>
    <row r="679" spans="1:15" s="1" customFormat="1" x14ac:dyDescent="0.2">
      <c r="A679" s="16"/>
      <c r="C679" s="46"/>
      <c r="D679" s="46"/>
      <c r="E679" s="46"/>
      <c r="F679" s="50"/>
      <c r="G679" s="15"/>
      <c r="H679" s="15"/>
      <c r="I679" s="22"/>
      <c r="J679" s="15"/>
      <c r="K679" s="15"/>
      <c r="L679" s="15"/>
      <c r="M679" s="15"/>
      <c r="N679" s="15"/>
      <c r="O679" s="15"/>
    </row>
    <row r="680" spans="1:15" s="1" customFormat="1" x14ac:dyDescent="0.2">
      <c r="A680" s="16"/>
      <c r="C680" s="46"/>
      <c r="D680" s="46"/>
      <c r="E680" s="46"/>
      <c r="F680" s="50"/>
      <c r="G680" s="15"/>
      <c r="H680" s="15"/>
      <c r="I680" s="22"/>
      <c r="J680" s="15"/>
      <c r="K680" s="15"/>
      <c r="L680" s="15"/>
      <c r="M680" s="15"/>
      <c r="N680" s="15"/>
      <c r="O680" s="15"/>
    </row>
    <row r="681" spans="1:15" s="1" customFormat="1" x14ac:dyDescent="0.2">
      <c r="A681" s="16"/>
      <c r="C681" s="46"/>
      <c r="D681" s="46"/>
      <c r="E681" s="46"/>
      <c r="F681" s="50"/>
      <c r="G681" s="15"/>
      <c r="H681" s="15"/>
      <c r="I681" s="22"/>
      <c r="J681" s="15"/>
      <c r="K681" s="15"/>
      <c r="L681" s="15"/>
      <c r="M681" s="15"/>
      <c r="N681" s="15"/>
      <c r="O681" s="15"/>
    </row>
    <row r="682" spans="1:15" s="1" customFormat="1" x14ac:dyDescent="0.2">
      <c r="A682" s="16"/>
      <c r="C682" s="46"/>
      <c r="D682" s="46"/>
      <c r="E682" s="46"/>
      <c r="F682" s="50"/>
      <c r="G682" s="15"/>
      <c r="H682" s="15"/>
      <c r="I682" s="22"/>
      <c r="J682" s="15"/>
      <c r="K682" s="15"/>
      <c r="L682" s="15"/>
      <c r="M682" s="15"/>
      <c r="N682" s="15"/>
      <c r="O682" s="15"/>
    </row>
    <row r="683" spans="1:15" s="1" customFormat="1" x14ac:dyDescent="0.2">
      <c r="A683" s="16"/>
      <c r="C683" s="46"/>
      <c r="D683" s="46"/>
      <c r="E683" s="46"/>
      <c r="F683" s="50"/>
      <c r="G683" s="15"/>
      <c r="H683" s="15"/>
      <c r="I683" s="22"/>
      <c r="J683" s="15"/>
      <c r="K683" s="15"/>
      <c r="L683" s="15"/>
      <c r="M683" s="15"/>
      <c r="N683" s="15"/>
      <c r="O683" s="15"/>
    </row>
    <row r="684" spans="1:15" s="1" customFormat="1" x14ac:dyDescent="0.2">
      <c r="A684" s="16"/>
      <c r="C684" s="46"/>
      <c r="D684" s="46"/>
      <c r="E684" s="46"/>
      <c r="F684" s="50"/>
      <c r="G684" s="15"/>
      <c r="H684" s="15"/>
      <c r="I684" s="22"/>
      <c r="J684" s="15"/>
      <c r="K684" s="15"/>
      <c r="L684" s="15"/>
      <c r="M684" s="15"/>
      <c r="N684" s="15"/>
      <c r="O684" s="15"/>
    </row>
    <row r="685" spans="1:15" s="1" customFormat="1" x14ac:dyDescent="0.2">
      <c r="A685" s="16"/>
      <c r="C685" s="46"/>
      <c r="D685" s="46"/>
      <c r="E685" s="46"/>
      <c r="F685" s="50"/>
      <c r="G685" s="15"/>
      <c r="H685" s="15"/>
      <c r="I685" s="22"/>
      <c r="J685" s="15"/>
      <c r="K685" s="15"/>
      <c r="L685" s="15"/>
      <c r="M685" s="15"/>
      <c r="N685" s="15"/>
      <c r="O685" s="15"/>
    </row>
    <row r="686" spans="1:15" s="1" customFormat="1" x14ac:dyDescent="0.2">
      <c r="A686" s="16"/>
      <c r="C686" s="46"/>
      <c r="D686" s="46"/>
      <c r="E686" s="46"/>
      <c r="F686" s="50"/>
      <c r="G686" s="15"/>
      <c r="H686" s="15"/>
      <c r="I686" s="22"/>
      <c r="J686" s="15"/>
      <c r="K686" s="15"/>
      <c r="L686" s="15"/>
      <c r="M686" s="15"/>
      <c r="N686" s="15"/>
      <c r="O686" s="15"/>
    </row>
    <row r="687" spans="1:15" s="1" customFormat="1" x14ac:dyDescent="0.2">
      <c r="A687" s="16"/>
      <c r="C687" s="46"/>
      <c r="D687" s="46"/>
      <c r="E687" s="46"/>
      <c r="F687" s="50"/>
      <c r="G687" s="15"/>
      <c r="H687" s="15"/>
      <c r="I687" s="22"/>
      <c r="J687" s="15"/>
      <c r="K687" s="15"/>
      <c r="L687" s="15"/>
      <c r="M687" s="15"/>
      <c r="N687" s="15"/>
      <c r="O687" s="15"/>
    </row>
    <row r="688" spans="1:15" s="1" customFormat="1" x14ac:dyDescent="0.2">
      <c r="A688" s="16"/>
      <c r="C688" s="46"/>
      <c r="D688" s="46"/>
      <c r="E688" s="46"/>
      <c r="F688" s="50"/>
      <c r="G688" s="15"/>
      <c r="H688" s="15"/>
      <c r="I688" s="22"/>
      <c r="J688" s="15"/>
      <c r="K688" s="15"/>
      <c r="L688" s="15"/>
      <c r="M688" s="15"/>
      <c r="N688" s="15"/>
      <c r="O688" s="15"/>
    </row>
    <row r="689" spans="1:15" s="1" customFormat="1" ht="13.5" thickBot="1" x14ac:dyDescent="0.25">
      <c r="A689" s="17"/>
      <c r="B689" s="4"/>
      <c r="C689" s="47"/>
      <c r="D689" s="47"/>
      <c r="E689" s="47"/>
      <c r="F689" s="57"/>
      <c r="G689" s="24"/>
      <c r="H689" s="24"/>
      <c r="I689" s="23"/>
      <c r="J689" s="24"/>
      <c r="K689" s="24"/>
      <c r="L689" s="24"/>
      <c r="M689" s="24"/>
      <c r="N689" s="24"/>
      <c r="O689" s="24"/>
    </row>
    <row r="690" spans="1:15" s="1" customFormat="1" x14ac:dyDescent="0.2">
      <c r="A690" s="16"/>
      <c r="C690" s="46"/>
      <c r="D690" s="46"/>
      <c r="E690" s="46"/>
      <c r="F690" s="50"/>
      <c r="G690" s="15"/>
      <c r="H690" s="15"/>
      <c r="I690" s="22"/>
      <c r="J690" s="15"/>
      <c r="K690" s="15"/>
      <c r="L690" s="15"/>
      <c r="M690" s="15"/>
      <c r="N690" s="15"/>
      <c r="O690" s="15"/>
    </row>
    <row r="691" spans="1:15" s="1" customFormat="1" x14ac:dyDescent="0.2">
      <c r="A691" s="16"/>
      <c r="C691" s="46"/>
      <c r="D691" s="46"/>
      <c r="E691" s="46"/>
      <c r="F691" s="50"/>
      <c r="G691" s="15"/>
      <c r="H691" s="15"/>
      <c r="I691" s="22"/>
      <c r="J691" s="15"/>
      <c r="K691" s="15"/>
      <c r="L691" s="15"/>
      <c r="M691" s="15"/>
      <c r="N691" s="15"/>
      <c r="O691" s="15"/>
    </row>
    <row r="692" spans="1:15" s="1" customFormat="1" x14ac:dyDescent="0.2">
      <c r="A692" s="16"/>
      <c r="C692" s="46"/>
      <c r="D692" s="46"/>
      <c r="E692" s="46"/>
      <c r="F692" s="50"/>
      <c r="G692" s="15"/>
      <c r="H692" s="15"/>
      <c r="I692" s="22"/>
      <c r="J692" s="15"/>
      <c r="K692" s="15"/>
      <c r="L692" s="15"/>
      <c r="M692" s="15"/>
      <c r="N692" s="15"/>
      <c r="O692" s="15"/>
    </row>
    <row r="693" spans="1:15" s="1" customFormat="1" x14ac:dyDescent="0.2">
      <c r="A693" s="16"/>
      <c r="C693" s="46"/>
      <c r="D693" s="46"/>
      <c r="E693" s="46"/>
      <c r="F693" s="50"/>
      <c r="G693" s="15"/>
      <c r="H693" s="15"/>
      <c r="I693" s="22"/>
      <c r="J693" s="15"/>
      <c r="K693" s="15"/>
      <c r="L693" s="15"/>
      <c r="M693" s="15"/>
      <c r="N693" s="15"/>
      <c r="O693" s="15"/>
    </row>
    <row r="694" spans="1:15" s="1" customFormat="1" x14ac:dyDescent="0.2">
      <c r="A694" s="16"/>
      <c r="C694" s="46"/>
      <c r="D694" s="46"/>
      <c r="E694" s="46"/>
      <c r="F694" s="50"/>
      <c r="G694" s="15"/>
      <c r="H694" s="15"/>
      <c r="I694" s="22"/>
      <c r="J694" s="15"/>
      <c r="K694" s="15"/>
      <c r="L694" s="15"/>
      <c r="M694" s="15"/>
      <c r="N694" s="15"/>
      <c r="O694" s="15"/>
    </row>
    <row r="695" spans="1:15" s="1" customFormat="1" x14ac:dyDescent="0.2">
      <c r="A695" s="16"/>
      <c r="C695" s="46"/>
      <c r="D695" s="46"/>
      <c r="E695" s="46"/>
      <c r="F695" s="50"/>
      <c r="G695" s="15"/>
      <c r="H695" s="15"/>
      <c r="I695" s="22"/>
      <c r="J695" s="15"/>
      <c r="K695" s="15"/>
      <c r="L695" s="15"/>
      <c r="M695" s="15"/>
      <c r="N695" s="15"/>
      <c r="O695" s="15"/>
    </row>
    <row r="696" spans="1:15" s="1" customFormat="1" x14ac:dyDescent="0.2">
      <c r="A696" s="16"/>
      <c r="C696" s="46"/>
      <c r="D696" s="46"/>
      <c r="E696" s="46"/>
      <c r="F696" s="50"/>
      <c r="G696" s="15"/>
      <c r="H696" s="15"/>
      <c r="I696" s="22"/>
      <c r="J696" s="15"/>
      <c r="K696" s="15"/>
      <c r="L696" s="15"/>
      <c r="M696" s="15"/>
      <c r="N696" s="15"/>
      <c r="O696" s="15"/>
    </row>
    <row r="697" spans="1:15" s="1" customFormat="1" x14ac:dyDescent="0.2">
      <c r="A697" s="16"/>
      <c r="C697" s="46"/>
      <c r="D697" s="46"/>
      <c r="E697" s="46"/>
      <c r="F697" s="50"/>
      <c r="G697" s="15"/>
      <c r="H697" s="15"/>
      <c r="I697" s="22"/>
      <c r="J697" s="15"/>
      <c r="K697" s="15"/>
      <c r="L697" s="15"/>
      <c r="M697" s="15"/>
      <c r="N697" s="15"/>
      <c r="O697" s="15"/>
    </row>
    <row r="698" spans="1:15" s="1" customFormat="1" x14ac:dyDescent="0.2">
      <c r="A698" s="16"/>
      <c r="C698" s="46"/>
      <c r="D698" s="46"/>
      <c r="E698" s="46"/>
      <c r="F698" s="50"/>
      <c r="G698" s="15"/>
      <c r="H698" s="15"/>
      <c r="I698" s="22"/>
      <c r="J698" s="15"/>
      <c r="K698" s="15"/>
      <c r="L698" s="15"/>
      <c r="M698" s="15"/>
      <c r="N698" s="15"/>
      <c r="O698" s="15"/>
    </row>
    <row r="699" spans="1:15" s="1" customFormat="1" x14ac:dyDescent="0.2">
      <c r="A699" s="16"/>
      <c r="C699" s="46"/>
      <c r="D699" s="46"/>
      <c r="E699" s="46"/>
      <c r="F699" s="50"/>
      <c r="G699" s="15"/>
      <c r="H699" s="15"/>
      <c r="I699" s="22"/>
      <c r="J699" s="15"/>
      <c r="K699" s="15"/>
      <c r="L699" s="15"/>
      <c r="M699" s="15"/>
      <c r="N699" s="15"/>
      <c r="O699" s="15"/>
    </row>
    <row r="700" spans="1:15" s="1" customFormat="1" x14ac:dyDescent="0.2">
      <c r="A700" s="16"/>
      <c r="C700" s="46"/>
      <c r="D700" s="46"/>
      <c r="E700" s="46"/>
      <c r="F700" s="50"/>
      <c r="G700" s="15"/>
      <c r="H700" s="15"/>
      <c r="I700" s="22"/>
      <c r="J700" s="15"/>
      <c r="K700" s="15"/>
      <c r="L700" s="15"/>
      <c r="M700" s="15"/>
      <c r="N700" s="15"/>
      <c r="O700" s="15"/>
    </row>
    <row r="701" spans="1:15" s="1" customFormat="1" ht="13.5" thickBot="1" x14ac:dyDescent="0.25">
      <c r="A701" s="17"/>
      <c r="B701" s="4"/>
      <c r="C701" s="47"/>
      <c r="D701" s="47"/>
      <c r="E701" s="47"/>
      <c r="F701" s="57"/>
      <c r="G701" s="24"/>
      <c r="H701" s="24"/>
      <c r="I701" s="23"/>
      <c r="J701" s="24"/>
      <c r="K701" s="24"/>
      <c r="L701" s="24"/>
      <c r="M701" s="24"/>
      <c r="N701" s="24"/>
      <c r="O701" s="24"/>
    </row>
    <row r="702" spans="1:15" s="1" customFormat="1" x14ac:dyDescent="0.2">
      <c r="A702" s="16"/>
      <c r="C702" s="46"/>
      <c r="D702" s="46"/>
      <c r="E702" s="46"/>
      <c r="F702" s="50"/>
      <c r="G702" s="15"/>
      <c r="H702" s="15"/>
      <c r="I702" s="22"/>
      <c r="J702" s="15"/>
      <c r="K702" s="15"/>
      <c r="L702" s="15"/>
      <c r="M702" s="15"/>
      <c r="N702" s="15"/>
      <c r="O702" s="15"/>
    </row>
    <row r="703" spans="1:15" s="1" customFormat="1" x14ac:dyDescent="0.2">
      <c r="A703" s="16"/>
      <c r="C703" s="46"/>
      <c r="D703" s="46"/>
      <c r="E703" s="46"/>
      <c r="F703" s="50"/>
      <c r="G703" s="15"/>
      <c r="H703" s="15"/>
      <c r="I703" s="22"/>
      <c r="J703" s="15"/>
      <c r="K703" s="15"/>
      <c r="L703" s="15"/>
      <c r="M703" s="15"/>
      <c r="N703" s="15"/>
      <c r="O703" s="15"/>
    </row>
    <row r="704" spans="1:15" s="1" customFormat="1" x14ac:dyDescent="0.2">
      <c r="A704" s="16"/>
      <c r="C704" s="46"/>
      <c r="D704" s="46"/>
      <c r="E704" s="46"/>
      <c r="F704" s="50"/>
      <c r="G704" s="15"/>
      <c r="H704" s="15"/>
      <c r="I704" s="22"/>
      <c r="J704" s="15"/>
      <c r="K704" s="15"/>
      <c r="L704" s="15"/>
      <c r="M704" s="15"/>
      <c r="N704" s="15"/>
      <c r="O704" s="15"/>
    </row>
    <row r="705" spans="1:15" s="1" customFormat="1" x14ac:dyDescent="0.2">
      <c r="A705" s="16"/>
      <c r="C705" s="46"/>
      <c r="D705" s="46"/>
      <c r="E705" s="46"/>
      <c r="F705" s="50"/>
      <c r="G705" s="15"/>
      <c r="H705" s="15"/>
      <c r="I705" s="22"/>
      <c r="J705" s="15"/>
      <c r="K705" s="15"/>
      <c r="L705" s="15"/>
      <c r="M705" s="15"/>
      <c r="N705" s="15"/>
      <c r="O705" s="15"/>
    </row>
    <row r="706" spans="1:15" s="1" customFormat="1" x14ac:dyDescent="0.2">
      <c r="A706" s="16"/>
      <c r="C706" s="46"/>
      <c r="D706" s="46"/>
      <c r="E706" s="46"/>
      <c r="F706" s="50"/>
      <c r="G706" s="15"/>
      <c r="H706" s="15"/>
      <c r="I706" s="22"/>
      <c r="J706" s="15"/>
      <c r="K706" s="15"/>
      <c r="L706" s="15"/>
      <c r="M706" s="15"/>
      <c r="N706" s="15"/>
      <c r="O706" s="15"/>
    </row>
    <row r="707" spans="1:15" s="1" customFormat="1" x14ac:dyDescent="0.2">
      <c r="A707" s="16"/>
      <c r="C707" s="46"/>
      <c r="D707" s="46"/>
      <c r="E707" s="46"/>
      <c r="F707" s="50"/>
      <c r="G707" s="15"/>
      <c r="H707" s="15"/>
      <c r="I707" s="22"/>
      <c r="J707" s="15"/>
      <c r="K707" s="15"/>
      <c r="L707" s="15"/>
      <c r="M707" s="15"/>
      <c r="N707" s="15"/>
      <c r="O707" s="15"/>
    </row>
    <row r="708" spans="1:15" s="1" customFormat="1" x14ac:dyDescent="0.2">
      <c r="A708" s="16"/>
      <c r="C708" s="46"/>
      <c r="D708" s="46"/>
      <c r="E708" s="46"/>
      <c r="F708" s="50"/>
      <c r="G708" s="15"/>
      <c r="H708" s="15"/>
      <c r="I708" s="22"/>
      <c r="J708" s="15"/>
      <c r="K708" s="15"/>
      <c r="L708" s="15"/>
      <c r="M708" s="15"/>
      <c r="N708" s="15"/>
      <c r="O708" s="15"/>
    </row>
    <row r="709" spans="1:15" s="1" customFormat="1" x14ac:dyDescent="0.2">
      <c r="A709" s="16"/>
      <c r="C709" s="46"/>
      <c r="D709" s="46"/>
      <c r="E709" s="46"/>
      <c r="F709" s="50"/>
      <c r="G709" s="15"/>
      <c r="H709" s="15"/>
      <c r="I709" s="22"/>
      <c r="J709" s="15"/>
      <c r="K709" s="15"/>
      <c r="L709" s="15"/>
      <c r="M709" s="15"/>
      <c r="N709" s="15"/>
      <c r="O709" s="15"/>
    </row>
    <row r="710" spans="1:15" s="1" customFormat="1" x14ac:dyDescent="0.2">
      <c r="A710" s="16"/>
      <c r="C710" s="46"/>
      <c r="D710" s="46"/>
      <c r="E710" s="46"/>
      <c r="F710" s="50"/>
      <c r="G710" s="15"/>
      <c r="H710" s="15"/>
      <c r="I710" s="22"/>
      <c r="J710" s="15"/>
      <c r="K710" s="15"/>
      <c r="L710" s="15"/>
      <c r="M710" s="15"/>
      <c r="N710" s="15"/>
      <c r="O710" s="15"/>
    </row>
    <row r="711" spans="1:15" s="1" customFormat="1" x14ac:dyDescent="0.2">
      <c r="A711" s="16"/>
      <c r="C711" s="46"/>
      <c r="D711" s="46"/>
      <c r="E711" s="46"/>
      <c r="F711" s="50"/>
      <c r="G711" s="15"/>
      <c r="H711" s="15"/>
      <c r="I711" s="22"/>
      <c r="J711" s="15"/>
      <c r="K711" s="15"/>
      <c r="L711" s="15"/>
      <c r="M711" s="15"/>
      <c r="N711" s="15"/>
      <c r="O711" s="15"/>
    </row>
    <row r="712" spans="1:15" s="1" customFormat="1" x14ac:dyDescent="0.2">
      <c r="A712" s="16"/>
      <c r="C712" s="46"/>
      <c r="D712" s="46"/>
      <c r="E712" s="46"/>
      <c r="F712" s="50"/>
      <c r="G712" s="15"/>
      <c r="H712" s="15"/>
      <c r="I712" s="22"/>
      <c r="J712" s="15"/>
      <c r="K712" s="15"/>
      <c r="L712" s="15"/>
      <c r="M712" s="15"/>
      <c r="N712" s="15"/>
      <c r="O712" s="15"/>
    </row>
    <row r="713" spans="1:15" s="1" customFormat="1" ht="13.5" thickBot="1" x14ac:dyDescent="0.25">
      <c r="A713" s="17"/>
      <c r="B713" s="4"/>
      <c r="C713" s="47"/>
      <c r="D713" s="47"/>
      <c r="E713" s="47"/>
      <c r="F713" s="57"/>
      <c r="G713" s="24"/>
      <c r="H713" s="24"/>
      <c r="I713" s="23"/>
      <c r="J713" s="24"/>
      <c r="K713" s="24"/>
      <c r="L713" s="24"/>
      <c r="M713" s="24"/>
      <c r="N713" s="24"/>
      <c r="O713" s="24"/>
    </row>
    <row r="714" spans="1:15" s="1" customFormat="1" x14ac:dyDescent="0.2">
      <c r="A714" s="16"/>
      <c r="C714" s="46"/>
      <c r="D714" s="46"/>
      <c r="E714" s="46"/>
      <c r="F714" s="50"/>
      <c r="G714" s="15"/>
      <c r="H714" s="15"/>
      <c r="I714" s="22"/>
      <c r="J714" s="15"/>
      <c r="K714" s="15"/>
      <c r="L714" s="15"/>
      <c r="M714" s="15"/>
      <c r="N714" s="15"/>
      <c r="O714" s="15"/>
    </row>
    <row r="715" spans="1:15" s="1" customFormat="1" x14ac:dyDescent="0.2">
      <c r="A715" s="16"/>
      <c r="C715" s="46"/>
      <c r="D715" s="46"/>
      <c r="E715" s="46"/>
      <c r="F715" s="50"/>
      <c r="G715" s="15"/>
      <c r="H715" s="15"/>
      <c r="I715" s="22"/>
      <c r="J715" s="15"/>
      <c r="K715" s="15"/>
      <c r="L715" s="15"/>
      <c r="M715" s="15"/>
      <c r="N715" s="15"/>
      <c r="O715" s="15"/>
    </row>
    <row r="716" spans="1:15" s="1" customFormat="1" x14ac:dyDescent="0.2">
      <c r="A716" s="16"/>
      <c r="C716" s="46"/>
      <c r="D716" s="46"/>
      <c r="E716" s="46"/>
      <c r="F716" s="50"/>
      <c r="G716" s="15"/>
      <c r="H716" s="15"/>
      <c r="I716" s="22"/>
      <c r="J716" s="15"/>
      <c r="K716" s="15"/>
      <c r="L716" s="15"/>
      <c r="M716" s="15"/>
      <c r="N716" s="15"/>
      <c r="O716" s="15"/>
    </row>
    <row r="717" spans="1:15" s="1" customFormat="1" x14ac:dyDescent="0.2">
      <c r="A717" s="16"/>
      <c r="C717" s="46"/>
      <c r="D717" s="46"/>
      <c r="E717" s="46"/>
      <c r="F717" s="50"/>
      <c r="G717" s="15"/>
      <c r="H717" s="15"/>
      <c r="I717" s="22"/>
      <c r="J717" s="15"/>
      <c r="K717" s="15"/>
      <c r="L717" s="15"/>
      <c r="M717" s="15"/>
      <c r="N717" s="15"/>
      <c r="O717" s="15"/>
    </row>
    <row r="718" spans="1:15" s="1" customFormat="1" x14ac:dyDescent="0.2">
      <c r="A718" s="16"/>
      <c r="C718" s="46"/>
      <c r="D718" s="46"/>
      <c r="E718" s="46"/>
      <c r="F718" s="50"/>
      <c r="G718" s="15"/>
      <c r="H718" s="15"/>
      <c r="I718" s="22"/>
      <c r="J718" s="15"/>
      <c r="K718" s="15"/>
      <c r="L718" s="15"/>
      <c r="M718" s="15"/>
      <c r="N718" s="15"/>
      <c r="O718" s="15"/>
    </row>
    <row r="719" spans="1:15" s="1" customFormat="1" x14ac:dyDescent="0.2">
      <c r="A719" s="16"/>
      <c r="C719" s="46"/>
      <c r="D719" s="46"/>
      <c r="E719" s="46"/>
      <c r="F719" s="50"/>
      <c r="G719" s="15"/>
      <c r="H719" s="15"/>
      <c r="I719" s="22"/>
      <c r="J719" s="15"/>
      <c r="K719" s="15"/>
      <c r="L719" s="15"/>
      <c r="M719" s="15"/>
      <c r="N719" s="15"/>
      <c r="O719" s="15"/>
    </row>
    <row r="720" spans="1:15" s="1" customFormat="1" x14ac:dyDescent="0.2">
      <c r="A720" s="16"/>
      <c r="C720" s="46"/>
      <c r="D720" s="46"/>
      <c r="E720" s="46"/>
      <c r="F720" s="50"/>
      <c r="G720" s="15"/>
      <c r="H720" s="15"/>
      <c r="I720" s="22"/>
      <c r="J720" s="15"/>
      <c r="K720" s="15"/>
      <c r="L720" s="15"/>
      <c r="M720" s="15"/>
      <c r="N720" s="15"/>
      <c r="O720" s="15"/>
    </row>
    <row r="721" spans="1:15" s="1" customFormat="1" x14ac:dyDescent="0.2">
      <c r="A721" s="16"/>
      <c r="C721" s="46"/>
      <c r="D721" s="46"/>
      <c r="E721" s="46"/>
      <c r="F721" s="50"/>
      <c r="G721" s="15"/>
      <c r="H721" s="15"/>
      <c r="I721" s="22"/>
      <c r="J721" s="15"/>
      <c r="K721" s="15"/>
      <c r="L721" s="15"/>
      <c r="M721" s="15"/>
      <c r="N721" s="15"/>
      <c r="O721" s="15"/>
    </row>
    <row r="722" spans="1:15" s="1" customFormat="1" x14ac:dyDescent="0.2">
      <c r="A722" s="16"/>
      <c r="C722" s="46"/>
      <c r="D722" s="46"/>
      <c r="E722" s="46"/>
      <c r="F722" s="50"/>
      <c r="G722" s="15"/>
      <c r="H722" s="15"/>
      <c r="I722" s="22"/>
      <c r="J722" s="15"/>
      <c r="K722" s="15"/>
      <c r="L722" s="15"/>
      <c r="M722" s="15"/>
      <c r="N722" s="15"/>
      <c r="O722" s="15"/>
    </row>
    <row r="723" spans="1:15" s="1" customFormat="1" x14ac:dyDescent="0.2">
      <c r="A723" s="16"/>
      <c r="C723" s="46"/>
      <c r="D723" s="46"/>
      <c r="E723" s="46"/>
      <c r="F723" s="50"/>
      <c r="G723" s="15"/>
      <c r="H723" s="15"/>
      <c r="I723" s="22"/>
      <c r="J723" s="15"/>
      <c r="K723" s="15"/>
      <c r="L723" s="15"/>
      <c r="M723" s="15"/>
      <c r="N723" s="15"/>
      <c r="O723" s="15"/>
    </row>
    <row r="724" spans="1:15" s="1" customFormat="1" x14ac:dyDescent="0.2">
      <c r="A724" s="16"/>
      <c r="C724" s="46"/>
      <c r="D724" s="46"/>
      <c r="E724" s="46"/>
      <c r="F724" s="50"/>
      <c r="G724" s="15"/>
      <c r="H724" s="15"/>
      <c r="I724" s="22"/>
      <c r="J724" s="15"/>
      <c r="K724" s="15"/>
      <c r="L724" s="15"/>
      <c r="M724" s="15"/>
      <c r="N724" s="15"/>
      <c r="O724" s="15"/>
    </row>
    <row r="725" spans="1:15" s="1" customFormat="1" ht="13.5" thickBot="1" x14ac:dyDescent="0.25">
      <c r="A725" s="17"/>
      <c r="B725" s="4"/>
      <c r="C725" s="47"/>
      <c r="D725" s="47"/>
      <c r="E725" s="47"/>
      <c r="F725" s="57"/>
      <c r="G725" s="24"/>
      <c r="H725" s="24"/>
      <c r="I725" s="23"/>
      <c r="J725" s="24"/>
      <c r="K725" s="24"/>
      <c r="L725" s="24"/>
      <c r="M725" s="24"/>
      <c r="N725" s="24"/>
      <c r="O725" s="24"/>
    </row>
    <row r="726" spans="1:15" s="1" customFormat="1" x14ac:dyDescent="0.2">
      <c r="A726" s="16"/>
      <c r="C726" s="46"/>
      <c r="D726" s="46"/>
      <c r="E726" s="46"/>
      <c r="F726" s="50"/>
      <c r="G726" s="15"/>
      <c r="H726" s="15"/>
      <c r="I726" s="22"/>
      <c r="J726" s="15"/>
      <c r="K726" s="15"/>
      <c r="L726" s="15"/>
      <c r="M726" s="15"/>
      <c r="N726" s="15"/>
      <c r="O726" s="15"/>
    </row>
    <row r="727" spans="1:15" s="1" customFormat="1" x14ac:dyDescent="0.2">
      <c r="A727" s="16"/>
      <c r="C727" s="46"/>
      <c r="D727" s="46"/>
      <c r="E727" s="46"/>
      <c r="F727" s="50"/>
      <c r="G727" s="15"/>
      <c r="H727" s="15"/>
      <c r="I727" s="22"/>
      <c r="J727" s="15"/>
      <c r="K727" s="15"/>
      <c r="L727" s="15"/>
      <c r="M727" s="15"/>
      <c r="N727" s="15"/>
      <c r="O727" s="15"/>
    </row>
    <row r="728" spans="1:15" s="1" customFormat="1" x14ac:dyDescent="0.2">
      <c r="A728" s="16"/>
      <c r="C728" s="46"/>
      <c r="D728" s="46"/>
      <c r="E728" s="46"/>
      <c r="F728" s="50"/>
      <c r="G728" s="15"/>
      <c r="H728" s="15"/>
      <c r="I728" s="22"/>
      <c r="J728" s="15"/>
      <c r="K728" s="15"/>
      <c r="L728" s="15"/>
      <c r="M728" s="15"/>
      <c r="N728" s="15"/>
      <c r="O728" s="15"/>
    </row>
    <row r="729" spans="1:15" s="1" customFormat="1" x14ac:dyDescent="0.2">
      <c r="A729" s="16"/>
      <c r="C729" s="46"/>
      <c r="D729" s="46"/>
      <c r="E729" s="46"/>
      <c r="F729" s="50"/>
      <c r="G729" s="15"/>
      <c r="H729" s="15"/>
      <c r="I729" s="22"/>
      <c r="J729" s="15"/>
      <c r="K729" s="15"/>
      <c r="L729" s="15"/>
      <c r="M729" s="15"/>
      <c r="N729" s="15"/>
      <c r="O729" s="15"/>
    </row>
    <row r="730" spans="1:15" s="1" customFormat="1" x14ac:dyDescent="0.2">
      <c r="A730" s="16"/>
      <c r="C730" s="46"/>
      <c r="D730" s="46"/>
      <c r="E730" s="46"/>
      <c r="F730" s="50"/>
      <c r="G730" s="15"/>
      <c r="H730" s="15"/>
      <c r="I730" s="22"/>
      <c r="J730" s="15"/>
      <c r="K730" s="15"/>
      <c r="L730" s="15"/>
      <c r="M730" s="15"/>
      <c r="N730" s="15"/>
      <c r="O730" s="15"/>
    </row>
    <row r="731" spans="1:15" s="1" customFormat="1" x14ac:dyDescent="0.2">
      <c r="A731" s="16"/>
      <c r="C731" s="46"/>
      <c r="D731" s="46"/>
      <c r="E731" s="46"/>
      <c r="F731" s="50"/>
      <c r="G731" s="15"/>
      <c r="H731" s="15"/>
      <c r="I731" s="22"/>
      <c r="J731" s="15"/>
      <c r="K731" s="15"/>
      <c r="L731" s="15"/>
      <c r="M731" s="15"/>
      <c r="N731" s="15"/>
      <c r="O731" s="15"/>
    </row>
    <row r="732" spans="1:15" s="1" customFormat="1" x14ac:dyDescent="0.2">
      <c r="A732" s="16"/>
      <c r="C732" s="46"/>
      <c r="D732" s="46"/>
      <c r="E732" s="46"/>
      <c r="F732" s="50"/>
      <c r="G732" s="15"/>
      <c r="H732" s="15"/>
      <c r="I732" s="22"/>
      <c r="J732" s="15"/>
      <c r="K732" s="15"/>
      <c r="L732" s="15"/>
      <c r="M732" s="15"/>
      <c r="N732" s="15"/>
      <c r="O732" s="15"/>
    </row>
    <row r="733" spans="1:15" s="1" customFormat="1" x14ac:dyDescent="0.2">
      <c r="A733" s="16"/>
      <c r="C733" s="46"/>
      <c r="D733" s="46"/>
      <c r="E733" s="46"/>
      <c r="F733" s="50"/>
      <c r="G733" s="15"/>
      <c r="H733" s="15"/>
      <c r="I733" s="22"/>
      <c r="J733" s="15"/>
      <c r="K733" s="15"/>
      <c r="L733" s="15"/>
      <c r="M733" s="15"/>
      <c r="N733" s="15"/>
      <c r="O733" s="15"/>
    </row>
    <row r="734" spans="1:15" s="1" customFormat="1" x14ac:dyDescent="0.2">
      <c r="A734" s="16"/>
      <c r="C734" s="46"/>
      <c r="D734" s="46"/>
      <c r="E734" s="46"/>
      <c r="F734" s="50"/>
      <c r="G734" s="15"/>
      <c r="H734" s="15"/>
      <c r="I734" s="22"/>
      <c r="J734" s="15"/>
      <c r="K734" s="15"/>
      <c r="L734" s="15"/>
      <c r="M734" s="15"/>
      <c r="N734" s="15"/>
      <c r="O734" s="15"/>
    </row>
    <row r="735" spans="1:15" s="1" customFormat="1" x14ac:dyDescent="0.2">
      <c r="A735" s="16"/>
      <c r="C735" s="46"/>
      <c r="D735" s="46"/>
      <c r="E735" s="46"/>
      <c r="F735" s="50"/>
      <c r="G735" s="15"/>
      <c r="H735" s="15"/>
      <c r="I735" s="22"/>
      <c r="J735" s="15"/>
      <c r="K735" s="15"/>
      <c r="L735" s="15"/>
      <c r="M735" s="15"/>
      <c r="N735" s="15"/>
      <c r="O735" s="15"/>
    </row>
    <row r="736" spans="1:15" s="1" customFormat="1" x14ac:dyDescent="0.2">
      <c r="A736" s="16"/>
      <c r="C736" s="46"/>
      <c r="D736" s="46"/>
      <c r="E736" s="46"/>
      <c r="F736" s="50"/>
      <c r="G736" s="15"/>
      <c r="H736" s="15"/>
      <c r="I736" s="22"/>
      <c r="J736" s="15"/>
      <c r="K736" s="15"/>
      <c r="L736" s="15"/>
      <c r="M736" s="15"/>
      <c r="N736" s="15"/>
      <c r="O736" s="15"/>
    </row>
    <row r="737" spans="1:18" s="1" customFormat="1" ht="13.5" thickBot="1" x14ac:dyDescent="0.25">
      <c r="A737" s="17"/>
      <c r="B737" s="4"/>
      <c r="C737" s="47"/>
      <c r="D737" s="47"/>
      <c r="E737" s="47"/>
      <c r="F737" s="57"/>
      <c r="G737" s="24"/>
      <c r="H737" s="24"/>
      <c r="I737" s="23"/>
      <c r="J737" s="24"/>
      <c r="K737" s="24"/>
      <c r="L737" s="24"/>
      <c r="M737" s="24"/>
      <c r="N737" s="24"/>
      <c r="O737" s="24"/>
    </row>
    <row r="738" spans="1:18" s="1" customFormat="1" x14ac:dyDescent="0.2">
      <c r="A738" s="16"/>
      <c r="C738" s="46"/>
      <c r="D738" s="46"/>
      <c r="E738" s="46"/>
      <c r="F738" s="50"/>
      <c r="G738" s="15"/>
      <c r="H738" s="15"/>
      <c r="I738" s="22"/>
      <c r="J738" s="15"/>
      <c r="K738" s="15"/>
      <c r="L738" s="15"/>
      <c r="M738" s="15"/>
      <c r="N738" s="15"/>
      <c r="O738" s="15"/>
    </row>
    <row r="739" spans="1:18" s="1" customFormat="1" x14ac:dyDescent="0.2">
      <c r="A739" s="16"/>
      <c r="C739" s="46"/>
      <c r="D739" s="46"/>
      <c r="E739" s="46"/>
      <c r="F739" s="50"/>
      <c r="G739" s="15"/>
      <c r="H739" s="15"/>
      <c r="I739" s="22"/>
      <c r="J739" s="15"/>
      <c r="K739" s="15"/>
      <c r="L739" s="15"/>
      <c r="M739" s="15"/>
      <c r="N739" s="15"/>
      <c r="O739" s="15"/>
    </row>
    <row r="740" spans="1:18" s="1" customFormat="1" x14ac:dyDescent="0.2">
      <c r="A740" s="16"/>
      <c r="C740" s="46"/>
      <c r="D740" s="46"/>
      <c r="E740" s="46"/>
      <c r="F740" s="50"/>
      <c r="G740" s="15"/>
      <c r="H740" s="15"/>
      <c r="I740" s="22"/>
      <c r="J740" s="15"/>
      <c r="K740" s="15"/>
      <c r="L740" s="15"/>
      <c r="M740" s="15"/>
      <c r="N740" s="15"/>
      <c r="O740" s="15"/>
    </row>
    <row r="741" spans="1:18" s="1" customFormat="1" x14ac:dyDescent="0.2">
      <c r="A741" s="16"/>
      <c r="C741" s="46"/>
      <c r="D741" s="46"/>
      <c r="E741" s="46"/>
      <c r="F741" s="50"/>
      <c r="G741" s="15"/>
      <c r="H741" s="15"/>
      <c r="I741" s="22"/>
      <c r="J741" s="15"/>
      <c r="K741" s="15"/>
      <c r="L741" s="15"/>
      <c r="M741" s="15"/>
      <c r="N741" s="15"/>
      <c r="O741" s="15"/>
    </row>
    <row r="742" spans="1:18" x14ac:dyDescent="0.2">
      <c r="A742" s="16"/>
      <c r="B742" s="1"/>
      <c r="C742" s="46"/>
      <c r="D742" s="46"/>
      <c r="E742" s="46"/>
      <c r="F742" s="50"/>
      <c r="G742" s="15"/>
      <c r="H742" s="15"/>
      <c r="I742" s="22"/>
      <c r="J742" s="15"/>
      <c r="K742" s="15"/>
      <c r="L742" s="15"/>
      <c r="M742" s="15"/>
      <c r="N742" s="15"/>
      <c r="O742" s="15"/>
      <c r="P742" s="1"/>
      <c r="Q742" s="1"/>
      <c r="R742" s="1"/>
    </row>
    <row r="743" spans="1:18" x14ac:dyDescent="0.2">
      <c r="A743" s="16"/>
      <c r="B743" s="1"/>
      <c r="C743" s="46"/>
      <c r="D743" s="46"/>
      <c r="E743" s="46"/>
      <c r="F743" s="50"/>
      <c r="G743" s="15"/>
      <c r="H743" s="15"/>
      <c r="I743" s="22"/>
      <c r="J743" s="15"/>
      <c r="K743" s="15"/>
      <c r="L743" s="15"/>
      <c r="M743" s="15"/>
      <c r="N743" s="15"/>
      <c r="O743" s="15"/>
      <c r="P743" s="1"/>
      <c r="Q743" s="1"/>
      <c r="R743" s="1"/>
    </row>
    <row r="744" spans="1:18" x14ac:dyDescent="0.2">
      <c r="A744" s="16"/>
      <c r="B744" s="1"/>
      <c r="C744" s="46"/>
      <c r="D744" s="46"/>
      <c r="E744" s="46"/>
      <c r="F744" s="50"/>
      <c r="G744" s="15"/>
      <c r="H744" s="15"/>
      <c r="I744" s="22"/>
      <c r="J744" s="15"/>
      <c r="K744" s="15"/>
      <c r="L744" s="15"/>
      <c r="M744" s="15"/>
      <c r="N744" s="15"/>
      <c r="O744" s="15"/>
      <c r="P744" s="1"/>
      <c r="Q744" s="1"/>
      <c r="R744" s="1"/>
    </row>
    <row r="745" spans="1:18" x14ac:dyDescent="0.2">
      <c r="A745" s="16"/>
      <c r="B745" s="1"/>
      <c r="C745" s="46"/>
      <c r="D745" s="46"/>
      <c r="E745" s="46"/>
      <c r="F745" s="50"/>
      <c r="G745" s="15"/>
      <c r="H745" s="15"/>
      <c r="I745" s="22"/>
      <c r="J745" s="15"/>
      <c r="K745" s="15"/>
      <c r="L745" s="15"/>
      <c r="M745" s="15"/>
      <c r="N745" s="15"/>
      <c r="O745" s="15"/>
      <c r="P745" s="1"/>
      <c r="Q745" s="1"/>
      <c r="R745" s="1"/>
    </row>
    <row r="746" spans="1:18" x14ac:dyDescent="0.2">
      <c r="A746" s="16"/>
      <c r="B746" s="1"/>
      <c r="C746" s="46"/>
      <c r="D746" s="46"/>
      <c r="E746" s="46"/>
      <c r="F746" s="50"/>
      <c r="G746" s="15"/>
      <c r="H746" s="15"/>
      <c r="I746" s="22"/>
      <c r="J746" s="15"/>
      <c r="K746" s="15"/>
      <c r="L746" s="15"/>
      <c r="M746" s="15"/>
      <c r="N746" s="15"/>
      <c r="O746" s="15"/>
      <c r="P746" s="1"/>
      <c r="Q746" s="1"/>
      <c r="R746" s="1"/>
    </row>
    <row r="747" spans="1:18" x14ac:dyDescent="0.2">
      <c r="A747" s="16"/>
      <c r="B747" s="1"/>
      <c r="C747" s="46"/>
      <c r="D747" s="46"/>
      <c r="E747" s="46"/>
      <c r="F747" s="50"/>
      <c r="G747" s="15"/>
      <c r="H747" s="15"/>
      <c r="I747" s="22"/>
      <c r="J747" s="15"/>
      <c r="K747" s="15"/>
      <c r="L747" s="15"/>
      <c r="M747" s="15"/>
      <c r="N747" s="15"/>
      <c r="O747" s="15"/>
      <c r="P747" s="1"/>
      <c r="Q747" s="1"/>
      <c r="R747" s="1"/>
    </row>
    <row r="748" spans="1:18" x14ac:dyDescent="0.2">
      <c r="A748" s="16"/>
      <c r="B748" s="1"/>
      <c r="C748" s="46"/>
      <c r="D748" s="46"/>
      <c r="E748" s="46"/>
      <c r="F748" s="50"/>
      <c r="G748" s="15"/>
      <c r="H748" s="15"/>
      <c r="I748" s="22"/>
      <c r="J748" s="15"/>
      <c r="K748" s="15"/>
      <c r="L748" s="15"/>
      <c r="M748" s="15"/>
      <c r="N748" s="15"/>
      <c r="O748" s="15"/>
      <c r="P748" s="1"/>
      <c r="Q748" s="1"/>
      <c r="R748" s="1"/>
    </row>
    <row r="749" spans="1:18" ht="13.5" thickBot="1" x14ac:dyDescent="0.25">
      <c r="A749" s="17"/>
      <c r="B749" s="4"/>
      <c r="C749" s="47"/>
      <c r="D749" s="47"/>
      <c r="E749" s="47"/>
      <c r="F749" s="57"/>
      <c r="G749" s="24"/>
      <c r="H749" s="24"/>
      <c r="I749" s="23"/>
      <c r="J749" s="24"/>
      <c r="K749" s="24"/>
      <c r="L749" s="24"/>
      <c r="M749" s="24"/>
      <c r="N749" s="24"/>
      <c r="O749" s="24"/>
      <c r="P749" s="1"/>
      <c r="Q749" s="1"/>
      <c r="R749" s="1"/>
    </row>
    <row r="750" spans="1:18" x14ac:dyDescent="0.2">
      <c r="A750" s="16"/>
      <c r="B750" s="1"/>
      <c r="C750" s="46"/>
      <c r="D750" s="46"/>
      <c r="E750" s="46"/>
      <c r="F750" s="50"/>
      <c r="G750" s="15"/>
      <c r="H750" s="15"/>
      <c r="I750" s="22"/>
      <c r="J750" s="15"/>
      <c r="K750" s="15"/>
      <c r="L750" s="15"/>
      <c r="M750" s="15"/>
      <c r="N750" s="15"/>
      <c r="O750" s="15"/>
      <c r="P750" s="1"/>
      <c r="Q750" s="1"/>
      <c r="R750" s="1"/>
    </row>
    <row r="751" spans="1:18" x14ac:dyDescent="0.2">
      <c r="A751" s="16"/>
      <c r="B751" s="1"/>
      <c r="C751" s="46"/>
      <c r="D751" s="46"/>
      <c r="E751" s="46"/>
      <c r="F751" s="50"/>
      <c r="G751" s="15"/>
      <c r="H751" s="15"/>
      <c r="I751" s="22"/>
      <c r="J751" s="15"/>
      <c r="K751" s="15"/>
      <c r="L751" s="15"/>
      <c r="M751" s="15"/>
      <c r="N751" s="15"/>
      <c r="O751" s="15"/>
      <c r="P751" s="1"/>
      <c r="Q751" s="1"/>
      <c r="R751" s="1"/>
    </row>
    <row r="752" spans="1:18" x14ac:dyDescent="0.2">
      <c r="A752" s="16"/>
      <c r="B752" s="1"/>
      <c r="C752" s="46"/>
      <c r="D752" s="46"/>
      <c r="E752" s="46"/>
      <c r="F752" s="50"/>
      <c r="G752" s="15"/>
      <c r="H752" s="15"/>
      <c r="I752" s="22"/>
      <c r="J752" s="15"/>
      <c r="K752" s="15"/>
      <c r="L752" s="15"/>
      <c r="M752" s="15"/>
      <c r="N752" s="15"/>
      <c r="O752" s="15"/>
      <c r="P752" s="1"/>
      <c r="Q752" s="1"/>
      <c r="R752" s="1"/>
    </row>
    <row r="753" spans="1:18" x14ac:dyDescent="0.2">
      <c r="A753" s="16"/>
      <c r="B753" s="1"/>
      <c r="C753" s="46"/>
      <c r="D753" s="46"/>
      <c r="E753" s="46"/>
      <c r="F753" s="50"/>
      <c r="G753" s="15"/>
      <c r="H753" s="15"/>
      <c r="I753" s="22"/>
      <c r="J753" s="15"/>
      <c r="K753" s="15"/>
      <c r="L753" s="15"/>
      <c r="M753" s="15"/>
      <c r="N753" s="15"/>
      <c r="O753" s="15"/>
      <c r="P753" s="1"/>
      <c r="Q753" s="1"/>
      <c r="R753" s="1"/>
    </row>
    <row r="754" spans="1:18" x14ac:dyDescent="0.2">
      <c r="A754" s="16"/>
      <c r="B754" s="1"/>
      <c r="C754" s="46"/>
      <c r="D754" s="46"/>
      <c r="E754" s="46"/>
      <c r="F754" s="50"/>
      <c r="G754" s="15"/>
      <c r="H754" s="15"/>
      <c r="I754" s="22"/>
      <c r="J754" s="15"/>
      <c r="K754" s="15"/>
      <c r="L754" s="15"/>
      <c r="M754" s="15"/>
      <c r="N754" s="15"/>
      <c r="O754" s="15"/>
      <c r="P754" s="1"/>
      <c r="Q754" s="1"/>
      <c r="R754" s="1"/>
    </row>
    <row r="755" spans="1:18" x14ac:dyDescent="0.2">
      <c r="A755" s="16"/>
      <c r="B755" s="1"/>
      <c r="C755" s="46"/>
      <c r="D755" s="46"/>
      <c r="E755" s="46"/>
      <c r="F755" s="50"/>
      <c r="G755" s="15"/>
      <c r="H755" s="15"/>
      <c r="I755" s="22"/>
      <c r="J755" s="15"/>
      <c r="K755" s="15"/>
      <c r="L755" s="15"/>
      <c r="M755" s="15"/>
      <c r="N755" s="15"/>
      <c r="O755" s="15"/>
      <c r="P755" s="1"/>
      <c r="Q755" s="1"/>
      <c r="R755" s="1"/>
    </row>
    <row r="756" spans="1:18" x14ac:dyDescent="0.2">
      <c r="A756" s="16"/>
      <c r="B756" s="1"/>
      <c r="C756" s="46"/>
      <c r="D756" s="46"/>
      <c r="E756" s="46"/>
      <c r="F756" s="50"/>
      <c r="G756" s="15"/>
      <c r="H756" s="15"/>
      <c r="I756" s="22"/>
      <c r="J756" s="15"/>
      <c r="K756" s="15"/>
      <c r="L756" s="15"/>
      <c r="M756" s="15"/>
      <c r="N756" s="15"/>
      <c r="O756" s="15"/>
      <c r="P756" s="1"/>
      <c r="Q756" s="1"/>
      <c r="R756" s="1"/>
    </row>
    <row r="757" spans="1:18" x14ac:dyDescent="0.2">
      <c r="A757" s="16"/>
      <c r="B757" s="1"/>
      <c r="C757" s="46"/>
      <c r="D757" s="46"/>
      <c r="E757" s="46"/>
      <c r="F757" s="50"/>
      <c r="G757" s="15"/>
      <c r="H757" s="15"/>
      <c r="I757" s="22"/>
      <c r="J757" s="15"/>
      <c r="K757" s="15"/>
      <c r="L757" s="15"/>
      <c r="M757" s="15"/>
      <c r="N757" s="15"/>
      <c r="O757" s="15"/>
      <c r="P757" s="1"/>
      <c r="Q757" s="1"/>
      <c r="R757" s="1"/>
    </row>
    <row r="758" spans="1:18" x14ac:dyDescent="0.2">
      <c r="A758" s="16"/>
      <c r="B758" s="1"/>
      <c r="C758" s="46"/>
      <c r="D758" s="46"/>
      <c r="E758" s="46"/>
      <c r="F758" s="50"/>
      <c r="G758" s="15"/>
      <c r="H758" s="15"/>
      <c r="I758" s="22"/>
      <c r="J758" s="15"/>
      <c r="K758" s="15"/>
      <c r="L758" s="15"/>
      <c r="M758" s="15"/>
      <c r="N758" s="15"/>
      <c r="O758" s="15"/>
      <c r="P758" s="1"/>
      <c r="Q758" s="1"/>
      <c r="R758" s="1"/>
    </row>
    <row r="759" spans="1:18" x14ac:dyDescent="0.2">
      <c r="A759" s="16"/>
      <c r="B759" s="1"/>
      <c r="C759" s="46"/>
      <c r="D759" s="46"/>
      <c r="E759" s="46"/>
      <c r="F759" s="50"/>
      <c r="G759" s="15"/>
      <c r="H759" s="15"/>
      <c r="I759" s="22"/>
      <c r="J759" s="15"/>
      <c r="K759" s="15"/>
      <c r="L759" s="15"/>
      <c r="M759" s="15"/>
      <c r="N759" s="15"/>
      <c r="O759" s="15"/>
      <c r="P759" s="1"/>
      <c r="Q759" s="1"/>
      <c r="R759" s="1"/>
    </row>
    <row r="760" spans="1:18" x14ac:dyDescent="0.2">
      <c r="A760" s="16"/>
      <c r="B760" s="1"/>
      <c r="C760" s="46"/>
      <c r="D760" s="46"/>
      <c r="E760" s="46"/>
      <c r="F760" s="50"/>
      <c r="G760" s="15"/>
      <c r="H760" s="15"/>
      <c r="I760" s="22"/>
      <c r="J760" s="15"/>
      <c r="K760" s="15"/>
      <c r="L760" s="15"/>
      <c r="M760" s="15"/>
      <c r="N760" s="15"/>
      <c r="O760" s="15"/>
      <c r="P760" s="1"/>
      <c r="Q760" s="1"/>
      <c r="R760" s="1"/>
    </row>
    <row r="761" spans="1:18" ht="13.5" thickBot="1" x14ac:dyDescent="0.25">
      <c r="A761" s="17"/>
      <c r="B761" s="4"/>
      <c r="C761" s="46"/>
      <c r="D761" s="46"/>
      <c r="E761" s="46"/>
      <c r="F761" s="50"/>
      <c r="G761" s="15"/>
      <c r="H761" s="15"/>
      <c r="I761" s="22"/>
      <c r="J761" s="24"/>
      <c r="K761" s="15"/>
      <c r="L761" s="15"/>
      <c r="M761" s="15"/>
      <c r="N761" s="15"/>
      <c r="O761" s="15"/>
      <c r="P761" s="1"/>
      <c r="Q761" s="1"/>
      <c r="R761" s="1"/>
    </row>
    <row r="762" spans="1:18" x14ac:dyDescent="0.2">
      <c r="F762" s="37"/>
      <c r="K762" s="1"/>
      <c r="L762" s="1"/>
      <c r="M762" s="1"/>
      <c r="N762" s="1"/>
      <c r="O762" s="15"/>
      <c r="P762" s="34"/>
      <c r="Q762" s="34"/>
      <c r="R762" s="34"/>
    </row>
    <row r="763" spans="1:18" x14ac:dyDescent="0.2">
      <c r="F763" s="37"/>
      <c r="K763" s="1"/>
      <c r="L763" s="1"/>
      <c r="M763" s="1"/>
      <c r="N763" s="1"/>
    </row>
    <row r="764" spans="1:18" x14ac:dyDescent="0.2">
      <c r="F764" s="37"/>
      <c r="K764" s="1"/>
      <c r="L764" s="1"/>
      <c r="M764" s="1"/>
      <c r="N764" s="1"/>
      <c r="O764" s="20"/>
    </row>
    <row r="765" spans="1:18" x14ac:dyDescent="0.2">
      <c r="F765" s="37"/>
    </row>
    <row r="766" spans="1:18" x14ac:dyDescent="0.2">
      <c r="F766" s="37"/>
    </row>
    <row r="767" spans="1:18" x14ac:dyDescent="0.2">
      <c r="F767" s="37"/>
    </row>
    <row r="768" spans="1:18" x14ac:dyDescent="0.2">
      <c r="F768" s="37"/>
    </row>
    <row r="769" spans="6:6" x14ac:dyDescent="0.2">
      <c r="F769" s="37"/>
    </row>
    <row r="770" spans="6:6" x14ac:dyDescent="0.2">
      <c r="F770" s="37"/>
    </row>
    <row r="771" spans="6:6" x14ac:dyDescent="0.2">
      <c r="F771" s="37"/>
    </row>
    <row r="772" spans="6:6" x14ac:dyDescent="0.2">
      <c r="F772" s="37"/>
    </row>
    <row r="773" spans="6:6" x14ac:dyDescent="0.2">
      <c r="F773" s="37"/>
    </row>
    <row r="774" spans="6:6" x14ac:dyDescent="0.2">
      <c r="F774" s="37"/>
    </row>
    <row r="775" spans="6:6" x14ac:dyDescent="0.2">
      <c r="F775" s="37"/>
    </row>
    <row r="776" spans="6:6" x14ac:dyDescent="0.2">
      <c r="F776" s="37"/>
    </row>
    <row r="777" spans="6:6" x14ac:dyDescent="0.2">
      <c r="F777" s="37"/>
    </row>
    <row r="778" spans="6:6" x14ac:dyDescent="0.2">
      <c r="F778" s="37"/>
    </row>
    <row r="779" spans="6:6" x14ac:dyDescent="0.2">
      <c r="F779" s="37"/>
    </row>
    <row r="780" spans="6:6" x14ac:dyDescent="0.2">
      <c r="F780" s="37"/>
    </row>
    <row r="781" spans="6:6" x14ac:dyDescent="0.2">
      <c r="F781" s="37"/>
    </row>
    <row r="782" spans="6:6" x14ac:dyDescent="0.2">
      <c r="F782" s="37"/>
    </row>
    <row r="783" spans="6:6" x14ac:dyDescent="0.2">
      <c r="F783" s="37"/>
    </row>
    <row r="784" spans="6:6" x14ac:dyDescent="0.2">
      <c r="F784" s="37"/>
    </row>
    <row r="785" spans="6:6" x14ac:dyDescent="0.2">
      <c r="F785" s="37"/>
    </row>
    <row r="786" spans="6:6" x14ac:dyDescent="0.2">
      <c r="F786" s="37"/>
    </row>
    <row r="787" spans="6:6" x14ac:dyDescent="0.2">
      <c r="F787" s="37"/>
    </row>
    <row r="788" spans="6:6" x14ac:dyDescent="0.2">
      <c r="F788" s="37"/>
    </row>
    <row r="789" spans="6:6" x14ac:dyDescent="0.2">
      <c r="F789" s="37"/>
    </row>
    <row r="790" spans="6:6" x14ac:dyDescent="0.2">
      <c r="F790" s="37"/>
    </row>
    <row r="791" spans="6:6" x14ac:dyDescent="0.2">
      <c r="F791" s="37"/>
    </row>
    <row r="792" spans="6:6" x14ac:dyDescent="0.2">
      <c r="F792" s="37"/>
    </row>
    <row r="793" spans="6:6" x14ac:dyDescent="0.2">
      <c r="F793" s="37"/>
    </row>
    <row r="794" spans="6:6" x14ac:dyDescent="0.2">
      <c r="F794" s="37"/>
    </row>
    <row r="795" spans="6:6" x14ac:dyDescent="0.2">
      <c r="F795" s="37"/>
    </row>
    <row r="796" spans="6:6" x14ac:dyDescent="0.2">
      <c r="F796" s="37"/>
    </row>
    <row r="797" spans="6:6" x14ac:dyDescent="0.2">
      <c r="F797" s="37"/>
    </row>
    <row r="798" spans="6:6" x14ac:dyDescent="0.2">
      <c r="F798" s="37"/>
    </row>
    <row r="799" spans="6:6" x14ac:dyDescent="0.2">
      <c r="F799" s="37"/>
    </row>
    <row r="800" spans="6:6" x14ac:dyDescent="0.2">
      <c r="F800" s="37"/>
    </row>
    <row r="801" spans="6:6" x14ac:dyDescent="0.2">
      <c r="F801" s="37"/>
    </row>
    <row r="802" spans="6:6" x14ac:dyDescent="0.2">
      <c r="F802" s="37"/>
    </row>
    <row r="803" spans="6:6" x14ac:dyDescent="0.2">
      <c r="F803" s="37"/>
    </row>
    <row r="804" spans="6:6" x14ac:dyDescent="0.2">
      <c r="F804" s="37"/>
    </row>
    <row r="805" spans="6:6" x14ac:dyDescent="0.2">
      <c r="F805" s="37"/>
    </row>
    <row r="806" spans="6:6" x14ac:dyDescent="0.2">
      <c r="F806" s="37"/>
    </row>
    <row r="807" spans="6:6" x14ac:dyDescent="0.2">
      <c r="F807" s="37"/>
    </row>
    <row r="808" spans="6:6" x14ac:dyDescent="0.2">
      <c r="F808" s="37"/>
    </row>
    <row r="809" spans="6:6" x14ac:dyDescent="0.2">
      <c r="F809" s="37"/>
    </row>
    <row r="810" spans="6:6" x14ac:dyDescent="0.2">
      <c r="F810" s="37"/>
    </row>
    <row r="811" spans="6:6" x14ac:dyDescent="0.2">
      <c r="F811" s="37"/>
    </row>
    <row r="812" spans="6:6" x14ac:dyDescent="0.2">
      <c r="F812" s="37"/>
    </row>
    <row r="813" spans="6:6" x14ac:dyDescent="0.2">
      <c r="F813" s="37"/>
    </row>
    <row r="814" spans="6:6" x14ac:dyDescent="0.2">
      <c r="F814" s="37"/>
    </row>
    <row r="815" spans="6:6" x14ac:dyDescent="0.2">
      <c r="F815" s="37"/>
    </row>
    <row r="816" spans="6:6" x14ac:dyDescent="0.2">
      <c r="F816" s="37"/>
    </row>
    <row r="817" spans="6:6" x14ac:dyDescent="0.2">
      <c r="F817" s="37"/>
    </row>
    <row r="818" spans="6:6" x14ac:dyDescent="0.2">
      <c r="F818" s="37"/>
    </row>
    <row r="819" spans="6:6" x14ac:dyDescent="0.2">
      <c r="F819" s="37"/>
    </row>
    <row r="820" spans="6:6" x14ac:dyDescent="0.2">
      <c r="F820" s="37"/>
    </row>
    <row r="821" spans="6:6" x14ac:dyDescent="0.2">
      <c r="F821" s="37"/>
    </row>
    <row r="822" spans="6:6" x14ac:dyDescent="0.2">
      <c r="F822" s="37"/>
    </row>
    <row r="823" spans="6:6" x14ac:dyDescent="0.2">
      <c r="F823" s="37"/>
    </row>
    <row r="824" spans="6:6" x14ac:dyDescent="0.2">
      <c r="F824" s="37"/>
    </row>
    <row r="825" spans="6:6" x14ac:dyDescent="0.2">
      <c r="F825" s="37"/>
    </row>
    <row r="826" spans="6:6" x14ac:dyDescent="0.2">
      <c r="F826" s="37"/>
    </row>
    <row r="827" spans="6:6" x14ac:dyDescent="0.2">
      <c r="F827" s="37"/>
    </row>
    <row r="828" spans="6:6" x14ac:dyDescent="0.2">
      <c r="F828" s="37"/>
    </row>
    <row r="829" spans="6:6" x14ac:dyDescent="0.2">
      <c r="F829" s="37"/>
    </row>
    <row r="830" spans="6:6" x14ac:dyDescent="0.2">
      <c r="F830" s="37"/>
    </row>
    <row r="831" spans="6:6" x14ac:dyDescent="0.2">
      <c r="F831" s="37"/>
    </row>
    <row r="832" spans="6:6" x14ac:dyDescent="0.2">
      <c r="F832" s="37"/>
    </row>
    <row r="833" spans="6:6" x14ac:dyDescent="0.2">
      <c r="F833" s="37"/>
    </row>
    <row r="834" spans="6:6" x14ac:dyDescent="0.2">
      <c r="F834" s="37"/>
    </row>
    <row r="835" spans="6:6" x14ac:dyDescent="0.2">
      <c r="F835" s="37"/>
    </row>
    <row r="836" spans="6:6" x14ac:dyDescent="0.2">
      <c r="F836" s="37"/>
    </row>
    <row r="837" spans="6:6" x14ac:dyDescent="0.2">
      <c r="F837" s="37"/>
    </row>
    <row r="838" spans="6:6" x14ac:dyDescent="0.2">
      <c r="F838" s="37"/>
    </row>
    <row r="839" spans="6:6" x14ac:dyDescent="0.2">
      <c r="F839" s="37"/>
    </row>
    <row r="840" spans="6:6" x14ac:dyDescent="0.2">
      <c r="F840" s="37"/>
    </row>
    <row r="841" spans="6:6" x14ac:dyDescent="0.2">
      <c r="F841" s="37"/>
    </row>
    <row r="842" spans="6:6" x14ac:dyDescent="0.2">
      <c r="F842" s="37"/>
    </row>
    <row r="843" spans="6:6" x14ac:dyDescent="0.2">
      <c r="F843" s="37"/>
    </row>
    <row r="844" spans="6:6" x14ac:dyDescent="0.2">
      <c r="F844" s="37"/>
    </row>
    <row r="845" spans="6:6" x14ac:dyDescent="0.2">
      <c r="F845" s="37"/>
    </row>
    <row r="846" spans="6:6" x14ac:dyDescent="0.2">
      <c r="F846" s="37"/>
    </row>
    <row r="847" spans="6:6" x14ac:dyDescent="0.2">
      <c r="F847" s="37"/>
    </row>
    <row r="848" spans="6:6" x14ac:dyDescent="0.2">
      <c r="F848" s="37"/>
    </row>
    <row r="849" spans="6:6" x14ac:dyDescent="0.2">
      <c r="F849" s="37"/>
    </row>
    <row r="850" spans="6:6" x14ac:dyDescent="0.2">
      <c r="F850" s="37"/>
    </row>
    <row r="851" spans="6:6" x14ac:dyDescent="0.2">
      <c r="F851" s="37"/>
    </row>
    <row r="852" spans="6:6" x14ac:dyDescent="0.2">
      <c r="F852" s="37"/>
    </row>
    <row r="853" spans="6:6" x14ac:dyDescent="0.2">
      <c r="F853" s="37"/>
    </row>
    <row r="854" spans="6:6" x14ac:dyDescent="0.2">
      <c r="F854" s="37"/>
    </row>
    <row r="855" spans="6:6" x14ac:dyDescent="0.2">
      <c r="F855" s="37"/>
    </row>
    <row r="856" spans="6:6" x14ac:dyDescent="0.2">
      <c r="F856" s="37"/>
    </row>
    <row r="857" spans="6:6" x14ac:dyDescent="0.2">
      <c r="F857" s="37"/>
    </row>
    <row r="858" spans="6:6" x14ac:dyDescent="0.2">
      <c r="F858" s="37"/>
    </row>
    <row r="859" spans="6:6" x14ac:dyDescent="0.2">
      <c r="F859" s="37"/>
    </row>
    <row r="860" spans="6:6" x14ac:dyDescent="0.2">
      <c r="F860" s="37"/>
    </row>
    <row r="861" spans="6:6" x14ac:dyDescent="0.2">
      <c r="F861" s="37"/>
    </row>
    <row r="862" spans="6:6" x14ac:dyDescent="0.2">
      <c r="F862" s="37"/>
    </row>
    <row r="863" spans="6:6" x14ac:dyDescent="0.2">
      <c r="F863" s="37"/>
    </row>
    <row r="864" spans="6:6" x14ac:dyDescent="0.2">
      <c r="F864" s="37"/>
    </row>
    <row r="865" spans="6:6" x14ac:dyDescent="0.2">
      <c r="F865" s="37"/>
    </row>
    <row r="866" spans="6:6" x14ac:dyDescent="0.2">
      <c r="F866" s="37"/>
    </row>
    <row r="867" spans="6:6" x14ac:dyDescent="0.2">
      <c r="F867" s="37"/>
    </row>
    <row r="868" spans="6:6" x14ac:dyDescent="0.2">
      <c r="F868" s="37"/>
    </row>
    <row r="869" spans="6:6" x14ac:dyDescent="0.2">
      <c r="F869" s="37"/>
    </row>
    <row r="870" spans="6:6" x14ac:dyDescent="0.2">
      <c r="F870" s="37"/>
    </row>
    <row r="871" spans="6:6" x14ac:dyDescent="0.2">
      <c r="F871" s="37"/>
    </row>
    <row r="872" spans="6:6" x14ac:dyDescent="0.2">
      <c r="F872" s="37"/>
    </row>
    <row r="873" spans="6:6" x14ac:dyDescent="0.2">
      <c r="F873" s="37"/>
    </row>
    <row r="874" spans="6:6" x14ac:dyDescent="0.2">
      <c r="F874" s="37"/>
    </row>
    <row r="875" spans="6:6" x14ac:dyDescent="0.2">
      <c r="F875" s="37"/>
    </row>
    <row r="876" spans="6:6" x14ac:dyDescent="0.2">
      <c r="F876" s="37"/>
    </row>
    <row r="877" spans="6:6" x14ac:dyDescent="0.2">
      <c r="F877" s="37"/>
    </row>
    <row r="878" spans="6:6" x14ac:dyDescent="0.2">
      <c r="F878" s="37"/>
    </row>
    <row r="879" spans="6:6" x14ac:dyDescent="0.2">
      <c r="F879" s="37"/>
    </row>
    <row r="880" spans="6:6" x14ac:dyDescent="0.2">
      <c r="F880" s="37"/>
    </row>
    <row r="881" spans="6:6" x14ac:dyDescent="0.2">
      <c r="F881" s="37"/>
    </row>
    <row r="882" spans="6:6" x14ac:dyDescent="0.2">
      <c r="F882" s="37"/>
    </row>
    <row r="883" spans="6:6" x14ac:dyDescent="0.2">
      <c r="F883" s="37"/>
    </row>
    <row r="884" spans="6:6" x14ac:dyDescent="0.2">
      <c r="F884" s="37"/>
    </row>
    <row r="885" spans="6:6" x14ac:dyDescent="0.2">
      <c r="F885" s="37"/>
    </row>
    <row r="886" spans="6:6" x14ac:dyDescent="0.2">
      <c r="F886" s="37"/>
    </row>
    <row r="887" spans="6:6" x14ac:dyDescent="0.2">
      <c r="F887" s="37"/>
    </row>
    <row r="888" spans="6:6" x14ac:dyDescent="0.2">
      <c r="F888" s="37"/>
    </row>
    <row r="889" spans="6:6" x14ac:dyDescent="0.2">
      <c r="F889" s="37"/>
    </row>
    <row r="890" spans="6:6" x14ac:dyDescent="0.2">
      <c r="F890" s="37"/>
    </row>
    <row r="891" spans="6:6" x14ac:dyDescent="0.2">
      <c r="F891" s="37"/>
    </row>
    <row r="892" spans="6:6" x14ac:dyDescent="0.2">
      <c r="F892" s="37"/>
    </row>
    <row r="893" spans="6:6" x14ac:dyDescent="0.2">
      <c r="F893" s="37"/>
    </row>
    <row r="894" spans="6:6" x14ac:dyDescent="0.2">
      <c r="F894" s="37"/>
    </row>
    <row r="895" spans="6:6" x14ac:dyDescent="0.2">
      <c r="F895" s="37"/>
    </row>
    <row r="896" spans="6:6" x14ac:dyDescent="0.2">
      <c r="F896" s="37"/>
    </row>
    <row r="897" spans="6:6" x14ac:dyDescent="0.2">
      <c r="F897" s="37"/>
    </row>
    <row r="898" spans="6:6" x14ac:dyDescent="0.2">
      <c r="F898" s="37"/>
    </row>
    <row r="899" spans="6:6" x14ac:dyDescent="0.2">
      <c r="F899" s="37"/>
    </row>
    <row r="900" spans="6:6" x14ac:dyDescent="0.2">
      <c r="F900" s="37"/>
    </row>
    <row r="901" spans="6:6" x14ac:dyDescent="0.2">
      <c r="F901" s="37"/>
    </row>
    <row r="902" spans="6:6" x14ac:dyDescent="0.2">
      <c r="F902" s="37"/>
    </row>
    <row r="903" spans="6:6" x14ac:dyDescent="0.2">
      <c r="F903" s="37"/>
    </row>
    <row r="904" spans="6:6" x14ac:dyDescent="0.2">
      <c r="F904" s="37"/>
    </row>
    <row r="905" spans="6:6" x14ac:dyDescent="0.2">
      <c r="F905" s="37"/>
    </row>
    <row r="906" spans="6:6" x14ac:dyDescent="0.2">
      <c r="F906" s="37"/>
    </row>
    <row r="907" spans="6:6" x14ac:dyDescent="0.2">
      <c r="F907" s="37"/>
    </row>
    <row r="908" spans="6:6" x14ac:dyDescent="0.2">
      <c r="F908" s="37"/>
    </row>
    <row r="909" spans="6:6" x14ac:dyDescent="0.2">
      <c r="F909" s="37"/>
    </row>
    <row r="910" spans="6:6" x14ac:dyDescent="0.2">
      <c r="F910" s="37"/>
    </row>
    <row r="911" spans="6:6" x14ac:dyDescent="0.2">
      <c r="F911" s="37"/>
    </row>
    <row r="912" spans="6:6" x14ac:dyDescent="0.2">
      <c r="F912" s="37"/>
    </row>
    <row r="913" spans="6:6" x14ac:dyDescent="0.2">
      <c r="F913" s="37"/>
    </row>
    <row r="914" spans="6:6" x14ac:dyDescent="0.2">
      <c r="F914" s="37"/>
    </row>
    <row r="915" spans="6:6" x14ac:dyDescent="0.2">
      <c r="F915" s="37"/>
    </row>
    <row r="916" spans="6:6" x14ac:dyDescent="0.2">
      <c r="F916" s="37"/>
    </row>
    <row r="917" spans="6:6" x14ac:dyDescent="0.2">
      <c r="F917" s="37"/>
    </row>
    <row r="918" spans="6:6" x14ac:dyDescent="0.2">
      <c r="F918" s="37"/>
    </row>
    <row r="919" spans="6:6" x14ac:dyDescent="0.2">
      <c r="F919" s="37"/>
    </row>
    <row r="920" spans="6:6" x14ac:dyDescent="0.2">
      <c r="F920" s="37"/>
    </row>
    <row r="921" spans="6:6" x14ac:dyDescent="0.2">
      <c r="F921" s="37"/>
    </row>
    <row r="922" spans="6:6" x14ac:dyDescent="0.2">
      <c r="F922" s="37"/>
    </row>
    <row r="923" spans="6:6" x14ac:dyDescent="0.2">
      <c r="F923" s="37"/>
    </row>
    <row r="924" spans="6:6" x14ac:dyDescent="0.2">
      <c r="F924" s="37"/>
    </row>
    <row r="925" spans="6:6" x14ac:dyDescent="0.2">
      <c r="F925" s="37"/>
    </row>
    <row r="926" spans="6:6" x14ac:dyDescent="0.2">
      <c r="F926" s="37"/>
    </row>
    <row r="927" spans="6:6" x14ac:dyDescent="0.2">
      <c r="F927" s="37"/>
    </row>
    <row r="928" spans="6:6" x14ac:dyDescent="0.2">
      <c r="F928" s="37"/>
    </row>
    <row r="929" spans="6:6" x14ac:dyDescent="0.2">
      <c r="F929" s="37"/>
    </row>
    <row r="930" spans="6:6" x14ac:dyDescent="0.2">
      <c r="F930" s="37"/>
    </row>
    <row r="931" spans="6:6" x14ac:dyDescent="0.2">
      <c r="F931" s="37"/>
    </row>
    <row r="932" spans="6:6" x14ac:dyDescent="0.2">
      <c r="F932" s="37"/>
    </row>
    <row r="933" spans="6:6" x14ac:dyDescent="0.2">
      <c r="F933" s="37"/>
    </row>
    <row r="934" spans="6:6" x14ac:dyDescent="0.2">
      <c r="F934" s="37"/>
    </row>
    <row r="935" spans="6:6" x14ac:dyDescent="0.2">
      <c r="F935" s="37"/>
    </row>
    <row r="936" spans="6:6" x14ac:dyDescent="0.2">
      <c r="F936" s="37"/>
    </row>
    <row r="937" spans="6:6" x14ac:dyDescent="0.2">
      <c r="F937" s="37"/>
    </row>
    <row r="938" spans="6:6" x14ac:dyDescent="0.2">
      <c r="F938" s="37"/>
    </row>
    <row r="939" spans="6:6" x14ac:dyDescent="0.2">
      <c r="F939" s="37"/>
    </row>
    <row r="940" spans="6:6" x14ac:dyDescent="0.2">
      <c r="F940" s="37"/>
    </row>
    <row r="941" spans="6:6" x14ac:dyDescent="0.2">
      <c r="F941" s="37"/>
    </row>
    <row r="942" spans="6:6" x14ac:dyDescent="0.2">
      <c r="F942" s="37"/>
    </row>
    <row r="943" spans="6:6" x14ac:dyDescent="0.2">
      <c r="F943" s="37"/>
    </row>
    <row r="944" spans="6:6" x14ac:dyDescent="0.2">
      <c r="F944" s="37"/>
    </row>
    <row r="945" spans="6:6" x14ac:dyDescent="0.2">
      <c r="F945" s="37"/>
    </row>
    <row r="946" spans="6:6" x14ac:dyDescent="0.2">
      <c r="F946" s="37"/>
    </row>
    <row r="947" spans="6:6" x14ac:dyDescent="0.2">
      <c r="F947" s="37"/>
    </row>
    <row r="948" spans="6:6" x14ac:dyDescent="0.2">
      <c r="F948" s="37"/>
    </row>
    <row r="949" spans="6:6" x14ac:dyDescent="0.2">
      <c r="F949" s="37"/>
    </row>
    <row r="950" spans="6:6" x14ac:dyDescent="0.2">
      <c r="F950" s="37"/>
    </row>
    <row r="951" spans="6:6" x14ac:dyDescent="0.2">
      <c r="F951" s="37"/>
    </row>
    <row r="952" spans="6:6" x14ac:dyDescent="0.2">
      <c r="F952" s="37"/>
    </row>
    <row r="953" spans="6:6" x14ac:dyDescent="0.2">
      <c r="F953" s="37"/>
    </row>
    <row r="954" spans="6:6" x14ac:dyDescent="0.2">
      <c r="F954" s="37"/>
    </row>
    <row r="955" spans="6:6" x14ac:dyDescent="0.2">
      <c r="F955" s="37"/>
    </row>
    <row r="956" spans="6:6" x14ac:dyDescent="0.2">
      <c r="F956" s="37"/>
    </row>
    <row r="957" spans="6:6" x14ac:dyDescent="0.2">
      <c r="F957" s="37"/>
    </row>
    <row r="958" spans="6:6" x14ac:dyDescent="0.2">
      <c r="F958" s="37"/>
    </row>
    <row r="959" spans="6:6" x14ac:dyDescent="0.2">
      <c r="F959" s="37"/>
    </row>
    <row r="960" spans="6:6" x14ac:dyDescent="0.2">
      <c r="F960" s="37"/>
    </row>
    <row r="961" spans="6:6" x14ac:dyDescent="0.2">
      <c r="F961" s="37"/>
    </row>
    <row r="962" spans="6:6" x14ac:dyDescent="0.2">
      <c r="F962" s="37"/>
    </row>
    <row r="963" spans="6:6" x14ac:dyDescent="0.2">
      <c r="F963" s="37"/>
    </row>
    <row r="964" spans="6:6" x14ac:dyDescent="0.2">
      <c r="F964" s="37"/>
    </row>
    <row r="965" spans="6:6" x14ac:dyDescent="0.2">
      <c r="F965" s="37"/>
    </row>
    <row r="966" spans="6:6" x14ac:dyDescent="0.2">
      <c r="F966" s="37"/>
    </row>
    <row r="967" spans="6:6" x14ac:dyDescent="0.2">
      <c r="F967" s="37"/>
    </row>
    <row r="968" spans="6:6" x14ac:dyDescent="0.2">
      <c r="F968" s="37"/>
    </row>
    <row r="969" spans="6:6" x14ac:dyDescent="0.2">
      <c r="F969" s="37"/>
    </row>
    <row r="970" spans="6:6" x14ac:dyDescent="0.2">
      <c r="F970" s="37"/>
    </row>
    <row r="971" spans="6:6" x14ac:dyDescent="0.2">
      <c r="F971" s="37"/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DATE</vt:lpstr>
      <vt:lpstr>App MESURE</vt:lpstr>
      <vt:lpstr>App MODELE</vt:lpstr>
      <vt:lpstr>MODEL - pluie - débit</vt:lpstr>
      <vt:lpstr>X-Y</vt:lpstr>
      <vt:lpstr>SUIVIE</vt:lpstr>
      <vt:lpstr>'App MESURE'!Zone_d_impression</vt:lpstr>
      <vt:lpstr>'MODEL - pluie - débit'!Zone_d_impression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2025-02-09T07:56:07Z</dcterms:modified>
</cp:coreProperties>
</file>