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68EB7443-4851-40D1-963D-B94C10411542}" xr6:coauthVersionLast="47" xr6:coauthVersionMax="47" xr10:uidLastSave="{00000000-0000-0000-0000-000000000000}"/>
  <bookViews>
    <workbookView xWindow="-120" yWindow="-120" windowWidth="20730" windowHeight="1104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débit'!$I$2</definedName>
    <definedName name="solver_lhs10" localSheetId="5" hidden="1">'MODEL - pluie - débit'!$N$2</definedName>
    <definedName name="solver_lhs11" localSheetId="5" hidden="1">'MODEL - pluie - débit'!$N$2</definedName>
    <definedName name="solver_lhs2" localSheetId="5" hidden="1">'MODEL - pluie - débit'!$K$2</definedName>
    <definedName name="solver_lhs3" localSheetId="5" hidden="1">'MODEL - pluie - débit'!$K$2</definedName>
    <definedName name="solver_lhs4" localSheetId="5" hidden="1">'MODEL - pluie - débit'!$J$2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débit'!$N$2</definedName>
    <definedName name="solver_lhs9" localSheetId="5" hidden="1">'MODEL - pluie - débit'!$M$2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3</definedName>
    <definedName name="solver_rel2" localSheetId="5" hidden="1">1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1</definedName>
    <definedName name="solver_rhs1" localSheetId="5" hidden="1">0.02</definedName>
    <definedName name="solver_rhs10" localSheetId="5" hidden="1">70</definedName>
    <definedName name="solver_rhs11" localSheetId="5" hidden="1">0</definedName>
    <definedName name="solver_rhs2" localSheetId="5" hidden="1">0.25</definedName>
    <definedName name="solver_rhs3" localSheetId="5" hidden="1">0.07</definedName>
    <definedName name="solver_rhs4" localSheetId="5" hidden="1">0</definedName>
    <definedName name="solver_rhs5" localSheetId="5" hidden="1">0</definedName>
    <definedName name="solver_rhs6" localSheetId="5" hidden="1">0.01</definedName>
    <definedName name="solver_rhs7" localSheetId="5" hidden="1">0.01</definedName>
    <definedName name="solver_rhs8" localSheetId="5" hidden="1">5</definedName>
    <definedName name="solver_rhs9" localSheetId="5" hidden="1">0.62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1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90" i="1"/>
  <c r="H90" i="1" s="1"/>
  <c r="V3" i="8" l="1"/>
  <c r="V2" i="8"/>
  <c r="D67" i="4" l="1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B20" i="1" s="1"/>
  <c r="B21" i="1" s="1"/>
  <c r="G19" i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B45" i="1" s="1"/>
  <c r="G43" i="1"/>
  <c r="H43" i="1" s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B60" i="1" s="1"/>
  <c r="B61" i="1" s="1"/>
  <c r="B62" i="1" s="1"/>
  <c r="B63" i="1" s="1"/>
  <c r="B64" i="1" s="1"/>
  <c r="B65" i="1" s="1"/>
  <c r="G59" i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G394" i="1"/>
  <c r="G398" i="1"/>
  <c r="G399" i="1"/>
  <c r="H399" i="1" s="1"/>
  <c r="G400" i="1"/>
  <c r="G401" i="1"/>
  <c r="S2" i="8"/>
  <c r="S3" i="8"/>
  <c r="T3" i="8"/>
  <c r="P7" i="1" s="1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P152" i="1" s="1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0" i="1" l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60" i="1"/>
  <c r="H55" i="1"/>
  <c r="H47" i="1"/>
  <c r="G21" i="1"/>
  <c r="H21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l="1"/>
  <c r="K10" i="1" s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l="1"/>
  <c r="M89" i="1" s="1"/>
  <c r="N89" i="1" s="1"/>
  <c r="O89" i="1" s="1"/>
  <c r="R89" i="1" s="1"/>
  <c r="I90" i="1" l="1"/>
  <c r="J90" i="1" s="1"/>
  <c r="K90" i="1" s="1"/>
  <c r="L90" i="1" s="1"/>
  <c r="M90" i="1" s="1"/>
  <c r="N90" i="1" s="1"/>
  <c r="O90" i="1" s="1"/>
  <c r="R90" i="1" s="1"/>
  <c r="I91" i="1" l="1"/>
  <c r="J91" i="1" s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R150" i="1" s="1"/>
  <c r="I151" i="1" l="1"/>
  <c r="J151" i="1" l="1"/>
  <c r="K151" i="1" s="1"/>
  <c r="L151" i="1" s="1"/>
  <c r="M151" i="1" s="1"/>
  <c r="N151" i="1" s="1"/>
  <c r="O151" i="1" s="1"/>
  <c r="R151" i="1" s="1"/>
  <c r="I152" i="1" l="1"/>
  <c r="J152" i="1" s="1"/>
  <c r="K152" i="1" l="1"/>
  <c r="L152" i="1" s="1"/>
  <c r="M152" i="1" l="1"/>
  <c r="N152" i="1" s="1"/>
  <c r="O152" i="1" s="1"/>
  <c r="R152" i="1" s="1"/>
  <c r="I153" i="1"/>
  <c r="J153" i="1" l="1"/>
  <c r="K153" i="1" s="1"/>
  <c r="L153" i="1" s="1"/>
  <c r="M153" i="1" s="1"/>
  <c r="N153" i="1" s="1"/>
  <c r="O153" i="1" s="1"/>
  <c r="R153" i="1" s="1"/>
  <c r="I154" i="1" l="1"/>
  <c r="J154" i="1" l="1"/>
  <c r="K154" i="1" s="1"/>
  <c r="L154" i="1" s="1"/>
  <c r="M154" i="1" s="1"/>
  <c r="N154" i="1" s="1"/>
  <c r="O154" i="1" s="1"/>
  <c r="R154" i="1" s="1"/>
  <c r="I155" i="1" l="1"/>
  <c r="J155" i="1" l="1"/>
  <c r="K155" i="1" s="1"/>
  <c r="L155" i="1" s="1"/>
  <c r="M155" i="1" s="1"/>
  <c r="N155" i="1" s="1"/>
  <c r="O155" i="1" s="1"/>
  <c r="R155" i="1" s="1"/>
  <c r="I156" i="1" l="1"/>
  <c r="J156" i="1" l="1"/>
  <c r="K156" i="1" s="1"/>
  <c r="L156" i="1" s="1"/>
  <c r="M156" i="1" s="1"/>
  <c r="N156" i="1" s="1"/>
  <c r="O156" i="1" s="1"/>
  <c r="R156" i="1" s="1"/>
  <c r="I157" i="1" l="1"/>
  <c r="J157" i="1" s="1"/>
  <c r="K157" i="1" l="1"/>
  <c r="L157" i="1" l="1"/>
  <c r="M157" i="1" s="1"/>
  <c r="N157" i="1" s="1"/>
  <c r="O157" i="1" s="1"/>
  <c r="R157" i="1" s="1"/>
  <c r="I158" i="1" l="1"/>
  <c r="J158" i="1" l="1"/>
  <c r="K158" i="1" s="1"/>
  <c r="L158" i="1" s="1"/>
  <c r="M158" i="1" s="1"/>
  <c r="N158" i="1" s="1"/>
  <c r="O158" i="1" s="1"/>
  <c r="R158" i="1" s="1"/>
  <c r="I159" i="1" l="1"/>
  <c r="J159" i="1" s="1"/>
  <c r="K159" i="1" l="1"/>
  <c r="L159" i="1" s="1"/>
  <c r="M159" i="1" s="1"/>
  <c r="N159" i="1" s="1"/>
  <c r="O159" i="1" s="1"/>
  <c r="R159" i="1" s="1"/>
  <c r="I160" i="1" l="1"/>
  <c r="J160" i="1" l="1"/>
  <c r="K160" i="1" s="1"/>
  <c r="L160" i="1" s="1"/>
  <c r="M160" i="1" s="1"/>
  <c r="N160" i="1" s="1"/>
  <c r="O160" i="1" s="1"/>
  <c r="R160" i="1" s="1"/>
  <c r="I161" i="1" l="1"/>
  <c r="J161" i="1" l="1"/>
  <c r="K161" i="1" s="1"/>
  <c r="L161" i="1" s="1"/>
  <c r="M161" i="1" s="1"/>
  <c r="N161" i="1" s="1"/>
  <c r="O161" i="1" s="1"/>
  <c r="R161" i="1" s="1"/>
  <c r="I162" i="1" l="1"/>
  <c r="J162" i="1" l="1"/>
  <c r="K162" i="1" s="1"/>
  <c r="L162" i="1" s="1"/>
  <c r="M162" i="1" s="1"/>
  <c r="N162" i="1" s="1"/>
  <c r="O162" i="1" s="1"/>
  <c r="R162" i="1" s="1"/>
  <c r="I163" i="1" l="1"/>
  <c r="J163" i="1" l="1"/>
  <c r="K163" i="1" s="1"/>
  <c r="L163" i="1" s="1"/>
  <c r="M163" i="1" s="1"/>
  <c r="N163" i="1" s="1"/>
  <c r="O163" i="1" s="1"/>
  <c r="R163" i="1" s="1"/>
  <c r="I164" i="1" l="1"/>
  <c r="J164" i="1" l="1"/>
  <c r="K164" i="1" s="1"/>
  <c r="L164" i="1" s="1"/>
  <c r="M164" i="1" s="1"/>
  <c r="N164" i="1" s="1"/>
  <c r="O164" i="1" s="1"/>
  <c r="R164" i="1" s="1"/>
  <c r="I165" i="1" l="1"/>
  <c r="J165" i="1" l="1"/>
  <c r="K165" i="1" s="1"/>
  <c r="L165" i="1" s="1"/>
  <c r="M165" i="1" s="1"/>
  <c r="N165" i="1" s="1"/>
  <c r="O165" i="1" s="1"/>
  <c r="R165" i="1" s="1"/>
  <c r="I166" i="1" l="1"/>
  <c r="J166" i="1" l="1"/>
  <c r="K166" i="1" s="1"/>
  <c r="L166" i="1" s="1"/>
  <c r="M166" i="1" s="1"/>
  <c r="N166" i="1" s="1"/>
  <c r="O166" i="1" s="1"/>
  <c r="R166" i="1" s="1"/>
  <c r="I167" i="1" l="1"/>
  <c r="J167" i="1" l="1"/>
  <c r="K167" i="1" s="1"/>
  <c r="L167" i="1" s="1"/>
  <c r="M167" i="1" s="1"/>
  <c r="N167" i="1" s="1"/>
  <c r="O167" i="1" s="1"/>
  <c r="R167" i="1" s="1"/>
  <c r="I168" i="1" l="1"/>
  <c r="J168" i="1" l="1"/>
  <c r="K168" i="1" s="1"/>
  <c r="L168" i="1" s="1"/>
  <c r="M168" i="1" s="1"/>
  <c r="N168" i="1" s="1"/>
  <c r="O168" i="1" s="1"/>
  <c r="R168" i="1" s="1"/>
  <c r="I169" i="1" l="1"/>
  <c r="J169" i="1" l="1"/>
  <c r="K169" i="1" s="1"/>
  <c r="L169" i="1" s="1"/>
  <c r="M169" i="1" s="1"/>
  <c r="N169" i="1" s="1"/>
  <c r="O169" i="1" s="1"/>
  <c r="R169" i="1" s="1"/>
  <c r="I170" i="1" l="1"/>
  <c r="J170" i="1" s="1"/>
  <c r="K170" i="1" l="1"/>
  <c r="L170" i="1" l="1"/>
  <c r="M170" i="1" s="1"/>
  <c r="N170" i="1" s="1"/>
  <c r="O170" i="1" s="1"/>
  <c r="R170" i="1" s="1"/>
  <c r="I171" i="1" l="1"/>
  <c r="J171" i="1" l="1"/>
  <c r="K171" i="1" s="1"/>
  <c r="L171" i="1" s="1"/>
  <c r="M171" i="1" s="1"/>
  <c r="N171" i="1" s="1"/>
  <c r="O171" i="1" s="1"/>
  <c r="R171" i="1" s="1"/>
  <c r="I172" i="1" l="1"/>
  <c r="J172" i="1" s="1"/>
  <c r="K172" i="1" l="1"/>
  <c r="L172" i="1" l="1"/>
  <c r="M172" i="1" s="1"/>
  <c r="N172" i="1" s="1"/>
  <c r="O172" i="1" s="1"/>
  <c r="R172" i="1" s="1"/>
  <c r="I173" i="1" l="1"/>
  <c r="J173" i="1" l="1"/>
  <c r="K173" i="1" s="1"/>
  <c r="L173" i="1" s="1"/>
  <c r="M173" i="1" s="1"/>
  <c r="N173" i="1" s="1"/>
  <c r="O173" i="1" s="1"/>
  <c r="R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s="1"/>
  <c r="M233" i="1" s="1"/>
  <c r="N233" i="1" s="1"/>
  <c r="O233" i="1" s="1"/>
  <c r="R233" i="1" s="1"/>
  <c r="I234" i="1" l="1"/>
  <c r="J234" i="1" l="1"/>
  <c r="K234" i="1" s="1"/>
  <c r="L234" i="1" s="1"/>
  <c r="M234" i="1" s="1"/>
  <c r="N234" i="1" s="1"/>
  <c r="O234" i="1" s="1"/>
  <c r="R234" i="1" s="1"/>
  <c r="I235" i="1" l="1"/>
  <c r="J235" i="1" l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<sst xmlns="http://schemas.openxmlformats.org/spreadsheetml/2006/main" count="271" uniqueCount="182">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</sst>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2"/>
      <name val="Aptos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2" fontId="13" fillId="0" borderId="29" xfId="0" applyNumberFormat="1" applyFont="1" applyBorder="1" applyAlignment="1">
      <alignment horizontal="center" wrapText="1"/>
    </xf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  <xf numFmtId="0" fontId="14" fillId="0" borderId="0" xfId="0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3656421287781007"/>
                  <c:y val="5.997758053088303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0.61189733699224091</c:v>
                </c:pt>
                <c:pt idx="4">
                  <c:v>0</c:v>
                </c:pt>
                <c:pt idx="5">
                  <c:v>0.64391943643975225</c:v>
                </c:pt>
                <c:pt idx="6">
                  <c:v>3.0909330735865401</c:v>
                </c:pt>
                <c:pt idx="7">
                  <c:v>0.48069258543069693</c:v>
                </c:pt>
                <c:pt idx="8">
                  <c:v>0.18266318246366481</c:v>
                </c:pt>
                <c:pt idx="9">
                  <c:v>6.941200933619264E-2</c:v>
                </c:pt>
                <c:pt idx="10">
                  <c:v>2.6376563547753203E-2</c:v>
                </c:pt>
                <c:pt idx="11">
                  <c:v>1.0023094148146216E-2</c:v>
                </c:pt>
                <c:pt idx="12">
                  <c:v>3.808775776295562E-3</c:v>
                </c:pt>
                <c:pt idx="13">
                  <c:v>1.4473347949923137E-3</c:v>
                </c:pt>
                <c:pt idx="14">
                  <c:v>5.4998722209707927E-4</c:v>
                </c:pt>
                <c:pt idx="15">
                  <c:v>2.0899514439689013E-4</c:v>
                </c:pt>
                <c:pt idx="16">
                  <c:v>7.9418154870818241E-5</c:v>
                </c:pt>
                <c:pt idx="17">
                  <c:v>3.0178898850910936E-5</c:v>
                </c:pt>
                <c:pt idx="18">
                  <c:v>2.6958528730707844E-2</c:v>
                </c:pt>
                <c:pt idx="19">
                  <c:v>7.1404457256174808E-2</c:v>
                </c:pt>
                <c:pt idx="20">
                  <c:v>1.6559765377471849E-6</c:v>
                </c:pt>
                <c:pt idx="21">
                  <c:v>6.292710843439303E-7</c:v>
                </c:pt>
                <c:pt idx="22">
                  <c:v>2.3912301205069355E-7</c:v>
                </c:pt>
                <c:pt idx="23">
                  <c:v>9.0866744579263532E-8</c:v>
                </c:pt>
                <c:pt idx="24">
                  <c:v>3.4529362940120148E-8</c:v>
                </c:pt>
                <c:pt idx="25">
                  <c:v>1.3121157917245655E-8</c:v>
                </c:pt>
                <c:pt idx="26">
                  <c:v>4.9860400085533497E-9</c:v>
                </c:pt>
                <c:pt idx="27">
                  <c:v>1.8946952032502728E-9</c:v>
                </c:pt>
                <c:pt idx="28">
                  <c:v>7.1998417723510355E-10</c:v>
                </c:pt>
                <c:pt idx="29">
                  <c:v>2.735939873493393E-10</c:v>
                </c:pt>
                <c:pt idx="30">
                  <c:v>3.3057558090679562E-2</c:v>
                </c:pt>
                <c:pt idx="31">
                  <c:v>3.9506971773244595E-11</c:v>
                </c:pt>
                <c:pt idx="32">
                  <c:v>1.5012649273832945E-11</c:v>
                </c:pt>
                <c:pt idx="33">
                  <c:v>5.7048067240565201E-12</c:v>
                </c:pt>
                <c:pt idx="34">
                  <c:v>2.1678265551414781E-12</c:v>
                </c:pt>
                <c:pt idx="35">
                  <c:v>8.2377409095376155E-13</c:v>
                </c:pt>
                <c:pt idx="36">
                  <c:v>3.1303415456242938E-13</c:v>
                </c:pt>
                <c:pt idx="37">
                  <c:v>1.1895297873372313E-13</c:v>
                </c:pt>
                <c:pt idx="38">
                  <c:v>0.98142196969124229</c:v>
                </c:pt>
                <c:pt idx="39">
                  <c:v>5.172951585841786E-3</c:v>
                </c:pt>
                <c:pt idx="40">
                  <c:v>1.9657216026198786E-3</c:v>
                </c:pt>
                <c:pt idx="41">
                  <c:v>0.65718574766532123</c:v>
                </c:pt>
                <c:pt idx="42">
                  <c:v>2.8385019941831052E-4</c:v>
                </c:pt>
                <c:pt idx="43">
                  <c:v>1.0786307577895799E-4</c:v>
                </c:pt>
                <c:pt idx="44">
                  <c:v>4.098796879600403E-5</c:v>
                </c:pt>
                <c:pt idx="45">
                  <c:v>1.5575428142481533E-5</c:v>
                </c:pt>
                <c:pt idx="46">
                  <c:v>5.9186626941429844E-6</c:v>
                </c:pt>
                <c:pt idx="47">
                  <c:v>2.2490918237743337E-6</c:v>
                </c:pt>
                <c:pt idx="48">
                  <c:v>8.5465489303424693E-7</c:v>
                </c:pt>
                <c:pt idx="49">
                  <c:v>3.2476885935301385E-7</c:v>
                </c:pt>
                <c:pt idx="50">
                  <c:v>1.2341216655414525E-7</c:v>
                </c:pt>
                <c:pt idx="51">
                  <c:v>4.6896623290575197E-8</c:v>
                </c:pt>
                <c:pt idx="52">
                  <c:v>1.7820716850418574E-8</c:v>
                </c:pt>
                <c:pt idx="53">
                  <c:v>6.7718724031590574E-9</c:v>
                </c:pt>
                <c:pt idx="54">
                  <c:v>2.573311513200442E-9</c:v>
                </c:pt>
                <c:pt idx="55">
                  <c:v>0.46425092913031851</c:v>
                </c:pt>
                <c:pt idx="56">
                  <c:v>3.7158618250614384E-10</c:v>
                </c:pt>
                <c:pt idx="57">
                  <c:v>1.4120274935233465E-10</c:v>
                </c:pt>
                <c:pt idx="58">
                  <c:v>5.3657044753887168E-11</c:v>
                </c:pt>
                <c:pt idx="59">
                  <c:v>2.0389677006477126E-11</c:v>
                </c:pt>
                <c:pt idx="60">
                  <c:v>7.7480772624613086E-12</c:v>
                </c:pt>
                <c:pt idx="61">
                  <c:v>2.9442693597352978E-12</c:v>
                </c:pt>
                <c:pt idx="62">
                  <c:v>1.1188223566994131E-12</c:v>
                </c:pt>
                <c:pt idx="63">
                  <c:v>0.76701335909211299</c:v>
                </c:pt>
                <c:pt idx="64">
                  <c:v>5.5684017487347717</c:v>
                </c:pt>
                <c:pt idx="65">
                  <c:v>2.8404261402795976</c:v>
                </c:pt>
                <c:pt idx="66">
                  <c:v>3.5030493889729941</c:v>
                </c:pt>
                <c:pt idx="67">
                  <c:v>1.0415932557590546</c:v>
                </c:pt>
                <c:pt idx="68">
                  <c:v>0.46332708357294711</c:v>
                </c:pt>
                <c:pt idx="69">
                  <c:v>0.15040606613160751</c:v>
                </c:pt>
                <c:pt idx="70">
                  <c:v>5.7154305130010845E-2</c:v>
                </c:pt>
                <c:pt idx="71">
                  <c:v>2.1718635949404121E-2</c:v>
                </c:pt>
                <c:pt idx="72">
                  <c:v>8.2530816607735667E-3</c:v>
                </c:pt>
                <c:pt idx="73">
                  <c:v>3.1361710310939556E-3</c:v>
                </c:pt>
                <c:pt idx="74">
                  <c:v>1.1917449918157034E-3</c:v>
                </c:pt>
                <c:pt idx="75">
                  <c:v>4.8165510343151521</c:v>
                </c:pt>
                <c:pt idx="76">
                  <c:v>3.2736017215383435</c:v>
                </c:pt>
                <c:pt idx="77">
                  <c:v>0.9683921965142589</c:v>
                </c:pt>
                <c:pt idx="78">
                  <c:v>0.36798903467541844</c:v>
                </c:pt>
                <c:pt idx="79">
                  <c:v>1.0632138331523235</c:v>
                </c:pt>
                <c:pt idx="80">
                  <c:v>5.3137616607130421E-2</c:v>
                </c:pt>
                <c:pt idx="81">
                  <c:v>2.0192294310709558E-2</c:v>
                </c:pt>
                <c:pt idx="82">
                  <c:v>7.673071838069632E-3</c:v>
                </c:pt>
                <c:pt idx="83">
                  <c:v>2.91576729846646E-3</c:v>
                </c:pt>
                <c:pt idx="84">
                  <c:v>1.1079915734172549E-3</c:v>
                </c:pt>
                <c:pt idx="85">
                  <c:v>4.2103679789855681E-4</c:v>
                </c:pt>
                <c:pt idx="86">
                  <c:v>0.38130594975997251</c:v>
                </c:pt>
                <c:pt idx="87">
                  <c:v>0.64100785846276342</c:v>
                </c:pt>
                <c:pt idx="88">
                  <c:v>2.3103131174289613E-5</c:v>
                </c:pt>
                <c:pt idx="89">
                  <c:v>0.28309948634783316</c:v>
                </c:pt>
                <c:pt idx="90">
                  <c:v>3.3360921415674201E-6</c:v>
                </c:pt>
                <c:pt idx="91">
                  <c:v>1.2677150137956198E-6</c:v>
                </c:pt>
                <c:pt idx="92">
                  <c:v>4.8173170524233549E-7</c:v>
                </c:pt>
                <c:pt idx="93">
                  <c:v>1.8305804799208745E-7</c:v>
                </c:pt>
                <c:pt idx="94">
                  <c:v>6.9562058236993237E-8</c:v>
                </c:pt>
                <c:pt idx="95">
                  <c:v>2.6433582130057425E-8</c:v>
                </c:pt>
                <c:pt idx="96">
                  <c:v>1.0044761209421822E-8</c:v>
                </c:pt>
                <c:pt idx="97">
                  <c:v>3.8170092595802925E-9</c:v>
                </c:pt>
                <c:pt idx="98">
                  <c:v>1.4504635186405108E-9</c:v>
                </c:pt>
                <c:pt idx="99">
                  <c:v>4.6902862405293219E-2</c:v>
                </c:pt>
                <c:pt idx="100">
                  <c:v>0.39682551399726806</c:v>
                </c:pt>
                <c:pt idx="101">
                  <c:v>7.9589834194842123E-11</c:v>
                </c:pt>
                <c:pt idx="102">
                  <c:v>3.0244136994040003E-11</c:v>
                </c:pt>
                <c:pt idx="103">
                  <c:v>1.1492772057735203E-11</c:v>
                </c:pt>
                <c:pt idx="104">
                  <c:v>4.3672533819393768E-12</c:v>
                </c:pt>
                <c:pt idx="105">
                  <c:v>1.6595562851369628E-12</c:v>
                </c:pt>
                <c:pt idx="106">
                  <c:v>6.3063138835204592E-13</c:v>
                </c:pt>
                <c:pt idx="107">
                  <c:v>2.3963992757377741E-13</c:v>
                </c:pt>
                <c:pt idx="108">
                  <c:v>9.1063172478035423E-14</c:v>
                </c:pt>
                <c:pt idx="109">
                  <c:v>3.4604005541653465E-14</c:v>
                </c:pt>
                <c:pt idx="110">
                  <c:v>1.3149522105828316E-14</c:v>
                </c:pt>
                <c:pt idx="111">
                  <c:v>4.9968184002147604E-15</c:v>
                </c:pt>
                <c:pt idx="112">
                  <c:v>1.8987909920816087E-15</c:v>
                </c:pt>
                <c:pt idx="113">
                  <c:v>7.2154057699101125E-16</c:v>
                </c:pt>
                <c:pt idx="114">
                  <c:v>2.741854192565843E-16</c:v>
                </c:pt>
                <c:pt idx="115">
                  <c:v>9.5996784506051647E-2</c:v>
                </c:pt>
                <c:pt idx="116">
                  <c:v>3.9592374540650773E-17</c:v>
                </c:pt>
                <c:pt idx="117">
                  <c:v>1.5045102325447293E-17</c:v>
                </c:pt>
                <c:pt idx="118">
                  <c:v>5.717138883669973E-18</c:v>
                </c:pt>
                <c:pt idx="119">
                  <c:v>2.1725127757945896E-18</c:v>
                </c:pt>
                <c:pt idx="120">
                  <c:v>8.2555485480194408E-19</c:v>
                </c:pt>
                <c:pt idx="121">
                  <c:v>3.1371084482473869E-19</c:v>
                </c:pt>
                <c:pt idx="122">
                  <c:v>1.1921012103340072E-19</c:v>
                </c:pt>
                <c:pt idx="123">
                  <c:v>1.1183811342996133</c:v>
                </c:pt>
                <c:pt idx="124">
                  <c:v>0.10469620759335228</c:v>
                </c:pt>
                <c:pt idx="125">
                  <c:v>1.1090532154389435E-2</c:v>
                </c:pt>
                <c:pt idx="126">
                  <c:v>4.2144022186679864E-3</c:v>
                </c:pt>
                <c:pt idx="127">
                  <c:v>1.6014728430938348E-3</c:v>
                </c:pt>
                <c:pt idx="128">
                  <c:v>6.0855968037565723E-4</c:v>
                </c:pt>
                <c:pt idx="129">
                  <c:v>2.3125267854274973E-4</c:v>
                </c:pt>
                <c:pt idx="130">
                  <c:v>8.7876017846244892E-5</c:v>
                </c:pt>
                <c:pt idx="131">
                  <c:v>3.3392886781573067E-5</c:v>
                </c:pt>
                <c:pt idx="132">
                  <c:v>1.2689296976997762E-5</c:v>
                </c:pt>
                <c:pt idx="133">
                  <c:v>4.8219328512591499E-6</c:v>
                </c:pt>
                <c:pt idx="134">
                  <c:v>1.8323344834784769E-6</c:v>
                </c:pt>
                <c:pt idx="135">
                  <c:v>0.77315770178762899</c:v>
                </c:pt>
                <c:pt idx="136">
                  <c:v>2.645890994142921E-7</c:v>
                </c:pt>
                <c:pt idx="137">
                  <c:v>1.0054385777743101E-7</c:v>
                </c:pt>
                <c:pt idx="138">
                  <c:v>0.50449406028177812</c:v>
                </c:pt>
                <c:pt idx="139">
                  <c:v>0.7460188984720989</c:v>
                </c:pt>
                <c:pt idx="140">
                  <c:v>5.5170425639631936E-9</c:v>
                </c:pt>
                <c:pt idx="141">
                  <c:v>2.0964761743060139E-9</c:v>
                </c:pt>
                <c:pt idx="142">
                  <c:v>7.9666094623628531E-10</c:v>
                </c:pt>
                <c:pt idx="143">
                  <c:v>3.0273115956978843E-10</c:v>
                </c:pt>
                <c:pt idx="144">
                  <c:v>1.1503784063651961E-10</c:v>
                </c:pt>
                <c:pt idx="145">
                  <c:v>4.3714379441877445E-11</c:v>
                </c:pt>
                <c:pt idx="146">
                  <c:v>3.2596420652516551</c:v>
                </c:pt>
                <c:pt idx="147">
                  <c:v>0.35014962657283188</c:v>
                </c:pt>
                <c:pt idx="148">
                  <c:v>0.13305685809767609</c:v>
                </c:pt>
                <c:pt idx="149">
                  <c:v>5.0561606077116919E-2</c:v>
                </c:pt>
                <c:pt idx="150">
                  <c:v>1.921341030930443E-2</c:v>
                </c:pt>
                <c:pt idx="151">
                  <c:v>7.3010959175356842E-3</c:v>
                </c:pt>
                <c:pt idx="152">
                  <c:v>2.7744164486635603E-3</c:v>
                </c:pt>
                <c:pt idx="153">
                  <c:v>1.0542782504921529E-3</c:v>
                </c:pt>
                <c:pt idx="154">
                  <c:v>4.0062573518701819E-4</c:v>
                </c:pt>
                <c:pt idx="155">
                  <c:v>1.522377793710669E-4</c:v>
                </c:pt>
                <c:pt idx="156">
                  <c:v>5.7850356161005416E-5</c:v>
                </c:pt>
                <c:pt idx="157">
                  <c:v>0.72830606045907176</c:v>
                </c:pt>
                <c:pt idx="158">
                  <c:v>0.54990569058367045</c:v>
                </c:pt>
                <c:pt idx="159">
                  <c:v>1.1424847384924015</c:v>
                </c:pt>
                <c:pt idx="160">
                  <c:v>0.11824995290155328</c:v>
                </c:pt>
                <c:pt idx="161">
                  <c:v>4.493498210259024E-2</c:v>
                </c:pt>
                <c:pt idx="162">
                  <c:v>1.7075293198984293E-2</c:v>
                </c:pt>
                <c:pt idx="163">
                  <c:v>6.4886114156140328E-3</c:v>
                </c:pt>
                <c:pt idx="164">
                  <c:v>0.11481604800420732</c:v>
                </c:pt>
                <c:pt idx="165">
                  <c:v>9.369554884146663E-4</c:v>
                </c:pt>
                <c:pt idx="166">
                  <c:v>3.5604308559757314E-4</c:v>
                </c:pt>
                <c:pt idx="167">
                  <c:v>1.3529637252707779E-4</c:v>
                </c:pt>
                <c:pt idx="168">
                  <c:v>5.1412621560289574E-5</c:v>
                </c:pt>
                <c:pt idx="169">
                  <c:v>3.8049470473517179E-2</c:v>
                </c:pt>
                <c:pt idx="170">
                  <c:v>7.4239825533058146E-6</c:v>
                </c:pt>
                <c:pt idx="171">
                  <c:v>2.8211133702562097E-6</c:v>
                </c:pt>
                <c:pt idx="172">
                  <c:v>1.0720230806973596E-6</c:v>
                </c:pt>
                <c:pt idx="173">
                  <c:v>4.0736877066499669E-7</c:v>
                </c:pt>
                <c:pt idx="174">
                  <c:v>1.5480013285269874E-7</c:v>
                </c:pt>
                <c:pt idx="175">
                  <c:v>5.882405048402553E-8</c:v>
                </c:pt>
                <c:pt idx="176">
                  <c:v>2.23531391839297E-8</c:v>
                </c:pt>
                <c:pt idx="177">
                  <c:v>8.4941928898932857E-9</c:v>
                </c:pt>
                <c:pt idx="178">
                  <c:v>3.2277932981594482E-9</c:v>
                </c:pt>
                <c:pt idx="179">
                  <c:v>1.2265614533005904E-9</c:v>
                </c:pt>
                <c:pt idx="180">
                  <c:v>4.6609335225422436E-10</c:v>
                </c:pt>
                <c:pt idx="181">
                  <c:v>1.7711547385660526E-10</c:v>
                </c:pt>
                <c:pt idx="182">
                  <c:v>0.1482509282197661</c:v>
                </c:pt>
                <c:pt idx="183">
                  <c:v>2.5575474424893799E-11</c:v>
                </c:pt>
                <c:pt idx="184">
                  <c:v>1.7623223068845131</c:v>
                </c:pt>
                <c:pt idx="185">
                  <c:v>1.0829845420410071</c:v>
                </c:pt>
                <c:pt idx="186">
                  <c:v>0.26905844178593452</c:v>
                </c:pt>
                <c:pt idx="187">
                  <c:v>0.10224220787865512</c:v>
                </c:pt>
                <c:pt idx="188">
                  <c:v>3.8852038993888942E-2</c:v>
                </c:pt>
                <c:pt idx="189">
                  <c:v>1.4763774817677801E-2</c:v>
                </c:pt>
                <c:pt idx="190">
                  <c:v>5.6102344307175636E-3</c:v>
                </c:pt>
                <c:pt idx="191">
                  <c:v>2.1318890836726744E-3</c:v>
                </c:pt>
                <c:pt idx="192">
                  <c:v>8.1011785179561642E-4</c:v>
                </c:pt>
                <c:pt idx="193">
                  <c:v>3.0784478368233418E-4</c:v>
                </c:pt>
                <c:pt idx="194">
                  <c:v>1.16981017799287E-4</c:v>
                </c:pt>
                <c:pt idx="195">
                  <c:v>4.4452786763729063E-5</c:v>
                </c:pt>
                <c:pt idx="196">
                  <c:v>1.6892058970217042E-5</c:v>
                </c:pt>
                <c:pt idx="197">
                  <c:v>6.4189824086824769E-6</c:v>
                </c:pt>
                <c:pt idx="198">
                  <c:v>2.439213315299341E-6</c:v>
                </c:pt>
                <c:pt idx="199">
                  <c:v>0.49572146831318942</c:v>
                </c:pt>
                <c:pt idx="200">
                  <c:v>3.522224027292249E-7</c:v>
                </c:pt>
                <c:pt idx="201">
                  <c:v>1.3384451303710544E-7</c:v>
                </c:pt>
                <c:pt idx="202">
                  <c:v>5.0860914954100069E-8</c:v>
                </c:pt>
                <c:pt idx="203">
                  <c:v>1.9327147682558027E-8</c:v>
                </c:pt>
                <c:pt idx="204">
                  <c:v>7.3443161193720498E-9</c:v>
                </c:pt>
                <c:pt idx="205">
                  <c:v>2.790840125361379E-9</c:v>
                </c:pt>
                <c:pt idx="206">
                  <c:v>1.0605192476373242E-9</c:v>
                </c:pt>
                <c:pt idx="207">
                  <c:v>4.0299731410218316E-10</c:v>
                </c:pt>
                <c:pt idx="208">
                  <c:v>1.5313897935882962E-10</c:v>
                </c:pt>
                <c:pt idx="209">
                  <c:v>5.8192812156355246E-11</c:v>
                </c:pt>
                <c:pt idx="210">
                  <c:v>2.2113268619414997E-11</c:v>
                </c:pt>
                <c:pt idx="211">
                  <c:v>8.4030420753776989E-12</c:v>
                </c:pt>
                <c:pt idx="212">
                  <c:v>3.1931559886435257E-12</c:v>
                </c:pt>
                <c:pt idx="213">
                  <c:v>1.2133992756845399E-12</c:v>
                </c:pt>
                <c:pt idx="214">
                  <c:v>4.6109172476012509E-13</c:v>
                </c:pt>
                <c:pt idx="215">
                  <c:v>1.7521485540884751E-13</c:v>
                </c:pt>
                <c:pt idx="216">
                  <c:v>6.6581645055362062E-14</c:v>
                </c:pt>
                <c:pt idx="217">
                  <c:v>0.37536695025193212</c:v>
                </c:pt>
                <c:pt idx="218">
                  <c:v>0.68394153588727702</c:v>
                </c:pt>
                <c:pt idx="219">
                  <c:v>0.70140270151818107</c:v>
                </c:pt>
                <c:pt idx="220">
                  <c:v>1.3768228725222897</c:v>
                </c:pt>
                <c:pt idx="221">
                  <c:v>2.3418965694198217</c:v>
                </c:pt>
                <c:pt idx="222">
                  <c:v>1.8734875220164775</c:v>
                </c:pt>
                <c:pt idx="223">
                  <c:v>0.45196029240865787</c:v>
                </c:pt>
                <c:pt idx="224">
                  <c:v>0.17174491111529</c:v>
                </c:pt>
                <c:pt idx="225">
                  <c:v>6.5263066223810201E-2</c:v>
                </c:pt>
                <c:pt idx="226">
                  <c:v>2.4799965165047875E-2</c:v>
                </c:pt>
                <c:pt idx="227">
                  <c:v>9.4239867627181929E-3</c:v>
                </c:pt>
                <c:pt idx="228">
                  <c:v>0.15271602102284668</c:v>
                </c:pt>
                <c:pt idx="229">
                  <c:v>1.3608236885365073E-3</c:v>
                </c:pt>
                <c:pt idx="230">
                  <c:v>5.1711300164387268E-4</c:v>
                </c:pt>
                <c:pt idx="231">
                  <c:v>2.0177362744990175</c:v>
                </c:pt>
                <c:pt idx="232">
                  <c:v>2.8002577273661702</c:v>
                </c:pt>
                <c:pt idx="233">
                  <c:v>4.8009789513855043</c:v>
                </c:pt>
                <c:pt idx="234">
                  <c:v>3.3072344982308115</c:v>
                </c:pt>
                <c:pt idx="235">
                  <c:v>1.0057193919888896</c:v>
                </c:pt>
                <c:pt idx="236">
                  <c:v>0.38217336895577814</c:v>
                </c:pt>
                <c:pt idx="237">
                  <c:v>0.14522588020319571</c:v>
                </c:pt>
                <c:pt idx="238">
                  <c:v>5.5185834477214375E-2</c:v>
                </c:pt>
                <c:pt idx="239">
                  <c:v>2.0970617101341463E-2</c:v>
                </c:pt>
                <c:pt idx="240">
                  <c:v>7.9688344985097571E-3</c:v>
                </c:pt>
                <c:pt idx="241">
                  <c:v>0.12432880901880217</c:v>
                </c:pt>
                <c:pt idx="242">
                  <c:v>1.186453919746119</c:v>
                </c:pt>
                <c:pt idx="243">
                  <c:v>2.3758904761391367E-2</c:v>
                </c:pt>
                <c:pt idx="244">
                  <c:v>9.0283838093287213E-3</c:v>
                </c:pt>
                <c:pt idx="245">
                  <c:v>3.4307858475449136E-3</c:v>
                </c:pt>
                <c:pt idx="246">
                  <c:v>1.3036986220670672E-3</c:v>
                </c:pt>
                <c:pt idx="247">
                  <c:v>0.1138955048995664</c:v>
                </c:pt>
                <c:pt idx="248">
                  <c:v>0.34188669604564287</c:v>
                </c:pt>
                <c:pt idx="249">
                  <c:v>7.1536550790064112E-5</c:v>
                </c:pt>
                <c:pt idx="250">
                  <c:v>2.7183889300224366E-5</c:v>
                </c:pt>
                <c:pt idx="251">
                  <c:v>1.032987793408526E-5</c:v>
                </c:pt>
                <c:pt idx="252">
                  <c:v>3.9253536149523981E-6</c:v>
                </c:pt>
                <c:pt idx="253">
                  <c:v>1.4916343736819116E-6</c:v>
                </c:pt>
                <c:pt idx="254">
                  <c:v>1.326337051455756</c:v>
                </c:pt>
                <c:pt idx="255">
                  <c:v>3.9682892601108764E-2</c:v>
                </c:pt>
                <c:pt idx="256">
                  <c:v>1.5079499188421327E-2</c:v>
                </c:pt>
                <c:pt idx="257">
                  <c:v>5.7302096916001053E-3</c:v>
                </c:pt>
                <c:pt idx="258">
                  <c:v>2.1774796828080397E-3</c:v>
                </c:pt>
                <c:pt idx="259">
                  <c:v>0.49869163010043766</c:v>
                </c:pt>
                <c:pt idx="260">
                  <c:v>3.1442806619748093E-4</c:v>
                </c:pt>
                <c:pt idx="261">
                  <c:v>1.1948266515504277E-4</c:v>
                </c:pt>
                <c:pt idx="262">
                  <c:v>4.5403412758916258E-5</c:v>
                </c:pt>
                <c:pt idx="263">
                  <c:v>1.7253296848388178E-5</c:v>
                </c:pt>
                <c:pt idx="264">
                  <c:v>6.556252802387509E-6</c:v>
                </c:pt>
                <c:pt idx="265">
                  <c:v>1.204805905716372</c:v>
                </c:pt>
                <c:pt idx="266">
                  <c:v>1.5670764783022437</c:v>
                </c:pt>
                <c:pt idx="267">
                  <c:v>0.114002990824873</c:v>
                </c:pt>
                <c:pt idx="268">
                  <c:v>4.332113651345175E-2</c:v>
                </c:pt>
                <c:pt idx="269">
                  <c:v>1.6462031875111662E-2</c:v>
                </c:pt>
                <c:pt idx="270">
                  <c:v>0.96508108590036312</c:v>
                </c:pt>
                <c:pt idx="271">
                  <c:v>2.377117402766124E-3</c:v>
                </c:pt>
                <c:pt idx="272">
                  <c:v>9.0330461305112729E-4</c:v>
                </c:pt>
                <c:pt idx="273">
                  <c:v>3.4325575295942836E-4</c:v>
                </c:pt>
                <c:pt idx="274">
                  <c:v>1.304371861245828E-4</c:v>
                </c:pt>
                <c:pt idx="275">
                  <c:v>4.9566130727341454E-5</c:v>
                </c:pt>
                <c:pt idx="276">
                  <c:v>1.8835129676389752E-5</c:v>
                </c:pt>
                <c:pt idx="277">
                  <c:v>7.1573492770281071E-6</c:v>
                </c:pt>
                <c:pt idx="278">
                  <c:v>2.7197927252706808E-6</c:v>
                </c:pt>
                <c:pt idx="279">
                  <c:v>1.0335212356028585E-6</c:v>
                </c:pt>
                <c:pt idx="280">
                  <c:v>0.82801609745210947</c:v>
                </c:pt>
                <c:pt idx="281">
                  <c:v>3.303471516186986E-3</c:v>
                </c:pt>
                <c:pt idx="282">
                  <c:v>1.2553191761510549E-3</c:v>
                </c:pt>
                <c:pt idx="283">
                  <c:v>4.7702128693740087E-4</c:v>
                </c:pt>
                <c:pt idx="284">
                  <c:v>1.8126808903621235E-4</c:v>
                </c:pt>
                <c:pt idx="285">
                  <c:v>6.8881873833760701E-5</c:v>
                </c:pt>
                <c:pt idx="286">
                  <c:v>2.6175112056829062E-5</c:v>
                </c:pt>
                <c:pt idx="287">
                  <c:v>9.9465425815950429E-6</c:v>
                </c:pt>
                <c:pt idx="288">
                  <c:v>3.779686181006117E-6</c:v>
                </c:pt>
                <c:pt idx="289">
                  <c:v>1.4362807487823245E-6</c:v>
                </c:pt>
                <c:pt idx="290">
                  <c:v>3.271768041547193</c:v>
                </c:pt>
                <c:pt idx="291">
                  <c:v>0.68591033014526415</c:v>
                </c:pt>
                <c:pt idx="292">
                  <c:v>0.36980572438066389</c:v>
                </c:pt>
                <c:pt idx="293">
                  <c:v>0.12861093306395444</c:v>
                </c:pt>
                <c:pt idx="294">
                  <c:v>5.8891038517869421E-2</c:v>
                </c:pt>
                <c:pt idx="295">
                  <c:v>1.8571418734435019E-2</c:v>
                </c:pt>
                <c:pt idx="296">
                  <c:v>7.0571391190853081E-3</c:v>
                </c:pt>
                <c:pt idx="297">
                  <c:v>2.6817128652524167E-3</c:v>
                </c:pt>
                <c:pt idx="298">
                  <c:v>1.0190508887959185E-3</c:v>
                </c:pt>
                <c:pt idx="299">
                  <c:v>3.8723933774244897E-4</c:v>
                </c:pt>
                <c:pt idx="300">
                  <c:v>1.471509483421306E-4</c:v>
                </c:pt>
                <c:pt idx="301">
                  <c:v>5.5917360370009624E-5</c:v>
                </c:pt>
                <c:pt idx="302">
                  <c:v>2.1248596940603661E-5</c:v>
                </c:pt>
                <c:pt idx="303">
                  <c:v>8.07446683742939E-6</c:v>
                </c:pt>
                <c:pt idx="304">
                  <c:v>3.0682973982231686E-6</c:v>
                </c:pt>
                <c:pt idx="305">
                  <c:v>1.1659530113248044E-6</c:v>
                </c:pt>
                <c:pt idx="306">
                  <c:v>4.4306214430342557E-7</c:v>
                </c:pt>
                <c:pt idx="307">
                  <c:v>1.6836361483530171E-7</c:v>
                </c:pt>
                <c:pt idx="308">
                  <c:v>6.3978173637414658E-8</c:v>
                </c:pt>
                <c:pt idx="309">
                  <c:v>2.4311705982217574E-8</c:v>
                </c:pt>
                <c:pt idx="310">
                  <c:v>9.2384482732426762E-9</c:v>
                </c:pt>
                <c:pt idx="311">
                  <c:v>3.5106103438322178E-9</c:v>
                </c:pt>
                <c:pt idx="312">
                  <c:v>1.3340319306562428E-9</c:v>
                </c:pt>
                <c:pt idx="313">
                  <c:v>5.0693213364937228E-10</c:v>
                </c:pt>
                <c:pt idx="314">
                  <c:v>0.23504650845559252</c:v>
                </c:pt>
                <c:pt idx="315">
                  <c:v>3.5433248667652927E-2</c:v>
                </c:pt>
                <c:pt idx="316">
                  <c:v>2.7816380037608356E-11</c:v>
                </c:pt>
                <c:pt idx="317">
                  <c:v>0.237598994461376</c:v>
                </c:pt>
                <c:pt idx="318">
                  <c:v>4.0166852774306464E-12</c:v>
                </c:pt>
                <c:pt idx="319">
                  <c:v>1.5263404054236457E-12</c:v>
                </c:pt>
                <c:pt idx="320">
                  <c:v>5.8000935406098546E-13</c:v>
                </c:pt>
                <c:pt idx="321">
                  <c:v>2.2040355454317448E-13</c:v>
                </c:pt>
                <c:pt idx="322">
                  <c:v>8.375335072640632E-14</c:v>
                </c:pt>
                <c:pt idx="323">
                  <c:v>3.18262732760344E-14</c:v>
                </c:pt>
                <c:pt idx="324">
                  <c:v>1.2093983844893072E-14</c:v>
                </c:pt>
                <c:pt idx="325">
                  <c:v>4.5957138610593676E-15</c:v>
                </c:pt>
                <c:pt idx="326">
                  <c:v>1.7463712672025596E-15</c:v>
                </c:pt>
                <c:pt idx="327">
                  <c:v>6.6362108153697263E-16</c:v>
                </c:pt>
                <c:pt idx="328">
                  <c:v>0.34889181213036097</c:v>
                </c:pt>
                <c:pt idx="329">
                  <c:v>0.230527171246383</c:v>
                </c:pt>
                <c:pt idx="330">
                  <c:v>1.6714192282071441</c:v>
                </c:pt>
                <c:pt idx="331">
                  <c:v>0.90703753762620831</c:v>
                </c:pt>
                <c:pt idx="332">
                  <c:v>0.13353824861659905</c:v>
                </c:pt>
                <c:pt idx="333">
                  <c:v>5.0744534474307629E-2</c:v>
                </c:pt>
                <c:pt idx="334">
                  <c:v>1.9282923100236899E-2</c:v>
                </c:pt>
                <c:pt idx="335">
                  <c:v>7.327510778090021E-3</c:v>
                </c:pt>
                <c:pt idx="336">
                  <c:v>2.7844540956742077E-3</c:v>
                </c:pt>
                <c:pt idx="337">
                  <c:v>1.097695761040304</c:v>
                </c:pt>
                <c:pt idx="338">
                  <c:v>4.0207517141535565E-4</c:v>
                </c:pt>
                <c:pt idx="339">
                  <c:v>1.5278856513783513E-4</c:v>
                </c:pt>
                <c:pt idx="340">
                  <c:v>5.8059654752377344E-5</c:v>
                </c:pt>
                <c:pt idx="341">
                  <c:v>2.2062668805903393E-5</c:v>
                </c:pt>
                <c:pt idx="342">
                  <c:v>8.3838141462432886E-6</c:v>
                </c:pt>
                <c:pt idx="343">
                  <c:v>3.1858493755724496E-6</c:v>
                </c:pt>
                <c:pt idx="344">
                  <c:v>1.210622762717531E-6</c:v>
                </c:pt>
                <c:pt idx="345">
                  <c:v>4.6003664983266171E-7</c:v>
                </c:pt>
                <c:pt idx="346">
                  <c:v>1.7481392693641143E-7</c:v>
                </c:pt>
                <c:pt idx="347">
                  <c:v>6.6429292235836359E-8</c:v>
                </c:pt>
                <c:pt idx="348">
                  <c:v>2.5243131049617812E-8</c:v>
                </c:pt>
                <c:pt idx="349">
                  <c:v>9.5923897988547678E-9</c:v>
                </c:pt>
                <c:pt idx="350">
                  <c:v>3.6451081235648117E-9</c:v>
                </c:pt>
                <c:pt idx="351">
                  <c:v>1.3851410869546286E-9</c:v>
                </c:pt>
                <c:pt idx="352">
                  <c:v>5.2635361304275896E-10</c:v>
                </c:pt>
                <c:pt idx="353">
                  <c:v>2.0001437295624838E-10</c:v>
                </c:pt>
                <c:pt idx="354">
                  <c:v>7.6005461723374384E-11</c:v>
                </c:pt>
                <c:pt idx="355">
                  <c:v>2.8882075454882268E-11</c:v>
                </c:pt>
                <c:pt idx="356">
                  <c:v>1.0975188672855261E-11</c:v>
                </c:pt>
                <c:pt idx="357">
                  <c:v>4.1705716956849984E-12</c:v>
                </c:pt>
                <c:pt idx="358">
                  <c:v>1.5848172443602999E-12</c:v>
                </c:pt>
                <c:pt idx="359">
                  <c:v>6.0223055285691388E-13</c:v>
                </c:pt>
                <c:pt idx="360">
                  <c:v>2.2884761008562727E-13</c:v>
                </c:pt>
                <c:pt idx="361">
                  <c:v>8.696209183253839E-14</c:v>
                </c:pt>
                <c:pt idx="362">
                  <c:v>3.3045594896364585E-14</c:v>
                </c:pt>
                <c:pt idx="363">
                  <c:v>1.2557326060618542E-14</c:v>
                </c:pt>
                <c:pt idx="364">
                  <c:v>0.75502440881544941</c:v>
                </c:pt>
                <c:pt idx="365">
                  <c:v>1.8132778831533174E-15</c:v>
                </c:pt>
                <c:pt idx="366">
                  <c:v>6.890455955982605E-16</c:v>
                </c:pt>
                <c:pt idx="367">
                  <c:v>2.6183732632733901E-16</c:v>
                </c:pt>
                <c:pt idx="368">
                  <c:v>9.9498184004388841E-17</c:v>
                </c:pt>
                <c:pt idx="369">
                  <c:v>3.7809309921667763E-17</c:v>
                </c:pt>
                <c:pt idx="370">
                  <c:v>1.4367537770233753E-17</c:v>
                </c:pt>
                <c:pt idx="371">
                  <c:v>5.4596643526888255E-18</c:v>
                </c:pt>
                <c:pt idx="372">
                  <c:v>2.0746724540217538E-18</c:v>
                </c:pt>
                <c:pt idx="373">
                  <c:v>7.883755325282666E-19</c:v>
                </c:pt>
                <c:pt idx="374">
                  <c:v>2.9958270236074133E-19</c:v>
                </c:pt>
                <c:pt idx="375">
                  <c:v>1.1384142689708169E-19</c:v>
                </c:pt>
                <c:pt idx="376">
                  <c:v>4.3259742220891041E-20</c:v>
                </c:pt>
                <c:pt idx="377">
                  <c:v>1.6438702043938593E-20</c:v>
                </c:pt>
                <c:pt idx="378">
                  <c:v>0.62232827621876052</c:v>
                </c:pt>
                <c:pt idx="379">
                  <c:v>2.3737485751447332E-21</c:v>
                </c:pt>
                <c:pt idx="380">
                  <c:v>9.0202445855499864E-22</c:v>
                </c:pt>
                <c:pt idx="381">
                  <c:v>3.4276929425089956E-22</c:v>
                </c:pt>
                <c:pt idx="382">
                  <c:v>1.3025233181534183E-22</c:v>
                </c:pt>
                <c:pt idx="383">
                  <c:v>4.9495886089829894E-23</c:v>
                </c:pt>
                <c:pt idx="384">
                  <c:v>1.8808436714135358E-23</c:v>
                </c:pt>
                <c:pt idx="385">
                  <c:v>7.1472059513714358E-24</c:v>
                </c:pt>
                <c:pt idx="386">
                  <c:v>2.7159382615211461E-24</c:v>
                </c:pt>
                <c:pt idx="387">
                  <c:v>0.47725645301433928</c:v>
                </c:pt>
                <c:pt idx="388">
                  <c:v>3.9218148496365355E-25</c:v>
                </c:pt>
                <c:pt idx="389">
                  <c:v>1.4902896428618833E-25</c:v>
                </c:pt>
                <c:pt idx="390">
                  <c:v>5.6631006428751565E-26</c:v>
                </c:pt>
                <c:pt idx="391">
                  <c:v>2.1519782442925595E-26</c:v>
                </c:pt>
                <c:pt idx="392">
                  <c:v>8.1775173283117265E-27</c:v>
                </c:pt>
                <c:pt idx="393">
                  <c:v>3.1074565847584563E-27</c:v>
                </c:pt>
                <c:pt idx="394">
                  <c:v>1.1808335022082134E-27</c:v>
                </c:pt>
                <c:pt idx="395">
                  <c:v>4.4871673083912111E-28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4.0998689333238665E-3</c:v>
                </c:pt>
                <c:pt idx="1">
                  <c:v>2.9366599928812038E-3</c:v>
                </c:pt>
                <c:pt idx="2">
                  <c:v>3.1313959569481491E-3</c:v>
                </c:pt>
                <c:pt idx="3">
                  <c:v>0.38926365437552984</c:v>
                </c:pt>
                <c:pt idx="4">
                  <c:v>6.3669287930764776E-2</c:v>
                </c:pt>
                <c:pt idx="5">
                  <c:v>0.3651834887348146</c:v>
                </c:pt>
                <c:pt idx="6">
                  <c:v>2.4629309158026249</c:v>
                </c:pt>
                <c:pt idx="7">
                  <c:v>1.1063835282116181</c:v>
                </c:pt>
                <c:pt idx="8">
                  <c:v>4.6903250382755113E-2</c:v>
                </c:pt>
                <c:pt idx="9">
                  <c:v>1.8723810876597184E-2</c:v>
                </c:pt>
                <c:pt idx="10">
                  <c:v>1.8723810876597184E-2</c:v>
                </c:pt>
                <c:pt idx="11">
                  <c:v>1.8723810876597184E-2</c:v>
                </c:pt>
                <c:pt idx="12">
                  <c:v>9.2553734108972593E-2</c:v>
                </c:pt>
                <c:pt idx="13">
                  <c:v>0.10541776279410077</c:v>
                </c:pt>
                <c:pt idx="14">
                  <c:v>2.2522377106159713E-2</c:v>
                </c:pt>
                <c:pt idx="15">
                  <c:v>4.9277571228063359E-2</c:v>
                </c:pt>
                <c:pt idx="16">
                  <c:v>2.8731364965812897E-2</c:v>
                </c:pt>
                <c:pt idx="17">
                  <c:v>6.522164561592321E-2</c:v>
                </c:pt>
                <c:pt idx="18">
                  <c:v>4.6403393362690226E-2</c:v>
                </c:pt>
                <c:pt idx="19">
                  <c:v>0.32755908223196428</c:v>
                </c:pt>
                <c:pt idx="20">
                  <c:v>7.1677413939720991E-2</c:v>
                </c:pt>
                <c:pt idx="21">
                  <c:v>3.5833500125901509E-2</c:v>
                </c:pt>
                <c:pt idx="22">
                  <c:v>5.4775998448777083E-3</c:v>
                </c:pt>
                <c:pt idx="23">
                  <c:v>4.8423648818785824E-3</c:v>
                </c:pt>
                <c:pt idx="24">
                  <c:v>4.8423648818785824E-3</c:v>
                </c:pt>
                <c:pt idx="25">
                  <c:v>3.1626370207022005E-2</c:v>
                </c:pt>
                <c:pt idx="26">
                  <c:v>2.4954320357947594E-2</c:v>
                </c:pt>
                <c:pt idx="27">
                  <c:v>1.9577733285874678E-2</c:v>
                </c:pt>
                <c:pt idx="28">
                  <c:v>5.3213945261074294E-3</c:v>
                </c:pt>
                <c:pt idx="29">
                  <c:v>8.7277862275763948E-3</c:v>
                </c:pt>
                <c:pt idx="30">
                  <c:v>0.14218849483262391</c:v>
                </c:pt>
                <c:pt idx="31">
                  <c:v>8.4041932727714919E-3</c:v>
                </c:pt>
                <c:pt idx="32">
                  <c:v>1.2683871884146472E-2</c:v>
                </c:pt>
                <c:pt idx="33">
                  <c:v>2.5825946036685775E-3</c:v>
                </c:pt>
                <c:pt idx="34">
                  <c:v>2.5825946036685775E-3</c:v>
                </c:pt>
                <c:pt idx="35">
                  <c:v>2.5825946036685775E-3</c:v>
                </c:pt>
                <c:pt idx="36">
                  <c:v>2.5825946036685775E-3</c:v>
                </c:pt>
                <c:pt idx="37">
                  <c:v>2.5825946036685766E-3</c:v>
                </c:pt>
                <c:pt idx="38">
                  <c:v>0.62613930084859781</c:v>
                </c:pt>
                <c:pt idx="39">
                  <c:v>2.7617100358584931E-2</c:v>
                </c:pt>
                <c:pt idx="40">
                  <c:v>0.23766118566501693</c:v>
                </c:pt>
                <c:pt idx="41">
                  <c:v>0.90343540423600843</c:v>
                </c:pt>
                <c:pt idx="42">
                  <c:v>0.254531360092207</c:v>
                </c:pt>
                <c:pt idx="43">
                  <c:v>1.0825375713710781E-2</c:v>
                </c:pt>
                <c:pt idx="44">
                  <c:v>8.970350772581108E-2</c:v>
                </c:pt>
                <c:pt idx="45">
                  <c:v>4.9284513686675335E-3</c:v>
                </c:pt>
                <c:pt idx="46">
                  <c:v>3.228243254585721E-3</c:v>
                </c:pt>
                <c:pt idx="47">
                  <c:v>3.228243254585721E-3</c:v>
                </c:pt>
                <c:pt idx="48">
                  <c:v>2.6794419013061489E-3</c:v>
                </c:pt>
                <c:pt idx="49">
                  <c:v>8.945357921577848E-3</c:v>
                </c:pt>
                <c:pt idx="50">
                  <c:v>5.9819347507473322E-2</c:v>
                </c:pt>
                <c:pt idx="51">
                  <c:v>9.3410780624625551E-3</c:v>
                </c:pt>
                <c:pt idx="52">
                  <c:v>1.1173887136033804E-2</c:v>
                </c:pt>
                <c:pt idx="53">
                  <c:v>2.1928995250792994E-2</c:v>
                </c:pt>
                <c:pt idx="54">
                  <c:v>1.2590148692884304E-2</c:v>
                </c:pt>
                <c:pt idx="55">
                  <c:v>0.53733032891494459</c:v>
                </c:pt>
                <c:pt idx="56">
                  <c:v>1.5828805635388051E-3</c:v>
                </c:pt>
                <c:pt idx="57">
                  <c:v>3.6059477153722493E-2</c:v>
                </c:pt>
                <c:pt idx="58">
                  <c:v>1.6141216272928605E-3</c:v>
                </c:pt>
                <c:pt idx="59">
                  <c:v>1.6141216272928605E-3</c:v>
                </c:pt>
                <c:pt idx="60">
                  <c:v>2.2748354133980683E-2</c:v>
                </c:pt>
                <c:pt idx="61">
                  <c:v>1.6349490031288972E-3</c:v>
                </c:pt>
                <c:pt idx="62">
                  <c:v>0.15948597758738312</c:v>
                </c:pt>
                <c:pt idx="63">
                  <c:v>0.49495217305549888</c:v>
                </c:pt>
                <c:pt idx="64">
                  <c:v>4.4833529909048924</c:v>
                </c:pt>
                <c:pt idx="65">
                  <c:v>1.2288474926679915</c:v>
                </c:pt>
                <c:pt idx="66">
                  <c:v>2.1889572003674784</c:v>
                </c:pt>
                <c:pt idx="67">
                  <c:v>0.22320073862205661</c:v>
                </c:pt>
                <c:pt idx="68">
                  <c:v>4.6882423006919076E-2</c:v>
                </c:pt>
                <c:pt idx="69">
                  <c:v>6.5866923204397299E-2</c:v>
                </c:pt>
                <c:pt idx="70">
                  <c:v>9.9971404012977189E-3</c:v>
                </c:pt>
                <c:pt idx="71">
                  <c:v>8.0914355123003403E-3</c:v>
                </c:pt>
                <c:pt idx="72">
                  <c:v>2.4018129814117745E-2</c:v>
                </c:pt>
                <c:pt idx="73">
                  <c:v>1.4193856632259133E-2</c:v>
                </c:pt>
                <c:pt idx="74">
                  <c:v>3.8211639323446296E-2</c:v>
                </c:pt>
                <c:pt idx="75">
                  <c:v>4.1469492164012243</c:v>
                </c:pt>
                <c:pt idx="76">
                  <c:v>4.842469018757761</c:v>
                </c:pt>
                <c:pt idx="77">
                  <c:v>1.0472190529072176</c:v>
                </c:pt>
                <c:pt idx="78">
                  <c:v>0.42192097968643572</c:v>
                </c:pt>
                <c:pt idx="79">
                  <c:v>0.33827684983718886</c:v>
                </c:pt>
                <c:pt idx="80">
                  <c:v>5.9108092622672748E-2</c:v>
                </c:pt>
                <c:pt idx="81">
                  <c:v>4.2472920419499488E-2</c:v>
                </c:pt>
                <c:pt idx="82">
                  <c:v>2.7200552841864192E-2</c:v>
                </c:pt>
                <c:pt idx="83">
                  <c:v>2.9915054159161014E-2</c:v>
                </c:pt>
                <c:pt idx="84">
                  <c:v>0.38730310406349749</c:v>
                </c:pt>
                <c:pt idx="85">
                  <c:v>0.29042734234561651</c:v>
                </c:pt>
                <c:pt idx="86">
                  <c:v>0.36068085802401384</c:v>
                </c:pt>
                <c:pt idx="87">
                  <c:v>0.49933633566898478</c:v>
                </c:pt>
                <c:pt idx="88">
                  <c:v>0.38786822019451522</c:v>
                </c:pt>
                <c:pt idx="89">
                  <c:v>1.5147493822525948</c:v>
                </c:pt>
                <c:pt idx="90">
                  <c:v>0.10405356967684042</c:v>
                </c:pt>
                <c:pt idx="91">
                  <c:v>5.1544283964885307E-2</c:v>
                </c:pt>
                <c:pt idx="92">
                  <c:v>1.9369459527514329E-2</c:v>
                </c:pt>
                <c:pt idx="93">
                  <c:v>3.2045694707187586E-2</c:v>
                </c:pt>
                <c:pt idx="94">
                  <c:v>1.2746354011654587E-2</c:v>
                </c:pt>
                <c:pt idx="95">
                  <c:v>1.3225383655883438E-2</c:v>
                </c:pt>
                <c:pt idx="96">
                  <c:v>2.3512371704232659E-2</c:v>
                </c:pt>
                <c:pt idx="97">
                  <c:v>3.4458893320723043E-2</c:v>
                </c:pt>
                <c:pt idx="98">
                  <c:v>3.722164472537335E-2</c:v>
                </c:pt>
                <c:pt idx="99">
                  <c:v>4.5101682372937907E-2</c:v>
                </c:pt>
                <c:pt idx="100">
                  <c:v>0.46018086909723527</c:v>
                </c:pt>
                <c:pt idx="101">
                  <c:v>0.34033754511469949</c:v>
                </c:pt>
                <c:pt idx="102">
                  <c:v>0.24222238097310911</c:v>
                </c:pt>
                <c:pt idx="103">
                  <c:v>4.8509735305574751E-2</c:v>
                </c:pt>
                <c:pt idx="104">
                  <c:v>2.2837217604214463E-2</c:v>
                </c:pt>
                <c:pt idx="105">
                  <c:v>4.9930162337592468E-2</c:v>
                </c:pt>
                <c:pt idx="106">
                  <c:v>3.6864455229785329E-3</c:v>
                </c:pt>
                <c:pt idx="107">
                  <c:v>1.7703269460631366E-4</c:v>
                </c:pt>
                <c:pt idx="108">
                  <c:v>8.1782162449504936E-4</c:v>
                </c:pt>
                <c:pt idx="109">
                  <c:v>9.2681822470364267E-4</c:v>
                </c:pt>
                <c:pt idx="110">
                  <c:v>2.015499871946351E-2</c:v>
                </c:pt>
                <c:pt idx="111">
                  <c:v>7.1479553869278609E-2</c:v>
                </c:pt>
                <c:pt idx="112">
                  <c:v>1.0465756357608543E-2</c:v>
                </c:pt>
                <c:pt idx="113">
                  <c:v>1.7699678533763094E-3</c:v>
                </c:pt>
                <c:pt idx="114">
                  <c:v>6.9771709050723673E-4</c:v>
                </c:pt>
                <c:pt idx="115">
                  <c:v>3.5198612285832952E-2</c:v>
                </c:pt>
                <c:pt idx="116">
                  <c:v>6.0201529854064656E-2</c:v>
                </c:pt>
                <c:pt idx="117">
                  <c:v>3.6263932559846266E-3</c:v>
                </c:pt>
                <c:pt idx="118">
                  <c:v>3.228243254585721E-3</c:v>
                </c:pt>
                <c:pt idx="119">
                  <c:v>3.2594843183397764E-3</c:v>
                </c:pt>
                <c:pt idx="120">
                  <c:v>5.2006998831375946E-2</c:v>
                </c:pt>
                <c:pt idx="121">
                  <c:v>0.19935964150254515</c:v>
                </c:pt>
                <c:pt idx="122">
                  <c:v>2.3200308189622706E-2</c:v>
                </c:pt>
                <c:pt idx="123">
                  <c:v>1.1936377365391109</c:v>
                </c:pt>
                <c:pt idx="124">
                  <c:v>0.37523641674995872</c:v>
                </c:pt>
                <c:pt idx="125">
                  <c:v>5.0372124211732164E-2</c:v>
                </c:pt>
                <c:pt idx="126">
                  <c:v>4.0738347135288171E-2</c:v>
                </c:pt>
                <c:pt idx="127">
                  <c:v>3.8846527163514844E-3</c:v>
                </c:pt>
                <c:pt idx="128">
                  <c:v>4.2487846705515303E-3</c:v>
                </c:pt>
                <c:pt idx="129">
                  <c:v>3.8738919055028658E-3</c:v>
                </c:pt>
                <c:pt idx="130">
                  <c:v>3.8738919055028658E-3</c:v>
                </c:pt>
                <c:pt idx="131">
                  <c:v>3.8738919055028658E-3</c:v>
                </c:pt>
                <c:pt idx="132">
                  <c:v>3.8738919055028658E-3</c:v>
                </c:pt>
                <c:pt idx="133">
                  <c:v>1.7026379745960166E-2</c:v>
                </c:pt>
                <c:pt idx="134">
                  <c:v>0.17266797087694161</c:v>
                </c:pt>
                <c:pt idx="135">
                  <c:v>0.13678379080317238</c:v>
                </c:pt>
                <c:pt idx="136">
                  <c:v>3.1386855384907597E-2</c:v>
                </c:pt>
                <c:pt idx="137">
                  <c:v>1.323579734380145E-2</c:v>
                </c:pt>
                <c:pt idx="138">
                  <c:v>5.3047326254386011E-2</c:v>
                </c:pt>
                <c:pt idx="139">
                  <c:v>0.22411540754418921</c:v>
                </c:pt>
                <c:pt idx="140">
                  <c:v>1.1278024015213984E-2</c:v>
                </c:pt>
                <c:pt idx="141">
                  <c:v>5.8108378582542976E-3</c:v>
                </c:pt>
                <c:pt idx="142">
                  <c:v>5.8108378582542976E-3</c:v>
                </c:pt>
                <c:pt idx="143">
                  <c:v>5.8108378582542976E-3</c:v>
                </c:pt>
                <c:pt idx="144">
                  <c:v>8.1889770557991119E-3</c:v>
                </c:pt>
                <c:pt idx="145">
                  <c:v>0.12153815169119335</c:v>
                </c:pt>
                <c:pt idx="146">
                  <c:v>3.1069796771326321</c:v>
                </c:pt>
                <c:pt idx="147">
                  <c:v>0.20520172042455362</c:v>
                </c:pt>
                <c:pt idx="148">
                  <c:v>0.75311791023109431</c:v>
                </c:pt>
                <c:pt idx="149">
                  <c:v>0.22370572810259545</c:v>
                </c:pt>
                <c:pt idx="150">
                  <c:v>0.63624509072717328</c:v>
                </c:pt>
                <c:pt idx="151">
                  <c:v>0.16530757625648607</c:v>
                </c:pt>
                <c:pt idx="152">
                  <c:v>0.10163759407986006</c:v>
                </c:pt>
                <c:pt idx="153">
                  <c:v>8.0899775959918166E-2</c:v>
                </c:pt>
                <c:pt idx="154">
                  <c:v>7.3374845070358019E-2</c:v>
                </c:pt>
                <c:pt idx="155">
                  <c:v>3.4354756441542837E-2</c:v>
                </c:pt>
                <c:pt idx="156">
                  <c:v>1.9369459527514329E-3</c:v>
                </c:pt>
                <c:pt idx="157">
                  <c:v>0.40004182137067873</c:v>
                </c:pt>
                <c:pt idx="158">
                  <c:v>0.44617550021629226</c:v>
                </c:pt>
                <c:pt idx="159">
                  <c:v>1.7540711792231092</c:v>
                </c:pt>
                <c:pt idx="160">
                  <c:v>0.12207966346293032</c:v>
                </c:pt>
                <c:pt idx="161">
                  <c:v>9.1782295289859511E-2</c:v>
                </c:pt>
                <c:pt idx="162">
                  <c:v>6.1607377722997132E-2</c:v>
                </c:pt>
                <c:pt idx="163">
                  <c:v>4.6562028541974713E-2</c:v>
                </c:pt>
                <c:pt idx="164">
                  <c:v>7.2916642801965192E-2</c:v>
                </c:pt>
                <c:pt idx="165">
                  <c:v>5.8754027233460125E-3</c:v>
                </c:pt>
                <c:pt idx="166">
                  <c:v>1.4266752447685282E-3</c:v>
                </c:pt>
                <c:pt idx="167">
                  <c:v>1.7494995702271006E-3</c:v>
                </c:pt>
                <c:pt idx="168">
                  <c:v>1.9369459527514329E-3</c:v>
                </c:pt>
                <c:pt idx="169">
                  <c:v>1.8598846621580952E-2</c:v>
                </c:pt>
                <c:pt idx="170">
                  <c:v>6.3811608332311085E-3</c:v>
                </c:pt>
                <c:pt idx="171">
                  <c:v>3.7582999696128584E-2</c:v>
                </c:pt>
                <c:pt idx="172">
                  <c:v>1.5599704501191631E-2</c:v>
                </c:pt>
                <c:pt idx="173">
                  <c:v>2.375064680159493E-2</c:v>
                </c:pt>
                <c:pt idx="174">
                  <c:v>3.7239347994833985E-2</c:v>
                </c:pt>
                <c:pt idx="175">
                  <c:v>1.0976027065591455E-2</c:v>
                </c:pt>
                <c:pt idx="176">
                  <c:v>1.4943642162356481E-2</c:v>
                </c:pt>
                <c:pt idx="177">
                  <c:v>2.2382486565127669E-3</c:v>
                </c:pt>
                <c:pt idx="178">
                  <c:v>1.9369459527514329E-3</c:v>
                </c:pt>
                <c:pt idx="179">
                  <c:v>1.9369459527514329E-3</c:v>
                </c:pt>
                <c:pt idx="180">
                  <c:v>4.6917135299979146E-3</c:v>
                </c:pt>
                <c:pt idx="181">
                  <c:v>5.3630492777795059E-3</c:v>
                </c:pt>
                <c:pt idx="182">
                  <c:v>0.29179014697115457</c:v>
                </c:pt>
                <c:pt idx="183">
                  <c:v>0.1159251739033814</c:v>
                </c:pt>
                <c:pt idx="184">
                  <c:v>1.882055403735557</c:v>
                </c:pt>
                <c:pt idx="185">
                  <c:v>2.3679164272386255</c:v>
                </c:pt>
                <c:pt idx="186">
                  <c:v>2.0007818596888853</c:v>
                </c:pt>
                <c:pt idx="187">
                  <c:v>0.55299806951053387</c:v>
                </c:pt>
                <c:pt idx="188">
                  <c:v>0.41648503459323</c:v>
                </c:pt>
                <c:pt idx="189">
                  <c:v>0.30671539161818928</c:v>
                </c:pt>
                <c:pt idx="190">
                  <c:v>0.2397439232486209</c:v>
                </c:pt>
                <c:pt idx="191">
                  <c:v>0.22556048030427969</c:v>
                </c:pt>
                <c:pt idx="192">
                  <c:v>3.9169351488973415E-2</c:v>
                </c:pt>
                <c:pt idx="193">
                  <c:v>4.6195119604329843E-2</c:v>
                </c:pt>
                <c:pt idx="194">
                  <c:v>6.2929221842724301E-2</c:v>
                </c:pt>
                <c:pt idx="195">
                  <c:v>0.11614386134965973</c:v>
                </c:pt>
                <c:pt idx="196">
                  <c:v>0.11167638923282983</c:v>
                </c:pt>
                <c:pt idx="197">
                  <c:v>0.21563511996613116</c:v>
                </c:pt>
                <c:pt idx="198">
                  <c:v>0.17911543218991735</c:v>
                </c:pt>
                <c:pt idx="199">
                  <c:v>0.37065612968068373</c:v>
                </c:pt>
                <c:pt idx="200">
                  <c:v>0.18241657125992916</c:v>
                </c:pt>
                <c:pt idx="201">
                  <c:v>0.16589942085316009</c:v>
                </c:pt>
                <c:pt idx="202">
                  <c:v>0.1456562529093241</c:v>
                </c:pt>
                <c:pt idx="203">
                  <c:v>0.12875483741838012</c:v>
                </c:pt>
                <c:pt idx="204">
                  <c:v>0.12622431125430164</c:v>
                </c:pt>
                <c:pt idx="205">
                  <c:v>0.14665596694945388</c:v>
                </c:pt>
                <c:pt idx="206">
                  <c:v>0.29374861454560325</c:v>
                </c:pt>
                <c:pt idx="207">
                  <c:v>6.2273853749750391E-3</c:v>
                </c:pt>
                <c:pt idx="208">
                  <c:v>0.39484539109958738</c:v>
                </c:pt>
                <c:pt idx="209">
                  <c:v>4.0642469387905042E-2</c:v>
                </c:pt>
                <c:pt idx="210">
                  <c:v>1.391268705847265E-2</c:v>
                </c:pt>
                <c:pt idx="211">
                  <c:v>1.0997548687288689E-2</c:v>
                </c:pt>
                <c:pt idx="212">
                  <c:v>7.9977123210381706E-3</c:v>
                </c:pt>
                <c:pt idx="213">
                  <c:v>1.9369459527514329E-3</c:v>
                </c:pt>
                <c:pt idx="214">
                  <c:v>1.9369459527514329E-3</c:v>
                </c:pt>
                <c:pt idx="215">
                  <c:v>1.9369459527514329E-3</c:v>
                </c:pt>
                <c:pt idx="216">
                  <c:v>0.23930967246243942</c:v>
                </c:pt>
                <c:pt idx="217">
                  <c:v>0.15043613566369451</c:v>
                </c:pt>
                <c:pt idx="218">
                  <c:v>0.52826972618040713</c:v>
                </c:pt>
                <c:pt idx="219">
                  <c:v>1.0804617762460864</c:v>
                </c:pt>
                <c:pt idx="220">
                  <c:v>1.4432330085581764</c:v>
                </c:pt>
                <c:pt idx="221">
                  <c:v>3.8254682566840787</c:v>
                </c:pt>
                <c:pt idx="222">
                  <c:v>0.51470693903598008</c:v>
                </c:pt>
                <c:pt idx="223">
                  <c:v>0.15387959513525265</c:v>
                </c:pt>
                <c:pt idx="224">
                  <c:v>1.8328090735712465E-2</c:v>
                </c:pt>
                <c:pt idx="225">
                  <c:v>0.11526980581040742</c:v>
                </c:pt>
                <c:pt idx="226">
                  <c:v>8.393432461922876E-3</c:v>
                </c:pt>
                <c:pt idx="227">
                  <c:v>8.393432461922876E-3</c:v>
                </c:pt>
                <c:pt idx="228">
                  <c:v>0.20359454125587281</c:v>
                </c:pt>
                <c:pt idx="229">
                  <c:v>1.3183728904211364E-2</c:v>
                </c:pt>
                <c:pt idx="230">
                  <c:v>2.0779125748683416E-2</c:v>
                </c:pt>
                <c:pt idx="231">
                  <c:v>4.1554467857423285</c:v>
                </c:pt>
                <c:pt idx="232">
                  <c:v>4.252325324443655</c:v>
                </c:pt>
                <c:pt idx="233">
                  <c:v>6.3410768128200008</c:v>
                </c:pt>
                <c:pt idx="234">
                  <c:v>3.6916523669375407</c:v>
                </c:pt>
                <c:pt idx="235">
                  <c:v>0.41683076903210814</c:v>
                </c:pt>
                <c:pt idx="236">
                  <c:v>0.29742534062652498</c:v>
                </c:pt>
                <c:pt idx="237">
                  <c:v>0.1369958829137693</c:v>
                </c:pt>
                <c:pt idx="238">
                  <c:v>5.7754313193330305E-2</c:v>
                </c:pt>
                <c:pt idx="239">
                  <c:v>4.5184991876282082E-2</c:v>
                </c:pt>
                <c:pt idx="240">
                  <c:v>5.5525783978874373E-2</c:v>
                </c:pt>
                <c:pt idx="241">
                  <c:v>0.83416764329703197</c:v>
                </c:pt>
                <c:pt idx="242">
                  <c:v>0.97675880072915255</c:v>
                </c:pt>
                <c:pt idx="243">
                  <c:v>1.5432044125711541</c:v>
                </c:pt>
                <c:pt idx="244">
                  <c:v>0.5248186300043759</c:v>
                </c:pt>
                <c:pt idx="245">
                  <c:v>0.64055263835097653</c:v>
                </c:pt>
                <c:pt idx="246">
                  <c:v>0.37285168221673265</c:v>
                </c:pt>
                <c:pt idx="247">
                  <c:v>0.18964853039606241</c:v>
                </c:pt>
                <c:pt idx="248">
                  <c:v>0.21783352386911004</c:v>
                </c:pt>
                <c:pt idx="249">
                  <c:v>6.648028942276861E-2</c:v>
                </c:pt>
                <c:pt idx="250">
                  <c:v>4.2591983584695459E-2</c:v>
                </c:pt>
                <c:pt idx="251">
                  <c:v>4.1644337984155781E-2</c:v>
                </c:pt>
                <c:pt idx="252">
                  <c:v>4.1644337984155781E-2</c:v>
                </c:pt>
                <c:pt idx="253">
                  <c:v>0.15536181004891728</c:v>
                </c:pt>
                <c:pt idx="254">
                  <c:v>0.80783559202753052</c:v>
                </c:pt>
                <c:pt idx="255">
                  <c:v>0.24022295289284964</c:v>
                </c:pt>
                <c:pt idx="256">
                  <c:v>0.11838280425203378</c:v>
                </c:pt>
                <c:pt idx="257">
                  <c:v>7.4717133533721947E-2</c:v>
                </c:pt>
                <c:pt idx="258">
                  <c:v>3.5864741189655554E-2</c:v>
                </c:pt>
                <c:pt idx="259">
                  <c:v>8.2761396236729234E-2</c:v>
                </c:pt>
                <c:pt idx="260">
                  <c:v>1.5203984360306937E-2</c:v>
                </c:pt>
                <c:pt idx="261">
                  <c:v>1.1643197338205831E-2</c:v>
                </c:pt>
                <c:pt idx="262">
                  <c:v>3.228243254585721E-3</c:v>
                </c:pt>
                <c:pt idx="263">
                  <c:v>3.228243254585721E-3</c:v>
                </c:pt>
                <c:pt idx="264">
                  <c:v>3.228243254585721E-3</c:v>
                </c:pt>
                <c:pt idx="265">
                  <c:v>0.55282103681592742</c:v>
                </c:pt>
                <c:pt idx="266">
                  <c:v>1.5268514513105595</c:v>
                </c:pt>
                <c:pt idx="267">
                  <c:v>1.1779651362224937</c:v>
                </c:pt>
                <c:pt idx="268">
                  <c:v>0.48402821442949773</c:v>
                </c:pt>
                <c:pt idx="269">
                  <c:v>0.35932738714838747</c:v>
                </c:pt>
                <c:pt idx="270">
                  <c:v>0.96417212326557433</c:v>
                </c:pt>
                <c:pt idx="271">
                  <c:v>0.49465295308932117</c:v>
                </c:pt>
                <c:pt idx="272">
                  <c:v>7.5061862513076991E-2</c:v>
                </c:pt>
                <c:pt idx="273">
                  <c:v>2.6428551444208425E-2</c:v>
                </c:pt>
                <c:pt idx="274">
                  <c:v>1.4527094645635737E-2</c:v>
                </c:pt>
                <c:pt idx="275">
                  <c:v>1.4527094645635737E-2</c:v>
                </c:pt>
                <c:pt idx="276">
                  <c:v>4.9757989364014557E-2</c:v>
                </c:pt>
                <c:pt idx="277">
                  <c:v>1.6838933363435841E-2</c:v>
                </c:pt>
                <c:pt idx="278">
                  <c:v>7.2248084037628418E-2</c:v>
                </c:pt>
                <c:pt idx="279">
                  <c:v>3.5739776934639339E-2</c:v>
                </c:pt>
                <c:pt idx="280">
                  <c:v>0.18557191869908879</c:v>
                </c:pt>
                <c:pt idx="281">
                  <c:v>0.24225659737626845</c:v>
                </c:pt>
                <c:pt idx="282">
                  <c:v>7.521806783184723E-2</c:v>
                </c:pt>
                <c:pt idx="283">
                  <c:v>4.4818777184498407E-2</c:v>
                </c:pt>
                <c:pt idx="284">
                  <c:v>1.6234939464190769E-2</c:v>
                </c:pt>
                <c:pt idx="285">
                  <c:v>9.4910351684820218E-3</c:v>
                </c:pt>
                <c:pt idx="286">
                  <c:v>2.516988369785059E-2</c:v>
                </c:pt>
                <c:pt idx="287">
                  <c:v>0.20061969774062544</c:v>
                </c:pt>
                <c:pt idx="288">
                  <c:v>6.3596392115338685E-2</c:v>
                </c:pt>
                <c:pt idx="289">
                  <c:v>6.3596392115338685E-2</c:v>
                </c:pt>
                <c:pt idx="290">
                  <c:v>0.62955047788760987</c:v>
                </c:pt>
                <c:pt idx="291">
                  <c:v>1.4446909248666993</c:v>
                </c:pt>
                <c:pt idx="292">
                  <c:v>0.91947657472143896</c:v>
                </c:pt>
                <c:pt idx="293">
                  <c:v>0.52453188166920461</c:v>
                </c:pt>
                <c:pt idx="294">
                  <c:v>0.369665093713819</c:v>
                </c:pt>
                <c:pt idx="295">
                  <c:v>0.16460812355132581</c:v>
                </c:pt>
                <c:pt idx="296">
                  <c:v>9.3264988993773251E-2</c:v>
                </c:pt>
                <c:pt idx="297">
                  <c:v>4.7412132599015597E-2</c:v>
                </c:pt>
                <c:pt idx="298">
                  <c:v>1.683893336343583E-2</c:v>
                </c:pt>
                <c:pt idx="299">
                  <c:v>1.5172743296552878E-2</c:v>
                </c:pt>
                <c:pt idx="300">
                  <c:v>1.3978293292356172E-2</c:v>
                </c:pt>
                <c:pt idx="301">
                  <c:v>4.3071013228924294E-2</c:v>
                </c:pt>
                <c:pt idx="302">
                  <c:v>6.5102905634145374E-3</c:v>
                </c:pt>
                <c:pt idx="303">
                  <c:v>6.456486509171442E-3</c:v>
                </c:pt>
                <c:pt idx="304">
                  <c:v>1.3964755498062748E-2</c:v>
                </c:pt>
                <c:pt idx="305">
                  <c:v>0.10367113596536831</c:v>
                </c:pt>
                <c:pt idx="306">
                  <c:v>9.2317343393233553E-2</c:v>
                </c:pt>
                <c:pt idx="307">
                  <c:v>1.6776104112997119E-2</c:v>
                </c:pt>
                <c:pt idx="308">
                  <c:v>8.0914355123003403E-3</c:v>
                </c:pt>
                <c:pt idx="309">
                  <c:v>6.456486509171442E-3</c:v>
                </c:pt>
                <c:pt idx="310">
                  <c:v>6.456486509171442E-3</c:v>
                </c:pt>
                <c:pt idx="311">
                  <c:v>6.456486509171442E-3</c:v>
                </c:pt>
                <c:pt idx="312">
                  <c:v>2.2608463592948661E-2</c:v>
                </c:pt>
                <c:pt idx="313">
                  <c:v>0.23047574100158436</c:v>
                </c:pt>
                <c:pt idx="314">
                  <c:v>0.14349541266633523</c:v>
                </c:pt>
                <c:pt idx="315">
                  <c:v>0.26395574765801372</c:v>
                </c:pt>
                <c:pt idx="316">
                  <c:v>6.8938614017282157E-2</c:v>
                </c:pt>
                <c:pt idx="317">
                  <c:v>0.21323699640558175</c:v>
                </c:pt>
                <c:pt idx="318">
                  <c:v>4.4612239040791035E-2</c:v>
                </c:pt>
                <c:pt idx="319">
                  <c:v>7.1989824577261569E-3</c:v>
                </c:pt>
                <c:pt idx="320">
                  <c:v>6.456486509171442E-3</c:v>
                </c:pt>
                <c:pt idx="321">
                  <c:v>6.456486509171442E-3</c:v>
                </c:pt>
                <c:pt idx="322">
                  <c:v>6.456486509171442E-3</c:v>
                </c:pt>
                <c:pt idx="323">
                  <c:v>6.5814507641876636E-3</c:v>
                </c:pt>
                <c:pt idx="324">
                  <c:v>7.7477838110057316E-3</c:v>
                </c:pt>
                <c:pt idx="325">
                  <c:v>8.57046515652919E-3</c:v>
                </c:pt>
                <c:pt idx="326">
                  <c:v>9.3726662491472088E-2</c:v>
                </c:pt>
                <c:pt idx="327">
                  <c:v>0.15111302537836571</c:v>
                </c:pt>
                <c:pt idx="328">
                  <c:v>0.31502447320797605</c:v>
                </c:pt>
                <c:pt idx="329">
                  <c:v>0.3247036242103486</c:v>
                </c:pt>
                <c:pt idx="330">
                  <c:v>0.67913907126149131</c:v>
                </c:pt>
                <c:pt idx="331">
                  <c:v>0.65762543339165702</c:v>
                </c:pt>
                <c:pt idx="332">
                  <c:v>5.3911662351581506E-2</c:v>
                </c:pt>
                <c:pt idx="333">
                  <c:v>1.3181993289558359E-2</c:v>
                </c:pt>
                <c:pt idx="334">
                  <c:v>6.5085549487615335E-3</c:v>
                </c:pt>
                <c:pt idx="335">
                  <c:v>6.456486509171442E-3</c:v>
                </c:pt>
                <c:pt idx="336">
                  <c:v>8.9099513826565897E-3</c:v>
                </c:pt>
                <c:pt idx="337">
                  <c:v>0.66818387157173598</c:v>
                </c:pt>
                <c:pt idx="338">
                  <c:v>0.19779446420846705</c:v>
                </c:pt>
                <c:pt idx="339">
                  <c:v>8.0091673777479888E-2</c:v>
                </c:pt>
                <c:pt idx="340">
                  <c:v>6.532506430972973E-2</c:v>
                </c:pt>
                <c:pt idx="341">
                  <c:v>5.4050015633920881E-2</c:v>
                </c:pt>
                <c:pt idx="342">
                  <c:v>2.0879444275626994E-2</c:v>
                </c:pt>
                <c:pt idx="343">
                  <c:v>1.9046635202055746E-2</c:v>
                </c:pt>
                <c:pt idx="344">
                  <c:v>7.2791678546949012E-3</c:v>
                </c:pt>
                <c:pt idx="345">
                  <c:v>3.8631310946542472E-3</c:v>
                </c:pt>
                <c:pt idx="346">
                  <c:v>3.5510675800442927E-3</c:v>
                </c:pt>
                <c:pt idx="347">
                  <c:v>3.5510675800442927E-3</c:v>
                </c:pt>
                <c:pt idx="348">
                  <c:v>4.0460648790807711E-3</c:v>
                </c:pt>
                <c:pt idx="349">
                  <c:v>4.2071299188794556E-3</c:v>
                </c:pt>
                <c:pt idx="350">
                  <c:v>6.7577892129327775E-3</c:v>
                </c:pt>
                <c:pt idx="351">
                  <c:v>6.4262868142091895E-2</c:v>
                </c:pt>
                <c:pt idx="352">
                  <c:v>9.0599084886760547E-3</c:v>
                </c:pt>
                <c:pt idx="353">
                  <c:v>7.94815753025588E-3</c:v>
                </c:pt>
                <c:pt idx="354">
                  <c:v>0.11002061285386495</c:v>
                </c:pt>
                <c:pt idx="355">
                  <c:v>0.31503349840417177</c:v>
                </c:pt>
                <c:pt idx="356">
                  <c:v>4.0936207205730518E-2</c:v>
                </c:pt>
                <c:pt idx="357">
                  <c:v>3.23900406543434E-3</c:v>
                </c:pt>
                <c:pt idx="358">
                  <c:v>2.9054189291271488E-3</c:v>
                </c:pt>
                <c:pt idx="359">
                  <c:v>3.3323801337659053E-3</c:v>
                </c:pt>
                <c:pt idx="360">
                  <c:v>2.3996608192420532E-3</c:v>
                </c:pt>
                <c:pt idx="361">
                  <c:v>3.7385139625686244E-3</c:v>
                </c:pt>
                <c:pt idx="362">
                  <c:v>0.25308351034867183</c:v>
                </c:pt>
                <c:pt idx="363">
                  <c:v>5.0922933919110222E-2</c:v>
                </c:pt>
                <c:pt idx="364">
                  <c:v>1.8551672615312336</c:v>
                </c:pt>
                <c:pt idx="365">
                  <c:v>7.0214290787239397E-2</c:v>
                </c:pt>
                <c:pt idx="366">
                  <c:v>9.3233747930019178E-2</c:v>
                </c:pt>
                <c:pt idx="367">
                  <c:v>0.61883271028238529</c:v>
                </c:pt>
                <c:pt idx="368">
                  <c:v>1.1392574582312187E-2</c:v>
                </c:pt>
                <c:pt idx="369">
                  <c:v>5.466491911098487E-3</c:v>
                </c:pt>
                <c:pt idx="370">
                  <c:v>2.0202554560955805E-3</c:v>
                </c:pt>
                <c:pt idx="371">
                  <c:v>3.2282432545857219E-4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4.3605745689826642E-2</c:v>
                </c:pt>
                <c:pt idx="376">
                  <c:v>0</c:v>
                </c:pt>
                <c:pt idx="377">
                  <c:v>0</c:v>
                </c:pt>
                <c:pt idx="378">
                  <c:v>1.9342311043112043E-2</c:v>
                </c:pt>
                <c:pt idx="379">
                  <c:v>8.7478828104655335E-3</c:v>
                </c:pt>
                <c:pt idx="380">
                  <c:v>8.313767749350032E-4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5.557170834259284E-2</c:v>
                </c:pt>
                <c:pt idx="386">
                  <c:v>0</c:v>
                </c:pt>
                <c:pt idx="387">
                  <c:v>1.5336009512279096</c:v>
                </c:pt>
                <c:pt idx="388">
                  <c:v>3.7112196865354973E-3</c:v>
                </c:pt>
                <c:pt idx="389">
                  <c:v>0.29416043077677995</c:v>
                </c:pt>
                <c:pt idx="390">
                  <c:v>3.3818295308446135E-2</c:v>
                </c:pt>
                <c:pt idx="391">
                  <c:v>2.9620207941908857E-4</c:v>
                </c:pt>
                <c:pt idx="392">
                  <c:v>0.59962142078942826</c:v>
                </c:pt>
                <c:pt idx="393">
                  <c:v>6.7249795006553365E-3</c:v>
                </c:pt>
                <c:pt idx="394">
                  <c:v>7.3822633650832807E-4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0.61189733699224091</c:v>
                </c:pt>
                <c:pt idx="4">
                  <c:v>0</c:v>
                </c:pt>
                <c:pt idx="5">
                  <c:v>0.64391943643975225</c:v>
                </c:pt>
                <c:pt idx="6">
                  <c:v>3.0909330735865401</c:v>
                </c:pt>
                <c:pt idx="7">
                  <c:v>0.48069258543069693</c:v>
                </c:pt>
                <c:pt idx="8">
                  <c:v>0.18266318246366481</c:v>
                </c:pt>
                <c:pt idx="9">
                  <c:v>6.941200933619264E-2</c:v>
                </c:pt>
                <c:pt idx="10">
                  <c:v>2.6376563547753203E-2</c:v>
                </c:pt>
                <c:pt idx="11">
                  <c:v>1.0023094148146216E-2</c:v>
                </c:pt>
                <c:pt idx="12">
                  <c:v>3.808775776295562E-3</c:v>
                </c:pt>
                <c:pt idx="13">
                  <c:v>1.4473347949923137E-3</c:v>
                </c:pt>
                <c:pt idx="14">
                  <c:v>5.4998722209707927E-4</c:v>
                </c:pt>
                <c:pt idx="15">
                  <c:v>2.0899514439689013E-4</c:v>
                </c:pt>
                <c:pt idx="16">
                  <c:v>7.9418154870818241E-5</c:v>
                </c:pt>
                <c:pt idx="17">
                  <c:v>3.0178898850910936E-5</c:v>
                </c:pt>
                <c:pt idx="18">
                  <c:v>2.6958528730707844E-2</c:v>
                </c:pt>
                <c:pt idx="19">
                  <c:v>7.1404457256174808E-2</c:v>
                </c:pt>
                <c:pt idx="20">
                  <c:v>1.6559765377471849E-6</c:v>
                </c:pt>
                <c:pt idx="21">
                  <c:v>6.292710843439303E-7</c:v>
                </c:pt>
                <c:pt idx="22">
                  <c:v>2.3912301205069355E-7</c:v>
                </c:pt>
                <c:pt idx="23">
                  <c:v>9.0866744579263532E-8</c:v>
                </c:pt>
                <c:pt idx="24">
                  <c:v>3.4529362940120148E-8</c:v>
                </c:pt>
                <c:pt idx="25">
                  <c:v>1.3121157917245655E-8</c:v>
                </c:pt>
                <c:pt idx="26">
                  <c:v>4.9860400085533497E-9</c:v>
                </c:pt>
                <c:pt idx="27">
                  <c:v>1.8946952032502728E-9</c:v>
                </c:pt>
                <c:pt idx="28">
                  <c:v>7.1998417723510355E-10</c:v>
                </c:pt>
                <c:pt idx="29">
                  <c:v>2.735939873493393E-10</c:v>
                </c:pt>
                <c:pt idx="30">
                  <c:v>3.3057558090679562E-2</c:v>
                </c:pt>
                <c:pt idx="31">
                  <c:v>3.9506971773244595E-11</c:v>
                </c:pt>
                <c:pt idx="32">
                  <c:v>1.5012649273832945E-11</c:v>
                </c:pt>
                <c:pt idx="33">
                  <c:v>5.7048067240565201E-12</c:v>
                </c:pt>
                <c:pt idx="34">
                  <c:v>2.1678265551414781E-12</c:v>
                </c:pt>
                <c:pt idx="35">
                  <c:v>8.2377409095376155E-13</c:v>
                </c:pt>
                <c:pt idx="36">
                  <c:v>3.1303415456242938E-13</c:v>
                </c:pt>
                <c:pt idx="37">
                  <c:v>1.1895297873372313E-13</c:v>
                </c:pt>
                <c:pt idx="38">
                  <c:v>0.98142196969124229</c:v>
                </c:pt>
                <c:pt idx="39">
                  <c:v>5.172951585841786E-3</c:v>
                </c:pt>
                <c:pt idx="40">
                  <c:v>1.9657216026198786E-3</c:v>
                </c:pt>
                <c:pt idx="41">
                  <c:v>0.65718574766532123</c:v>
                </c:pt>
                <c:pt idx="42">
                  <c:v>2.8385019941831052E-4</c:v>
                </c:pt>
                <c:pt idx="43">
                  <c:v>1.0786307577895799E-4</c:v>
                </c:pt>
                <c:pt idx="44">
                  <c:v>4.098796879600403E-5</c:v>
                </c:pt>
                <c:pt idx="45">
                  <c:v>1.5575428142481533E-5</c:v>
                </c:pt>
                <c:pt idx="46">
                  <c:v>5.9186626941429844E-6</c:v>
                </c:pt>
                <c:pt idx="47">
                  <c:v>2.2490918237743337E-6</c:v>
                </c:pt>
                <c:pt idx="48">
                  <c:v>8.5465489303424693E-7</c:v>
                </c:pt>
                <c:pt idx="49">
                  <c:v>3.2476885935301385E-7</c:v>
                </c:pt>
                <c:pt idx="50">
                  <c:v>1.2341216655414525E-7</c:v>
                </c:pt>
                <c:pt idx="51">
                  <c:v>4.6896623290575197E-8</c:v>
                </c:pt>
                <c:pt idx="52">
                  <c:v>1.7820716850418574E-8</c:v>
                </c:pt>
                <c:pt idx="53">
                  <c:v>6.7718724031590574E-9</c:v>
                </c:pt>
                <c:pt idx="54">
                  <c:v>2.573311513200442E-9</c:v>
                </c:pt>
                <c:pt idx="55">
                  <c:v>0.46425092913031851</c:v>
                </c:pt>
                <c:pt idx="56">
                  <c:v>3.7158618250614384E-10</c:v>
                </c:pt>
                <c:pt idx="57">
                  <c:v>1.4120274935233465E-10</c:v>
                </c:pt>
                <c:pt idx="58">
                  <c:v>5.3657044753887168E-11</c:v>
                </c:pt>
                <c:pt idx="59">
                  <c:v>2.0389677006477126E-11</c:v>
                </c:pt>
                <c:pt idx="60">
                  <c:v>7.7480772624613086E-12</c:v>
                </c:pt>
                <c:pt idx="61">
                  <c:v>2.9442693597352978E-12</c:v>
                </c:pt>
                <c:pt idx="62">
                  <c:v>1.1188223566994131E-12</c:v>
                </c:pt>
                <c:pt idx="63">
                  <c:v>0.76701335909211299</c:v>
                </c:pt>
                <c:pt idx="64">
                  <c:v>5.5684017487347717</c:v>
                </c:pt>
                <c:pt idx="65">
                  <c:v>2.8404261402795976</c:v>
                </c:pt>
                <c:pt idx="66">
                  <c:v>3.5030493889729941</c:v>
                </c:pt>
                <c:pt idx="67">
                  <c:v>1.0415932557590546</c:v>
                </c:pt>
                <c:pt idx="68">
                  <c:v>0.46332708357294711</c:v>
                </c:pt>
                <c:pt idx="69">
                  <c:v>0.15040606613160751</c:v>
                </c:pt>
                <c:pt idx="70">
                  <c:v>5.7154305130010845E-2</c:v>
                </c:pt>
                <c:pt idx="71">
                  <c:v>2.1718635949404121E-2</c:v>
                </c:pt>
                <c:pt idx="72">
                  <c:v>8.2530816607735667E-3</c:v>
                </c:pt>
                <c:pt idx="73">
                  <c:v>3.1361710310939556E-3</c:v>
                </c:pt>
                <c:pt idx="74">
                  <c:v>1.1917449918157034E-3</c:v>
                </c:pt>
                <c:pt idx="75">
                  <c:v>4.8165510343151521</c:v>
                </c:pt>
                <c:pt idx="76">
                  <c:v>3.2736017215383435</c:v>
                </c:pt>
                <c:pt idx="77">
                  <c:v>0.9683921965142589</c:v>
                </c:pt>
                <c:pt idx="78">
                  <c:v>0.36798903467541844</c:v>
                </c:pt>
                <c:pt idx="79">
                  <c:v>1.0632138331523235</c:v>
                </c:pt>
                <c:pt idx="80">
                  <c:v>5.3137616607130421E-2</c:v>
                </c:pt>
                <c:pt idx="81">
                  <c:v>2.0192294310709558E-2</c:v>
                </c:pt>
                <c:pt idx="82">
                  <c:v>7.673071838069632E-3</c:v>
                </c:pt>
                <c:pt idx="83">
                  <c:v>2.91576729846646E-3</c:v>
                </c:pt>
                <c:pt idx="84">
                  <c:v>1.1079915734172549E-3</c:v>
                </c:pt>
                <c:pt idx="85">
                  <c:v>4.2103679789855681E-4</c:v>
                </c:pt>
                <c:pt idx="86">
                  <c:v>0.38130594975997251</c:v>
                </c:pt>
                <c:pt idx="87">
                  <c:v>0.64100785846276342</c:v>
                </c:pt>
                <c:pt idx="88">
                  <c:v>2.3103131174289613E-5</c:v>
                </c:pt>
                <c:pt idx="89">
                  <c:v>0.28309948634783316</c:v>
                </c:pt>
                <c:pt idx="90">
                  <c:v>3.3360921415674201E-6</c:v>
                </c:pt>
                <c:pt idx="91">
                  <c:v>1.2677150137956198E-6</c:v>
                </c:pt>
                <c:pt idx="92">
                  <c:v>4.8173170524233549E-7</c:v>
                </c:pt>
                <c:pt idx="93">
                  <c:v>1.8305804799208745E-7</c:v>
                </c:pt>
                <c:pt idx="94">
                  <c:v>6.9562058236993237E-8</c:v>
                </c:pt>
                <c:pt idx="95">
                  <c:v>2.6433582130057425E-8</c:v>
                </c:pt>
                <c:pt idx="96">
                  <c:v>1.0044761209421822E-8</c:v>
                </c:pt>
                <c:pt idx="97">
                  <c:v>3.8170092595802925E-9</c:v>
                </c:pt>
                <c:pt idx="98">
                  <c:v>1.4504635186405108E-9</c:v>
                </c:pt>
                <c:pt idx="99">
                  <c:v>4.6902862405293219E-2</c:v>
                </c:pt>
                <c:pt idx="100">
                  <c:v>0.39682551399726806</c:v>
                </c:pt>
                <c:pt idx="101">
                  <c:v>7.9589834194842123E-11</c:v>
                </c:pt>
                <c:pt idx="102">
                  <c:v>3.0244136994040003E-11</c:v>
                </c:pt>
                <c:pt idx="103">
                  <c:v>1.1492772057735203E-11</c:v>
                </c:pt>
                <c:pt idx="104">
                  <c:v>4.3672533819393768E-12</c:v>
                </c:pt>
                <c:pt idx="105">
                  <c:v>1.6595562851369628E-12</c:v>
                </c:pt>
                <c:pt idx="106">
                  <c:v>6.3063138835204592E-13</c:v>
                </c:pt>
                <c:pt idx="107">
                  <c:v>2.3963992757377741E-13</c:v>
                </c:pt>
                <c:pt idx="108">
                  <c:v>9.1063172478035423E-14</c:v>
                </c:pt>
                <c:pt idx="109">
                  <c:v>3.4604005541653465E-14</c:v>
                </c:pt>
                <c:pt idx="110">
                  <c:v>1.3149522105828316E-14</c:v>
                </c:pt>
                <c:pt idx="111">
                  <c:v>4.9968184002147604E-15</c:v>
                </c:pt>
                <c:pt idx="112">
                  <c:v>1.8987909920816087E-15</c:v>
                </c:pt>
                <c:pt idx="113">
                  <c:v>7.2154057699101125E-16</c:v>
                </c:pt>
                <c:pt idx="114">
                  <c:v>2.741854192565843E-16</c:v>
                </c:pt>
                <c:pt idx="115">
                  <c:v>9.5996784506051647E-2</c:v>
                </c:pt>
                <c:pt idx="116">
                  <c:v>3.9592374540650773E-17</c:v>
                </c:pt>
                <c:pt idx="117">
                  <c:v>1.5045102325447293E-17</c:v>
                </c:pt>
                <c:pt idx="118">
                  <c:v>5.717138883669973E-18</c:v>
                </c:pt>
                <c:pt idx="119">
                  <c:v>2.1725127757945896E-18</c:v>
                </c:pt>
                <c:pt idx="120">
                  <c:v>8.2555485480194408E-19</c:v>
                </c:pt>
                <c:pt idx="121">
                  <c:v>3.1371084482473869E-19</c:v>
                </c:pt>
                <c:pt idx="122">
                  <c:v>1.1921012103340072E-19</c:v>
                </c:pt>
                <c:pt idx="123">
                  <c:v>1.1183811342996133</c:v>
                </c:pt>
                <c:pt idx="124">
                  <c:v>0.10469620759335228</c:v>
                </c:pt>
                <c:pt idx="125">
                  <c:v>1.1090532154389435E-2</c:v>
                </c:pt>
                <c:pt idx="126">
                  <c:v>4.2144022186679864E-3</c:v>
                </c:pt>
                <c:pt idx="127">
                  <c:v>1.6014728430938348E-3</c:v>
                </c:pt>
                <c:pt idx="128">
                  <c:v>6.0855968037565723E-4</c:v>
                </c:pt>
                <c:pt idx="129">
                  <c:v>2.3125267854274973E-4</c:v>
                </c:pt>
                <c:pt idx="130">
                  <c:v>8.7876017846244892E-5</c:v>
                </c:pt>
                <c:pt idx="131">
                  <c:v>3.3392886781573067E-5</c:v>
                </c:pt>
                <c:pt idx="132">
                  <c:v>1.2689296976997762E-5</c:v>
                </c:pt>
                <c:pt idx="133">
                  <c:v>4.8219328512591499E-6</c:v>
                </c:pt>
                <c:pt idx="134">
                  <c:v>1.8323344834784769E-6</c:v>
                </c:pt>
                <c:pt idx="135">
                  <c:v>0.77315770178762899</c:v>
                </c:pt>
                <c:pt idx="136">
                  <c:v>2.645890994142921E-7</c:v>
                </c:pt>
                <c:pt idx="137">
                  <c:v>1.0054385777743101E-7</c:v>
                </c:pt>
                <c:pt idx="138">
                  <c:v>0.50449406028177812</c:v>
                </c:pt>
                <c:pt idx="139">
                  <c:v>0.7460188984720989</c:v>
                </c:pt>
                <c:pt idx="140">
                  <c:v>5.5170425639631936E-9</c:v>
                </c:pt>
                <c:pt idx="141">
                  <c:v>2.0964761743060139E-9</c:v>
                </c:pt>
                <c:pt idx="142">
                  <c:v>7.9666094623628531E-10</c:v>
                </c:pt>
                <c:pt idx="143">
                  <c:v>3.0273115956978843E-10</c:v>
                </c:pt>
                <c:pt idx="144">
                  <c:v>1.1503784063651961E-10</c:v>
                </c:pt>
                <c:pt idx="145">
                  <c:v>4.3714379441877445E-11</c:v>
                </c:pt>
                <c:pt idx="146">
                  <c:v>3.2596420652516551</c:v>
                </c:pt>
                <c:pt idx="147">
                  <c:v>0.35014962657283188</c:v>
                </c:pt>
                <c:pt idx="148">
                  <c:v>0.13305685809767609</c:v>
                </c:pt>
                <c:pt idx="149">
                  <c:v>5.0561606077116919E-2</c:v>
                </c:pt>
                <c:pt idx="150">
                  <c:v>1.921341030930443E-2</c:v>
                </c:pt>
                <c:pt idx="151">
                  <c:v>7.3010959175356842E-3</c:v>
                </c:pt>
                <c:pt idx="152">
                  <c:v>2.7744164486635603E-3</c:v>
                </c:pt>
                <c:pt idx="153">
                  <c:v>1.0542782504921529E-3</c:v>
                </c:pt>
                <c:pt idx="154">
                  <c:v>4.0062573518701819E-4</c:v>
                </c:pt>
                <c:pt idx="155">
                  <c:v>1.522377793710669E-4</c:v>
                </c:pt>
                <c:pt idx="156">
                  <c:v>5.7850356161005416E-5</c:v>
                </c:pt>
                <c:pt idx="157">
                  <c:v>0.72830606045907176</c:v>
                </c:pt>
                <c:pt idx="158">
                  <c:v>0.54990569058367045</c:v>
                </c:pt>
                <c:pt idx="159">
                  <c:v>1.1424847384924015</c:v>
                </c:pt>
                <c:pt idx="160">
                  <c:v>0.11824995290155328</c:v>
                </c:pt>
                <c:pt idx="161">
                  <c:v>4.493498210259024E-2</c:v>
                </c:pt>
                <c:pt idx="162">
                  <c:v>1.7075293198984293E-2</c:v>
                </c:pt>
                <c:pt idx="163">
                  <c:v>6.4886114156140328E-3</c:v>
                </c:pt>
                <c:pt idx="164">
                  <c:v>0.11481604800420732</c:v>
                </c:pt>
                <c:pt idx="165">
                  <c:v>9.369554884146663E-4</c:v>
                </c:pt>
                <c:pt idx="166">
                  <c:v>3.5604308559757314E-4</c:v>
                </c:pt>
                <c:pt idx="167">
                  <c:v>1.3529637252707779E-4</c:v>
                </c:pt>
                <c:pt idx="168">
                  <c:v>5.1412621560289574E-5</c:v>
                </c:pt>
                <c:pt idx="169">
                  <c:v>3.8049470473517179E-2</c:v>
                </c:pt>
                <c:pt idx="170">
                  <c:v>7.4239825533058146E-6</c:v>
                </c:pt>
                <c:pt idx="171">
                  <c:v>2.8211133702562097E-6</c:v>
                </c:pt>
                <c:pt idx="172">
                  <c:v>1.0720230806973596E-6</c:v>
                </c:pt>
                <c:pt idx="173">
                  <c:v>4.0736877066499669E-7</c:v>
                </c:pt>
                <c:pt idx="174">
                  <c:v>1.5480013285269874E-7</c:v>
                </c:pt>
                <c:pt idx="175">
                  <c:v>5.882405048402553E-8</c:v>
                </c:pt>
                <c:pt idx="176">
                  <c:v>2.23531391839297E-8</c:v>
                </c:pt>
                <c:pt idx="177">
                  <c:v>8.4941928898932857E-9</c:v>
                </c:pt>
                <c:pt idx="178">
                  <c:v>3.2277932981594482E-9</c:v>
                </c:pt>
                <c:pt idx="179">
                  <c:v>1.2265614533005904E-9</c:v>
                </c:pt>
                <c:pt idx="180">
                  <c:v>4.6609335225422436E-10</c:v>
                </c:pt>
                <c:pt idx="181">
                  <c:v>1.7711547385660526E-10</c:v>
                </c:pt>
                <c:pt idx="182">
                  <c:v>0.1482509282197661</c:v>
                </c:pt>
                <c:pt idx="183">
                  <c:v>2.5575474424893799E-11</c:v>
                </c:pt>
                <c:pt idx="184">
                  <c:v>1.7623223068845131</c:v>
                </c:pt>
                <c:pt idx="185">
                  <c:v>1.0829845420410071</c:v>
                </c:pt>
                <c:pt idx="186">
                  <c:v>0.26905844178593452</c:v>
                </c:pt>
                <c:pt idx="187">
                  <c:v>0.10224220787865512</c:v>
                </c:pt>
                <c:pt idx="188">
                  <c:v>3.8852038993888942E-2</c:v>
                </c:pt>
                <c:pt idx="189">
                  <c:v>1.4763774817677801E-2</c:v>
                </c:pt>
                <c:pt idx="190">
                  <c:v>5.6102344307175636E-3</c:v>
                </c:pt>
                <c:pt idx="191">
                  <c:v>2.1318890836726744E-3</c:v>
                </c:pt>
                <c:pt idx="192">
                  <c:v>8.1011785179561642E-4</c:v>
                </c:pt>
                <c:pt idx="193">
                  <c:v>3.0784478368233418E-4</c:v>
                </c:pt>
                <c:pt idx="194">
                  <c:v>1.16981017799287E-4</c:v>
                </c:pt>
                <c:pt idx="195">
                  <c:v>4.4452786763729063E-5</c:v>
                </c:pt>
                <c:pt idx="196">
                  <c:v>1.6892058970217042E-5</c:v>
                </c:pt>
                <c:pt idx="197">
                  <c:v>6.4189824086824769E-6</c:v>
                </c:pt>
                <c:pt idx="198">
                  <c:v>2.439213315299341E-6</c:v>
                </c:pt>
                <c:pt idx="199">
                  <c:v>0.49572146831318942</c:v>
                </c:pt>
                <c:pt idx="200">
                  <c:v>3.522224027292249E-7</c:v>
                </c:pt>
                <c:pt idx="201">
                  <c:v>1.3384451303710544E-7</c:v>
                </c:pt>
                <c:pt idx="202">
                  <c:v>5.0860914954100069E-8</c:v>
                </c:pt>
                <c:pt idx="203">
                  <c:v>1.9327147682558027E-8</c:v>
                </c:pt>
                <c:pt idx="204">
                  <c:v>7.3443161193720498E-9</c:v>
                </c:pt>
                <c:pt idx="205">
                  <c:v>2.790840125361379E-9</c:v>
                </c:pt>
                <c:pt idx="206">
                  <c:v>1.0605192476373242E-9</c:v>
                </c:pt>
                <c:pt idx="207">
                  <c:v>4.0299731410218316E-10</c:v>
                </c:pt>
                <c:pt idx="208">
                  <c:v>1.5313897935882962E-10</c:v>
                </c:pt>
                <c:pt idx="209">
                  <c:v>5.8192812156355246E-11</c:v>
                </c:pt>
                <c:pt idx="210">
                  <c:v>2.2113268619414997E-11</c:v>
                </c:pt>
                <c:pt idx="211">
                  <c:v>8.4030420753776989E-12</c:v>
                </c:pt>
                <c:pt idx="212">
                  <c:v>3.1931559886435257E-12</c:v>
                </c:pt>
                <c:pt idx="213">
                  <c:v>1.2133992756845399E-12</c:v>
                </c:pt>
                <c:pt idx="214">
                  <c:v>4.6109172476012509E-13</c:v>
                </c:pt>
                <c:pt idx="215">
                  <c:v>1.7521485540884751E-13</c:v>
                </c:pt>
                <c:pt idx="216">
                  <c:v>6.6581645055362062E-14</c:v>
                </c:pt>
                <c:pt idx="217">
                  <c:v>0.37536695025193212</c:v>
                </c:pt>
                <c:pt idx="218">
                  <c:v>0.68394153588727702</c:v>
                </c:pt>
                <c:pt idx="219">
                  <c:v>0.70140270151818107</c:v>
                </c:pt>
                <c:pt idx="220">
                  <c:v>1.3768228725222897</c:v>
                </c:pt>
                <c:pt idx="221">
                  <c:v>2.3418965694198217</c:v>
                </c:pt>
                <c:pt idx="222">
                  <c:v>1.8734875220164775</c:v>
                </c:pt>
                <c:pt idx="223">
                  <c:v>0.45196029240865787</c:v>
                </c:pt>
                <c:pt idx="224">
                  <c:v>0.17174491111529</c:v>
                </c:pt>
                <c:pt idx="225">
                  <c:v>6.5263066223810201E-2</c:v>
                </c:pt>
                <c:pt idx="226">
                  <c:v>2.4799965165047875E-2</c:v>
                </c:pt>
                <c:pt idx="227">
                  <c:v>9.4239867627181929E-3</c:v>
                </c:pt>
                <c:pt idx="228">
                  <c:v>0.15271602102284668</c:v>
                </c:pt>
                <c:pt idx="229">
                  <c:v>1.3608236885365073E-3</c:v>
                </c:pt>
                <c:pt idx="230">
                  <c:v>5.1711300164387268E-4</c:v>
                </c:pt>
                <c:pt idx="231">
                  <c:v>2.0177362744990175</c:v>
                </c:pt>
                <c:pt idx="232">
                  <c:v>2.8002577273661702</c:v>
                </c:pt>
                <c:pt idx="233">
                  <c:v>4.8009789513855043</c:v>
                </c:pt>
                <c:pt idx="234">
                  <c:v>3.3072344982308115</c:v>
                </c:pt>
                <c:pt idx="235">
                  <c:v>1.0057193919888896</c:v>
                </c:pt>
                <c:pt idx="236">
                  <c:v>0.38217336895577814</c:v>
                </c:pt>
                <c:pt idx="237">
                  <c:v>0.14522588020319571</c:v>
                </c:pt>
                <c:pt idx="238">
                  <c:v>5.5185834477214375E-2</c:v>
                </c:pt>
                <c:pt idx="239">
                  <c:v>2.0970617101341463E-2</c:v>
                </c:pt>
                <c:pt idx="240">
                  <c:v>7.9688344985097571E-3</c:v>
                </c:pt>
                <c:pt idx="241">
                  <c:v>0.12432880901880217</c:v>
                </c:pt>
                <c:pt idx="242">
                  <c:v>1.186453919746119</c:v>
                </c:pt>
                <c:pt idx="243">
                  <c:v>2.3758904761391367E-2</c:v>
                </c:pt>
                <c:pt idx="244">
                  <c:v>9.0283838093287213E-3</c:v>
                </c:pt>
                <c:pt idx="245">
                  <c:v>3.4307858475449136E-3</c:v>
                </c:pt>
                <c:pt idx="246">
                  <c:v>1.3036986220670672E-3</c:v>
                </c:pt>
                <c:pt idx="247">
                  <c:v>0.1138955048995664</c:v>
                </c:pt>
                <c:pt idx="248">
                  <c:v>0.34188669604564287</c:v>
                </c:pt>
                <c:pt idx="249">
                  <c:v>7.1536550790064112E-5</c:v>
                </c:pt>
                <c:pt idx="250">
                  <c:v>2.7183889300224366E-5</c:v>
                </c:pt>
                <c:pt idx="251">
                  <c:v>1.032987793408526E-5</c:v>
                </c:pt>
                <c:pt idx="252">
                  <c:v>3.9253536149523981E-6</c:v>
                </c:pt>
                <c:pt idx="253">
                  <c:v>1.4916343736819116E-6</c:v>
                </c:pt>
                <c:pt idx="254">
                  <c:v>1.326337051455756</c:v>
                </c:pt>
                <c:pt idx="255">
                  <c:v>3.9682892601108764E-2</c:v>
                </c:pt>
                <c:pt idx="256">
                  <c:v>1.5079499188421327E-2</c:v>
                </c:pt>
                <c:pt idx="257">
                  <c:v>5.7302096916001053E-3</c:v>
                </c:pt>
                <c:pt idx="258">
                  <c:v>2.1774796828080397E-3</c:v>
                </c:pt>
                <c:pt idx="259">
                  <c:v>0.49869163010043766</c:v>
                </c:pt>
                <c:pt idx="260">
                  <c:v>3.1442806619748093E-4</c:v>
                </c:pt>
                <c:pt idx="261">
                  <c:v>1.1948266515504277E-4</c:v>
                </c:pt>
                <c:pt idx="262">
                  <c:v>4.5403412758916258E-5</c:v>
                </c:pt>
                <c:pt idx="263">
                  <c:v>1.7253296848388178E-5</c:v>
                </c:pt>
                <c:pt idx="264">
                  <c:v>6.556252802387509E-6</c:v>
                </c:pt>
                <c:pt idx="265">
                  <c:v>1.204805905716372</c:v>
                </c:pt>
                <c:pt idx="266">
                  <c:v>1.5670764783022437</c:v>
                </c:pt>
                <c:pt idx="267">
                  <c:v>0.114002990824873</c:v>
                </c:pt>
                <c:pt idx="268">
                  <c:v>4.332113651345175E-2</c:v>
                </c:pt>
                <c:pt idx="269">
                  <c:v>1.6462031875111662E-2</c:v>
                </c:pt>
                <c:pt idx="270">
                  <c:v>0.96508108590036312</c:v>
                </c:pt>
                <c:pt idx="271">
                  <c:v>2.377117402766124E-3</c:v>
                </c:pt>
                <c:pt idx="272">
                  <c:v>9.0330461305112729E-4</c:v>
                </c:pt>
                <c:pt idx="273">
                  <c:v>3.4325575295942836E-4</c:v>
                </c:pt>
                <c:pt idx="274">
                  <c:v>1.304371861245828E-4</c:v>
                </c:pt>
                <c:pt idx="275">
                  <c:v>4.9566130727341454E-5</c:v>
                </c:pt>
                <c:pt idx="276">
                  <c:v>1.8835129676389752E-5</c:v>
                </c:pt>
                <c:pt idx="277">
                  <c:v>7.1573492770281071E-6</c:v>
                </c:pt>
                <c:pt idx="278">
                  <c:v>2.7197927252706808E-6</c:v>
                </c:pt>
                <c:pt idx="279">
                  <c:v>1.0335212356028585E-6</c:v>
                </c:pt>
                <c:pt idx="280">
                  <c:v>0.82801609745210947</c:v>
                </c:pt>
                <c:pt idx="281">
                  <c:v>3.303471516186986E-3</c:v>
                </c:pt>
                <c:pt idx="282">
                  <c:v>1.2553191761510549E-3</c:v>
                </c:pt>
                <c:pt idx="283">
                  <c:v>4.7702128693740087E-4</c:v>
                </c:pt>
                <c:pt idx="284">
                  <c:v>1.8126808903621235E-4</c:v>
                </c:pt>
                <c:pt idx="285">
                  <c:v>6.8881873833760701E-5</c:v>
                </c:pt>
                <c:pt idx="286">
                  <c:v>2.6175112056829062E-5</c:v>
                </c:pt>
                <c:pt idx="287">
                  <c:v>9.9465425815950429E-6</c:v>
                </c:pt>
                <c:pt idx="288">
                  <c:v>3.779686181006117E-6</c:v>
                </c:pt>
                <c:pt idx="289">
                  <c:v>1.4362807487823245E-6</c:v>
                </c:pt>
                <c:pt idx="290">
                  <c:v>3.271768041547193</c:v>
                </c:pt>
                <c:pt idx="291">
                  <c:v>0.68591033014526415</c:v>
                </c:pt>
                <c:pt idx="292">
                  <c:v>0.36980572438066389</c:v>
                </c:pt>
                <c:pt idx="293">
                  <c:v>0.12861093306395444</c:v>
                </c:pt>
                <c:pt idx="294">
                  <c:v>5.8891038517869421E-2</c:v>
                </c:pt>
                <c:pt idx="295">
                  <c:v>1.8571418734435019E-2</c:v>
                </c:pt>
                <c:pt idx="296">
                  <c:v>7.0571391190853081E-3</c:v>
                </c:pt>
                <c:pt idx="297">
                  <c:v>2.6817128652524167E-3</c:v>
                </c:pt>
                <c:pt idx="298">
                  <c:v>1.0190508887959185E-3</c:v>
                </c:pt>
                <c:pt idx="299">
                  <c:v>3.8723933774244897E-4</c:v>
                </c:pt>
                <c:pt idx="300">
                  <c:v>1.471509483421306E-4</c:v>
                </c:pt>
                <c:pt idx="301">
                  <c:v>5.5917360370009624E-5</c:v>
                </c:pt>
                <c:pt idx="302">
                  <c:v>2.1248596940603661E-5</c:v>
                </c:pt>
                <c:pt idx="303">
                  <c:v>8.07446683742939E-6</c:v>
                </c:pt>
                <c:pt idx="304">
                  <c:v>3.0682973982231686E-6</c:v>
                </c:pt>
                <c:pt idx="305">
                  <c:v>1.1659530113248044E-6</c:v>
                </c:pt>
                <c:pt idx="306">
                  <c:v>4.4306214430342557E-7</c:v>
                </c:pt>
                <c:pt idx="307">
                  <c:v>1.6836361483530171E-7</c:v>
                </c:pt>
                <c:pt idx="308">
                  <c:v>6.3978173637414658E-8</c:v>
                </c:pt>
                <c:pt idx="309">
                  <c:v>2.4311705982217574E-8</c:v>
                </c:pt>
                <c:pt idx="310">
                  <c:v>9.2384482732426762E-9</c:v>
                </c:pt>
                <c:pt idx="311">
                  <c:v>3.5106103438322178E-9</c:v>
                </c:pt>
                <c:pt idx="312">
                  <c:v>1.3340319306562428E-9</c:v>
                </c:pt>
                <c:pt idx="313">
                  <c:v>5.0693213364937228E-10</c:v>
                </c:pt>
                <c:pt idx="314">
                  <c:v>0.23504650845559252</c:v>
                </c:pt>
                <c:pt idx="315">
                  <c:v>3.5433248667652927E-2</c:v>
                </c:pt>
                <c:pt idx="316">
                  <c:v>2.7816380037608356E-11</c:v>
                </c:pt>
                <c:pt idx="317">
                  <c:v>0.237598994461376</c:v>
                </c:pt>
                <c:pt idx="318">
                  <c:v>4.0166852774306464E-12</c:v>
                </c:pt>
                <c:pt idx="319">
                  <c:v>1.5263404054236457E-12</c:v>
                </c:pt>
                <c:pt idx="320">
                  <c:v>5.8000935406098546E-13</c:v>
                </c:pt>
                <c:pt idx="321">
                  <c:v>2.2040355454317448E-13</c:v>
                </c:pt>
                <c:pt idx="322">
                  <c:v>8.375335072640632E-14</c:v>
                </c:pt>
                <c:pt idx="323">
                  <c:v>3.18262732760344E-14</c:v>
                </c:pt>
                <c:pt idx="324">
                  <c:v>1.2093983844893072E-14</c:v>
                </c:pt>
                <c:pt idx="325">
                  <c:v>4.5957138610593676E-15</c:v>
                </c:pt>
                <c:pt idx="326">
                  <c:v>1.7463712672025596E-15</c:v>
                </c:pt>
                <c:pt idx="327">
                  <c:v>6.6362108153697263E-16</c:v>
                </c:pt>
                <c:pt idx="328">
                  <c:v>0.34889181213036097</c:v>
                </c:pt>
                <c:pt idx="329">
                  <c:v>0.230527171246383</c:v>
                </c:pt>
                <c:pt idx="330">
                  <c:v>1.6714192282071441</c:v>
                </c:pt>
                <c:pt idx="331">
                  <c:v>0.90703753762620831</c:v>
                </c:pt>
                <c:pt idx="332">
                  <c:v>0.13353824861659905</c:v>
                </c:pt>
                <c:pt idx="333">
                  <c:v>5.0744534474307629E-2</c:v>
                </c:pt>
                <c:pt idx="334">
                  <c:v>1.9282923100236899E-2</c:v>
                </c:pt>
                <c:pt idx="335">
                  <c:v>7.327510778090021E-3</c:v>
                </c:pt>
                <c:pt idx="336">
                  <c:v>2.7844540956742077E-3</c:v>
                </c:pt>
                <c:pt idx="337">
                  <c:v>1.097695761040304</c:v>
                </c:pt>
                <c:pt idx="338">
                  <c:v>4.0207517141535565E-4</c:v>
                </c:pt>
                <c:pt idx="339">
                  <c:v>1.5278856513783513E-4</c:v>
                </c:pt>
                <c:pt idx="340">
                  <c:v>5.8059654752377344E-5</c:v>
                </c:pt>
                <c:pt idx="341">
                  <c:v>2.2062668805903393E-5</c:v>
                </c:pt>
                <c:pt idx="342">
                  <c:v>8.3838141462432886E-6</c:v>
                </c:pt>
                <c:pt idx="343">
                  <c:v>3.1858493755724496E-6</c:v>
                </c:pt>
                <c:pt idx="344">
                  <c:v>1.210622762717531E-6</c:v>
                </c:pt>
                <c:pt idx="345">
                  <c:v>4.6003664983266171E-7</c:v>
                </c:pt>
                <c:pt idx="346">
                  <c:v>1.7481392693641143E-7</c:v>
                </c:pt>
                <c:pt idx="347">
                  <c:v>6.6429292235836359E-8</c:v>
                </c:pt>
                <c:pt idx="348">
                  <c:v>2.5243131049617812E-8</c:v>
                </c:pt>
                <c:pt idx="349">
                  <c:v>9.5923897988547678E-9</c:v>
                </c:pt>
                <c:pt idx="350">
                  <c:v>3.6451081235648117E-9</c:v>
                </c:pt>
                <c:pt idx="351">
                  <c:v>1.3851410869546286E-9</c:v>
                </c:pt>
                <c:pt idx="352">
                  <c:v>5.2635361304275896E-10</c:v>
                </c:pt>
                <c:pt idx="353">
                  <c:v>2.0001437295624838E-10</c:v>
                </c:pt>
                <c:pt idx="354">
                  <c:v>7.6005461723374384E-11</c:v>
                </c:pt>
                <c:pt idx="355">
                  <c:v>2.8882075454882268E-11</c:v>
                </c:pt>
                <c:pt idx="356">
                  <c:v>1.0975188672855261E-11</c:v>
                </c:pt>
                <c:pt idx="357">
                  <c:v>4.1705716956849984E-12</c:v>
                </c:pt>
                <c:pt idx="358">
                  <c:v>1.5848172443602999E-12</c:v>
                </c:pt>
                <c:pt idx="359">
                  <c:v>6.0223055285691388E-13</c:v>
                </c:pt>
                <c:pt idx="360">
                  <c:v>2.2884761008562727E-13</c:v>
                </c:pt>
                <c:pt idx="361">
                  <c:v>8.696209183253839E-14</c:v>
                </c:pt>
                <c:pt idx="362">
                  <c:v>3.3045594896364585E-14</c:v>
                </c:pt>
                <c:pt idx="363">
                  <c:v>1.2557326060618542E-14</c:v>
                </c:pt>
                <c:pt idx="364">
                  <c:v>0.75502440881544941</c:v>
                </c:pt>
                <c:pt idx="365">
                  <c:v>1.8132778831533174E-15</c:v>
                </c:pt>
                <c:pt idx="366">
                  <c:v>6.890455955982605E-16</c:v>
                </c:pt>
                <c:pt idx="367">
                  <c:v>2.6183732632733901E-16</c:v>
                </c:pt>
                <c:pt idx="368">
                  <c:v>9.9498184004388841E-17</c:v>
                </c:pt>
                <c:pt idx="369">
                  <c:v>3.7809309921667763E-17</c:v>
                </c:pt>
                <c:pt idx="370">
                  <c:v>1.4367537770233753E-17</c:v>
                </c:pt>
                <c:pt idx="371">
                  <c:v>5.4596643526888255E-18</c:v>
                </c:pt>
                <c:pt idx="372">
                  <c:v>2.0746724540217538E-18</c:v>
                </c:pt>
                <c:pt idx="373">
                  <c:v>7.883755325282666E-19</c:v>
                </c:pt>
                <c:pt idx="374">
                  <c:v>2.9958270236074133E-19</c:v>
                </c:pt>
                <c:pt idx="375">
                  <c:v>1.1384142689708169E-19</c:v>
                </c:pt>
                <c:pt idx="376">
                  <c:v>4.3259742220891041E-20</c:v>
                </c:pt>
                <c:pt idx="377">
                  <c:v>1.6438702043938593E-20</c:v>
                </c:pt>
                <c:pt idx="378">
                  <c:v>0.62232827621876052</c:v>
                </c:pt>
                <c:pt idx="379">
                  <c:v>2.3737485751447332E-21</c:v>
                </c:pt>
                <c:pt idx="380">
                  <c:v>9.0202445855499864E-22</c:v>
                </c:pt>
                <c:pt idx="381">
                  <c:v>3.4276929425089956E-22</c:v>
                </c:pt>
                <c:pt idx="382">
                  <c:v>1.3025233181534183E-22</c:v>
                </c:pt>
                <c:pt idx="383">
                  <c:v>4.9495886089829894E-23</c:v>
                </c:pt>
                <c:pt idx="384">
                  <c:v>1.8808436714135358E-23</c:v>
                </c:pt>
                <c:pt idx="385">
                  <c:v>7.1472059513714358E-24</c:v>
                </c:pt>
                <c:pt idx="386">
                  <c:v>2.7159382615211461E-24</c:v>
                </c:pt>
                <c:pt idx="387">
                  <c:v>0.47725645301433928</c:v>
                </c:pt>
                <c:pt idx="388">
                  <c:v>3.9218148496365355E-25</c:v>
                </c:pt>
                <c:pt idx="389">
                  <c:v>1.4902896428618833E-25</c:v>
                </c:pt>
                <c:pt idx="390">
                  <c:v>5.6631006428751565E-26</c:v>
                </c:pt>
                <c:pt idx="391">
                  <c:v>2.1519782442925595E-26</c:v>
                </c:pt>
                <c:pt idx="392">
                  <c:v>8.1775173283117265E-27</c:v>
                </c:pt>
                <c:pt idx="393">
                  <c:v>3.1074565847584563E-27</c:v>
                </c:pt>
                <c:pt idx="394">
                  <c:v>1.1808335022082134E-27</c:v>
                </c:pt>
                <c:pt idx="395">
                  <c:v>4.4871673083912111E-28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4.0998689333238665E-3</c:v>
                </c:pt>
                <c:pt idx="1">
                  <c:v>2.9366599928812038E-3</c:v>
                </c:pt>
                <c:pt idx="2">
                  <c:v>3.1313959569481491E-3</c:v>
                </c:pt>
                <c:pt idx="3">
                  <c:v>0.38926365437552984</c:v>
                </c:pt>
                <c:pt idx="4">
                  <c:v>6.3669287930764776E-2</c:v>
                </c:pt>
                <c:pt idx="5">
                  <c:v>0.3651834887348146</c:v>
                </c:pt>
                <c:pt idx="6">
                  <c:v>2.4629309158026249</c:v>
                </c:pt>
                <c:pt idx="7">
                  <c:v>1.1063835282116181</c:v>
                </c:pt>
                <c:pt idx="8">
                  <c:v>4.6903250382755113E-2</c:v>
                </c:pt>
                <c:pt idx="9">
                  <c:v>1.8723810876597184E-2</c:v>
                </c:pt>
                <c:pt idx="10">
                  <c:v>1.8723810876597184E-2</c:v>
                </c:pt>
                <c:pt idx="11">
                  <c:v>1.8723810876597184E-2</c:v>
                </c:pt>
                <c:pt idx="12">
                  <c:v>9.2553734108972593E-2</c:v>
                </c:pt>
                <c:pt idx="13">
                  <c:v>0.10541776279410077</c:v>
                </c:pt>
                <c:pt idx="14">
                  <c:v>2.2522377106159713E-2</c:v>
                </c:pt>
                <c:pt idx="15">
                  <c:v>4.9277571228063359E-2</c:v>
                </c:pt>
                <c:pt idx="16">
                  <c:v>2.8731364965812897E-2</c:v>
                </c:pt>
                <c:pt idx="17">
                  <c:v>6.522164561592321E-2</c:v>
                </c:pt>
                <c:pt idx="18">
                  <c:v>4.6403393362690226E-2</c:v>
                </c:pt>
                <c:pt idx="19">
                  <c:v>0.32755908223196428</c:v>
                </c:pt>
                <c:pt idx="20">
                  <c:v>7.1677413939720991E-2</c:v>
                </c:pt>
                <c:pt idx="21">
                  <c:v>3.5833500125901509E-2</c:v>
                </c:pt>
                <c:pt idx="22">
                  <c:v>5.4775998448777083E-3</c:v>
                </c:pt>
                <c:pt idx="23">
                  <c:v>4.8423648818785824E-3</c:v>
                </c:pt>
                <c:pt idx="24">
                  <c:v>4.8423648818785824E-3</c:v>
                </c:pt>
                <c:pt idx="25">
                  <c:v>3.1626370207022005E-2</c:v>
                </c:pt>
                <c:pt idx="26">
                  <c:v>2.4954320357947594E-2</c:v>
                </c:pt>
                <c:pt idx="27">
                  <c:v>1.9577733285874678E-2</c:v>
                </c:pt>
                <c:pt idx="28">
                  <c:v>5.3213945261074294E-3</c:v>
                </c:pt>
                <c:pt idx="29">
                  <c:v>8.7277862275763948E-3</c:v>
                </c:pt>
                <c:pt idx="30">
                  <c:v>0.14218849483262391</c:v>
                </c:pt>
                <c:pt idx="31">
                  <c:v>8.4041932727714919E-3</c:v>
                </c:pt>
                <c:pt idx="32">
                  <c:v>1.2683871884146472E-2</c:v>
                </c:pt>
                <c:pt idx="33">
                  <c:v>2.5825946036685775E-3</c:v>
                </c:pt>
                <c:pt idx="34">
                  <c:v>2.5825946036685775E-3</c:v>
                </c:pt>
                <c:pt idx="35">
                  <c:v>2.5825946036685775E-3</c:v>
                </c:pt>
                <c:pt idx="36">
                  <c:v>2.5825946036685775E-3</c:v>
                </c:pt>
                <c:pt idx="37">
                  <c:v>2.5825946036685766E-3</c:v>
                </c:pt>
                <c:pt idx="38">
                  <c:v>0.62613930084859781</c:v>
                </c:pt>
                <c:pt idx="39">
                  <c:v>2.7617100358584931E-2</c:v>
                </c:pt>
                <c:pt idx="40">
                  <c:v>0.23766118566501693</c:v>
                </c:pt>
                <c:pt idx="41">
                  <c:v>0.90343540423600843</c:v>
                </c:pt>
                <c:pt idx="42">
                  <c:v>0.254531360092207</c:v>
                </c:pt>
                <c:pt idx="43">
                  <c:v>1.0825375713710781E-2</c:v>
                </c:pt>
                <c:pt idx="44">
                  <c:v>8.970350772581108E-2</c:v>
                </c:pt>
                <c:pt idx="45">
                  <c:v>4.9284513686675335E-3</c:v>
                </c:pt>
                <c:pt idx="46">
                  <c:v>3.228243254585721E-3</c:v>
                </c:pt>
                <c:pt idx="47">
                  <c:v>3.228243254585721E-3</c:v>
                </c:pt>
                <c:pt idx="48">
                  <c:v>2.6794419013061489E-3</c:v>
                </c:pt>
                <c:pt idx="49">
                  <c:v>8.945357921577848E-3</c:v>
                </c:pt>
                <c:pt idx="50">
                  <c:v>5.9819347507473322E-2</c:v>
                </c:pt>
                <c:pt idx="51">
                  <c:v>9.3410780624625551E-3</c:v>
                </c:pt>
                <c:pt idx="52">
                  <c:v>1.1173887136033804E-2</c:v>
                </c:pt>
                <c:pt idx="53">
                  <c:v>2.1928995250792994E-2</c:v>
                </c:pt>
                <c:pt idx="54">
                  <c:v>1.2590148692884304E-2</c:v>
                </c:pt>
                <c:pt idx="55">
                  <c:v>0.53733032891494459</c:v>
                </c:pt>
                <c:pt idx="56">
                  <c:v>1.5828805635388051E-3</c:v>
                </c:pt>
                <c:pt idx="57">
                  <c:v>3.6059477153722493E-2</c:v>
                </c:pt>
                <c:pt idx="58">
                  <c:v>1.6141216272928605E-3</c:v>
                </c:pt>
                <c:pt idx="59">
                  <c:v>1.6141216272928605E-3</c:v>
                </c:pt>
                <c:pt idx="60">
                  <c:v>2.2748354133980683E-2</c:v>
                </c:pt>
                <c:pt idx="61">
                  <c:v>1.6349490031288972E-3</c:v>
                </c:pt>
                <c:pt idx="62">
                  <c:v>0.15948597758738312</c:v>
                </c:pt>
                <c:pt idx="63">
                  <c:v>0.49495217305549888</c:v>
                </c:pt>
                <c:pt idx="64">
                  <c:v>4.4833529909048924</c:v>
                </c:pt>
                <c:pt idx="65">
                  <c:v>1.2288474926679915</c:v>
                </c:pt>
                <c:pt idx="66">
                  <c:v>2.1889572003674784</c:v>
                </c:pt>
                <c:pt idx="67">
                  <c:v>0.22320073862205661</c:v>
                </c:pt>
                <c:pt idx="68">
                  <c:v>4.6882423006919076E-2</c:v>
                </c:pt>
                <c:pt idx="69">
                  <c:v>6.5866923204397299E-2</c:v>
                </c:pt>
                <c:pt idx="70">
                  <c:v>9.9971404012977189E-3</c:v>
                </c:pt>
                <c:pt idx="71">
                  <c:v>8.0914355123003403E-3</c:v>
                </c:pt>
                <c:pt idx="72">
                  <c:v>2.4018129814117745E-2</c:v>
                </c:pt>
                <c:pt idx="73">
                  <c:v>1.4193856632259133E-2</c:v>
                </c:pt>
                <c:pt idx="74">
                  <c:v>3.8211639323446296E-2</c:v>
                </c:pt>
                <c:pt idx="75">
                  <c:v>4.1469492164012243</c:v>
                </c:pt>
                <c:pt idx="76">
                  <c:v>4.842469018757761</c:v>
                </c:pt>
                <c:pt idx="77">
                  <c:v>1.0472190529072176</c:v>
                </c:pt>
                <c:pt idx="78">
                  <c:v>0.42192097968643572</c:v>
                </c:pt>
                <c:pt idx="79">
                  <c:v>0.33827684983718886</c:v>
                </c:pt>
                <c:pt idx="80">
                  <c:v>5.9108092622672748E-2</c:v>
                </c:pt>
                <c:pt idx="81">
                  <c:v>4.2472920419499488E-2</c:v>
                </c:pt>
                <c:pt idx="82">
                  <c:v>2.7200552841864192E-2</c:v>
                </c:pt>
                <c:pt idx="83">
                  <c:v>2.9915054159161014E-2</c:v>
                </c:pt>
                <c:pt idx="84">
                  <c:v>0.38730310406349749</c:v>
                </c:pt>
                <c:pt idx="85">
                  <c:v>0.29042734234561651</c:v>
                </c:pt>
                <c:pt idx="86">
                  <c:v>0.36068085802401384</c:v>
                </c:pt>
                <c:pt idx="87">
                  <c:v>0.49933633566898478</c:v>
                </c:pt>
                <c:pt idx="88">
                  <c:v>0.38786822019451522</c:v>
                </c:pt>
                <c:pt idx="89">
                  <c:v>1.5147493822525948</c:v>
                </c:pt>
                <c:pt idx="90">
                  <c:v>0.10405356967684042</c:v>
                </c:pt>
                <c:pt idx="91">
                  <c:v>5.1544283964885307E-2</c:v>
                </c:pt>
                <c:pt idx="92">
                  <c:v>1.9369459527514329E-2</c:v>
                </c:pt>
                <c:pt idx="93">
                  <c:v>3.2045694707187586E-2</c:v>
                </c:pt>
                <c:pt idx="94">
                  <c:v>1.2746354011654587E-2</c:v>
                </c:pt>
                <c:pt idx="95">
                  <c:v>1.3225383655883438E-2</c:v>
                </c:pt>
                <c:pt idx="96">
                  <c:v>2.3512371704232659E-2</c:v>
                </c:pt>
                <c:pt idx="97">
                  <c:v>3.4458893320723043E-2</c:v>
                </c:pt>
                <c:pt idx="98">
                  <c:v>3.722164472537335E-2</c:v>
                </c:pt>
                <c:pt idx="99">
                  <c:v>4.5101682372937907E-2</c:v>
                </c:pt>
                <c:pt idx="100">
                  <c:v>0.46018086909723527</c:v>
                </c:pt>
                <c:pt idx="101">
                  <c:v>0.34033754511469949</c:v>
                </c:pt>
                <c:pt idx="102">
                  <c:v>0.24222238097310911</c:v>
                </c:pt>
                <c:pt idx="103">
                  <c:v>4.8509735305574751E-2</c:v>
                </c:pt>
                <c:pt idx="104">
                  <c:v>2.2837217604214463E-2</c:v>
                </c:pt>
                <c:pt idx="105">
                  <c:v>4.9930162337592468E-2</c:v>
                </c:pt>
                <c:pt idx="106">
                  <c:v>3.6864455229785329E-3</c:v>
                </c:pt>
                <c:pt idx="107">
                  <c:v>1.7703269460631366E-4</c:v>
                </c:pt>
                <c:pt idx="108">
                  <c:v>8.1782162449504936E-4</c:v>
                </c:pt>
                <c:pt idx="109">
                  <c:v>9.2681822470364267E-4</c:v>
                </c:pt>
                <c:pt idx="110">
                  <c:v>2.015499871946351E-2</c:v>
                </c:pt>
                <c:pt idx="111">
                  <c:v>7.1479553869278609E-2</c:v>
                </c:pt>
                <c:pt idx="112">
                  <c:v>1.0465756357608543E-2</c:v>
                </c:pt>
                <c:pt idx="113">
                  <c:v>1.7699678533763094E-3</c:v>
                </c:pt>
                <c:pt idx="114">
                  <c:v>6.9771709050723673E-4</c:v>
                </c:pt>
                <c:pt idx="115">
                  <c:v>3.5198612285832952E-2</c:v>
                </c:pt>
                <c:pt idx="116">
                  <c:v>6.0201529854064656E-2</c:v>
                </c:pt>
                <c:pt idx="117">
                  <c:v>3.6263932559846266E-3</c:v>
                </c:pt>
                <c:pt idx="118">
                  <c:v>3.228243254585721E-3</c:v>
                </c:pt>
                <c:pt idx="119">
                  <c:v>3.2594843183397764E-3</c:v>
                </c:pt>
                <c:pt idx="120">
                  <c:v>5.2006998831375946E-2</c:v>
                </c:pt>
                <c:pt idx="121">
                  <c:v>0.19935964150254515</c:v>
                </c:pt>
                <c:pt idx="122">
                  <c:v>2.3200308189622706E-2</c:v>
                </c:pt>
                <c:pt idx="123">
                  <c:v>1.1936377365391109</c:v>
                </c:pt>
                <c:pt idx="124">
                  <c:v>0.37523641674995872</c:v>
                </c:pt>
                <c:pt idx="125">
                  <c:v>5.0372124211732164E-2</c:v>
                </c:pt>
                <c:pt idx="126">
                  <c:v>4.0738347135288171E-2</c:v>
                </c:pt>
                <c:pt idx="127">
                  <c:v>3.8846527163514844E-3</c:v>
                </c:pt>
                <c:pt idx="128">
                  <c:v>4.2487846705515303E-3</c:v>
                </c:pt>
                <c:pt idx="129">
                  <c:v>3.8738919055028658E-3</c:v>
                </c:pt>
                <c:pt idx="130">
                  <c:v>3.8738919055028658E-3</c:v>
                </c:pt>
                <c:pt idx="131">
                  <c:v>3.8738919055028658E-3</c:v>
                </c:pt>
                <c:pt idx="132">
                  <c:v>3.8738919055028658E-3</c:v>
                </c:pt>
                <c:pt idx="133">
                  <c:v>1.7026379745960166E-2</c:v>
                </c:pt>
                <c:pt idx="134">
                  <c:v>0.17266797087694161</c:v>
                </c:pt>
                <c:pt idx="135">
                  <c:v>0.13678379080317238</c:v>
                </c:pt>
                <c:pt idx="136">
                  <c:v>3.1386855384907597E-2</c:v>
                </c:pt>
                <c:pt idx="137">
                  <c:v>1.323579734380145E-2</c:v>
                </c:pt>
                <c:pt idx="138">
                  <c:v>5.3047326254386011E-2</c:v>
                </c:pt>
                <c:pt idx="139">
                  <c:v>0.22411540754418921</c:v>
                </c:pt>
                <c:pt idx="140">
                  <c:v>1.1278024015213984E-2</c:v>
                </c:pt>
                <c:pt idx="141">
                  <c:v>5.8108378582542976E-3</c:v>
                </c:pt>
                <c:pt idx="142">
                  <c:v>5.8108378582542976E-3</c:v>
                </c:pt>
                <c:pt idx="143">
                  <c:v>5.8108378582542976E-3</c:v>
                </c:pt>
                <c:pt idx="144">
                  <c:v>8.1889770557991119E-3</c:v>
                </c:pt>
                <c:pt idx="145">
                  <c:v>0.12153815169119335</c:v>
                </c:pt>
                <c:pt idx="146">
                  <c:v>3.1069796771326321</c:v>
                </c:pt>
                <c:pt idx="147">
                  <c:v>0.20520172042455362</c:v>
                </c:pt>
                <c:pt idx="148">
                  <c:v>0.75311791023109431</c:v>
                </c:pt>
                <c:pt idx="149">
                  <c:v>0.22370572810259545</c:v>
                </c:pt>
                <c:pt idx="150">
                  <c:v>0.63624509072717328</c:v>
                </c:pt>
                <c:pt idx="151">
                  <c:v>0.16530757625648607</c:v>
                </c:pt>
                <c:pt idx="152">
                  <c:v>0.10163759407986006</c:v>
                </c:pt>
                <c:pt idx="153">
                  <c:v>8.0899775959918166E-2</c:v>
                </c:pt>
                <c:pt idx="154">
                  <c:v>7.3374845070358019E-2</c:v>
                </c:pt>
                <c:pt idx="155">
                  <c:v>3.4354756441542837E-2</c:v>
                </c:pt>
                <c:pt idx="156">
                  <c:v>1.9369459527514329E-3</c:v>
                </c:pt>
                <c:pt idx="157">
                  <c:v>0.40004182137067873</c:v>
                </c:pt>
                <c:pt idx="158">
                  <c:v>0.44617550021629226</c:v>
                </c:pt>
                <c:pt idx="159">
                  <c:v>1.7540711792231092</c:v>
                </c:pt>
                <c:pt idx="160">
                  <c:v>0.12207966346293032</c:v>
                </c:pt>
                <c:pt idx="161">
                  <c:v>9.1782295289859511E-2</c:v>
                </c:pt>
                <c:pt idx="162">
                  <c:v>6.1607377722997132E-2</c:v>
                </c:pt>
                <c:pt idx="163">
                  <c:v>4.6562028541974713E-2</c:v>
                </c:pt>
                <c:pt idx="164">
                  <c:v>7.2916642801965192E-2</c:v>
                </c:pt>
                <c:pt idx="165">
                  <c:v>5.8754027233460125E-3</c:v>
                </c:pt>
                <c:pt idx="166">
                  <c:v>1.4266752447685282E-3</c:v>
                </c:pt>
                <c:pt idx="167">
                  <c:v>1.7494995702271006E-3</c:v>
                </c:pt>
                <c:pt idx="168">
                  <c:v>1.9369459527514329E-3</c:v>
                </c:pt>
                <c:pt idx="169">
                  <c:v>1.8598846621580952E-2</c:v>
                </c:pt>
                <c:pt idx="170">
                  <c:v>6.3811608332311085E-3</c:v>
                </c:pt>
                <c:pt idx="171">
                  <c:v>3.7582999696128584E-2</c:v>
                </c:pt>
                <c:pt idx="172">
                  <c:v>1.5599704501191631E-2</c:v>
                </c:pt>
                <c:pt idx="173">
                  <c:v>2.375064680159493E-2</c:v>
                </c:pt>
                <c:pt idx="174">
                  <c:v>3.7239347994833985E-2</c:v>
                </c:pt>
                <c:pt idx="175">
                  <c:v>1.0976027065591455E-2</c:v>
                </c:pt>
                <c:pt idx="176">
                  <c:v>1.4943642162356481E-2</c:v>
                </c:pt>
                <c:pt idx="177">
                  <c:v>2.2382486565127669E-3</c:v>
                </c:pt>
                <c:pt idx="178">
                  <c:v>1.9369459527514329E-3</c:v>
                </c:pt>
                <c:pt idx="179">
                  <c:v>1.9369459527514329E-3</c:v>
                </c:pt>
                <c:pt idx="180">
                  <c:v>4.6917135299979146E-3</c:v>
                </c:pt>
                <c:pt idx="181">
                  <c:v>5.3630492777795059E-3</c:v>
                </c:pt>
                <c:pt idx="182">
                  <c:v>0.29179014697115457</c:v>
                </c:pt>
                <c:pt idx="183">
                  <c:v>0.1159251739033814</c:v>
                </c:pt>
                <c:pt idx="184">
                  <c:v>1.882055403735557</c:v>
                </c:pt>
                <c:pt idx="185">
                  <c:v>2.3679164272386255</c:v>
                </c:pt>
                <c:pt idx="186">
                  <c:v>2.0007818596888853</c:v>
                </c:pt>
                <c:pt idx="187">
                  <c:v>0.55299806951053387</c:v>
                </c:pt>
                <c:pt idx="188">
                  <c:v>0.41648503459323</c:v>
                </c:pt>
                <c:pt idx="189">
                  <c:v>0.30671539161818928</c:v>
                </c:pt>
                <c:pt idx="190">
                  <c:v>0.2397439232486209</c:v>
                </c:pt>
                <c:pt idx="191">
                  <c:v>0.22556048030427969</c:v>
                </c:pt>
                <c:pt idx="192">
                  <c:v>3.9169351488973415E-2</c:v>
                </c:pt>
                <c:pt idx="193">
                  <c:v>4.6195119604329843E-2</c:v>
                </c:pt>
                <c:pt idx="194">
                  <c:v>6.2929221842724301E-2</c:v>
                </c:pt>
                <c:pt idx="195">
                  <c:v>0.11614386134965973</c:v>
                </c:pt>
                <c:pt idx="196">
                  <c:v>0.11167638923282983</c:v>
                </c:pt>
                <c:pt idx="197">
                  <c:v>0.21563511996613116</c:v>
                </c:pt>
                <c:pt idx="198">
                  <c:v>0.17911543218991735</c:v>
                </c:pt>
                <c:pt idx="199">
                  <c:v>0.37065612968068373</c:v>
                </c:pt>
                <c:pt idx="200">
                  <c:v>0.18241657125992916</c:v>
                </c:pt>
                <c:pt idx="201">
                  <c:v>0.16589942085316009</c:v>
                </c:pt>
                <c:pt idx="202">
                  <c:v>0.1456562529093241</c:v>
                </c:pt>
                <c:pt idx="203">
                  <c:v>0.12875483741838012</c:v>
                </c:pt>
                <c:pt idx="204">
                  <c:v>0.12622431125430164</c:v>
                </c:pt>
                <c:pt idx="205">
                  <c:v>0.14665596694945388</c:v>
                </c:pt>
                <c:pt idx="206">
                  <c:v>0.29374861454560325</c:v>
                </c:pt>
                <c:pt idx="207">
                  <c:v>6.2273853749750391E-3</c:v>
                </c:pt>
                <c:pt idx="208">
                  <c:v>0.39484539109958738</c:v>
                </c:pt>
                <c:pt idx="209">
                  <c:v>4.0642469387905042E-2</c:v>
                </c:pt>
                <c:pt idx="210">
                  <c:v>1.391268705847265E-2</c:v>
                </c:pt>
                <c:pt idx="211">
                  <c:v>1.0997548687288689E-2</c:v>
                </c:pt>
                <c:pt idx="212">
                  <c:v>7.9977123210381706E-3</c:v>
                </c:pt>
                <c:pt idx="213">
                  <c:v>1.9369459527514329E-3</c:v>
                </c:pt>
                <c:pt idx="214">
                  <c:v>1.9369459527514329E-3</c:v>
                </c:pt>
                <c:pt idx="215">
                  <c:v>1.9369459527514329E-3</c:v>
                </c:pt>
                <c:pt idx="216">
                  <c:v>0.23930967246243942</c:v>
                </c:pt>
                <c:pt idx="217">
                  <c:v>0.15043613566369451</c:v>
                </c:pt>
                <c:pt idx="218">
                  <c:v>0.52826972618040713</c:v>
                </c:pt>
                <c:pt idx="219">
                  <c:v>1.0804617762460864</c:v>
                </c:pt>
                <c:pt idx="220">
                  <c:v>1.4432330085581764</c:v>
                </c:pt>
                <c:pt idx="221">
                  <c:v>3.8254682566840787</c:v>
                </c:pt>
                <c:pt idx="222">
                  <c:v>0.51470693903598008</c:v>
                </c:pt>
                <c:pt idx="223">
                  <c:v>0.15387959513525265</c:v>
                </c:pt>
                <c:pt idx="224">
                  <c:v>1.8328090735712465E-2</c:v>
                </c:pt>
                <c:pt idx="225">
                  <c:v>0.11526980581040742</c:v>
                </c:pt>
                <c:pt idx="226">
                  <c:v>8.393432461922876E-3</c:v>
                </c:pt>
                <c:pt idx="227">
                  <c:v>8.393432461922876E-3</c:v>
                </c:pt>
                <c:pt idx="228">
                  <c:v>0.20359454125587281</c:v>
                </c:pt>
                <c:pt idx="229">
                  <c:v>1.3183728904211364E-2</c:v>
                </c:pt>
                <c:pt idx="230">
                  <c:v>2.0779125748683416E-2</c:v>
                </c:pt>
                <c:pt idx="231">
                  <c:v>4.1554467857423285</c:v>
                </c:pt>
                <c:pt idx="232">
                  <c:v>4.252325324443655</c:v>
                </c:pt>
                <c:pt idx="233">
                  <c:v>6.3410768128200008</c:v>
                </c:pt>
                <c:pt idx="234">
                  <c:v>3.6916523669375407</c:v>
                </c:pt>
                <c:pt idx="235">
                  <c:v>0.41683076903210814</c:v>
                </c:pt>
                <c:pt idx="236">
                  <c:v>0.29742534062652498</c:v>
                </c:pt>
                <c:pt idx="237">
                  <c:v>0.1369958829137693</c:v>
                </c:pt>
                <c:pt idx="238">
                  <c:v>5.7754313193330305E-2</c:v>
                </c:pt>
                <c:pt idx="239">
                  <c:v>4.5184991876282082E-2</c:v>
                </c:pt>
                <c:pt idx="240">
                  <c:v>5.5525783978874373E-2</c:v>
                </c:pt>
                <c:pt idx="241">
                  <c:v>0.83416764329703197</c:v>
                </c:pt>
                <c:pt idx="242">
                  <c:v>0.97675880072915255</c:v>
                </c:pt>
                <c:pt idx="243">
                  <c:v>1.5432044125711541</c:v>
                </c:pt>
                <c:pt idx="244">
                  <c:v>0.5248186300043759</c:v>
                </c:pt>
                <c:pt idx="245">
                  <c:v>0.64055263835097653</c:v>
                </c:pt>
                <c:pt idx="246">
                  <c:v>0.37285168221673265</c:v>
                </c:pt>
                <c:pt idx="247">
                  <c:v>0.18964853039606241</c:v>
                </c:pt>
                <c:pt idx="248">
                  <c:v>0.21783352386911004</c:v>
                </c:pt>
                <c:pt idx="249">
                  <c:v>6.648028942276861E-2</c:v>
                </c:pt>
                <c:pt idx="250">
                  <c:v>4.2591983584695459E-2</c:v>
                </c:pt>
                <c:pt idx="251">
                  <c:v>4.1644337984155781E-2</c:v>
                </c:pt>
                <c:pt idx="252">
                  <c:v>4.1644337984155781E-2</c:v>
                </c:pt>
                <c:pt idx="253">
                  <c:v>0.15536181004891728</c:v>
                </c:pt>
                <c:pt idx="254">
                  <c:v>0.80783559202753052</c:v>
                </c:pt>
                <c:pt idx="255">
                  <c:v>0.24022295289284964</c:v>
                </c:pt>
                <c:pt idx="256">
                  <c:v>0.11838280425203378</c:v>
                </c:pt>
                <c:pt idx="257">
                  <c:v>7.4717133533721947E-2</c:v>
                </c:pt>
                <c:pt idx="258">
                  <c:v>3.5864741189655554E-2</c:v>
                </c:pt>
                <c:pt idx="259">
                  <c:v>8.2761396236729234E-2</c:v>
                </c:pt>
                <c:pt idx="260">
                  <c:v>1.5203984360306937E-2</c:v>
                </c:pt>
                <c:pt idx="261">
                  <c:v>1.1643197338205831E-2</c:v>
                </c:pt>
                <c:pt idx="262">
                  <c:v>3.228243254585721E-3</c:v>
                </c:pt>
                <c:pt idx="263">
                  <c:v>3.228243254585721E-3</c:v>
                </c:pt>
                <c:pt idx="264">
                  <c:v>3.228243254585721E-3</c:v>
                </c:pt>
                <c:pt idx="265">
                  <c:v>0.55282103681592742</c:v>
                </c:pt>
                <c:pt idx="266">
                  <c:v>1.5268514513105595</c:v>
                </c:pt>
                <c:pt idx="267">
                  <c:v>1.1779651362224937</c:v>
                </c:pt>
                <c:pt idx="268">
                  <c:v>0.48402821442949773</c:v>
                </c:pt>
                <c:pt idx="269">
                  <c:v>0.35932738714838747</c:v>
                </c:pt>
                <c:pt idx="270">
                  <c:v>0.96417212326557433</c:v>
                </c:pt>
                <c:pt idx="271">
                  <c:v>0.49465295308932117</c:v>
                </c:pt>
                <c:pt idx="272">
                  <c:v>7.5061862513076991E-2</c:v>
                </c:pt>
                <c:pt idx="273">
                  <c:v>2.6428551444208425E-2</c:v>
                </c:pt>
                <c:pt idx="274">
                  <c:v>1.4527094645635737E-2</c:v>
                </c:pt>
                <c:pt idx="275">
                  <c:v>1.4527094645635737E-2</c:v>
                </c:pt>
                <c:pt idx="276">
                  <c:v>4.9757989364014557E-2</c:v>
                </c:pt>
                <c:pt idx="277">
                  <c:v>1.6838933363435841E-2</c:v>
                </c:pt>
                <c:pt idx="278">
                  <c:v>7.2248084037628418E-2</c:v>
                </c:pt>
                <c:pt idx="279">
                  <c:v>3.5739776934639339E-2</c:v>
                </c:pt>
                <c:pt idx="280">
                  <c:v>0.18557191869908879</c:v>
                </c:pt>
                <c:pt idx="281">
                  <c:v>0.24225659737626845</c:v>
                </c:pt>
                <c:pt idx="282">
                  <c:v>7.521806783184723E-2</c:v>
                </c:pt>
                <c:pt idx="283">
                  <c:v>4.4818777184498407E-2</c:v>
                </c:pt>
                <c:pt idx="284">
                  <c:v>1.6234939464190769E-2</c:v>
                </c:pt>
                <c:pt idx="285">
                  <c:v>9.4910351684820218E-3</c:v>
                </c:pt>
                <c:pt idx="286">
                  <c:v>2.516988369785059E-2</c:v>
                </c:pt>
                <c:pt idx="287">
                  <c:v>0.20061969774062544</c:v>
                </c:pt>
                <c:pt idx="288">
                  <c:v>6.3596392115338685E-2</c:v>
                </c:pt>
                <c:pt idx="289">
                  <c:v>6.3596392115338685E-2</c:v>
                </c:pt>
                <c:pt idx="290">
                  <c:v>0.62955047788760987</c:v>
                </c:pt>
                <c:pt idx="291">
                  <c:v>1.4446909248666993</c:v>
                </c:pt>
                <c:pt idx="292">
                  <c:v>0.91947657472143896</c:v>
                </c:pt>
                <c:pt idx="293">
                  <c:v>0.52453188166920461</c:v>
                </c:pt>
                <c:pt idx="294">
                  <c:v>0.369665093713819</c:v>
                </c:pt>
                <c:pt idx="295">
                  <c:v>0.16460812355132581</c:v>
                </c:pt>
                <c:pt idx="296">
                  <c:v>9.3264988993773251E-2</c:v>
                </c:pt>
                <c:pt idx="297">
                  <c:v>4.7412132599015597E-2</c:v>
                </c:pt>
                <c:pt idx="298">
                  <c:v>1.683893336343583E-2</c:v>
                </c:pt>
                <c:pt idx="299">
                  <c:v>1.5172743296552878E-2</c:v>
                </c:pt>
                <c:pt idx="300">
                  <c:v>1.3978293292356172E-2</c:v>
                </c:pt>
                <c:pt idx="301">
                  <c:v>4.3071013228924294E-2</c:v>
                </c:pt>
                <c:pt idx="302">
                  <c:v>6.5102905634145374E-3</c:v>
                </c:pt>
                <c:pt idx="303">
                  <c:v>6.456486509171442E-3</c:v>
                </c:pt>
                <c:pt idx="304">
                  <c:v>1.3964755498062748E-2</c:v>
                </c:pt>
                <c:pt idx="305">
                  <c:v>0.10367113596536831</c:v>
                </c:pt>
                <c:pt idx="306">
                  <c:v>9.2317343393233553E-2</c:v>
                </c:pt>
                <c:pt idx="307">
                  <c:v>1.6776104112997119E-2</c:v>
                </c:pt>
                <c:pt idx="308">
                  <c:v>8.0914355123003403E-3</c:v>
                </c:pt>
                <c:pt idx="309">
                  <c:v>6.456486509171442E-3</c:v>
                </c:pt>
                <c:pt idx="310">
                  <c:v>6.456486509171442E-3</c:v>
                </c:pt>
                <c:pt idx="311">
                  <c:v>6.456486509171442E-3</c:v>
                </c:pt>
                <c:pt idx="312">
                  <c:v>2.2608463592948661E-2</c:v>
                </c:pt>
                <c:pt idx="313">
                  <c:v>0.23047574100158436</c:v>
                </c:pt>
                <c:pt idx="314">
                  <c:v>0.14349541266633523</c:v>
                </c:pt>
                <c:pt idx="315">
                  <c:v>0.26395574765801372</c:v>
                </c:pt>
                <c:pt idx="316">
                  <c:v>6.8938614017282157E-2</c:v>
                </c:pt>
                <c:pt idx="317">
                  <c:v>0.21323699640558175</c:v>
                </c:pt>
                <c:pt idx="318">
                  <c:v>4.4612239040791035E-2</c:v>
                </c:pt>
                <c:pt idx="319">
                  <c:v>7.1989824577261569E-3</c:v>
                </c:pt>
                <c:pt idx="320">
                  <c:v>6.456486509171442E-3</c:v>
                </c:pt>
                <c:pt idx="321">
                  <c:v>6.456486509171442E-3</c:v>
                </c:pt>
                <c:pt idx="322">
                  <c:v>6.456486509171442E-3</c:v>
                </c:pt>
                <c:pt idx="323">
                  <c:v>6.5814507641876636E-3</c:v>
                </c:pt>
                <c:pt idx="324">
                  <c:v>7.7477838110057316E-3</c:v>
                </c:pt>
                <c:pt idx="325">
                  <c:v>8.57046515652919E-3</c:v>
                </c:pt>
                <c:pt idx="326">
                  <c:v>9.3726662491472088E-2</c:v>
                </c:pt>
                <c:pt idx="327">
                  <c:v>0.15111302537836571</c:v>
                </c:pt>
                <c:pt idx="328">
                  <c:v>0.31502447320797605</c:v>
                </c:pt>
                <c:pt idx="329">
                  <c:v>0.3247036242103486</c:v>
                </c:pt>
                <c:pt idx="330">
                  <c:v>0.67913907126149131</c:v>
                </c:pt>
                <c:pt idx="331">
                  <c:v>0.65762543339165702</c:v>
                </c:pt>
                <c:pt idx="332">
                  <c:v>5.3911662351581506E-2</c:v>
                </c:pt>
                <c:pt idx="333">
                  <c:v>1.3181993289558359E-2</c:v>
                </c:pt>
                <c:pt idx="334">
                  <c:v>6.5085549487615335E-3</c:v>
                </c:pt>
                <c:pt idx="335">
                  <c:v>6.456486509171442E-3</c:v>
                </c:pt>
                <c:pt idx="336">
                  <c:v>8.9099513826565897E-3</c:v>
                </c:pt>
                <c:pt idx="337">
                  <c:v>0.66818387157173598</c:v>
                </c:pt>
                <c:pt idx="338">
                  <c:v>0.19779446420846705</c:v>
                </c:pt>
                <c:pt idx="339">
                  <c:v>8.0091673777479888E-2</c:v>
                </c:pt>
                <c:pt idx="340">
                  <c:v>6.532506430972973E-2</c:v>
                </c:pt>
                <c:pt idx="341">
                  <c:v>5.4050015633920881E-2</c:v>
                </c:pt>
                <c:pt idx="342">
                  <c:v>2.0879444275626994E-2</c:v>
                </c:pt>
                <c:pt idx="343">
                  <c:v>1.9046635202055746E-2</c:v>
                </c:pt>
                <c:pt idx="344">
                  <c:v>7.2791678546949012E-3</c:v>
                </c:pt>
                <c:pt idx="345">
                  <c:v>3.8631310946542472E-3</c:v>
                </c:pt>
                <c:pt idx="346">
                  <c:v>3.5510675800442927E-3</c:v>
                </c:pt>
                <c:pt idx="347">
                  <c:v>3.5510675800442927E-3</c:v>
                </c:pt>
                <c:pt idx="348">
                  <c:v>4.0460648790807711E-3</c:v>
                </c:pt>
                <c:pt idx="349">
                  <c:v>4.2071299188794556E-3</c:v>
                </c:pt>
                <c:pt idx="350">
                  <c:v>6.7577892129327775E-3</c:v>
                </c:pt>
                <c:pt idx="351">
                  <c:v>6.4262868142091895E-2</c:v>
                </c:pt>
                <c:pt idx="352">
                  <c:v>9.0599084886760547E-3</c:v>
                </c:pt>
                <c:pt idx="353">
                  <c:v>7.94815753025588E-3</c:v>
                </c:pt>
                <c:pt idx="354">
                  <c:v>0.11002061285386495</c:v>
                </c:pt>
                <c:pt idx="355">
                  <c:v>0.31503349840417177</c:v>
                </c:pt>
                <c:pt idx="356">
                  <c:v>4.0936207205730518E-2</c:v>
                </c:pt>
                <c:pt idx="357">
                  <c:v>3.23900406543434E-3</c:v>
                </c:pt>
                <c:pt idx="358">
                  <c:v>2.9054189291271488E-3</c:v>
                </c:pt>
                <c:pt idx="359">
                  <c:v>3.3323801337659053E-3</c:v>
                </c:pt>
                <c:pt idx="360">
                  <c:v>2.3996608192420532E-3</c:v>
                </c:pt>
                <c:pt idx="361">
                  <c:v>3.7385139625686244E-3</c:v>
                </c:pt>
                <c:pt idx="362">
                  <c:v>0.25308351034867183</c:v>
                </c:pt>
                <c:pt idx="363">
                  <c:v>5.0922933919110222E-2</c:v>
                </c:pt>
                <c:pt idx="364">
                  <c:v>1.8551672615312336</c:v>
                </c:pt>
                <c:pt idx="365">
                  <c:v>7.0214290787239397E-2</c:v>
                </c:pt>
                <c:pt idx="366">
                  <c:v>9.3233747930019178E-2</c:v>
                </c:pt>
                <c:pt idx="367">
                  <c:v>0.61883271028238529</c:v>
                </c:pt>
                <c:pt idx="368">
                  <c:v>1.1392574582312187E-2</c:v>
                </c:pt>
                <c:pt idx="369">
                  <c:v>5.466491911098487E-3</c:v>
                </c:pt>
                <c:pt idx="370">
                  <c:v>2.0202554560955805E-3</c:v>
                </c:pt>
                <c:pt idx="371">
                  <c:v>3.2282432545857219E-4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4.3605745689826642E-2</c:v>
                </c:pt>
                <c:pt idx="376">
                  <c:v>0</c:v>
                </c:pt>
                <c:pt idx="377">
                  <c:v>0</c:v>
                </c:pt>
                <c:pt idx="378">
                  <c:v>1.9342311043112043E-2</c:v>
                </c:pt>
                <c:pt idx="379">
                  <c:v>8.7478828104655335E-3</c:v>
                </c:pt>
                <c:pt idx="380">
                  <c:v>8.313767749350032E-4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5.557170834259284E-2</c:v>
                </c:pt>
                <c:pt idx="386">
                  <c:v>0</c:v>
                </c:pt>
                <c:pt idx="387">
                  <c:v>1.5336009512279096</c:v>
                </c:pt>
                <c:pt idx="388">
                  <c:v>3.7112196865354973E-3</c:v>
                </c:pt>
                <c:pt idx="389">
                  <c:v>0.29416043077677995</c:v>
                </c:pt>
                <c:pt idx="390">
                  <c:v>3.3818295308446135E-2</c:v>
                </c:pt>
                <c:pt idx="391">
                  <c:v>2.9620207941908857E-4</c:v>
                </c:pt>
                <c:pt idx="392">
                  <c:v>0.59962142078942826</c:v>
                </c:pt>
                <c:pt idx="393">
                  <c:v>6.7249795006553365E-3</c:v>
                </c:pt>
                <c:pt idx="394">
                  <c:v>7.3822633650832807E-4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06588458213806"/>
          <c:y val="7.9481238403296975E-2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2" t="s">
        <v>68</v>
      </c>
      <c r="B1" s="62" t="s">
        <v>36</v>
      </c>
      <c r="C1" s="62" t="s">
        <v>37</v>
      </c>
      <c r="D1" s="62" t="s">
        <v>38</v>
      </c>
      <c r="E1" s="62" t="s">
        <v>69</v>
      </c>
      <c r="F1" s="62" t="s">
        <v>39</v>
      </c>
      <c r="G1" s="62" t="s">
        <v>70</v>
      </c>
      <c r="H1" s="62" t="s">
        <v>40</v>
      </c>
      <c r="I1" s="62" t="s">
        <v>41</v>
      </c>
      <c r="J1" s="62" t="s">
        <v>42</v>
      </c>
      <c r="K1" s="62" t="s">
        <v>43</v>
      </c>
      <c r="L1" s="62" t="s">
        <v>44</v>
      </c>
      <c r="M1" s="62" t="s">
        <v>71</v>
      </c>
    </row>
    <row r="2" spans="1:13" x14ac:dyDescent="0.2">
      <c r="A2" s="63"/>
      <c r="B2" s="64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</row>
    <row r="3" spans="1:13" x14ac:dyDescent="0.2">
      <c r="A3" s="63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x14ac:dyDescent="0.2">
      <c r="A4" s="63"/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</row>
    <row r="5" spans="1:13" x14ac:dyDescent="0.2">
      <c r="A5" s="63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</row>
    <row r="6" spans="1:13" x14ac:dyDescent="0.2">
      <c r="A6" s="63"/>
      <c r="B6" s="64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</row>
    <row r="7" spans="1:13" x14ac:dyDescent="0.2">
      <c r="A7" s="63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</row>
    <row r="8" spans="1:13" x14ac:dyDescent="0.2">
      <c r="A8" s="63"/>
      <c r="B8" s="64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1:13" x14ac:dyDescent="0.2">
      <c r="A9" s="63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</row>
    <row r="10" spans="1:13" x14ac:dyDescent="0.2">
      <c r="A10" s="63"/>
      <c r="B10" s="64"/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3" x14ac:dyDescent="0.2">
      <c r="A11" s="6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</row>
    <row r="12" spans="1:13" x14ac:dyDescent="0.2">
      <c r="A12" s="63"/>
      <c r="B12" s="64"/>
      <c r="C12" s="65"/>
      <c r="D12" s="65"/>
      <c r="E12" s="65"/>
      <c r="F12" s="65"/>
      <c r="G12" s="65"/>
      <c r="H12" s="65"/>
      <c r="I12" s="65"/>
      <c r="J12" s="65"/>
      <c r="K12" s="65"/>
      <c r="L12" s="65"/>
      <c r="M12" s="65"/>
    </row>
    <row r="13" spans="1:13" x14ac:dyDescent="0.2">
      <c r="A13" s="63"/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</row>
    <row r="14" spans="1:13" x14ac:dyDescent="0.2">
      <c r="A14" s="63"/>
      <c r="B14" s="64"/>
      <c r="C14" s="65"/>
      <c r="D14" s="65"/>
      <c r="E14" s="65"/>
      <c r="F14" s="65"/>
      <c r="G14" s="65"/>
      <c r="H14" s="65"/>
      <c r="I14" s="65"/>
      <c r="J14" s="65"/>
      <c r="K14" s="65"/>
      <c r="L14" s="65"/>
      <c r="M14" s="65"/>
    </row>
    <row r="15" spans="1:13" x14ac:dyDescent="0.2">
      <c r="A15" s="63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</row>
    <row r="16" spans="1:13" x14ac:dyDescent="0.2">
      <c r="A16" s="63"/>
      <c r="B16" s="64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</row>
    <row r="17" spans="1:13" x14ac:dyDescent="0.2">
      <c r="A17" s="63"/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</row>
    <row r="18" spans="1:13" x14ac:dyDescent="0.2">
      <c r="A18" s="63"/>
      <c r="B18" s="64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x14ac:dyDescent="0.2">
      <c r="A19" s="63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x14ac:dyDescent="0.2">
      <c r="A20" s="63"/>
      <c r="B20" s="64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</row>
    <row r="21" spans="1:13" x14ac:dyDescent="0.2">
      <c r="A21" s="63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</row>
    <row r="22" spans="1:13" x14ac:dyDescent="0.2">
      <c r="A22" s="63"/>
      <c r="B22" s="64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</row>
    <row r="23" spans="1:13" x14ac:dyDescent="0.2">
      <c r="A23" s="63"/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</row>
    <row r="24" spans="1:13" x14ac:dyDescent="0.2">
      <c r="A24" s="63"/>
      <c r="B24" s="64"/>
      <c r="C24" s="65"/>
      <c r="D24" s="65"/>
      <c r="E24" s="65"/>
      <c r="F24" s="65"/>
      <c r="G24" s="65"/>
      <c r="H24" s="65"/>
      <c r="I24" s="65"/>
      <c r="J24" s="65"/>
      <c r="K24" s="65"/>
      <c r="L24" s="65"/>
      <c r="M24" s="65"/>
    </row>
    <row r="25" spans="1:13" x14ac:dyDescent="0.2">
      <c r="A25" s="63" t="s">
        <v>72</v>
      </c>
      <c r="B25" s="66">
        <v>22890</v>
      </c>
      <c r="C25" s="66">
        <v>22920</v>
      </c>
      <c r="D25" s="66">
        <v>22951</v>
      </c>
      <c r="E25" s="66">
        <v>22981</v>
      </c>
      <c r="F25" s="66">
        <v>23012</v>
      </c>
      <c r="G25" s="66">
        <v>23043</v>
      </c>
      <c r="H25" s="66">
        <v>23071</v>
      </c>
      <c r="I25" s="66">
        <v>23102</v>
      </c>
      <c r="J25" s="66">
        <v>23132</v>
      </c>
      <c r="K25" s="66">
        <v>23163</v>
      </c>
      <c r="L25" s="66">
        <v>23193</v>
      </c>
      <c r="M25" s="66">
        <v>23224</v>
      </c>
    </row>
    <row r="26" spans="1:13" x14ac:dyDescent="0.2">
      <c r="A26" s="63" t="s">
        <v>73</v>
      </c>
      <c r="B26" s="64">
        <v>23255</v>
      </c>
      <c r="C26" s="65">
        <v>23285</v>
      </c>
      <c r="D26" s="65">
        <v>23316</v>
      </c>
      <c r="E26" s="65">
        <v>23346</v>
      </c>
      <c r="F26" s="65">
        <v>23377</v>
      </c>
      <c r="G26" s="65">
        <v>23408</v>
      </c>
      <c r="H26" s="65">
        <v>23437</v>
      </c>
      <c r="I26" s="65">
        <v>23468</v>
      </c>
      <c r="J26" s="65">
        <v>23498</v>
      </c>
      <c r="K26" s="65">
        <v>23529</v>
      </c>
      <c r="L26" s="65">
        <v>23559</v>
      </c>
      <c r="M26" s="65">
        <v>23590</v>
      </c>
    </row>
    <row r="27" spans="1:13" x14ac:dyDescent="0.2">
      <c r="A27" s="63" t="s">
        <v>74</v>
      </c>
      <c r="B27" s="66">
        <v>23621</v>
      </c>
      <c r="C27" s="66">
        <v>23651</v>
      </c>
      <c r="D27" s="66">
        <v>23682</v>
      </c>
      <c r="E27" s="66">
        <v>23712</v>
      </c>
      <c r="F27" s="66">
        <v>23743</v>
      </c>
      <c r="G27" s="66">
        <v>23774</v>
      </c>
      <c r="H27" s="66">
        <v>23802</v>
      </c>
      <c r="I27" s="66">
        <v>23833</v>
      </c>
      <c r="J27" s="66">
        <v>23863</v>
      </c>
      <c r="K27" s="66">
        <v>23894</v>
      </c>
      <c r="L27" s="66">
        <v>23924</v>
      </c>
      <c r="M27" s="66">
        <v>23955</v>
      </c>
    </row>
    <row r="28" spans="1:13" x14ac:dyDescent="0.2">
      <c r="A28" s="63" t="s">
        <v>75</v>
      </c>
      <c r="B28" s="64">
        <v>23986</v>
      </c>
      <c r="C28" s="65">
        <v>24016</v>
      </c>
      <c r="D28" s="65">
        <v>24047</v>
      </c>
      <c r="E28" s="65">
        <v>24077</v>
      </c>
      <c r="F28" s="65">
        <v>24108</v>
      </c>
      <c r="G28" s="65">
        <v>24139</v>
      </c>
      <c r="H28" s="65">
        <v>24167</v>
      </c>
      <c r="I28" s="65">
        <v>24198</v>
      </c>
      <c r="J28" s="65">
        <v>24228</v>
      </c>
      <c r="K28" s="65">
        <v>24259</v>
      </c>
      <c r="L28" s="65">
        <v>24289</v>
      </c>
      <c r="M28" s="65">
        <v>24320</v>
      </c>
    </row>
    <row r="29" spans="1:13" x14ac:dyDescent="0.2">
      <c r="A29" s="63" t="s">
        <v>76</v>
      </c>
      <c r="B29" s="66">
        <v>24351</v>
      </c>
      <c r="C29" s="66">
        <v>24381</v>
      </c>
      <c r="D29" s="66">
        <v>24412</v>
      </c>
      <c r="E29" s="66">
        <v>24442</v>
      </c>
      <c r="F29" s="66">
        <v>24473</v>
      </c>
      <c r="G29" s="66">
        <v>24504</v>
      </c>
      <c r="H29" s="66">
        <v>24532</v>
      </c>
      <c r="I29" s="66">
        <v>24563</v>
      </c>
      <c r="J29" s="66">
        <v>24593</v>
      </c>
      <c r="K29" s="66">
        <v>24624</v>
      </c>
      <c r="L29" s="66">
        <v>24654</v>
      </c>
      <c r="M29" s="66">
        <v>24685</v>
      </c>
    </row>
    <row r="30" spans="1:13" x14ac:dyDescent="0.2">
      <c r="A30" s="63" t="s">
        <v>77</v>
      </c>
      <c r="B30" s="64">
        <v>24716</v>
      </c>
      <c r="C30" s="65">
        <v>24746</v>
      </c>
      <c r="D30" s="65">
        <v>24777</v>
      </c>
      <c r="E30" s="65">
        <v>24807</v>
      </c>
      <c r="F30" s="65">
        <v>24838</v>
      </c>
      <c r="G30" s="65">
        <v>24869</v>
      </c>
      <c r="H30" s="65">
        <v>24898</v>
      </c>
      <c r="I30" s="65">
        <v>24929</v>
      </c>
      <c r="J30" s="65">
        <v>24959</v>
      </c>
      <c r="K30" s="65">
        <v>24990</v>
      </c>
      <c r="L30" s="65">
        <v>25020</v>
      </c>
      <c r="M30" s="65">
        <v>25051</v>
      </c>
    </row>
    <row r="31" spans="1:13" x14ac:dyDescent="0.2">
      <c r="A31" s="63" t="s">
        <v>78</v>
      </c>
      <c r="B31" s="66">
        <v>25082</v>
      </c>
      <c r="C31" s="66">
        <v>25112</v>
      </c>
      <c r="D31" s="66">
        <v>25143</v>
      </c>
      <c r="E31" s="66">
        <v>25173</v>
      </c>
      <c r="F31" s="66">
        <v>25204</v>
      </c>
      <c r="G31" s="66">
        <v>25235</v>
      </c>
      <c r="H31" s="66">
        <v>25263</v>
      </c>
      <c r="I31" s="66">
        <v>25294</v>
      </c>
      <c r="J31" s="66">
        <v>25324</v>
      </c>
      <c r="K31" s="66">
        <v>25355</v>
      </c>
      <c r="L31" s="66">
        <v>25385</v>
      </c>
      <c r="M31" s="66">
        <v>25416</v>
      </c>
    </row>
    <row r="32" spans="1:13" x14ac:dyDescent="0.2">
      <c r="A32" s="63" t="s">
        <v>79</v>
      </c>
      <c r="B32" s="64">
        <v>25447</v>
      </c>
      <c r="C32" s="65">
        <v>25477</v>
      </c>
      <c r="D32" s="65">
        <v>25508</v>
      </c>
      <c r="E32" s="65">
        <v>25538</v>
      </c>
      <c r="F32" s="65">
        <v>25569</v>
      </c>
      <c r="G32" s="65">
        <v>25600</v>
      </c>
      <c r="H32" s="65">
        <v>25628</v>
      </c>
      <c r="I32" s="65">
        <v>25659</v>
      </c>
      <c r="J32" s="65">
        <v>25689</v>
      </c>
      <c r="K32" s="65">
        <v>25720</v>
      </c>
      <c r="L32" s="65">
        <v>25750</v>
      </c>
      <c r="M32" s="65">
        <v>25781</v>
      </c>
    </row>
    <row r="33" spans="1:13" x14ac:dyDescent="0.2">
      <c r="A33" s="63" t="s">
        <v>80</v>
      </c>
      <c r="B33" s="66">
        <v>25812</v>
      </c>
      <c r="C33" s="66">
        <v>25842</v>
      </c>
      <c r="D33" s="66">
        <v>25873</v>
      </c>
      <c r="E33" s="66">
        <v>25903</v>
      </c>
      <c r="F33" s="66">
        <v>25934</v>
      </c>
      <c r="G33" s="66">
        <v>25965</v>
      </c>
      <c r="H33" s="66">
        <v>25993</v>
      </c>
      <c r="I33" s="66">
        <v>26024</v>
      </c>
      <c r="J33" s="66">
        <v>26054</v>
      </c>
      <c r="K33" s="66">
        <v>26085</v>
      </c>
      <c r="L33" s="66">
        <v>26115</v>
      </c>
      <c r="M33" s="66">
        <v>26146</v>
      </c>
    </row>
    <row r="34" spans="1:13" x14ac:dyDescent="0.2">
      <c r="A34" s="63" t="s">
        <v>81</v>
      </c>
      <c r="B34" s="64">
        <v>26177</v>
      </c>
      <c r="C34" s="65">
        <v>26207</v>
      </c>
      <c r="D34" s="65">
        <v>26238</v>
      </c>
      <c r="E34" s="65">
        <v>26268</v>
      </c>
      <c r="F34" s="65">
        <v>26299</v>
      </c>
      <c r="G34" s="65">
        <v>26330</v>
      </c>
      <c r="H34" s="65">
        <v>26359</v>
      </c>
      <c r="I34" s="65">
        <v>26390</v>
      </c>
      <c r="J34" s="65">
        <v>26420</v>
      </c>
      <c r="K34" s="65">
        <v>26451</v>
      </c>
      <c r="L34" s="65">
        <v>26481</v>
      </c>
      <c r="M34" s="65">
        <v>26512</v>
      </c>
    </row>
    <row r="35" spans="1:13" x14ac:dyDescent="0.2">
      <c r="A35" s="63" t="s">
        <v>82</v>
      </c>
      <c r="B35" s="66">
        <v>26543</v>
      </c>
      <c r="C35" s="66">
        <v>26573</v>
      </c>
      <c r="D35" s="66">
        <v>26604</v>
      </c>
      <c r="E35" s="66">
        <v>26634</v>
      </c>
      <c r="F35" s="66">
        <v>26665</v>
      </c>
      <c r="G35" s="66">
        <v>26696</v>
      </c>
      <c r="H35" s="66">
        <v>26724</v>
      </c>
      <c r="I35" s="66">
        <v>26755</v>
      </c>
      <c r="J35" s="66">
        <v>26785</v>
      </c>
      <c r="K35" s="66">
        <v>26816</v>
      </c>
      <c r="L35" s="66">
        <v>26846</v>
      </c>
      <c r="M35" s="66">
        <v>26877</v>
      </c>
    </row>
    <row r="36" spans="1:13" x14ac:dyDescent="0.2">
      <c r="A36" s="63" t="s">
        <v>83</v>
      </c>
      <c r="B36" s="64">
        <v>26908</v>
      </c>
      <c r="C36" s="65">
        <v>26938</v>
      </c>
      <c r="D36" s="65">
        <v>26969</v>
      </c>
      <c r="E36" s="65">
        <v>26999</v>
      </c>
      <c r="F36" s="65">
        <v>27030</v>
      </c>
      <c r="G36" s="65">
        <v>27061</v>
      </c>
      <c r="H36" s="65">
        <v>27089</v>
      </c>
      <c r="I36" s="65">
        <v>27120</v>
      </c>
      <c r="J36" s="65">
        <v>27150</v>
      </c>
      <c r="K36" s="65">
        <v>27181</v>
      </c>
      <c r="L36" s="65">
        <v>27211</v>
      </c>
      <c r="M36" s="65">
        <v>27242</v>
      </c>
    </row>
    <row r="37" spans="1:13" x14ac:dyDescent="0.2">
      <c r="A37" s="63" t="s">
        <v>84</v>
      </c>
      <c r="B37" s="66">
        <v>27273</v>
      </c>
      <c r="C37" s="66">
        <v>27303</v>
      </c>
      <c r="D37" s="66">
        <v>27334</v>
      </c>
      <c r="E37" s="66">
        <v>27364</v>
      </c>
      <c r="F37" s="66">
        <v>27395</v>
      </c>
      <c r="G37" s="66">
        <v>27426</v>
      </c>
      <c r="H37" s="66">
        <v>27454</v>
      </c>
      <c r="I37" s="66">
        <v>27485</v>
      </c>
      <c r="J37" s="66">
        <v>27515</v>
      </c>
      <c r="K37" s="66">
        <v>27546</v>
      </c>
      <c r="L37" s="66">
        <v>27576</v>
      </c>
      <c r="M37" s="66">
        <v>27607</v>
      </c>
    </row>
    <row r="38" spans="1:13" x14ac:dyDescent="0.2">
      <c r="A38" s="63" t="s">
        <v>85</v>
      </c>
      <c r="B38" s="64">
        <v>27638</v>
      </c>
      <c r="C38" s="65">
        <v>27668</v>
      </c>
      <c r="D38" s="65">
        <v>27699</v>
      </c>
      <c r="E38" s="65">
        <v>27729</v>
      </c>
      <c r="F38" s="65">
        <v>27760</v>
      </c>
      <c r="G38" s="65">
        <v>27791</v>
      </c>
      <c r="H38" s="65">
        <v>27820</v>
      </c>
      <c r="I38" s="65">
        <v>27851</v>
      </c>
      <c r="J38" s="65">
        <v>27881</v>
      </c>
      <c r="K38" s="65">
        <v>27912</v>
      </c>
      <c r="L38" s="65">
        <v>27942</v>
      </c>
      <c r="M38" s="65">
        <v>27973</v>
      </c>
    </row>
    <row r="39" spans="1:13" x14ac:dyDescent="0.2">
      <c r="A39" s="63" t="s">
        <v>86</v>
      </c>
      <c r="B39" s="66">
        <v>28004</v>
      </c>
      <c r="C39" s="66">
        <v>28034</v>
      </c>
      <c r="D39" s="66">
        <v>28065</v>
      </c>
      <c r="E39" s="66">
        <v>28095</v>
      </c>
      <c r="F39" s="66">
        <v>28126</v>
      </c>
      <c r="G39" s="66">
        <v>28157</v>
      </c>
      <c r="H39" s="66">
        <v>28185</v>
      </c>
      <c r="I39" s="66">
        <v>28216</v>
      </c>
      <c r="J39" s="66">
        <v>28246</v>
      </c>
      <c r="K39" s="66">
        <v>28277</v>
      </c>
      <c r="L39" s="66">
        <v>28307</v>
      </c>
      <c r="M39" s="66">
        <v>28338</v>
      </c>
    </row>
    <row r="40" spans="1:13" x14ac:dyDescent="0.2">
      <c r="A40" s="63" t="s">
        <v>87</v>
      </c>
      <c r="B40" s="64">
        <v>28369</v>
      </c>
      <c r="C40" s="65">
        <v>28399</v>
      </c>
      <c r="D40" s="65">
        <v>28430</v>
      </c>
      <c r="E40" s="65">
        <v>28460</v>
      </c>
      <c r="F40" s="65">
        <v>28491</v>
      </c>
      <c r="G40" s="65">
        <v>28522</v>
      </c>
      <c r="H40" s="65">
        <v>28550</v>
      </c>
      <c r="I40" s="65">
        <v>28581</v>
      </c>
      <c r="J40" s="65">
        <v>28611</v>
      </c>
      <c r="K40" s="65">
        <v>28642</v>
      </c>
      <c r="L40" s="65">
        <v>28672</v>
      </c>
      <c r="M40" s="65">
        <v>28703</v>
      </c>
    </row>
    <row r="41" spans="1:13" x14ac:dyDescent="0.2">
      <c r="A41" s="63" t="s">
        <v>88</v>
      </c>
      <c r="B41" s="66">
        <v>28734</v>
      </c>
      <c r="C41" s="66">
        <v>28764</v>
      </c>
      <c r="D41" s="66">
        <v>28795</v>
      </c>
      <c r="E41" s="66">
        <v>28825</v>
      </c>
      <c r="F41" s="66">
        <v>28856</v>
      </c>
      <c r="G41" s="66">
        <v>28887</v>
      </c>
      <c r="H41" s="66">
        <v>28915</v>
      </c>
      <c r="I41" s="66">
        <v>28946</v>
      </c>
      <c r="J41" s="66">
        <v>28976</v>
      </c>
      <c r="K41" s="66">
        <v>29007</v>
      </c>
      <c r="L41" s="66">
        <v>29037</v>
      </c>
      <c r="M41" s="66">
        <v>29068</v>
      </c>
    </row>
    <row r="42" spans="1:13" x14ac:dyDescent="0.2">
      <c r="A42" s="63" t="s">
        <v>89</v>
      </c>
      <c r="B42" s="64">
        <v>29099</v>
      </c>
      <c r="C42" s="65">
        <v>29129</v>
      </c>
      <c r="D42" s="65">
        <v>29160</v>
      </c>
      <c r="E42" s="65">
        <v>29190</v>
      </c>
      <c r="F42" s="65">
        <v>29221</v>
      </c>
      <c r="G42" s="65">
        <v>29252</v>
      </c>
      <c r="H42" s="65">
        <v>29281</v>
      </c>
      <c r="I42" s="65">
        <v>29312</v>
      </c>
      <c r="J42" s="65">
        <v>29342</v>
      </c>
      <c r="K42" s="65">
        <v>29373</v>
      </c>
      <c r="L42" s="65">
        <v>29403</v>
      </c>
      <c r="M42" s="65">
        <v>29434</v>
      </c>
    </row>
    <row r="43" spans="1:13" x14ac:dyDescent="0.2">
      <c r="A43" s="63" t="s">
        <v>90</v>
      </c>
      <c r="B43" s="66">
        <v>29465</v>
      </c>
      <c r="C43" s="66">
        <v>29495</v>
      </c>
      <c r="D43" s="66">
        <v>29526</v>
      </c>
      <c r="E43" s="66">
        <v>29556</v>
      </c>
      <c r="F43" s="66">
        <v>29587</v>
      </c>
      <c r="G43" s="66">
        <v>29618</v>
      </c>
      <c r="H43" s="66">
        <v>29646</v>
      </c>
      <c r="I43" s="66">
        <v>29677</v>
      </c>
      <c r="J43" s="66">
        <v>29707</v>
      </c>
      <c r="K43" s="66">
        <v>29738</v>
      </c>
      <c r="L43" s="66">
        <v>29768</v>
      </c>
      <c r="M43" s="66">
        <v>29799</v>
      </c>
    </row>
    <row r="44" spans="1:13" x14ac:dyDescent="0.2">
      <c r="A44" s="63" t="s">
        <v>91</v>
      </c>
      <c r="B44" s="64">
        <v>29830</v>
      </c>
      <c r="C44" s="65">
        <v>29860</v>
      </c>
      <c r="D44" s="65">
        <v>29891</v>
      </c>
      <c r="E44" s="65">
        <v>29921</v>
      </c>
      <c r="F44" s="65">
        <v>29952</v>
      </c>
      <c r="G44" s="65">
        <v>29983</v>
      </c>
      <c r="H44" s="65">
        <v>30011</v>
      </c>
      <c r="I44" s="65">
        <v>30042</v>
      </c>
      <c r="J44" s="65">
        <v>30072</v>
      </c>
      <c r="K44" s="65">
        <v>30103</v>
      </c>
      <c r="L44" s="65">
        <v>30133</v>
      </c>
      <c r="M44" s="65">
        <v>30164</v>
      </c>
    </row>
    <row r="45" spans="1:13" x14ac:dyDescent="0.2">
      <c r="A45" s="63" t="s">
        <v>92</v>
      </c>
      <c r="B45" s="66">
        <v>30195</v>
      </c>
      <c r="C45" s="66">
        <v>30225</v>
      </c>
      <c r="D45" s="66">
        <v>30256</v>
      </c>
      <c r="E45" s="66">
        <v>30286</v>
      </c>
      <c r="F45" s="66">
        <v>30317</v>
      </c>
      <c r="G45" s="66">
        <v>30348</v>
      </c>
      <c r="H45" s="66">
        <v>30376</v>
      </c>
      <c r="I45" s="66">
        <v>30407</v>
      </c>
      <c r="J45" s="66">
        <v>30437</v>
      </c>
      <c r="K45" s="66">
        <v>30468</v>
      </c>
      <c r="L45" s="66">
        <v>30498</v>
      </c>
      <c r="M45" s="66">
        <v>30529</v>
      </c>
    </row>
    <row r="46" spans="1:13" x14ac:dyDescent="0.2">
      <c r="A46" s="63" t="s">
        <v>93</v>
      </c>
      <c r="B46" s="64">
        <v>30560</v>
      </c>
      <c r="C46" s="65">
        <v>30590</v>
      </c>
      <c r="D46" s="65">
        <v>30621</v>
      </c>
      <c r="E46" s="65">
        <v>30651</v>
      </c>
      <c r="F46" s="65">
        <v>30682</v>
      </c>
      <c r="G46" s="65">
        <v>30713</v>
      </c>
      <c r="H46" s="65">
        <v>30742</v>
      </c>
      <c r="I46" s="65">
        <v>30773</v>
      </c>
      <c r="J46" s="65">
        <v>30803</v>
      </c>
      <c r="K46" s="65">
        <v>30834</v>
      </c>
      <c r="L46" s="65">
        <v>30864</v>
      </c>
      <c r="M46" s="65">
        <v>30895</v>
      </c>
    </row>
    <row r="47" spans="1:13" x14ac:dyDescent="0.2">
      <c r="A47" s="63" t="s">
        <v>94</v>
      </c>
      <c r="B47" s="66">
        <v>30926</v>
      </c>
      <c r="C47" s="66">
        <v>30956</v>
      </c>
      <c r="D47" s="66">
        <v>30987</v>
      </c>
      <c r="E47" s="66">
        <v>31017</v>
      </c>
      <c r="F47" s="66">
        <v>31048</v>
      </c>
      <c r="G47" s="66">
        <v>31079</v>
      </c>
      <c r="H47" s="66">
        <v>31107</v>
      </c>
      <c r="I47" s="66">
        <v>31138</v>
      </c>
      <c r="J47" s="66">
        <v>31168</v>
      </c>
      <c r="K47" s="66">
        <v>31199</v>
      </c>
      <c r="L47" s="66">
        <v>31229</v>
      </c>
      <c r="M47" s="66">
        <v>31260</v>
      </c>
    </row>
    <row r="48" spans="1:13" x14ac:dyDescent="0.2">
      <c r="A48" s="67" t="s">
        <v>95</v>
      </c>
      <c r="B48" s="64">
        <v>31291</v>
      </c>
      <c r="C48" s="65">
        <v>31321</v>
      </c>
      <c r="D48" s="65">
        <v>31352</v>
      </c>
      <c r="E48" s="65">
        <v>31382</v>
      </c>
      <c r="F48" s="65">
        <v>31413</v>
      </c>
      <c r="G48" s="65">
        <v>31444</v>
      </c>
      <c r="H48" s="65">
        <v>31472</v>
      </c>
      <c r="I48" s="65">
        <v>31503</v>
      </c>
      <c r="J48" s="65">
        <v>31533</v>
      </c>
      <c r="K48" s="65">
        <v>31564</v>
      </c>
      <c r="L48" s="65">
        <v>31594</v>
      </c>
      <c r="M48" s="65">
        <v>31625</v>
      </c>
    </row>
    <row r="49" spans="1:13" x14ac:dyDescent="0.2">
      <c r="A49" s="67" t="s">
        <v>96</v>
      </c>
      <c r="B49" s="66">
        <v>31656</v>
      </c>
      <c r="C49" s="66">
        <v>31686</v>
      </c>
      <c r="D49" s="66">
        <v>31717</v>
      </c>
      <c r="E49" s="66">
        <v>31747</v>
      </c>
      <c r="F49" s="66">
        <v>31778</v>
      </c>
      <c r="G49" s="66">
        <v>31809</v>
      </c>
      <c r="H49" s="66">
        <v>31837</v>
      </c>
      <c r="I49" s="66">
        <v>31868</v>
      </c>
      <c r="J49" s="66">
        <v>31898</v>
      </c>
      <c r="K49" s="66">
        <v>31929</v>
      </c>
      <c r="L49" s="66">
        <v>31959</v>
      </c>
      <c r="M49" s="66">
        <v>31990</v>
      </c>
    </row>
    <row r="50" spans="1:13" x14ac:dyDescent="0.2">
      <c r="A50" s="67" t="s">
        <v>97</v>
      </c>
      <c r="B50" s="66">
        <v>32021</v>
      </c>
      <c r="C50" s="65">
        <v>32051</v>
      </c>
      <c r="D50" s="65">
        <v>32082</v>
      </c>
      <c r="E50" s="65">
        <v>32112</v>
      </c>
      <c r="F50" s="65">
        <v>32143</v>
      </c>
      <c r="G50" s="65">
        <v>32174</v>
      </c>
      <c r="H50" s="65">
        <v>32203</v>
      </c>
      <c r="I50" s="65">
        <v>32234</v>
      </c>
      <c r="J50" s="65">
        <v>32264</v>
      </c>
      <c r="K50" s="65">
        <v>32295</v>
      </c>
      <c r="L50" s="65">
        <v>32325</v>
      </c>
      <c r="M50" s="65">
        <v>32356</v>
      </c>
    </row>
    <row r="51" spans="1:13" x14ac:dyDescent="0.2">
      <c r="A51" s="67" t="s">
        <v>98</v>
      </c>
      <c r="B51" s="64">
        <v>32387</v>
      </c>
      <c r="C51" s="66">
        <v>32417</v>
      </c>
      <c r="D51" s="66">
        <v>32448</v>
      </c>
      <c r="E51" s="66">
        <v>32478</v>
      </c>
      <c r="F51" s="66">
        <v>32509</v>
      </c>
      <c r="G51" s="66">
        <v>32540</v>
      </c>
      <c r="H51" s="66">
        <v>32568</v>
      </c>
      <c r="I51" s="66">
        <v>32599</v>
      </c>
      <c r="J51" s="66">
        <v>32629</v>
      </c>
      <c r="K51" s="66">
        <v>32660</v>
      </c>
      <c r="L51" s="66">
        <v>32690</v>
      </c>
      <c r="M51" s="66">
        <v>32721</v>
      </c>
    </row>
    <row r="52" spans="1:13" x14ac:dyDescent="0.2">
      <c r="A52" s="67" t="s">
        <v>99</v>
      </c>
      <c r="B52" s="66">
        <v>32752</v>
      </c>
      <c r="C52" s="65">
        <v>32782</v>
      </c>
      <c r="D52" s="65">
        <v>32813</v>
      </c>
      <c r="E52" s="65">
        <v>32843</v>
      </c>
      <c r="F52" s="65">
        <v>32874</v>
      </c>
      <c r="G52" s="65">
        <v>32905</v>
      </c>
      <c r="H52" s="65">
        <v>32933</v>
      </c>
      <c r="I52" s="65">
        <v>32964</v>
      </c>
      <c r="J52" s="65">
        <v>32994</v>
      </c>
      <c r="K52" s="65">
        <v>33025</v>
      </c>
      <c r="L52" s="65">
        <v>33055</v>
      </c>
      <c r="M52" s="65">
        <v>33086</v>
      </c>
    </row>
    <row r="53" spans="1:13" x14ac:dyDescent="0.2">
      <c r="A53" s="67" t="s">
        <v>100</v>
      </c>
      <c r="B53" s="66">
        <v>33117</v>
      </c>
      <c r="C53" s="66">
        <v>33147</v>
      </c>
      <c r="D53" s="66">
        <v>33178</v>
      </c>
      <c r="E53" s="66">
        <v>33208</v>
      </c>
      <c r="F53" s="66">
        <v>33239</v>
      </c>
      <c r="G53" s="66">
        <v>33270</v>
      </c>
      <c r="H53" s="66">
        <v>33298</v>
      </c>
      <c r="I53" s="66">
        <v>33329</v>
      </c>
      <c r="J53" s="66">
        <v>33359</v>
      </c>
      <c r="K53" s="66">
        <v>33390</v>
      </c>
      <c r="L53" s="66">
        <v>33420</v>
      </c>
      <c r="M53" s="66">
        <v>33451</v>
      </c>
    </row>
    <row r="54" spans="1:13" x14ac:dyDescent="0.2">
      <c r="A54" s="67" t="s">
        <v>101</v>
      </c>
      <c r="B54" s="64">
        <v>33482</v>
      </c>
      <c r="C54" s="65">
        <v>33512</v>
      </c>
      <c r="D54" s="65">
        <v>33543</v>
      </c>
      <c r="E54" s="65">
        <v>33573</v>
      </c>
      <c r="F54" s="65">
        <v>33604</v>
      </c>
      <c r="G54" s="65">
        <v>33635</v>
      </c>
      <c r="H54" s="65">
        <v>33664</v>
      </c>
      <c r="I54" s="65">
        <v>33695</v>
      </c>
      <c r="J54" s="65">
        <v>33725</v>
      </c>
      <c r="K54" s="65">
        <v>33756</v>
      </c>
      <c r="L54" s="65">
        <v>33786</v>
      </c>
      <c r="M54" s="65">
        <v>33817</v>
      </c>
    </row>
    <row r="55" spans="1:13" x14ac:dyDescent="0.2">
      <c r="A55" s="67" t="s">
        <v>102</v>
      </c>
      <c r="B55" s="66">
        <v>33848</v>
      </c>
      <c r="C55" s="66">
        <v>33878</v>
      </c>
      <c r="D55" s="66">
        <v>33909</v>
      </c>
      <c r="E55" s="66">
        <v>33939</v>
      </c>
      <c r="F55" s="66">
        <v>33970</v>
      </c>
      <c r="G55" s="66">
        <v>34001</v>
      </c>
      <c r="H55" s="66">
        <v>34029</v>
      </c>
      <c r="I55" s="66">
        <v>34060</v>
      </c>
      <c r="J55" s="66">
        <v>34090</v>
      </c>
      <c r="K55" s="66">
        <v>34121</v>
      </c>
      <c r="L55" s="66">
        <v>34151</v>
      </c>
      <c r="M55" s="66">
        <v>34182</v>
      </c>
    </row>
    <row r="56" spans="1:13" x14ac:dyDescent="0.2">
      <c r="A56" s="67" t="s">
        <v>103</v>
      </c>
      <c r="B56" s="66">
        <v>34213</v>
      </c>
      <c r="C56" s="65">
        <v>34243</v>
      </c>
      <c r="D56" s="65">
        <v>34274</v>
      </c>
      <c r="E56" s="65">
        <v>34304</v>
      </c>
      <c r="F56" s="65">
        <v>34335</v>
      </c>
      <c r="G56" s="65">
        <v>34366</v>
      </c>
      <c r="H56" s="65">
        <v>34394</v>
      </c>
      <c r="I56" s="65">
        <v>34425</v>
      </c>
      <c r="J56" s="65">
        <v>34455</v>
      </c>
      <c r="K56" s="65">
        <v>34486</v>
      </c>
      <c r="L56" s="65">
        <v>34516</v>
      </c>
      <c r="M56" s="65">
        <v>34547</v>
      </c>
    </row>
    <row r="57" spans="1:13" x14ac:dyDescent="0.2">
      <c r="A57" s="67" t="s">
        <v>104</v>
      </c>
      <c r="B57" s="64">
        <v>34578</v>
      </c>
      <c r="C57" s="66">
        <v>34608</v>
      </c>
      <c r="D57" s="66">
        <v>34639</v>
      </c>
      <c r="E57" s="66">
        <v>34669</v>
      </c>
      <c r="F57" s="66">
        <v>34700</v>
      </c>
      <c r="G57" s="66">
        <v>34731</v>
      </c>
      <c r="H57" s="66">
        <v>34759</v>
      </c>
      <c r="I57" s="66">
        <v>34790</v>
      </c>
      <c r="J57" s="66">
        <v>34820</v>
      </c>
      <c r="K57" s="66">
        <v>34851</v>
      </c>
      <c r="L57" s="66">
        <v>34881</v>
      </c>
      <c r="M57" s="66">
        <v>34912</v>
      </c>
    </row>
    <row r="58" spans="1:13" x14ac:dyDescent="0.2">
      <c r="A58" s="67" t="s">
        <v>105</v>
      </c>
      <c r="B58" s="66">
        <v>34943</v>
      </c>
      <c r="C58" s="65">
        <v>34973</v>
      </c>
      <c r="D58" s="65">
        <v>35004</v>
      </c>
      <c r="E58" s="65">
        <v>35034</v>
      </c>
      <c r="F58" s="65">
        <v>35065</v>
      </c>
      <c r="G58" s="65">
        <v>35096</v>
      </c>
      <c r="H58" s="65">
        <v>35125</v>
      </c>
      <c r="I58" s="65">
        <v>35156</v>
      </c>
      <c r="J58" s="65">
        <v>35186</v>
      </c>
      <c r="K58" s="65">
        <v>35217</v>
      </c>
      <c r="L58" s="65">
        <v>35247</v>
      </c>
      <c r="M58" s="65">
        <v>35278</v>
      </c>
    </row>
    <row r="59" spans="1:13" x14ac:dyDescent="0.2">
      <c r="A59" s="67" t="s">
        <v>106</v>
      </c>
      <c r="B59" s="66">
        <v>35309</v>
      </c>
      <c r="C59" s="66">
        <v>35339</v>
      </c>
      <c r="D59" s="66">
        <v>35370</v>
      </c>
      <c r="E59" s="66">
        <v>35400</v>
      </c>
      <c r="F59" s="66">
        <v>35431</v>
      </c>
      <c r="G59" s="66">
        <v>35462</v>
      </c>
      <c r="H59" s="66">
        <v>35490</v>
      </c>
      <c r="I59" s="66">
        <v>35521</v>
      </c>
      <c r="J59" s="66">
        <v>35551</v>
      </c>
      <c r="K59" s="66">
        <v>35582</v>
      </c>
      <c r="L59" s="66">
        <v>35612</v>
      </c>
      <c r="M59" s="66">
        <v>35643</v>
      </c>
    </row>
    <row r="60" spans="1:13" x14ac:dyDescent="0.2">
      <c r="A60" s="67" t="s">
        <v>107</v>
      </c>
      <c r="B60" s="64">
        <v>35674</v>
      </c>
      <c r="C60" s="65">
        <v>35704</v>
      </c>
      <c r="D60" s="65">
        <v>35735</v>
      </c>
      <c r="E60" s="65">
        <v>35765</v>
      </c>
      <c r="F60" s="65">
        <v>35796</v>
      </c>
      <c r="G60" s="65">
        <v>35827</v>
      </c>
      <c r="H60" s="65">
        <v>35855</v>
      </c>
      <c r="I60" s="65">
        <v>35886</v>
      </c>
      <c r="J60" s="65">
        <v>35916</v>
      </c>
      <c r="K60" s="65">
        <v>35947</v>
      </c>
      <c r="L60" s="65">
        <v>35977</v>
      </c>
      <c r="M60" s="65">
        <v>36008</v>
      </c>
    </row>
    <row r="61" spans="1:13" x14ac:dyDescent="0.2">
      <c r="A61" s="67" t="s">
        <v>108</v>
      </c>
      <c r="B61" s="66">
        <v>36039</v>
      </c>
      <c r="C61" s="66">
        <v>36069</v>
      </c>
      <c r="D61" s="66">
        <v>36100</v>
      </c>
      <c r="E61" s="66">
        <v>36130</v>
      </c>
      <c r="F61" s="66">
        <v>36161</v>
      </c>
      <c r="G61" s="66">
        <v>36192</v>
      </c>
      <c r="H61" s="66">
        <v>36220</v>
      </c>
      <c r="I61" s="66">
        <v>36251</v>
      </c>
      <c r="J61" s="66">
        <v>36281</v>
      </c>
      <c r="K61" s="66">
        <v>36312</v>
      </c>
      <c r="L61" s="66">
        <v>36342</v>
      </c>
      <c r="M61" s="66">
        <v>36373</v>
      </c>
    </row>
    <row r="62" spans="1:13" x14ac:dyDescent="0.2">
      <c r="A62" s="67" t="s">
        <v>109</v>
      </c>
      <c r="B62" s="66">
        <v>36404</v>
      </c>
      <c r="C62" s="65">
        <v>36434</v>
      </c>
      <c r="D62" s="65">
        <v>36465</v>
      </c>
      <c r="E62" s="65">
        <v>36495</v>
      </c>
      <c r="F62" s="65">
        <v>36526</v>
      </c>
      <c r="G62" s="65">
        <v>36557</v>
      </c>
      <c r="H62" s="65">
        <v>36586</v>
      </c>
      <c r="I62" s="65">
        <v>36617</v>
      </c>
      <c r="J62" s="65">
        <v>36647</v>
      </c>
      <c r="K62" s="65">
        <v>36678</v>
      </c>
      <c r="L62" s="65">
        <v>36708</v>
      </c>
      <c r="M62" s="65">
        <v>36739</v>
      </c>
    </row>
    <row r="63" spans="1:13" x14ac:dyDescent="0.2">
      <c r="A63" s="67" t="s">
        <v>110</v>
      </c>
      <c r="B63" s="64">
        <v>36770</v>
      </c>
      <c r="C63" s="66">
        <v>36800</v>
      </c>
      <c r="D63" s="66">
        <v>36831</v>
      </c>
      <c r="E63" s="66">
        <v>36861</v>
      </c>
      <c r="F63" s="66">
        <v>36892</v>
      </c>
      <c r="G63" s="66">
        <v>36923</v>
      </c>
      <c r="H63" s="66">
        <v>36951</v>
      </c>
      <c r="I63" s="66">
        <v>36982</v>
      </c>
      <c r="J63" s="66">
        <v>37012</v>
      </c>
      <c r="K63" s="66">
        <v>37043</v>
      </c>
      <c r="L63" s="66">
        <v>37073</v>
      </c>
      <c r="M63" s="66">
        <v>37104</v>
      </c>
    </row>
    <row r="64" spans="1:13" x14ac:dyDescent="0.2">
      <c r="A64" s="68" t="s">
        <v>111</v>
      </c>
      <c r="B64" s="66">
        <v>37135</v>
      </c>
      <c r="C64" s="65">
        <v>37165</v>
      </c>
      <c r="D64" s="65">
        <v>37196</v>
      </c>
      <c r="E64" s="65">
        <v>37226</v>
      </c>
      <c r="F64" s="65">
        <v>37257</v>
      </c>
      <c r="G64" s="65">
        <v>37288</v>
      </c>
      <c r="H64" s="65">
        <v>37316</v>
      </c>
      <c r="I64" s="65">
        <v>37347</v>
      </c>
      <c r="J64" s="65">
        <v>37377</v>
      </c>
      <c r="K64" s="65">
        <v>37408</v>
      </c>
      <c r="L64" s="65">
        <v>37438</v>
      </c>
      <c r="M64" s="65">
        <v>37469</v>
      </c>
    </row>
    <row r="65" spans="1:13" x14ac:dyDescent="0.2">
      <c r="A65" s="68" t="s">
        <v>112</v>
      </c>
      <c r="B65" s="64">
        <v>37500</v>
      </c>
      <c r="C65" s="66">
        <v>37530</v>
      </c>
      <c r="D65" s="66">
        <v>37561</v>
      </c>
      <c r="E65" s="66">
        <v>37591</v>
      </c>
      <c r="F65" s="66">
        <v>37622</v>
      </c>
      <c r="G65" s="66">
        <v>37653</v>
      </c>
      <c r="H65" s="66">
        <v>37681</v>
      </c>
      <c r="I65" s="66">
        <v>37712</v>
      </c>
      <c r="J65" s="66">
        <v>37742</v>
      </c>
      <c r="K65" s="66">
        <v>37773</v>
      </c>
      <c r="L65" s="66">
        <v>37803</v>
      </c>
      <c r="M65" s="66">
        <v>37834</v>
      </c>
    </row>
    <row r="66" spans="1:13" x14ac:dyDescent="0.2">
      <c r="A66" s="68" t="s">
        <v>139</v>
      </c>
      <c r="B66" s="66">
        <v>37865</v>
      </c>
      <c r="C66" s="65">
        <v>37895</v>
      </c>
      <c r="D66" s="65">
        <v>37926</v>
      </c>
      <c r="E66" s="65">
        <v>37956</v>
      </c>
      <c r="F66" s="65">
        <v>37987</v>
      </c>
      <c r="G66" s="65">
        <v>38018</v>
      </c>
      <c r="H66" s="65">
        <v>38047</v>
      </c>
      <c r="I66" s="65">
        <v>38078</v>
      </c>
      <c r="J66" s="65">
        <v>38108</v>
      </c>
      <c r="K66" s="65">
        <v>38139</v>
      </c>
      <c r="L66" s="65">
        <v>38169</v>
      </c>
      <c r="M66" s="65">
        <v>38200</v>
      </c>
    </row>
    <row r="67" spans="1:13" x14ac:dyDescent="0.2">
      <c r="A67" s="68" t="s">
        <v>140</v>
      </c>
      <c r="B67" s="64">
        <v>38231</v>
      </c>
      <c r="C67" s="66">
        <v>38261</v>
      </c>
      <c r="D67" s="66">
        <v>38292</v>
      </c>
      <c r="E67" s="66">
        <v>38322</v>
      </c>
      <c r="F67" s="66">
        <v>38353</v>
      </c>
      <c r="G67" s="66">
        <v>38384</v>
      </c>
      <c r="H67" s="66">
        <v>38412</v>
      </c>
      <c r="I67" s="66">
        <v>38443</v>
      </c>
      <c r="J67" s="66">
        <v>38473</v>
      </c>
      <c r="K67" s="66">
        <v>38504</v>
      </c>
      <c r="L67" s="66">
        <v>38534</v>
      </c>
      <c r="M67" s="66">
        <v>38565</v>
      </c>
    </row>
    <row r="68" spans="1:13" x14ac:dyDescent="0.2">
      <c r="A68" s="68" t="s">
        <v>141</v>
      </c>
      <c r="B68" s="66">
        <v>38596</v>
      </c>
      <c r="C68" s="65">
        <v>38626</v>
      </c>
      <c r="D68" s="65">
        <v>38657</v>
      </c>
      <c r="E68" s="65">
        <v>38687</v>
      </c>
      <c r="F68" s="65">
        <v>38718</v>
      </c>
      <c r="G68" s="65">
        <v>38749</v>
      </c>
      <c r="H68" s="65">
        <v>38777</v>
      </c>
      <c r="I68" s="65">
        <v>38808</v>
      </c>
      <c r="J68" s="65">
        <v>38838</v>
      </c>
      <c r="K68" s="65">
        <v>38869</v>
      </c>
      <c r="L68" s="65">
        <v>38899</v>
      </c>
      <c r="M68" s="65">
        <v>38930</v>
      </c>
    </row>
    <row r="69" spans="1:13" x14ac:dyDescent="0.2">
      <c r="A69" s="68" t="s">
        <v>142</v>
      </c>
      <c r="B69" s="64">
        <v>38961</v>
      </c>
      <c r="C69" s="66">
        <v>38991</v>
      </c>
      <c r="D69" s="66">
        <v>39022</v>
      </c>
      <c r="E69" s="66">
        <v>39052</v>
      </c>
      <c r="F69" s="66">
        <v>39083</v>
      </c>
      <c r="G69" s="66">
        <v>39114</v>
      </c>
      <c r="H69" s="66">
        <v>39142</v>
      </c>
      <c r="I69" s="66">
        <v>39173</v>
      </c>
      <c r="J69" s="66">
        <v>39203</v>
      </c>
      <c r="K69" s="66">
        <v>39234</v>
      </c>
      <c r="L69" s="66">
        <v>39264</v>
      </c>
      <c r="M69" s="66">
        <v>39295</v>
      </c>
    </row>
    <row r="70" spans="1:13" x14ac:dyDescent="0.2">
      <c r="A70" s="68" t="s">
        <v>143</v>
      </c>
      <c r="B70" s="66">
        <v>39326</v>
      </c>
      <c r="C70" s="65">
        <v>39356</v>
      </c>
      <c r="D70" s="65">
        <v>39387</v>
      </c>
      <c r="E70" s="65">
        <v>39417</v>
      </c>
      <c r="F70" s="65">
        <v>39448</v>
      </c>
      <c r="G70" s="65">
        <v>39479</v>
      </c>
      <c r="H70" s="65">
        <v>39508</v>
      </c>
      <c r="I70" s="65">
        <v>39539</v>
      </c>
      <c r="J70" s="65">
        <v>39569</v>
      </c>
      <c r="K70" s="65">
        <v>39600</v>
      </c>
      <c r="L70" s="65">
        <v>39630</v>
      </c>
      <c r="M70" s="65">
        <v>39661</v>
      </c>
    </row>
    <row r="71" spans="1:13" x14ac:dyDescent="0.2">
      <c r="A71" s="68" t="s">
        <v>144</v>
      </c>
      <c r="B71" s="64">
        <v>39692</v>
      </c>
      <c r="C71" s="66">
        <v>39722</v>
      </c>
      <c r="D71" s="66">
        <v>39753</v>
      </c>
      <c r="E71" s="66">
        <v>39783</v>
      </c>
      <c r="F71" s="66">
        <v>39814</v>
      </c>
      <c r="G71" s="66">
        <v>39845</v>
      </c>
      <c r="H71" s="66">
        <v>39873</v>
      </c>
      <c r="I71" s="66">
        <v>39904</v>
      </c>
      <c r="J71" s="66">
        <v>39934</v>
      </c>
      <c r="K71" s="66">
        <v>39965</v>
      </c>
      <c r="L71" s="66">
        <v>39995</v>
      </c>
      <c r="M71" s="66">
        <v>40026</v>
      </c>
    </row>
    <row r="72" spans="1:13" x14ac:dyDescent="0.2">
      <c r="A72" s="68" t="s">
        <v>145</v>
      </c>
      <c r="B72" s="66">
        <v>40057</v>
      </c>
      <c r="C72" s="65">
        <v>40087</v>
      </c>
      <c r="D72" s="65">
        <v>40118</v>
      </c>
      <c r="E72" s="65">
        <v>40148</v>
      </c>
      <c r="F72" s="65">
        <v>40179</v>
      </c>
      <c r="G72" s="65">
        <v>40210</v>
      </c>
      <c r="H72" s="65">
        <v>40238</v>
      </c>
      <c r="I72" s="65">
        <v>40269</v>
      </c>
      <c r="J72" s="65">
        <v>40299</v>
      </c>
      <c r="K72" s="65">
        <v>40330</v>
      </c>
      <c r="L72" s="65">
        <v>40360</v>
      </c>
      <c r="M72" s="65">
        <v>40391</v>
      </c>
    </row>
    <row r="73" spans="1:13" x14ac:dyDescent="0.2">
      <c r="A73" s="68" t="s">
        <v>146</v>
      </c>
      <c r="B73" s="64">
        <v>40422</v>
      </c>
      <c r="C73" s="66">
        <v>40452</v>
      </c>
      <c r="D73" s="66">
        <v>40483</v>
      </c>
      <c r="E73" s="66">
        <v>40513</v>
      </c>
      <c r="F73" s="66">
        <v>40544</v>
      </c>
      <c r="G73" s="66">
        <v>40575</v>
      </c>
      <c r="H73" s="66">
        <v>40603</v>
      </c>
      <c r="I73" s="66">
        <v>40634</v>
      </c>
      <c r="J73" s="66">
        <v>40664</v>
      </c>
      <c r="K73" s="66">
        <v>40695</v>
      </c>
      <c r="L73" s="66">
        <v>40725</v>
      </c>
      <c r="M73" s="66">
        <v>40756</v>
      </c>
    </row>
    <row r="74" spans="1:13" x14ac:dyDescent="0.2">
      <c r="A74" s="68" t="s">
        <v>147</v>
      </c>
      <c r="B74" s="66">
        <v>40787</v>
      </c>
      <c r="C74" s="65">
        <v>40817</v>
      </c>
      <c r="D74" s="65">
        <v>40848</v>
      </c>
      <c r="E74" s="65">
        <v>40878</v>
      </c>
      <c r="F74" s="65">
        <v>40909</v>
      </c>
      <c r="G74" s="65">
        <v>40940</v>
      </c>
      <c r="H74" s="65">
        <v>40969</v>
      </c>
      <c r="I74" s="65">
        <v>41000</v>
      </c>
      <c r="J74" s="65">
        <v>41030</v>
      </c>
      <c r="K74" s="65">
        <v>41061</v>
      </c>
      <c r="L74" s="65">
        <v>41091</v>
      </c>
      <c r="M74" s="65">
        <v>41122</v>
      </c>
    </row>
    <row r="75" spans="1:13" x14ac:dyDescent="0.2">
      <c r="A75" s="68" t="s">
        <v>148</v>
      </c>
      <c r="B75" s="64">
        <v>41153</v>
      </c>
      <c r="C75" s="66">
        <v>41183</v>
      </c>
      <c r="D75" s="66">
        <v>41214</v>
      </c>
      <c r="E75" s="66">
        <v>41244</v>
      </c>
      <c r="F75" s="66">
        <v>41275</v>
      </c>
      <c r="G75" s="66">
        <v>41306</v>
      </c>
      <c r="H75" s="66">
        <v>41334</v>
      </c>
      <c r="I75" s="66">
        <v>41365</v>
      </c>
      <c r="J75" s="66">
        <v>41395</v>
      </c>
      <c r="K75" s="66">
        <v>41426</v>
      </c>
      <c r="L75" s="66">
        <v>41456</v>
      </c>
      <c r="M75" s="66">
        <v>41487</v>
      </c>
    </row>
    <row r="76" spans="1:13" x14ac:dyDescent="0.2">
      <c r="A76" s="68" t="s">
        <v>149</v>
      </c>
      <c r="B76" s="66">
        <v>41518</v>
      </c>
      <c r="C76" s="65">
        <v>41548</v>
      </c>
      <c r="D76" s="65">
        <v>41579</v>
      </c>
      <c r="E76" s="65">
        <v>41609</v>
      </c>
      <c r="F76" s="65">
        <v>41640</v>
      </c>
      <c r="G76" s="65">
        <v>41671</v>
      </c>
      <c r="H76" s="65">
        <v>41699</v>
      </c>
      <c r="I76" s="65">
        <v>41730</v>
      </c>
      <c r="J76" s="65">
        <v>41760</v>
      </c>
      <c r="K76" s="65">
        <v>41791</v>
      </c>
      <c r="L76" s="65">
        <v>41821</v>
      </c>
      <c r="M76" s="65">
        <v>41852</v>
      </c>
    </row>
    <row r="77" spans="1:13" x14ac:dyDescent="0.2">
      <c r="A77" s="68" t="s">
        <v>150</v>
      </c>
      <c r="B77" s="64">
        <v>41883</v>
      </c>
      <c r="C77" s="66">
        <v>41913</v>
      </c>
      <c r="D77" s="66">
        <v>41944</v>
      </c>
      <c r="E77" s="66">
        <v>41974</v>
      </c>
      <c r="F77" s="66">
        <v>42005</v>
      </c>
      <c r="G77" s="66">
        <v>42036</v>
      </c>
      <c r="H77" s="66">
        <v>42064</v>
      </c>
      <c r="I77" s="66">
        <v>42095</v>
      </c>
      <c r="J77" s="66">
        <v>42125</v>
      </c>
      <c r="K77" s="66">
        <v>42156</v>
      </c>
      <c r="L77" s="66">
        <v>42186</v>
      </c>
      <c r="M77" s="66">
        <v>42217</v>
      </c>
    </row>
    <row r="78" spans="1:13" x14ac:dyDescent="0.2">
      <c r="A78" s="68" t="s">
        <v>151</v>
      </c>
      <c r="B78" s="66">
        <v>42248</v>
      </c>
      <c r="C78" s="65">
        <v>42278</v>
      </c>
      <c r="D78" s="65">
        <v>42309</v>
      </c>
      <c r="E78" s="65">
        <v>42339</v>
      </c>
      <c r="F78" s="65">
        <v>42370</v>
      </c>
      <c r="G78" s="65">
        <v>42401</v>
      </c>
      <c r="H78" s="65">
        <v>42430</v>
      </c>
      <c r="I78" s="65">
        <v>42461</v>
      </c>
      <c r="J78" s="65">
        <v>42491</v>
      </c>
      <c r="K78" s="65">
        <v>42522</v>
      </c>
      <c r="L78" s="65">
        <v>42552</v>
      </c>
      <c r="M78" s="65">
        <v>42583</v>
      </c>
    </row>
    <row r="79" spans="1:13" x14ac:dyDescent="0.2">
      <c r="A79" s="68" t="s">
        <v>152</v>
      </c>
      <c r="B79" s="64">
        <v>42614</v>
      </c>
      <c r="C79" s="66">
        <v>42644</v>
      </c>
      <c r="D79" s="66">
        <v>42675</v>
      </c>
      <c r="E79" s="66">
        <v>42705</v>
      </c>
      <c r="F79" s="66">
        <v>42736</v>
      </c>
      <c r="G79" s="66">
        <v>42767</v>
      </c>
      <c r="H79" s="66">
        <v>42795</v>
      </c>
      <c r="I79" s="66">
        <v>42826</v>
      </c>
      <c r="J79" s="66">
        <v>42856</v>
      </c>
      <c r="K79" s="66">
        <v>42887</v>
      </c>
      <c r="L79" s="66">
        <v>42917</v>
      </c>
      <c r="M79" s="66">
        <v>42948</v>
      </c>
    </row>
    <row r="80" spans="1:13" x14ac:dyDescent="0.2">
      <c r="A80" s="68" t="s">
        <v>153</v>
      </c>
      <c r="B80" s="66">
        <v>42979</v>
      </c>
      <c r="C80" s="65">
        <v>43009</v>
      </c>
      <c r="D80" s="65">
        <v>43040</v>
      </c>
      <c r="E80" s="65">
        <v>43070</v>
      </c>
      <c r="F80" s="65">
        <v>43101</v>
      </c>
      <c r="G80" s="65">
        <v>43132</v>
      </c>
      <c r="H80" s="65">
        <v>43160</v>
      </c>
      <c r="I80" s="65">
        <v>43191</v>
      </c>
      <c r="J80" s="65">
        <v>43221</v>
      </c>
      <c r="K80" s="65">
        <v>43252</v>
      </c>
      <c r="L80" s="65">
        <v>43282</v>
      </c>
      <c r="M80" s="65">
        <v>43313</v>
      </c>
    </row>
    <row r="81" spans="1:13" x14ac:dyDescent="0.2">
      <c r="A81" s="68" t="s">
        <v>154</v>
      </c>
      <c r="B81" s="64">
        <v>43344</v>
      </c>
      <c r="C81" s="66">
        <v>43374</v>
      </c>
      <c r="D81" s="66">
        <v>43405</v>
      </c>
      <c r="E81" s="66">
        <v>43435</v>
      </c>
      <c r="F81" s="66">
        <v>43466</v>
      </c>
      <c r="G81" s="66">
        <v>43497</v>
      </c>
      <c r="H81" s="66">
        <v>43525</v>
      </c>
      <c r="I81" s="66">
        <v>43556</v>
      </c>
      <c r="J81" s="66">
        <v>43586</v>
      </c>
      <c r="K81" s="66">
        <v>43617</v>
      </c>
      <c r="L81" s="66">
        <v>43647</v>
      </c>
      <c r="M81" s="66">
        <v>43678</v>
      </c>
    </row>
    <row r="82" spans="1:13" x14ac:dyDescent="0.2">
      <c r="A82" s="68" t="s">
        <v>155</v>
      </c>
      <c r="B82" s="66">
        <v>43709</v>
      </c>
      <c r="C82" s="65">
        <v>43739</v>
      </c>
      <c r="D82" s="65">
        <v>43770</v>
      </c>
      <c r="E82" s="65">
        <v>43800</v>
      </c>
      <c r="F82" s="65">
        <v>43831</v>
      </c>
      <c r="G82" s="65">
        <v>43862</v>
      </c>
      <c r="H82" s="65">
        <v>43891</v>
      </c>
      <c r="I82" s="65">
        <v>43922</v>
      </c>
      <c r="J82" s="65">
        <v>43952</v>
      </c>
      <c r="K82" s="65">
        <v>43983</v>
      </c>
      <c r="L82" s="65">
        <v>44013</v>
      </c>
      <c r="M82" s="65">
        <v>44044</v>
      </c>
    </row>
    <row r="83" spans="1:13" x14ac:dyDescent="0.2">
      <c r="A83" s="68" t="s">
        <v>156</v>
      </c>
      <c r="B83" s="64">
        <v>44075</v>
      </c>
      <c r="C83" s="66">
        <v>44105</v>
      </c>
      <c r="D83" s="66">
        <v>44136</v>
      </c>
      <c r="E83" s="66">
        <v>44166</v>
      </c>
      <c r="F83" s="66">
        <v>44197</v>
      </c>
      <c r="G83" s="66">
        <v>44228</v>
      </c>
      <c r="H83" s="66">
        <v>44256</v>
      </c>
      <c r="I83" s="66">
        <v>44287</v>
      </c>
      <c r="J83" s="66">
        <v>44317</v>
      </c>
      <c r="K83" s="66">
        <v>44348</v>
      </c>
      <c r="L83" s="66">
        <v>44378</v>
      </c>
      <c r="M83" s="66">
        <v>44409</v>
      </c>
    </row>
    <row r="84" spans="1:13" x14ac:dyDescent="0.2">
      <c r="A84" s="68" t="s">
        <v>157</v>
      </c>
      <c r="B84" s="66">
        <v>44440</v>
      </c>
      <c r="C84" s="65">
        <v>44470</v>
      </c>
      <c r="D84" s="65">
        <v>44501</v>
      </c>
      <c r="E84" s="65">
        <v>44531</v>
      </c>
      <c r="F84" s="65">
        <v>44562</v>
      </c>
      <c r="G84" s="65">
        <v>44593</v>
      </c>
      <c r="H84" s="65">
        <v>44621</v>
      </c>
      <c r="I84" s="65">
        <v>44652</v>
      </c>
      <c r="J84" s="65">
        <v>44682</v>
      </c>
      <c r="K84" s="65">
        <v>44713</v>
      </c>
      <c r="L84" s="65">
        <v>44743</v>
      </c>
      <c r="M84" s="65">
        <v>44774</v>
      </c>
    </row>
    <row r="85" spans="1:13" x14ac:dyDescent="0.2">
      <c r="A85" s="68" t="s">
        <v>158</v>
      </c>
      <c r="B85" s="64">
        <v>44805</v>
      </c>
      <c r="C85" s="66">
        <v>44835</v>
      </c>
      <c r="D85" s="66">
        <v>44866</v>
      </c>
      <c r="E85" s="66">
        <v>44896</v>
      </c>
      <c r="F85" s="66">
        <v>44927</v>
      </c>
      <c r="G85" s="66">
        <v>44958</v>
      </c>
      <c r="H85" s="66">
        <v>44986</v>
      </c>
      <c r="I85" s="66">
        <v>45017</v>
      </c>
      <c r="J85" s="66">
        <v>45047</v>
      </c>
      <c r="K85" s="66">
        <v>45078</v>
      </c>
      <c r="L85" s="66">
        <v>45108</v>
      </c>
      <c r="M85" s="66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zoomScale="88" workbookViewId="0">
      <selection activeCell="Q398" sqref="Q398"/>
    </sheetView>
  </sheetViews>
  <sheetFormatPr baseColWidth="10" defaultRowHeight="12.75" x14ac:dyDescent="0.2"/>
  <cols>
    <col min="1" max="1" width="2.5703125" bestFit="1" customWidth="1"/>
    <col min="2" max="2" width="11.7109375" bestFit="1" customWidth="1"/>
    <col min="3" max="3" width="5.140625" bestFit="1" customWidth="1"/>
    <col min="4" max="4" width="5.42578125" bestFit="1" customWidth="1"/>
    <col min="5" max="5" width="5.5703125" bestFit="1" customWidth="1"/>
    <col min="6" max="8" width="6.42578125" bestFit="1" customWidth="1"/>
    <col min="9" max="10" width="7" bestFit="1" customWidth="1"/>
    <col min="11" max="13" width="6" bestFit="1" customWidth="1"/>
    <col min="14" max="14" width="5.85546875" bestFit="1" customWidth="1"/>
    <col min="15" max="15" width="6.42578125" customWidth="1"/>
    <col min="16" max="16" width="9.140625" bestFit="1" customWidth="1"/>
    <col min="17" max="17" width="9.140625" customWidth="1"/>
    <col min="18" max="18" width="6.140625" bestFit="1" customWidth="1"/>
    <col min="19" max="19" width="12.7109375" bestFit="1" customWidth="1"/>
    <col min="20" max="20" width="11.5703125" bestFit="1" customWidth="1"/>
    <col min="22" max="22" width="11.5703125" bestFit="1" customWidth="1"/>
  </cols>
  <sheetData>
    <row r="1" spans="1:22" x14ac:dyDescent="0.2">
      <c r="B1" s="70" t="s">
        <v>116</v>
      </c>
      <c r="C1" s="70"/>
      <c r="D1" s="71" t="s">
        <v>117</v>
      </c>
      <c r="E1" s="71" t="s">
        <v>118</v>
      </c>
      <c r="F1" s="71" t="s">
        <v>119</v>
      </c>
      <c r="G1" s="71" t="s">
        <v>120</v>
      </c>
      <c r="H1" s="71" t="s">
        <v>121</v>
      </c>
      <c r="I1" s="71" t="s">
        <v>122</v>
      </c>
      <c r="J1" s="71" t="s">
        <v>123</v>
      </c>
      <c r="K1" s="71" t="s">
        <v>124</v>
      </c>
      <c r="L1" s="71" t="s">
        <v>125</v>
      </c>
      <c r="M1" s="71" t="s">
        <v>126</v>
      </c>
      <c r="N1" s="71" t="s">
        <v>127</v>
      </c>
      <c r="O1" s="71" t="s">
        <v>128</v>
      </c>
      <c r="Q1" s="71" t="s">
        <v>129</v>
      </c>
      <c r="R1" s="71" t="s">
        <v>130</v>
      </c>
      <c r="S1" s="71" t="s">
        <v>131</v>
      </c>
      <c r="T1" s="76" t="s">
        <v>132</v>
      </c>
      <c r="V1" s="71" t="s">
        <v>134</v>
      </c>
    </row>
    <row r="2" spans="1:22" x14ac:dyDescent="0.2">
      <c r="A2">
        <v>1</v>
      </c>
      <c r="B2" s="72">
        <v>1990</v>
      </c>
      <c r="C2" s="72">
        <v>-91</v>
      </c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19">
        <v>33117</v>
      </c>
      <c r="Q2">
        <v>1.2700000000000008E-2</v>
      </c>
      <c r="R2" s="73">
        <v>30</v>
      </c>
      <c r="S2" s="28">
        <f>Q2/R2/24/3600*1000000</f>
        <v>4.8996913580246944E-3</v>
      </c>
      <c r="T2">
        <f>Q2/'App MODELE'!$Q$4*1000</f>
        <v>4.0998689333238665E-3</v>
      </c>
      <c r="V2" s="38">
        <f>SUM(D2:O2)</f>
        <v>0</v>
      </c>
    </row>
    <row r="3" spans="1:22" x14ac:dyDescent="0.2">
      <c r="A3">
        <v>1</v>
      </c>
      <c r="B3" s="72">
        <v>1991</v>
      </c>
      <c r="C3" s="72">
        <v>-92</v>
      </c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19">
        <v>33147</v>
      </c>
      <c r="Q3">
        <v>9.0967741935483893E-3</v>
      </c>
      <c r="R3" s="73">
        <v>31</v>
      </c>
      <c r="S3" s="28">
        <f t="shared" ref="S3:S66" si="0">Q3/R3/24/3600*1000000</f>
        <v>3.396346398427565E-3</v>
      </c>
      <c r="T3">
        <f>Q3/'App MODELE'!$Q$4*1000</f>
        <v>2.9366599928812038E-3</v>
      </c>
      <c r="V3" s="38">
        <f>SUM(D3:O3)</f>
        <v>0</v>
      </c>
    </row>
    <row r="4" spans="1:22" x14ac:dyDescent="0.2">
      <c r="A4">
        <v>1</v>
      </c>
      <c r="B4" s="72">
        <v>1992</v>
      </c>
      <c r="C4" s="72">
        <v>-93</v>
      </c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19">
        <v>33178</v>
      </c>
      <c r="Q4">
        <v>9.7000000000000038E-3</v>
      </c>
      <c r="R4" s="73">
        <v>30</v>
      </c>
      <c r="S4" s="28">
        <f t="shared" si="0"/>
        <v>3.7422839506172853E-3</v>
      </c>
      <c r="T4">
        <f>Q4/'App MODELE'!$Q$4*1000</f>
        <v>3.1313959569481491E-3</v>
      </c>
      <c r="V4" s="38">
        <f t="shared" ref="V4:V65" si="1">SUM(D4:O4)</f>
        <v>0</v>
      </c>
    </row>
    <row r="5" spans="1:22" x14ac:dyDescent="0.2">
      <c r="A5">
        <v>1</v>
      </c>
      <c r="B5" s="72">
        <v>1993</v>
      </c>
      <c r="C5" s="72">
        <v>-94</v>
      </c>
      <c r="D5" s="84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19">
        <v>33208</v>
      </c>
      <c r="Q5">
        <v>1.2058064516129037</v>
      </c>
      <c r="R5" s="73">
        <v>31</v>
      </c>
      <c r="S5" s="28">
        <f t="shared" si="0"/>
        <v>0.45019655451497304</v>
      </c>
      <c r="T5">
        <f>Q5/'App MODELE'!$Q$4*1000</f>
        <v>0.38926365437552984</v>
      </c>
      <c r="V5" s="38">
        <f t="shared" si="1"/>
        <v>0</v>
      </c>
    </row>
    <row r="6" spans="1:22" x14ac:dyDescent="0.2">
      <c r="A6">
        <v>1</v>
      </c>
      <c r="B6" s="72">
        <v>1994</v>
      </c>
      <c r="C6" s="72">
        <v>-95</v>
      </c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19">
        <v>33239</v>
      </c>
      <c r="Q6">
        <v>0.19722580645161281</v>
      </c>
      <c r="R6" s="73">
        <v>31</v>
      </c>
      <c r="S6" s="28">
        <f t="shared" si="0"/>
        <v>7.3635680425482672E-2</v>
      </c>
      <c r="T6">
        <f>Q6/'App MODELE'!$Q$4*1000</f>
        <v>6.3669287930764776E-2</v>
      </c>
      <c r="V6" s="38">
        <f t="shared" si="1"/>
        <v>0</v>
      </c>
    </row>
    <row r="7" spans="1:22" x14ac:dyDescent="0.2">
      <c r="A7">
        <v>1</v>
      </c>
      <c r="B7" s="72">
        <v>1995</v>
      </c>
      <c r="C7" s="72">
        <v>-96</v>
      </c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19">
        <v>33270</v>
      </c>
      <c r="Q7">
        <v>1.1312142857142857</v>
      </c>
      <c r="R7" s="73">
        <v>28</v>
      </c>
      <c r="S7" s="28">
        <f t="shared" si="0"/>
        <v>0.46759849773242629</v>
      </c>
      <c r="T7">
        <f>Q7/'App MODELE'!$Q$4*1000</f>
        <v>0.3651834887348146</v>
      </c>
      <c r="V7" s="38">
        <f t="shared" si="1"/>
        <v>0</v>
      </c>
    </row>
    <row r="8" spans="1:22" x14ac:dyDescent="0.2">
      <c r="A8">
        <v>1</v>
      </c>
      <c r="B8" s="72">
        <v>1996</v>
      </c>
      <c r="C8" s="72">
        <v>-97</v>
      </c>
      <c r="D8" s="84"/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19">
        <v>33298</v>
      </c>
      <c r="Q8">
        <v>7.6293225806451597</v>
      </c>
      <c r="R8" s="73">
        <v>31</v>
      </c>
      <c r="S8" s="28">
        <f t="shared" si="0"/>
        <v>2.8484627317223565</v>
      </c>
      <c r="T8">
        <f>Q8/'App MODELE'!$Q$4*1000</f>
        <v>2.4629309158026249</v>
      </c>
      <c r="V8" s="38">
        <f t="shared" si="1"/>
        <v>0</v>
      </c>
    </row>
    <row r="9" spans="1:22" x14ac:dyDescent="0.2">
      <c r="A9">
        <v>1</v>
      </c>
      <c r="B9" s="72">
        <v>1997</v>
      </c>
      <c r="C9" s="72">
        <v>-98</v>
      </c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19">
        <v>33329</v>
      </c>
      <c r="Q9">
        <v>3.4272000000000009</v>
      </c>
      <c r="R9" s="73">
        <v>30</v>
      </c>
      <c r="S9" s="28">
        <f t="shared" si="0"/>
        <v>1.3222222222222226</v>
      </c>
      <c r="T9">
        <f>Q9/'App MODELE'!$Q$4*1000</f>
        <v>1.1063835282116181</v>
      </c>
      <c r="V9" s="38">
        <f t="shared" si="1"/>
        <v>0</v>
      </c>
    </row>
    <row r="10" spans="1:22" x14ac:dyDescent="0.2">
      <c r="A10">
        <v>1</v>
      </c>
      <c r="B10" s="72">
        <v>1998</v>
      </c>
      <c r="C10" s="72">
        <v>-99</v>
      </c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19">
        <v>33359</v>
      </c>
      <c r="Q10">
        <v>0.1452903225806452</v>
      </c>
      <c r="R10" s="73">
        <v>31</v>
      </c>
      <c r="S10" s="28">
        <f t="shared" si="0"/>
        <v>5.4245192122403377E-2</v>
      </c>
      <c r="T10">
        <f>Q10/'App MODELE'!$Q$4*1000</f>
        <v>4.6903250382755113E-2</v>
      </c>
      <c r="V10" s="38">
        <f t="shared" si="1"/>
        <v>0</v>
      </c>
    </row>
    <row r="11" spans="1:22" x14ac:dyDescent="0.2">
      <c r="A11">
        <v>1</v>
      </c>
      <c r="B11" s="72">
        <v>1999</v>
      </c>
      <c r="C11" s="72">
        <v>0</v>
      </c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19">
        <v>33390</v>
      </c>
      <c r="Q11">
        <v>5.8000000000000038E-2</v>
      </c>
      <c r="R11" s="73">
        <v>30</v>
      </c>
      <c r="S11" s="28">
        <f t="shared" si="0"/>
        <v>2.2376543209876559E-2</v>
      </c>
      <c r="T11">
        <f>Q11/'App MODELE'!$Q$4*1000</f>
        <v>1.8723810876597184E-2</v>
      </c>
      <c r="V11" s="38">
        <f t="shared" si="1"/>
        <v>0</v>
      </c>
    </row>
    <row r="12" spans="1:22" x14ac:dyDescent="0.2">
      <c r="A12">
        <v>1</v>
      </c>
      <c r="B12" s="72">
        <v>2000</v>
      </c>
      <c r="C12" s="72">
        <v>1</v>
      </c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19">
        <v>33420</v>
      </c>
      <c r="Q12">
        <v>5.8000000000000038E-2</v>
      </c>
      <c r="R12" s="73">
        <v>31</v>
      </c>
      <c r="S12" s="28">
        <f t="shared" si="0"/>
        <v>2.1654719235364415E-2</v>
      </c>
      <c r="T12">
        <f>Q12/'App MODELE'!$Q$4*1000</f>
        <v>1.8723810876597184E-2</v>
      </c>
      <c r="V12" s="38">
        <f t="shared" si="1"/>
        <v>0</v>
      </c>
    </row>
    <row r="13" spans="1:22" x14ac:dyDescent="0.2">
      <c r="A13">
        <v>1</v>
      </c>
      <c r="B13" s="72">
        <v>2001</v>
      </c>
      <c r="C13" s="72">
        <v>2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19">
        <v>33451</v>
      </c>
      <c r="Q13">
        <v>5.8000000000000038E-2</v>
      </c>
      <c r="R13" s="73">
        <v>31</v>
      </c>
      <c r="S13" s="28">
        <f t="shared" si="0"/>
        <v>2.1654719235364415E-2</v>
      </c>
      <c r="T13">
        <f>Q13/'App MODELE'!$Q$4*1000</f>
        <v>1.8723810876597184E-2</v>
      </c>
      <c r="V13" s="38">
        <f t="shared" si="1"/>
        <v>0</v>
      </c>
    </row>
    <row r="14" spans="1:22" x14ac:dyDescent="0.2">
      <c r="A14">
        <v>1</v>
      </c>
      <c r="B14" s="72">
        <v>2002</v>
      </c>
      <c r="C14" s="72">
        <v>3</v>
      </c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19">
        <v>33482</v>
      </c>
      <c r="Q14">
        <v>0.28670000000000001</v>
      </c>
      <c r="R14" s="73">
        <v>30</v>
      </c>
      <c r="S14" s="28">
        <f t="shared" si="0"/>
        <v>0.11060956790123458</v>
      </c>
      <c r="T14">
        <f>Q14/'App MODELE'!$Q$4*1000</f>
        <v>9.2553734108972593E-2</v>
      </c>
      <c r="V14" s="38">
        <f t="shared" si="1"/>
        <v>0</v>
      </c>
    </row>
    <row r="15" spans="1:22" x14ac:dyDescent="0.2">
      <c r="A15">
        <v>1</v>
      </c>
      <c r="B15" s="72">
        <v>2003</v>
      </c>
      <c r="C15" s="72">
        <v>4</v>
      </c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19">
        <v>33512</v>
      </c>
      <c r="Q15">
        <v>0.3265483870967742</v>
      </c>
      <c r="R15" s="73">
        <v>31</v>
      </c>
      <c r="S15" s="28">
        <f t="shared" si="0"/>
        <v>0.12191920067830576</v>
      </c>
      <c r="T15">
        <f>Q15/'App MODELE'!$Q$4*1000</f>
        <v>0.10541776279410077</v>
      </c>
      <c r="V15" s="38">
        <f t="shared" si="1"/>
        <v>0</v>
      </c>
    </row>
    <row r="16" spans="1:22" x14ac:dyDescent="0.2">
      <c r="A16">
        <v>1</v>
      </c>
      <c r="B16" s="72">
        <v>2004</v>
      </c>
      <c r="C16" s="72">
        <v>5</v>
      </c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19">
        <v>33543</v>
      </c>
      <c r="Q16">
        <v>6.9766666666666699E-2</v>
      </c>
      <c r="R16" s="73">
        <v>30</v>
      </c>
      <c r="S16" s="28">
        <f t="shared" si="0"/>
        <v>2.6916152263374502E-2</v>
      </c>
      <c r="T16">
        <f>Q16/'App MODELE'!$Q$4*1000</f>
        <v>2.2522377106159713E-2</v>
      </c>
      <c r="V16" s="38">
        <f t="shared" si="1"/>
        <v>0</v>
      </c>
    </row>
    <row r="17" spans="1:22" x14ac:dyDescent="0.2">
      <c r="A17">
        <v>1</v>
      </c>
      <c r="B17" s="72">
        <v>2005</v>
      </c>
      <c r="C17" s="72">
        <v>6</v>
      </c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19">
        <v>33573</v>
      </c>
      <c r="Q17">
        <v>0.15264516129032274</v>
      </c>
      <c r="R17" s="73">
        <v>31</v>
      </c>
      <c r="S17" s="28">
        <f t="shared" si="0"/>
        <v>5.6991174316876773E-2</v>
      </c>
      <c r="T17">
        <f>Q17/'App MODELE'!$Q$4*1000</f>
        <v>4.9277571228063359E-2</v>
      </c>
      <c r="V17" s="38">
        <f t="shared" si="1"/>
        <v>0</v>
      </c>
    </row>
    <row r="18" spans="1:22" x14ac:dyDescent="0.2">
      <c r="A18">
        <v>1</v>
      </c>
      <c r="B18" s="72">
        <v>2006</v>
      </c>
      <c r="C18" s="72">
        <v>7</v>
      </c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19">
        <v>33604</v>
      </c>
      <c r="Q18">
        <v>8.8999999999999982E-2</v>
      </c>
      <c r="R18" s="73">
        <v>31</v>
      </c>
      <c r="S18" s="28">
        <f t="shared" si="0"/>
        <v>3.322879330943846E-2</v>
      </c>
      <c r="T18">
        <f>Q18/'App MODELE'!$Q$4*1000</f>
        <v>2.8731364965812897E-2</v>
      </c>
      <c r="V18" s="38">
        <f t="shared" si="1"/>
        <v>0</v>
      </c>
    </row>
    <row r="19" spans="1:22" x14ac:dyDescent="0.2">
      <c r="A19">
        <v>1</v>
      </c>
      <c r="B19" s="72">
        <v>2007</v>
      </c>
      <c r="C19" s="72">
        <v>8</v>
      </c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19">
        <v>33635</v>
      </c>
      <c r="Q19">
        <v>0.20203448275862068</v>
      </c>
      <c r="R19" s="73">
        <v>29</v>
      </c>
      <c r="S19" s="28">
        <f t="shared" si="0"/>
        <v>8.0633174791914383E-2</v>
      </c>
      <c r="T19">
        <f>Q19/'App MODELE'!$Q$4*1000</f>
        <v>6.522164561592321E-2</v>
      </c>
      <c r="V19" s="38">
        <f t="shared" si="1"/>
        <v>0</v>
      </c>
    </row>
    <row r="20" spans="1:22" x14ac:dyDescent="0.2">
      <c r="A20">
        <v>1</v>
      </c>
      <c r="B20" s="72">
        <v>2008</v>
      </c>
      <c r="C20" s="72">
        <v>9</v>
      </c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19">
        <v>33664</v>
      </c>
      <c r="Q20">
        <v>0.14374193548387101</v>
      </c>
      <c r="R20" s="73">
        <v>31</v>
      </c>
      <c r="S20" s="28">
        <f t="shared" si="0"/>
        <v>5.3667090607777419E-2</v>
      </c>
      <c r="T20">
        <f>Q20/'App MODELE'!$Q$4*1000</f>
        <v>4.6403393362690226E-2</v>
      </c>
      <c r="V20" s="38">
        <f t="shared" si="1"/>
        <v>0</v>
      </c>
    </row>
    <row r="21" spans="1:22" x14ac:dyDescent="0.2">
      <c r="A21">
        <v>1</v>
      </c>
      <c r="B21" s="72">
        <v>2009</v>
      </c>
      <c r="C21" s="72">
        <v>10</v>
      </c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19">
        <v>33695</v>
      </c>
      <c r="Q21">
        <v>1.0146666666666664</v>
      </c>
      <c r="R21" s="73">
        <v>30</v>
      </c>
      <c r="S21" s="28">
        <f t="shared" si="0"/>
        <v>0.39146090534979411</v>
      </c>
      <c r="T21">
        <f>Q21/'App MODELE'!$Q$4*1000</f>
        <v>0.32755908223196428</v>
      </c>
      <c r="V21" s="38">
        <f t="shared" si="1"/>
        <v>0</v>
      </c>
    </row>
    <row r="22" spans="1:22" x14ac:dyDescent="0.2">
      <c r="A22">
        <v>1</v>
      </c>
      <c r="B22" s="72">
        <v>2010</v>
      </c>
      <c r="C22" s="72">
        <v>11</v>
      </c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19">
        <v>33725</v>
      </c>
      <c r="Q22">
        <v>0.2220322580645161</v>
      </c>
      <c r="R22" s="73">
        <v>31</v>
      </c>
      <c r="S22" s="28">
        <f t="shared" si="0"/>
        <v>8.2897348441052898E-2</v>
      </c>
      <c r="T22">
        <f>Q22/'App MODELE'!$Q$4*1000</f>
        <v>7.1677413939720991E-2</v>
      </c>
      <c r="V22" s="38">
        <f t="shared" si="1"/>
        <v>0</v>
      </c>
    </row>
    <row r="23" spans="1:22" x14ac:dyDescent="0.2">
      <c r="A23">
        <v>1</v>
      </c>
      <c r="B23" s="72">
        <v>2011</v>
      </c>
      <c r="C23" s="72">
        <v>12</v>
      </c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19">
        <v>33756</v>
      </c>
      <c r="Q23">
        <v>0.11100000000000006</v>
      </c>
      <c r="R23" s="73">
        <v>30</v>
      </c>
      <c r="S23" s="28">
        <f t="shared" si="0"/>
        <v>4.2824074074074091E-2</v>
      </c>
      <c r="T23">
        <f>Q23/'App MODELE'!$Q$4*1000</f>
        <v>3.5833500125901509E-2</v>
      </c>
      <c r="V23" s="38">
        <f t="shared" si="1"/>
        <v>0</v>
      </c>
    </row>
    <row r="24" spans="1:22" x14ac:dyDescent="0.2">
      <c r="A24">
        <v>1</v>
      </c>
      <c r="B24" s="72">
        <v>2012</v>
      </c>
      <c r="C24" s="72">
        <v>13</v>
      </c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19">
        <v>33786</v>
      </c>
      <c r="Q24">
        <v>1.6967741935483879E-2</v>
      </c>
      <c r="R24" s="73">
        <v>31</v>
      </c>
      <c r="S24" s="28">
        <f t="shared" si="0"/>
        <v>6.3350290977762392E-3</v>
      </c>
      <c r="T24">
        <f>Q24/'App MODELE'!$Q$4*1000</f>
        <v>5.4775998448777083E-3</v>
      </c>
      <c r="V24" s="38">
        <f t="shared" si="1"/>
        <v>0</v>
      </c>
    </row>
    <row r="25" spans="1:22" x14ac:dyDescent="0.2">
      <c r="A25">
        <v>1</v>
      </c>
      <c r="B25" s="72">
        <v>2013</v>
      </c>
      <c r="C25" s="72">
        <v>14</v>
      </c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19">
        <v>33817</v>
      </c>
      <c r="Q25">
        <v>1.500000000000001E-2</v>
      </c>
      <c r="R25" s="73">
        <v>31</v>
      </c>
      <c r="S25" s="28">
        <f t="shared" si="0"/>
        <v>5.6003584229390724E-3</v>
      </c>
      <c r="T25">
        <f>Q25/'App MODELE'!$Q$4*1000</f>
        <v>4.8423648818785824E-3</v>
      </c>
      <c r="V25" s="38">
        <f t="shared" si="1"/>
        <v>0</v>
      </c>
    </row>
    <row r="26" spans="1:22" x14ac:dyDescent="0.2">
      <c r="A26">
        <v>1</v>
      </c>
      <c r="B26" s="72">
        <v>2014</v>
      </c>
      <c r="C26" s="72">
        <v>15</v>
      </c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19">
        <v>33848</v>
      </c>
      <c r="Q26">
        <v>1.500000000000001E-2</v>
      </c>
      <c r="R26" s="73">
        <v>30</v>
      </c>
      <c r="S26" s="28">
        <f t="shared" si="0"/>
        <v>5.7870370370370402E-3</v>
      </c>
      <c r="T26">
        <f>Q26/'App MODELE'!$Q$4*1000</f>
        <v>4.8423648818785824E-3</v>
      </c>
      <c r="V26" s="38">
        <f t="shared" si="1"/>
        <v>0</v>
      </c>
    </row>
    <row r="27" spans="1:22" x14ac:dyDescent="0.2">
      <c r="A27">
        <v>1</v>
      </c>
      <c r="B27" s="72">
        <v>2015</v>
      </c>
      <c r="C27" s="72">
        <v>16</v>
      </c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19">
        <v>33878</v>
      </c>
      <c r="Q27">
        <v>9.7967741935483785E-2</v>
      </c>
      <c r="R27" s="73">
        <v>31</v>
      </c>
      <c r="S27" s="28">
        <f t="shared" si="0"/>
        <v>3.6576964581647171E-2</v>
      </c>
      <c r="T27">
        <f>Q27/'App MODELE'!$Q$4*1000</f>
        <v>3.1626370207022005E-2</v>
      </c>
      <c r="V27" s="38">
        <f t="shared" si="1"/>
        <v>0</v>
      </c>
    </row>
    <row r="28" spans="1:22" x14ac:dyDescent="0.2">
      <c r="A28">
        <v>1</v>
      </c>
      <c r="B28" s="72">
        <v>2016</v>
      </c>
      <c r="C28" s="72">
        <v>17</v>
      </c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19">
        <v>33909</v>
      </c>
      <c r="Q28">
        <v>7.7299999999999938E-2</v>
      </c>
      <c r="R28" s="73">
        <v>30</v>
      </c>
      <c r="S28" s="28">
        <f t="shared" si="0"/>
        <v>2.9822530864197505E-2</v>
      </c>
      <c r="T28">
        <f>Q28/'App MODELE'!$Q$4*1000</f>
        <v>2.4954320357947594E-2</v>
      </c>
      <c r="V28" s="38">
        <f t="shared" si="1"/>
        <v>0</v>
      </c>
    </row>
    <row r="29" spans="1:22" x14ac:dyDescent="0.2">
      <c r="A29">
        <v>1</v>
      </c>
      <c r="B29" s="72">
        <v>2017</v>
      </c>
      <c r="C29" s="72">
        <v>18</v>
      </c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19">
        <v>33939</v>
      </c>
      <c r="Q29">
        <v>6.0645161290322554E-2</v>
      </c>
      <c r="R29" s="73">
        <v>31</v>
      </c>
      <c r="S29" s="28">
        <f t="shared" si="0"/>
        <v>2.2642309322850416E-2</v>
      </c>
      <c r="T29">
        <f>Q29/'App MODELE'!$Q$4*1000</f>
        <v>1.9577733285874678E-2</v>
      </c>
      <c r="V29" s="38">
        <f t="shared" si="1"/>
        <v>0</v>
      </c>
    </row>
    <row r="30" spans="1:22" x14ac:dyDescent="0.2">
      <c r="A30">
        <v>1</v>
      </c>
      <c r="B30" s="72">
        <v>2018</v>
      </c>
      <c r="C30" s="72">
        <v>19</v>
      </c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19">
        <v>33970</v>
      </c>
      <c r="Q30">
        <v>1.648387096774194E-2</v>
      </c>
      <c r="R30" s="73">
        <v>31</v>
      </c>
      <c r="S30" s="28">
        <f t="shared" si="0"/>
        <v>6.1543723744556227E-3</v>
      </c>
      <c r="T30">
        <f>Q30/'App MODELE'!$Q$4*1000</f>
        <v>5.3213945261074294E-3</v>
      </c>
      <c r="V30" s="38">
        <f t="shared" si="1"/>
        <v>0</v>
      </c>
    </row>
    <row r="31" spans="1:22" x14ac:dyDescent="0.2">
      <c r="A31">
        <v>1</v>
      </c>
      <c r="B31" s="72">
        <v>2019</v>
      </c>
      <c r="C31" s="72">
        <v>20</v>
      </c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19">
        <v>34001</v>
      </c>
      <c r="Q31">
        <v>2.7035714285714295E-2</v>
      </c>
      <c r="R31" s="73">
        <v>28</v>
      </c>
      <c r="S31" s="28">
        <f t="shared" si="0"/>
        <v>1.1175477135298569E-2</v>
      </c>
      <c r="T31">
        <f>Q31/'App MODELE'!$Q$4*1000</f>
        <v>8.7277862275763948E-3</v>
      </c>
      <c r="V31" s="38">
        <f t="shared" si="1"/>
        <v>0</v>
      </c>
    </row>
    <row r="32" spans="1:22" x14ac:dyDescent="0.2">
      <c r="A32">
        <v>1</v>
      </c>
      <c r="B32" s="72">
        <v>2020</v>
      </c>
      <c r="C32" s="72">
        <v>21</v>
      </c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19">
        <v>34029</v>
      </c>
      <c r="Q32">
        <v>0.44045161290322582</v>
      </c>
      <c r="R32" s="73">
        <v>31</v>
      </c>
      <c r="S32" s="28">
        <f t="shared" si="0"/>
        <v>0.1644457933479786</v>
      </c>
      <c r="T32">
        <f>Q32/'App MODELE'!$Q$4*1000</f>
        <v>0.14218849483262391</v>
      </c>
      <c r="V32" s="38">
        <f t="shared" si="1"/>
        <v>0</v>
      </c>
    </row>
    <row r="33" spans="1:22" x14ac:dyDescent="0.2">
      <c r="A33">
        <v>1</v>
      </c>
      <c r="B33" s="72">
        <v>2021</v>
      </c>
      <c r="C33" s="72">
        <v>22</v>
      </c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19">
        <v>34060</v>
      </c>
      <c r="Q33">
        <v>2.6033333333333339E-2</v>
      </c>
      <c r="R33" s="73">
        <v>30</v>
      </c>
      <c r="S33" s="28">
        <f t="shared" si="0"/>
        <v>1.0043724279835393E-2</v>
      </c>
      <c r="T33">
        <f>Q33/'App MODELE'!$Q$4*1000</f>
        <v>8.4041932727714919E-3</v>
      </c>
      <c r="V33" s="38">
        <f t="shared" si="1"/>
        <v>0</v>
      </c>
    </row>
    <row r="34" spans="1:22" x14ac:dyDescent="0.2">
      <c r="A34">
        <v>1</v>
      </c>
      <c r="B34" s="72">
        <v>2022</v>
      </c>
      <c r="C34" s="72">
        <v>23</v>
      </c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19">
        <v>34090</v>
      </c>
      <c r="Q34">
        <v>3.9290322580645159E-2</v>
      </c>
      <c r="R34" s="73">
        <v>31</v>
      </c>
      <c r="S34" s="28">
        <f t="shared" si="0"/>
        <v>1.4669325933633947E-2</v>
      </c>
      <c r="T34">
        <f>Q34/'App MODELE'!$Q$4*1000</f>
        <v>1.2683871884146472E-2</v>
      </c>
      <c r="V34" s="38">
        <f t="shared" si="1"/>
        <v>0</v>
      </c>
    </row>
    <row r="35" spans="1:22" x14ac:dyDescent="0.2">
      <c r="A35">
        <v>1</v>
      </c>
      <c r="B35" s="72">
        <v>2023</v>
      </c>
      <c r="C35" s="72">
        <v>24</v>
      </c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19">
        <v>34121</v>
      </c>
      <c r="Q35">
        <v>8.0000000000000054E-3</v>
      </c>
      <c r="R35" s="73">
        <v>30</v>
      </c>
      <c r="S35" s="28">
        <f t="shared" si="0"/>
        <v>3.0864197530864218E-3</v>
      </c>
      <c r="T35">
        <f>Q35/'App MODELE'!$Q$4*1000</f>
        <v>2.5825946036685775E-3</v>
      </c>
      <c r="V35" s="38">
        <f t="shared" si="1"/>
        <v>0</v>
      </c>
    </row>
    <row r="36" spans="1:22" x14ac:dyDescent="0.2">
      <c r="A36">
        <v>1</v>
      </c>
      <c r="B36" s="72">
        <v>2024</v>
      </c>
      <c r="C36" s="72">
        <v>25</v>
      </c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19">
        <v>34151</v>
      </c>
      <c r="Q36">
        <v>8.0000000000000054E-3</v>
      </c>
      <c r="R36" s="73">
        <v>31</v>
      </c>
      <c r="S36" s="28">
        <f t="shared" si="0"/>
        <v>2.9868578255675053E-3</v>
      </c>
      <c r="T36">
        <f>Q36/'App MODELE'!$Q$4*1000</f>
        <v>2.5825946036685775E-3</v>
      </c>
      <c r="V36" s="38">
        <f t="shared" si="1"/>
        <v>0</v>
      </c>
    </row>
    <row r="37" spans="1:22" x14ac:dyDescent="0.2">
      <c r="B37" s="72"/>
      <c r="C37" s="72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19">
        <v>34182</v>
      </c>
      <c r="Q37">
        <v>8.0000000000000054E-3</v>
      </c>
      <c r="R37" s="73">
        <v>31</v>
      </c>
      <c r="S37" s="28">
        <f t="shared" si="0"/>
        <v>2.9868578255675053E-3</v>
      </c>
      <c r="T37">
        <f>Q37/'App MODELE'!$Q$4*1000</f>
        <v>2.5825946036685775E-3</v>
      </c>
      <c r="V37" s="38">
        <f t="shared" si="1"/>
        <v>0</v>
      </c>
    </row>
    <row r="38" spans="1:22" x14ac:dyDescent="0.2">
      <c r="B38" s="72"/>
      <c r="C38" s="72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19">
        <v>34213</v>
      </c>
      <c r="Q38">
        <v>8.0000000000000054E-3</v>
      </c>
      <c r="R38" s="73">
        <v>30</v>
      </c>
      <c r="S38" s="28">
        <f t="shared" si="0"/>
        <v>3.0864197530864218E-3</v>
      </c>
      <c r="T38">
        <f>Q38/'App MODELE'!$Q$4*1000</f>
        <v>2.5825946036685775E-3</v>
      </c>
      <c r="V38" s="38">
        <f t="shared" si="1"/>
        <v>0</v>
      </c>
    </row>
    <row r="39" spans="1:22" x14ac:dyDescent="0.2">
      <c r="B39" s="72"/>
      <c r="C39" s="72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19">
        <v>34243</v>
      </c>
      <c r="Q39">
        <v>8.0000000000000036E-3</v>
      </c>
      <c r="R39" s="73">
        <v>31</v>
      </c>
      <c r="S39" s="28">
        <f t="shared" si="0"/>
        <v>2.986857825567504E-3</v>
      </c>
      <c r="T39">
        <f>Q39/'App MODELE'!$Q$4*1000</f>
        <v>2.5825946036685766E-3</v>
      </c>
      <c r="V39" s="38">
        <f t="shared" si="1"/>
        <v>0</v>
      </c>
    </row>
    <row r="40" spans="1:22" x14ac:dyDescent="0.2">
      <c r="B40" s="72"/>
      <c r="C40" s="72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19">
        <v>34274</v>
      </c>
      <c r="Q40">
        <v>1.9395666666666675</v>
      </c>
      <c r="R40" s="73">
        <v>30</v>
      </c>
      <c r="S40" s="28">
        <f t="shared" si="0"/>
        <v>0.74828960905349817</v>
      </c>
      <c r="T40">
        <f>Q40/'App MODELE'!$Q$4*1000</f>
        <v>0.62613930084859781</v>
      </c>
      <c r="V40" s="38">
        <f t="shared" si="1"/>
        <v>0</v>
      </c>
    </row>
    <row r="41" spans="1:22" x14ac:dyDescent="0.2">
      <c r="B41" s="72"/>
      <c r="C41" s="72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19">
        <v>34304</v>
      </c>
      <c r="Q41">
        <v>8.5548387096774189E-2</v>
      </c>
      <c r="R41" s="73">
        <v>31</v>
      </c>
      <c r="S41" s="28">
        <f t="shared" si="0"/>
        <v>3.1940108683084743E-2</v>
      </c>
      <c r="T41">
        <f>Q41/'App MODELE'!$Q$4*1000</f>
        <v>2.7617100358584931E-2</v>
      </c>
      <c r="V41" s="38">
        <f t="shared" si="1"/>
        <v>0</v>
      </c>
    </row>
    <row r="42" spans="1:22" x14ac:dyDescent="0.2">
      <c r="B42" s="72"/>
      <c r="C42" s="72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19">
        <v>34335</v>
      </c>
      <c r="Q42">
        <v>0.73619354838709627</v>
      </c>
      <c r="R42" s="73">
        <v>31</v>
      </c>
      <c r="S42" s="28">
        <f t="shared" si="0"/>
        <v>0.27486318264153831</v>
      </c>
      <c r="T42">
        <f>Q42/'App MODELE'!$Q$4*1000</f>
        <v>0.23766118566501693</v>
      </c>
      <c r="V42" s="38">
        <f t="shared" si="1"/>
        <v>0</v>
      </c>
    </row>
    <row r="43" spans="1:22" x14ac:dyDescent="0.2">
      <c r="B43" s="72"/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19">
        <v>34366</v>
      </c>
      <c r="Q43">
        <v>2.7985357142857139</v>
      </c>
      <c r="R43" s="73">
        <v>28</v>
      </c>
      <c r="S43" s="28">
        <f t="shared" si="0"/>
        <v>1.1568021305744518</v>
      </c>
      <c r="T43">
        <f>Q43/'App MODELE'!$Q$4*1000</f>
        <v>0.90343540423600843</v>
      </c>
      <c r="V43" s="38">
        <f t="shared" si="1"/>
        <v>0</v>
      </c>
    </row>
    <row r="44" spans="1:22" x14ac:dyDescent="0.2">
      <c r="B44" s="72"/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19">
        <v>34394</v>
      </c>
      <c r="Q44">
        <v>0.78845161290322585</v>
      </c>
      <c r="R44" s="73">
        <v>31</v>
      </c>
      <c r="S44" s="28">
        <f t="shared" si="0"/>
        <v>0.29437410876016501</v>
      </c>
      <c r="T44">
        <f>Q44/'App MODELE'!$Q$4*1000</f>
        <v>0.254531360092207</v>
      </c>
      <c r="V44" s="38">
        <f t="shared" si="1"/>
        <v>0</v>
      </c>
    </row>
    <row r="45" spans="1:22" x14ac:dyDescent="0.2">
      <c r="B45" s="72"/>
      <c r="C45" s="72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19">
        <v>34425</v>
      </c>
      <c r="Q45">
        <v>3.3533333333333339E-2</v>
      </c>
      <c r="R45" s="73">
        <v>30</v>
      </c>
      <c r="S45" s="28">
        <f t="shared" si="0"/>
        <v>1.2937242798353911E-2</v>
      </c>
      <c r="T45">
        <f>Q45/'App MODELE'!$Q$4*1000</f>
        <v>1.0825375713710781E-2</v>
      </c>
      <c r="V45" s="38">
        <f t="shared" si="1"/>
        <v>0</v>
      </c>
    </row>
    <row r="46" spans="1:22" x14ac:dyDescent="0.2">
      <c r="B46" s="72"/>
      <c r="C46" s="72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19">
        <v>34455</v>
      </c>
      <c r="Q46">
        <v>0.27787096774193593</v>
      </c>
      <c r="R46" s="73">
        <v>31</v>
      </c>
      <c r="S46" s="28">
        <f t="shared" si="0"/>
        <v>0.10374513431225206</v>
      </c>
      <c r="T46">
        <f>Q46/'App MODELE'!$Q$4*1000</f>
        <v>8.970350772581108E-2</v>
      </c>
      <c r="V46" s="38">
        <f t="shared" si="1"/>
        <v>0</v>
      </c>
    </row>
    <row r="47" spans="1:22" x14ac:dyDescent="0.2">
      <c r="B47" s="72"/>
      <c r="C47" s="72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19">
        <v>34486</v>
      </c>
      <c r="Q47">
        <v>1.5266666666666671E-2</v>
      </c>
      <c r="R47" s="73">
        <v>30</v>
      </c>
      <c r="S47" s="28">
        <f t="shared" si="0"/>
        <v>5.8899176954732525E-3</v>
      </c>
      <c r="T47">
        <f>Q47/'App MODELE'!$Q$4*1000</f>
        <v>4.9284513686675335E-3</v>
      </c>
      <c r="V47" s="38">
        <f t="shared" si="1"/>
        <v>0</v>
      </c>
    </row>
    <row r="48" spans="1:22" x14ac:dyDescent="0.2">
      <c r="B48" s="72"/>
      <c r="C48" s="72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19">
        <v>34516</v>
      </c>
      <c r="Q48">
        <v>1.0000000000000004E-2</v>
      </c>
      <c r="R48" s="73">
        <v>31</v>
      </c>
      <c r="S48" s="28">
        <f t="shared" si="0"/>
        <v>3.73357228195938E-3</v>
      </c>
      <c r="T48">
        <f>Q48/'App MODELE'!$Q$4*1000</f>
        <v>3.228243254585721E-3</v>
      </c>
      <c r="V48" s="38">
        <f t="shared" si="1"/>
        <v>0</v>
      </c>
    </row>
    <row r="49" spans="2:22" x14ac:dyDescent="0.2">
      <c r="B49" s="72"/>
      <c r="C49" s="72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19">
        <v>34547</v>
      </c>
      <c r="Q49">
        <v>1.0000000000000004E-2</v>
      </c>
      <c r="R49" s="73">
        <v>31</v>
      </c>
      <c r="S49" s="28">
        <f t="shared" si="0"/>
        <v>3.73357228195938E-3</v>
      </c>
      <c r="T49">
        <f>Q49/'App MODELE'!$Q$4*1000</f>
        <v>3.228243254585721E-3</v>
      </c>
      <c r="V49" s="38">
        <f t="shared" si="1"/>
        <v>0</v>
      </c>
    </row>
    <row r="50" spans="2:22" x14ac:dyDescent="0.2">
      <c r="B50" s="72"/>
      <c r="C50" s="72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19">
        <v>34578</v>
      </c>
      <c r="Q50">
        <v>8.3000000000000053E-3</v>
      </c>
      <c r="R50" s="73">
        <v>30</v>
      </c>
      <c r="S50" s="28">
        <f t="shared" si="0"/>
        <v>3.2021604938271627E-3</v>
      </c>
      <c r="T50">
        <f>Q50/'App MODELE'!$Q$4*1000</f>
        <v>2.6794419013061489E-3</v>
      </c>
      <c r="V50" s="38">
        <f t="shared" si="1"/>
        <v>0</v>
      </c>
    </row>
    <row r="51" spans="2:22" x14ac:dyDescent="0.2">
      <c r="B51" s="72"/>
      <c r="C51" s="72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19">
        <v>34608</v>
      </c>
      <c r="Q51">
        <v>2.7709677419354838E-2</v>
      </c>
      <c r="R51" s="73">
        <v>31</v>
      </c>
      <c r="S51" s="28">
        <f t="shared" si="0"/>
        <v>1.034560835549389E-2</v>
      </c>
      <c r="T51">
        <f>Q51/'App MODELE'!$Q$4*1000</f>
        <v>8.945357921577848E-3</v>
      </c>
      <c r="V51" s="38">
        <f t="shared" si="1"/>
        <v>0</v>
      </c>
    </row>
    <row r="52" spans="2:22" x14ac:dyDescent="0.2">
      <c r="B52" s="72"/>
      <c r="C52" s="72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19">
        <v>34639</v>
      </c>
      <c r="Q52">
        <v>0.1852999999999998</v>
      </c>
      <c r="R52" s="73">
        <v>30</v>
      </c>
      <c r="S52" s="28">
        <f t="shared" si="0"/>
        <v>7.1489197530864121E-2</v>
      </c>
      <c r="T52">
        <f>Q52/'App MODELE'!$Q$4*1000</f>
        <v>5.9819347507473322E-2</v>
      </c>
      <c r="V52" s="38">
        <f t="shared" si="1"/>
        <v>0</v>
      </c>
    </row>
    <row r="53" spans="2:22" x14ac:dyDescent="0.2">
      <c r="B53" s="72"/>
      <c r="C53" s="72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19">
        <v>34669</v>
      </c>
      <c r="Q53">
        <v>2.8935483870967758E-2</v>
      </c>
      <c r="R53" s="73">
        <v>31</v>
      </c>
      <c r="S53" s="28">
        <f t="shared" si="0"/>
        <v>1.080327205457279E-2</v>
      </c>
      <c r="T53">
        <f>Q53/'App MODELE'!$Q$4*1000</f>
        <v>9.3410780624625551E-3</v>
      </c>
      <c r="V53" s="38">
        <f t="shared" si="1"/>
        <v>0</v>
      </c>
    </row>
    <row r="54" spans="2:22" x14ac:dyDescent="0.2">
      <c r="B54" s="72"/>
      <c r="C54" s="72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19">
        <v>34700</v>
      </c>
      <c r="Q54">
        <v>3.4612903225806471E-2</v>
      </c>
      <c r="R54" s="73">
        <v>31</v>
      </c>
      <c r="S54" s="28">
        <f t="shared" si="0"/>
        <v>1.292297760820134E-2</v>
      </c>
      <c r="T54">
        <f>Q54/'App MODELE'!$Q$4*1000</f>
        <v>1.1173887136033804E-2</v>
      </c>
      <c r="V54" s="38">
        <f t="shared" si="1"/>
        <v>0</v>
      </c>
    </row>
    <row r="55" spans="2:22" x14ac:dyDescent="0.2">
      <c r="B55" s="72"/>
      <c r="C55" s="72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19">
        <v>34731</v>
      </c>
      <c r="Q55">
        <v>6.7928571428571421E-2</v>
      </c>
      <c r="R55" s="73">
        <v>28</v>
      </c>
      <c r="S55" s="28">
        <f t="shared" si="0"/>
        <v>2.8078939909297048E-2</v>
      </c>
      <c r="T55">
        <f>Q55/'App MODELE'!$Q$4*1000</f>
        <v>2.1928995250792994E-2</v>
      </c>
      <c r="V55" s="38">
        <f t="shared" si="1"/>
        <v>0</v>
      </c>
    </row>
    <row r="56" spans="2:22" x14ac:dyDescent="0.2">
      <c r="B56" s="72"/>
      <c r="C56" s="72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19">
        <v>34759</v>
      </c>
      <c r="Q56">
        <v>3.8999999999999993E-2</v>
      </c>
      <c r="R56" s="73">
        <v>31</v>
      </c>
      <c r="S56" s="28">
        <f t="shared" si="0"/>
        <v>1.4560931899641572E-2</v>
      </c>
      <c r="T56">
        <f>Q56/'App MODELE'!$Q$4*1000</f>
        <v>1.2590148692884304E-2</v>
      </c>
      <c r="V56" s="38">
        <f t="shared" si="1"/>
        <v>0</v>
      </c>
    </row>
    <row r="57" spans="2:22" x14ac:dyDescent="0.2">
      <c r="B57" s="72"/>
      <c r="C57" s="72"/>
      <c r="D57" s="73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19">
        <v>34790</v>
      </c>
      <c r="Q57">
        <v>1.664466666666667</v>
      </c>
      <c r="R57" s="73">
        <v>30</v>
      </c>
      <c r="S57" s="28">
        <f t="shared" si="0"/>
        <v>0.64215534979423872</v>
      </c>
      <c r="T57">
        <f>Q57/'App MODELE'!$Q$4*1000</f>
        <v>0.53733032891494459</v>
      </c>
      <c r="V57" s="38">
        <f t="shared" si="1"/>
        <v>0</v>
      </c>
    </row>
    <row r="58" spans="2:22" x14ac:dyDescent="0.2">
      <c r="B58" s="72"/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19">
        <v>34820</v>
      </c>
      <c r="Q58">
        <v>4.9032258064516145E-3</v>
      </c>
      <c r="R58" s="73">
        <v>31</v>
      </c>
      <c r="S58" s="28">
        <f t="shared" si="0"/>
        <v>1.830654796315567E-3</v>
      </c>
      <c r="T58">
        <f>Q58/'App MODELE'!$Q$4*1000</f>
        <v>1.5828805635388051E-3</v>
      </c>
      <c r="V58" s="38">
        <f t="shared" si="1"/>
        <v>0</v>
      </c>
    </row>
    <row r="59" spans="2:22" x14ac:dyDescent="0.2">
      <c r="B59" s="72"/>
      <c r="C59" s="72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9">
        <v>34851</v>
      </c>
      <c r="Q59">
        <v>0.11170000000000001</v>
      </c>
      <c r="R59" s="73">
        <v>30</v>
      </c>
      <c r="S59" s="28">
        <f t="shared" si="0"/>
        <v>4.3094135802469145E-2</v>
      </c>
      <c r="T59">
        <f>Q59/'App MODELE'!$Q$4*1000</f>
        <v>3.6059477153722493E-2</v>
      </c>
      <c r="V59" s="38">
        <f t="shared" si="1"/>
        <v>0</v>
      </c>
    </row>
    <row r="60" spans="2:22" x14ac:dyDescent="0.2">
      <c r="B60" s="72"/>
      <c r="C60" s="72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9">
        <v>34881</v>
      </c>
      <c r="Q60">
        <v>5.0000000000000018E-3</v>
      </c>
      <c r="R60" s="73">
        <v>31</v>
      </c>
      <c r="S60" s="28">
        <f t="shared" si="0"/>
        <v>1.86678614097969E-3</v>
      </c>
      <c r="T60">
        <f>Q60/'App MODELE'!$Q$4*1000</f>
        <v>1.6141216272928605E-3</v>
      </c>
      <c r="V60" s="38">
        <f t="shared" si="1"/>
        <v>0</v>
      </c>
    </row>
    <row r="61" spans="2:22" x14ac:dyDescent="0.2">
      <c r="B61" s="72"/>
      <c r="C61" s="72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9">
        <v>34912</v>
      </c>
      <c r="Q61">
        <v>5.0000000000000018E-3</v>
      </c>
      <c r="R61" s="73">
        <v>31</v>
      </c>
      <c r="S61" s="28">
        <f t="shared" si="0"/>
        <v>1.86678614097969E-3</v>
      </c>
      <c r="T61">
        <f>Q61/'App MODELE'!$Q$4*1000</f>
        <v>1.6141216272928605E-3</v>
      </c>
      <c r="V61" s="38">
        <f t="shared" si="1"/>
        <v>0</v>
      </c>
    </row>
    <row r="62" spans="2:22" x14ac:dyDescent="0.2">
      <c r="B62" s="72"/>
      <c r="C62" s="75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9">
        <v>34943</v>
      </c>
      <c r="Q62">
        <v>7.0466666666666594E-2</v>
      </c>
      <c r="R62" s="73">
        <v>30</v>
      </c>
      <c r="S62" s="28">
        <f t="shared" si="0"/>
        <v>2.7186213991769521E-2</v>
      </c>
      <c r="T62">
        <f>Q62/'App MODELE'!$Q$4*1000</f>
        <v>2.2748354133980683E-2</v>
      </c>
      <c r="V62" s="38">
        <f t="shared" si="1"/>
        <v>0</v>
      </c>
    </row>
    <row r="63" spans="2:22" x14ac:dyDescent="0.2">
      <c r="B63" s="72"/>
      <c r="C63" s="75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19">
        <v>34973</v>
      </c>
      <c r="Q63">
        <v>5.0645161290322595E-3</v>
      </c>
      <c r="R63" s="73">
        <v>31</v>
      </c>
      <c r="S63" s="28">
        <f t="shared" si="0"/>
        <v>1.8908737040891049E-3</v>
      </c>
      <c r="T63">
        <f>Q63/'App MODELE'!$Q$4*1000</f>
        <v>1.6349490031288972E-3</v>
      </c>
      <c r="V63" s="38">
        <f t="shared" si="1"/>
        <v>0</v>
      </c>
    </row>
    <row r="64" spans="2:22" x14ac:dyDescent="0.2">
      <c r="B64" s="72"/>
      <c r="C64" s="75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19">
        <v>35004</v>
      </c>
      <c r="Q64">
        <v>0.49403333333333321</v>
      </c>
      <c r="R64" s="73">
        <v>30</v>
      </c>
      <c r="S64" s="28">
        <f t="shared" si="0"/>
        <v>0.19059927983539088</v>
      </c>
      <c r="T64">
        <f>Q64/'App MODELE'!$Q$4*1000</f>
        <v>0.15948597758738312</v>
      </c>
      <c r="V64" s="38">
        <f t="shared" si="1"/>
        <v>0</v>
      </c>
    </row>
    <row r="65" spans="2:22" x14ac:dyDescent="0.2">
      <c r="B65" s="72"/>
      <c r="C65" s="75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19">
        <v>35034</v>
      </c>
      <c r="Q65">
        <v>1.5331935483870966</v>
      </c>
      <c r="R65" s="73">
        <v>31</v>
      </c>
      <c r="S65" s="28">
        <f t="shared" si="0"/>
        <v>0.57242889351370108</v>
      </c>
      <c r="T65">
        <f>Q65/'App MODELE'!$Q$4*1000</f>
        <v>0.49495217305549888</v>
      </c>
      <c r="V65" s="38">
        <f t="shared" si="1"/>
        <v>0</v>
      </c>
    </row>
    <row r="66" spans="2:22" x14ac:dyDescent="0.2">
      <c r="P66" s="19">
        <v>35065</v>
      </c>
      <c r="Q66">
        <v>13.887903225806449</v>
      </c>
      <c r="R66" s="73">
        <v>31</v>
      </c>
      <c r="S66" s="28">
        <f t="shared" si="0"/>
        <v>5.1851490538405196</v>
      </c>
      <c r="T66">
        <f>Q66/'App MODELE'!$Q$4*1000</f>
        <v>4.4833529909048924</v>
      </c>
    </row>
    <row r="67" spans="2:22" x14ac:dyDescent="0.2">
      <c r="P67" s="19">
        <v>35096</v>
      </c>
      <c r="Q67">
        <v>3.8065517241379307</v>
      </c>
      <c r="R67" s="73">
        <v>29</v>
      </c>
      <c r="S67" s="28">
        <f t="shared" ref="S67:S130" si="2">Q67/R67/24/3600*1000000</f>
        <v>1.519217642136786</v>
      </c>
      <c r="T67">
        <f>Q67/'App MODELE'!$Q$4*1000</f>
        <v>1.2288474926679915</v>
      </c>
    </row>
    <row r="68" spans="2:22" x14ac:dyDescent="0.2">
      <c r="P68" s="19">
        <v>35125</v>
      </c>
      <c r="Q68">
        <v>6.7806451612903231</v>
      </c>
      <c r="R68" s="73">
        <v>31</v>
      </c>
      <c r="S68" s="28">
        <f t="shared" si="2"/>
        <v>2.5316028827995529</v>
      </c>
      <c r="T68">
        <f>Q68/'App MODELE'!$Q$4*1000</f>
        <v>2.1889572003674784</v>
      </c>
    </row>
    <row r="69" spans="2:22" x14ac:dyDescent="0.2">
      <c r="P69" s="19">
        <v>35156</v>
      </c>
      <c r="Q69">
        <v>0.6913999999999999</v>
      </c>
      <c r="R69" s="73">
        <v>30</v>
      </c>
      <c r="S69" s="28">
        <f t="shared" si="2"/>
        <v>0.26674382716049383</v>
      </c>
      <c r="T69">
        <f>Q69/'App MODELE'!$Q$4*1000</f>
        <v>0.22320073862205661</v>
      </c>
    </row>
    <row r="70" spans="2:22" x14ac:dyDescent="0.2">
      <c r="P70" s="19">
        <v>35186</v>
      </c>
      <c r="Q70">
        <v>0.14522580645161293</v>
      </c>
      <c r="R70" s="73">
        <v>31</v>
      </c>
      <c r="S70" s="28">
        <f t="shared" si="2"/>
        <v>5.4221104559293958E-2</v>
      </c>
      <c r="T70">
        <f>Q70/'App MODELE'!$Q$4*1000</f>
        <v>4.6882423006919076E-2</v>
      </c>
    </row>
    <row r="71" spans="2:22" x14ac:dyDescent="0.2">
      <c r="P71" s="19">
        <v>35217</v>
      </c>
      <c r="Q71">
        <v>0.20403333333333332</v>
      </c>
      <c r="R71" s="73">
        <v>30</v>
      </c>
      <c r="S71" s="28">
        <f t="shared" si="2"/>
        <v>7.8716563786008206E-2</v>
      </c>
      <c r="T71">
        <f>Q71/'App MODELE'!$Q$4*1000</f>
        <v>6.5866923204397299E-2</v>
      </c>
    </row>
    <row r="72" spans="2:22" x14ac:dyDescent="0.2">
      <c r="P72" s="19">
        <v>35247</v>
      </c>
      <c r="Q72">
        <v>3.0967741935483892E-2</v>
      </c>
      <c r="R72" s="73">
        <v>31</v>
      </c>
      <c r="S72" s="28">
        <f t="shared" si="2"/>
        <v>1.1562030292519374E-2</v>
      </c>
      <c r="T72">
        <f>Q72/'App MODELE'!$Q$4*1000</f>
        <v>9.9971404012977189E-3</v>
      </c>
    </row>
    <row r="73" spans="2:22" x14ac:dyDescent="0.2">
      <c r="P73" s="19">
        <v>35278</v>
      </c>
      <c r="Q73">
        <v>2.5064516129032269E-2</v>
      </c>
      <c r="R73" s="73">
        <v>31</v>
      </c>
      <c r="S73" s="28">
        <f t="shared" si="2"/>
        <v>9.3580182680078668E-3</v>
      </c>
      <c r="T73">
        <f>Q73/'App MODELE'!$Q$4*1000</f>
        <v>8.0914355123003403E-3</v>
      </c>
    </row>
    <row r="74" spans="2:22" x14ac:dyDescent="0.2">
      <c r="P74" s="19">
        <v>35309</v>
      </c>
      <c r="Q74">
        <v>7.4399999999999966E-2</v>
      </c>
      <c r="R74" s="73">
        <v>30</v>
      </c>
      <c r="S74" s="28">
        <f t="shared" si="2"/>
        <v>2.870370370370369E-2</v>
      </c>
      <c r="T74">
        <f>Q74/'App MODELE'!$Q$4*1000</f>
        <v>2.4018129814117745E-2</v>
      </c>
    </row>
    <row r="75" spans="2:22" x14ac:dyDescent="0.2">
      <c r="P75" s="19">
        <v>35339</v>
      </c>
      <c r="Q75">
        <v>4.3967741935483827E-2</v>
      </c>
      <c r="R75" s="73">
        <v>31</v>
      </c>
      <c r="S75" s="28">
        <f t="shared" si="2"/>
        <v>1.6415674259066544E-2</v>
      </c>
      <c r="T75">
        <f>Q75/'App MODELE'!$Q$4*1000</f>
        <v>1.4193856632259133E-2</v>
      </c>
    </row>
    <row r="76" spans="2:22" x14ac:dyDescent="0.2">
      <c r="P76" s="19">
        <v>35370</v>
      </c>
      <c r="Q76">
        <v>0.11836666666666665</v>
      </c>
      <c r="R76" s="73">
        <v>30</v>
      </c>
      <c r="S76" s="28">
        <f t="shared" si="2"/>
        <v>4.5666152263374477E-2</v>
      </c>
      <c r="T76">
        <f>Q76/'App MODELE'!$Q$4*1000</f>
        <v>3.8211639323446296E-2</v>
      </c>
    </row>
    <row r="77" spans="2:22" x14ac:dyDescent="0.2">
      <c r="P77" s="19">
        <v>35400</v>
      </c>
      <c r="Q77">
        <v>12.845838709677418</v>
      </c>
      <c r="R77" s="73">
        <v>31</v>
      </c>
      <c r="S77" s="28">
        <f t="shared" si="2"/>
        <v>4.7960867344972433</v>
      </c>
      <c r="T77">
        <f>Q77/'App MODELE'!$Q$4*1000</f>
        <v>4.1469492164012243</v>
      </c>
    </row>
    <row r="78" spans="2:22" x14ac:dyDescent="0.2">
      <c r="P78" s="19">
        <v>35431</v>
      </c>
      <c r="Q78">
        <v>15.000322580645166</v>
      </c>
      <c r="R78" s="73">
        <v>31</v>
      </c>
      <c r="S78" s="28">
        <f t="shared" si="2"/>
        <v>5.6004788607546176</v>
      </c>
      <c r="T78">
        <f>Q78/'App MODELE'!$Q$4*1000</f>
        <v>4.842469018757761</v>
      </c>
    </row>
    <row r="79" spans="2:22" x14ac:dyDescent="0.2">
      <c r="P79" s="19">
        <v>35462</v>
      </c>
      <c r="Q79">
        <v>3.2439285714285711</v>
      </c>
      <c r="R79" s="73">
        <v>28</v>
      </c>
      <c r="S79" s="28">
        <f t="shared" si="2"/>
        <v>1.3409096277399848</v>
      </c>
      <c r="T79">
        <f>Q79/'App MODELE'!$Q$4*1000</f>
        <v>1.0472190529072176</v>
      </c>
    </row>
    <row r="80" spans="2:22" x14ac:dyDescent="0.2">
      <c r="P80" s="19">
        <v>35490</v>
      </c>
      <c r="Q80">
        <v>1.3069677419354844</v>
      </c>
      <c r="R80" s="73">
        <v>31</v>
      </c>
      <c r="S80" s="28">
        <f t="shared" si="2"/>
        <v>0.48796585347053628</v>
      </c>
      <c r="T80">
        <f>Q80/'App MODELE'!$Q$4*1000</f>
        <v>0.42192097968643572</v>
      </c>
    </row>
    <row r="81" spans="16:20" x14ac:dyDescent="0.2">
      <c r="P81" s="19">
        <v>35521</v>
      </c>
      <c r="Q81">
        <v>1.0478666666666665</v>
      </c>
      <c r="R81" s="73">
        <v>30</v>
      </c>
      <c r="S81" s="28">
        <f t="shared" si="2"/>
        <v>0.40426954732510278</v>
      </c>
      <c r="T81">
        <f>Q81/'App MODELE'!$Q$4*1000</f>
        <v>0.33827684983718886</v>
      </c>
    </row>
    <row r="82" spans="16:20" x14ac:dyDescent="0.2">
      <c r="P82" s="19">
        <v>35551</v>
      </c>
      <c r="Q82">
        <v>0.18309677419354844</v>
      </c>
      <c r="R82" s="73">
        <v>31</v>
      </c>
      <c r="S82" s="28">
        <f t="shared" si="2"/>
        <v>6.8360504104520783E-2</v>
      </c>
      <c r="T82">
        <f>Q82/'App MODELE'!$Q$4*1000</f>
        <v>5.9108092622672748E-2</v>
      </c>
    </row>
    <row r="83" spans="16:20" x14ac:dyDescent="0.2">
      <c r="P83" s="19">
        <v>35582</v>
      </c>
      <c r="Q83">
        <v>0.13156666666666678</v>
      </c>
      <c r="R83" s="73">
        <v>30</v>
      </c>
      <c r="S83" s="28">
        <f t="shared" si="2"/>
        <v>5.0758744855967125E-2</v>
      </c>
      <c r="T83">
        <f>Q83/'App MODELE'!$Q$4*1000</f>
        <v>4.2472920419499488E-2</v>
      </c>
    </row>
    <row r="84" spans="16:20" x14ac:dyDescent="0.2">
      <c r="P84" s="19">
        <v>35612</v>
      </c>
      <c r="Q84">
        <v>8.4258064516129036E-2</v>
      </c>
      <c r="R84" s="73">
        <v>31</v>
      </c>
      <c r="S84" s="28">
        <f t="shared" si="2"/>
        <v>3.1458357420896442E-2</v>
      </c>
      <c r="T84">
        <f>Q84/'App MODELE'!$Q$4*1000</f>
        <v>2.7200552841864192E-2</v>
      </c>
    </row>
    <row r="85" spans="16:20" x14ac:dyDescent="0.2">
      <c r="P85" s="19">
        <v>35643</v>
      </c>
      <c r="Q85">
        <v>9.2666666666666703E-2</v>
      </c>
      <c r="R85" s="73">
        <v>31</v>
      </c>
      <c r="S85" s="28">
        <f t="shared" si="2"/>
        <v>3.4597769812823587E-2</v>
      </c>
      <c r="T85">
        <f>Q85/'App MODELE'!$Q$4*1000</f>
        <v>2.9915054159161014E-2</v>
      </c>
    </row>
    <row r="86" spans="16:20" x14ac:dyDescent="0.2">
      <c r="P86" s="19">
        <v>35674</v>
      </c>
      <c r="Q86">
        <v>1.1997333333333335</v>
      </c>
      <c r="R86" s="73">
        <v>30</v>
      </c>
      <c r="S86" s="28">
        <f t="shared" si="2"/>
        <v>0.4628600823045268</v>
      </c>
      <c r="T86">
        <f>Q86/'App MODELE'!$Q$4*1000</f>
        <v>0.38730310406349749</v>
      </c>
    </row>
    <row r="87" spans="16:20" x14ac:dyDescent="0.2">
      <c r="P87" s="19">
        <v>35704</v>
      </c>
      <c r="Q87">
        <v>0.89964516129032246</v>
      </c>
      <c r="R87" s="73">
        <v>31</v>
      </c>
      <c r="S87" s="28">
        <f t="shared" si="2"/>
        <v>0.33588902377924224</v>
      </c>
      <c r="T87">
        <f>Q87/'App MODELE'!$Q$4*1000</f>
        <v>0.29042734234561651</v>
      </c>
    </row>
    <row r="88" spans="16:20" x14ac:dyDescent="0.2">
      <c r="P88" s="19">
        <v>35735</v>
      </c>
      <c r="Q88">
        <v>1.1172666666666666</v>
      </c>
      <c r="R88" s="73">
        <v>30</v>
      </c>
      <c r="S88" s="28">
        <f t="shared" si="2"/>
        <v>0.43104423868312752</v>
      </c>
      <c r="T88">
        <f>Q88/'App MODELE'!$Q$4*1000</f>
        <v>0.36068085802401384</v>
      </c>
    </row>
    <row r="89" spans="16:20" x14ac:dyDescent="0.2">
      <c r="P89" s="19">
        <v>35765</v>
      </c>
      <c r="Q89">
        <v>1.5467741935483872</v>
      </c>
      <c r="R89" s="73">
        <v>31</v>
      </c>
      <c r="S89" s="28">
        <f t="shared" si="2"/>
        <v>0.57749932554823291</v>
      </c>
      <c r="T89">
        <f>Q89/'App MODELE'!$Q$4*1000</f>
        <v>0.49933633566898478</v>
      </c>
    </row>
    <row r="90" spans="16:20" x14ac:dyDescent="0.2">
      <c r="P90" s="19">
        <v>35796</v>
      </c>
      <c r="Q90">
        <v>1.201483870967742</v>
      </c>
      <c r="R90" s="73">
        <v>31</v>
      </c>
      <c r="S90" s="28">
        <f t="shared" si="2"/>
        <v>0.44858268778664206</v>
      </c>
      <c r="T90">
        <f>Q90/'App MODELE'!$Q$4*1000</f>
        <v>0.38786822019451522</v>
      </c>
    </row>
    <row r="91" spans="16:20" x14ac:dyDescent="0.2">
      <c r="P91" s="19">
        <v>35827</v>
      </c>
      <c r="Q91">
        <v>4.6921785714285722</v>
      </c>
      <c r="R91" s="73">
        <v>28</v>
      </c>
      <c r="S91" s="28">
        <f t="shared" si="2"/>
        <v>1.9395579412320487</v>
      </c>
      <c r="T91">
        <f>Q91/'App MODELE'!$Q$4*1000</f>
        <v>1.5147493822525948</v>
      </c>
    </row>
    <row r="92" spans="16:20" x14ac:dyDescent="0.2">
      <c r="P92" s="19">
        <v>35855</v>
      </c>
      <c r="Q92">
        <v>0.32232258064516145</v>
      </c>
      <c r="R92" s="73">
        <v>31</v>
      </c>
      <c r="S92" s="28">
        <f t="shared" si="2"/>
        <v>0.12034146529463914</v>
      </c>
      <c r="T92">
        <f>Q92/'App MODELE'!$Q$4*1000</f>
        <v>0.10405356967684042</v>
      </c>
    </row>
    <row r="93" spans="16:20" x14ac:dyDescent="0.2">
      <c r="P93" s="19">
        <v>35886</v>
      </c>
      <c r="Q93">
        <v>0.1596666666666666</v>
      </c>
      <c r="R93" s="73">
        <v>30</v>
      </c>
      <c r="S93" s="28">
        <f t="shared" si="2"/>
        <v>6.1599794238683087E-2</v>
      </c>
      <c r="T93">
        <f>Q93/'App MODELE'!$Q$4*1000</f>
        <v>5.1544283964885307E-2</v>
      </c>
    </row>
    <row r="94" spans="16:20" x14ac:dyDescent="0.2">
      <c r="P94" s="19">
        <v>35916</v>
      </c>
      <c r="Q94">
        <v>6.0000000000000039E-2</v>
      </c>
      <c r="R94" s="73">
        <v>31</v>
      </c>
      <c r="S94" s="28">
        <f t="shared" si="2"/>
        <v>2.240143369175629E-2</v>
      </c>
      <c r="T94">
        <f>Q94/'App MODELE'!$Q$4*1000</f>
        <v>1.9369459527514329E-2</v>
      </c>
    </row>
    <row r="95" spans="16:20" x14ac:dyDescent="0.2">
      <c r="P95" s="19">
        <v>35947</v>
      </c>
      <c r="Q95">
        <v>9.9266666666666684E-2</v>
      </c>
      <c r="R95" s="73">
        <v>30</v>
      </c>
      <c r="S95" s="28">
        <f t="shared" si="2"/>
        <v>3.8297325102880662E-2</v>
      </c>
      <c r="T95">
        <f>Q95/'App MODELE'!$Q$4*1000</f>
        <v>3.2045694707187586E-2</v>
      </c>
    </row>
    <row r="96" spans="16:20" x14ac:dyDescent="0.2">
      <c r="P96" s="19">
        <v>35977</v>
      </c>
      <c r="Q96">
        <v>3.9483870967741946E-2</v>
      </c>
      <c r="R96" s="73">
        <v>31</v>
      </c>
      <c r="S96" s="28">
        <f t="shared" si="2"/>
        <v>1.4741588622962196E-2</v>
      </c>
      <c r="T96">
        <f>Q96/'App MODELE'!$Q$4*1000</f>
        <v>1.2746354011654587E-2</v>
      </c>
    </row>
    <row r="97" spans="16:20" x14ac:dyDescent="0.2">
      <c r="P97" s="19">
        <v>36008</v>
      </c>
      <c r="Q97">
        <v>4.0967741935483887E-2</v>
      </c>
      <c r="R97" s="73">
        <v>31</v>
      </c>
      <c r="S97" s="28">
        <f t="shared" si="2"/>
        <v>1.5295602574478751E-2</v>
      </c>
      <c r="T97">
        <f>Q97/'App MODELE'!$Q$4*1000</f>
        <v>1.3225383655883438E-2</v>
      </c>
    </row>
    <row r="98" spans="16:20" x14ac:dyDescent="0.2">
      <c r="P98" s="19">
        <v>36039</v>
      </c>
      <c r="Q98">
        <v>7.2833333333333333E-2</v>
      </c>
      <c r="R98" s="73">
        <v>30</v>
      </c>
      <c r="S98" s="28">
        <f t="shared" si="2"/>
        <v>2.8099279835390945E-2</v>
      </c>
      <c r="T98">
        <f>Q98/'App MODELE'!$Q$4*1000</f>
        <v>2.3512371704232659E-2</v>
      </c>
    </row>
    <row r="99" spans="16:20" x14ac:dyDescent="0.2">
      <c r="P99" s="19">
        <v>36069</v>
      </c>
      <c r="Q99">
        <v>0.10674193548387095</v>
      </c>
      <c r="R99" s="73">
        <v>31</v>
      </c>
      <c r="S99" s="28">
        <f t="shared" si="2"/>
        <v>3.9852873164527687E-2</v>
      </c>
      <c r="T99">
        <f>Q99/'App MODELE'!$Q$4*1000</f>
        <v>3.4458893320723043E-2</v>
      </c>
    </row>
    <row r="100" spans="16:20" x14ac:dyDescent="0.2">
      <c r="P100" s="19">
        <v>36100</v>
      </c>
      <c r="Q100">
        <v>0.11530000000000001</v>
      </c>
      <c r="R100" s="73">
        <v>30</v>
      </c>
      <c r="S100" s="28">
        <f t="shared" si="2"/>
        <v>4.4483024691358022E-2</v>
      </c>
      <c r="T100">
        <f>Q100/'App MODELE'!$Q$4*1000</f>
        <v>3.722164472537335E-2</v>
      </c>
    </row>
    <row r="101" spans="16:20" x14ac:dyDescent="0.2">
      <c r="P101" s="19">
        <v>36130</v>
      </c>
      <c r="Q101">
        <v>0.13970967741935483</v>
      </c>
      <c r="R101" s="73">
        <v>31</v>
      </c>
      <c r="S101" s="28">
        <f t="shared" si="2"/>
        <v>5.2161617913438936E-2</v>
      </c>
      <c r="T101">
        <f>Q101/'App MODELE'!$Q$4*1000</f>
        <v>4.5101682372937907E-2</v>
      </c>
    </row>
    <row r="102" spans="16:20" x14ac:dyDescent="0.2">
      <c r="P102" s="19">
        <v>36161</v>
      </c>
      <c r="Q102">
        <v>1.4254838709677418</v>
      </c>
      <c r="R102" s="73">
        <v>31</v>
      </c>
      <c r="S102" s="28">
        <f t="shared" si="2"/>
        <v>0.53221470690253192</v>
      </c>
      <c r="T102">
        <f>Q102/'App MODELE'!$Q$4*1000</f>
        <v>0.46018086909723527</v>
      </c>
    </row>
    <row r="103" spans="16:20" x14ac:dyDescent="0.2">
      <c r="P103" s="19">
        <v>36192</v>
      </c>
      <c r="Q103">
        <v>1.0542499999999999</v>
      </c>
      <c r="R103" s="73">
        <v>28</v>
      </c>
      <c r="S103" s="28">
        <f t="shared" si="2"/>
        <v>0.43578455687830686</v>
      </c>
      <c r="T103">
        <f>Q103/'App MODELE'!$Q$4*1000</f>
        <v>0.34033754511469949</v>
      </c>
    </row>
    <row r="104" spans="16:20" x14ac:dyDescent="0.2">
      <c r="P104" s="19">
        <v>36220</v>
      </c>
      <c r="Q104">
        <v>0.75032258064516111</v>
      </c>
      <c r="R104" s="73">
        <v>31</v>
      </c>
      <c r="S104" s="28">
        <f t="shared" si="2"/>
        <v>0.28013835896250044</v>
      </c>
      <c r="T104">
        <f>Q104/'App MODELE'!$Q$4*1000</f>
        <v>0.24222238097310911</v>
      </c>
    </row>
    <row r="105" spans="16:20" x14ac:dyDescent="0.2">
      <c r="P105" s="19">
        <v>36251</v>
      </c>
      <c r="Q105">
        <v>0.15026666666666666</v>
      </c>
      <c r="R105" s="73">
        <v>30</v>
      </c>
      <c r="S105" s="28">
        <f t="shared" si="2"/>
        <v>5.7973251028806572E-2</v>
      </c>
      <c r="T105">
        <f>Q105/'App MODELE'!$Q$4*1000</f>
        <v>4.8509735305574751E-2</v>
      </c>
    </row>
    <row r="106" spans="16:20" x14ac:dyDescent="0.2">
      <c r="P106" s="19">
        <v>36281</v>
      </c>
      <c r="Q106">
        <v>7.0741935483870963E-2</v>
      </c>
      <c r="R106" s="73">
        <v>31</v>
      </c>
      <c r="S106" s="28">
        <f t="shared" si="2"/>
        <v>2.6412012949473925E-2</v>
      </c>
      <c r="T106">
        <f>Q106/'App MODELE'!$Q$4*1000</f>
        <v>2.2837217604214463E-2</v>
      </c>
    </row>
    <row r="107" spans="16:20" x14ac:dyDescent="0.2">
      <c r="P107" s="19">
        <v>36312</v>
      </c>
      <c r="Q107">
        <v>0.15466666666666667</v>
      </c>
      <c r="R107" s="73">
        <v>30</v>
      </c>
      <c r="S107" s="28">
        <f t="shared" si="2"/>
        <v>5.9670781893004114E-2</v>
      </c>
      <c r="T107">
        <f>Q107/'App MODELE'!$Q$4*1000</f>
        <v>4.9930162337592468E-2</v>
      </c>
    </row>
    <row r="108" spans="16:20" x14ac:dyDescent="0.2">
      <c r="P108" s="19">
        <v>36342</v>
      </c>
      <c r="Q108">
        <v>1.1419354838709681E-2</v>
      </c>
      <c r="R108" s="73">
        <v>31</v>
      </c>
      <c r="S108" s="28">
        <f t="shared" si="2"/>
        <v>4.2634986703665176E-3</v>
      </c>
      <c r="T108">
        <f>Q108/'App MODELE'!$Q$4*1000</f>
        <v>3.6864455229785329E-3</v>
      </c>
    </row>
    <row r="109" spans="16:20" x14ac:dyDescent="0.2">
      <c r="P109" s="19">
        <v>36373</v>
      </c>
      <c r="Q109">
        <v>5.4838709677419359E-4</v>
      </c>
      <c r="R109" s="73">
        <v>31</v>
      </c>
      <c r="S109" s="28">
        <f t="shared" si="2"/>
        <v>2.0474428643003047E-4</v>
      </c>
      <c r="T109">
        <f>Q109/'App MODELE'!$Q$4*1000</f>
        <v>1.7703269460631366E-4</v>
      </c>
    </row>
    <row r="110" spans="16:20" x14ac:dyDescent="0.2">
      <c r="P110" s="19">
        <v>36404</v>
      </c>
      <c r="Q110">
        <v>2.5333333333333345E-3</v>
      </c>
      <c r="R110" s="73">
        <v>30</v>
      </c>
      <c r="S110" s="28">
        <f t="shared" si="2"/>
        <v>9.7736625514403342E-4</v>
      </c>
      <c r="T110">
        <f>Q110/'App MODELE'!$Q$4*1000</f>
        <v>8.1782162449504936E-4</v>
      </c>
    </row>
    <row r="111" spans="16:20" x14ac:dyDescent="0.2">
      <c r="P111" s="19">
        <v>36434</v>
      </c>
      <c r="Q111">
        <v>2.8709677419354856E-3</v>
      </c>
      <c r="R111" s="73">
        <v>31</v>
      </c>
      <c r="S111" s="28">
        <f t="shared" si="2"/>
        <v>1.0718965583689836E-3</v>
      </c>
      <c r="T111">
        <f>Q111/'App MODELE'!$Q$4*1000</f>
        <v>9.2681822470364267E-4</v>
      </c>
    </row>
    <row r="112" spans="16:20" x14ac:dyDescent="0.2">
      <c r="P112" s="19">
        <v>36465</v>
      </c>
      <c r="Q112">
        <v>6.2433333333333334E-2</v>
      </c>
      <c r="R112" s="73">
        <v>30</v>
      </c>
      <c r="S112" s="28">
        <f t="shared" si="2"/>
        <v>2.4086934156378602E-2</v>
      </c>
      <c r="T112">
        <f>Q112/'App MODELE'!$Q$4*1000</f>
        <v>2.015499871946351E-2</v>
      </c>
    </row>
    <row r="113" spans="16:20" x14ac:dyDescent="0.2">
      <c r="P113" s="19">
        <v>36495</v>
      </c>
      <c r="Q113">
        <v>0.22141935483870953</v>
      </c>
      <c r="R113" s="73">
        <v>31</v>
      </c>
      <c r="S113" s="28">
        <f t="shared" si="2"/>
        <v>8.2668516591513405E-2</v>
      </c>
      <c r="T113">
        <f>Q113/'App MODELE'!$Q$4*1000</f>
        <v>7.1479553869278609E-2</v>
      </c>
    </row>
    <row r="114" spans="16:20" x14ac:dyDescent="0.2">
      <c r="P114" s="19">
        <v>36526</v>
      </c>
      <c r="Q114">
        <v>3.2419354838709682E-2</v>
      </c>
      <c r="R114" s="73">
        <v>31</v>
      </c>
      <c r="S114" s="28">
        <f t="shared" si="2"/>
        <v>1.2104000462481215E-2</v>
      </c>
      <c r="T114">
        <f>Q114/'App MODELE'!$Q$4*1000</f>
        <v>1.0465756357608543E-2</v>
      </c>
    </row>
    <row r="115" spans="16:20" x14ac:dyDescent="0.2">
      <c r="P115" s="19">
        <v>36557</v>
      </c>
      <c r="Q115">
        <v>5.4827586206896584E-3</v>
      </c>
      <c r="R115" s="73">
        <v>29</v>
      </c>
      <c r="S115" s="28">
        <f t="shared" si="2"/>
        <v>2.1882018760734589E-3</v>
      </c>
      <c r="T115">
        <f>Q115/'App MODELE'!$Q$4*1000</f>
        <v>1.7699678533763094E-3</v>
      </c>
    </row>
    <row r="116" spans="16:20" x14ac:dyDescent="0.2">
      <c r="P116" s="19">
        <v>36586</v>
      </c>
      <c r="Q116">
        <v>2.1612903225806468E-3</v>
      </c>
      <c r="R116" s="73">
        <v>31</v>
      </c>
      <c r="S116" s="28">
        <f t="shared" si="2"/>
        <v>8.0693336416541475E-4</v>
      </c>
      <c r="T116">
        <f>Q116/'App MODELE'!$Q$4*1000</f>
        <v>6.9771709050723673E-4</v>
      </c>
    </row>
    <row r="117" spans="16:20" x14ac:dyDescent="0.2">
      <c r="P117" s="19">
        <v>36617</v>
      </c>
      <c r="Q117">
        <v>0.1090333333333333</v>
      </c>
      <c r="R117" s="73">
        <v>30</v>
      </c>
      <c r="S117" s="28">
        <f t="shared" si="2"/>
        <v>4.2065329218106982E-2</v>
      </c>
      <c r="T117">
        <f>Q117/'App MODELE'!$Q$4*1000</f>
        <v>3.5198612285832952E-2</v>
      </c>
    </row>
    <row r="118" spans="16:20" x14ac:dyDescent="0.2">
      <c r="P118" s="19">
        <v>36647</v>
      </c>
      <c r="Q118">
        <v>0.18648387096774191</v>
      </c>
      <c r="R118" s="73">
        <v>31</v>
      </c>
      <c r="S118" s="28">
        <f t="shared" si="2"/>
        <v>6.9625101167765047E-2</v>
      </c>
      <c r="T118">
        <f>Q118/'App MODELE'!$Q$4*1000</f>
        <v>6.0201529854064656E-2</v>
      </c>
    </row>
    <row r="119" spans="16:20" x14ac:dyDescent="0.2">
      <c r="P119" s="19">
        <v>36678</v>
      </c>
      <c r="Q119">
        <v>1.1233333333333338E-2</v>
      </c>
      <c r="R119" s="73">
        <v>30</v>
      </c>
      <c r="S119" s="28">
        <f t="shared" si="2"/>
        <v>4.3338477366255167E-3</v>
      </c>
      <c r="T119">
        <f>Q119/'App MODELE'!$Q$4*1000</f>
        <v>3.6263932559846266E-3</v>
      </c>
    </row>
    <row r="120" spans="16:20" x14ac:dyDescent="0.2">
      <c r="P120" s="19">
        <v>36708</v>
      </c>
      <c r="Q120">
        <v>1.0000000000000004E-2</v>
      </c>
      <c r="R120" s="73">
        <v>31</v>
      </c>
      <c r="S120" s="28">
        <f t="shared" si="2"/>
        <v>3.73357228195938E-3</v>
      </c>
      <c r="T120">
        <f>Q120/'App MODELE'!$Q$4*1000</f>
        <v>3.228243254585721E-3</v>
      </c>
    </row>
    <row r="121" spans="16:20" x14ac:dyDescent="0.2">
      <c r="P121" s="19">
        <v>36739</v>
      </c>
      <c r="Q121">
        <v>1.009677419354839E-2</v>
      </c>
      <c r="R121" s="73">
        <v>31</v>
      </c>
      <c r="S121" s="28">
        <f t="shared" si="2"/>
        <v>3.7697036266235028E-3</v>
      </c>
      <c r="T121">
        <f>Q121/'App MODELE'!$Q$4*1000</f>
        <v>3.2594843183397764E-3</v>
      </c>
    </row>
    <row r="122" spans="16:20" x14ac:dyDescent="0.2">
      <c r="P122" s="19">
        <v>36770</v>
      </c>
      <c r="Q122">
        <v>0.16109999999999999</v>
      </c>
      <c r="R122" s="73">
        <v>30</v>
      </c>
      <c r="S122" s="28">
        <f t="shared" si="2"/>
        <v>6.2152777777777772E-2</v>
      </c>
      <c r="T122">
        <f>Q122/'App MODELE'!$Q$4*1000</f>
        <v>5.2006998831375946E-2</v>
      </c>
    </row>
    <row r="123" spans="16:20" x14ac:dyDescent="0.2">
      <c r="P123" s="19">
        <v>36800</v>
      </c>
      <c r="Q123">
        <v>0.61754838709677395</v>
      </c>
      <c r="R123" s="73">
        <v>31</v>
      </c>
      <c r="S123" s="28">
        <f t="shared" si="2"/>
        <v>0.23056615408332362</v>
      </c>
      <c r="T123">
        <f>Q123/'App MODELE'!$Q$4*1000</f>
        <v>0.19935964150254515</v>
      </c>
    </row>
    <row r="124" spans="16:20" x14ac:dyDescent="0.2">
      <c r="P124" s="19">
        <v>36831</v>
      </c>
      <c r="Q124">
        <v>7.1866666666666662E-2</v>
      </c>
      <c r="R124" s="73">
        <v>30</v>
      </c>
      <c r="S124" s="28">
        <f t="shared" si="2"/>
        <v>2.7726337448559665E-2</v>
      </c>
      <c r="T124">
        <f>Q124/'App MODELE'!$Q$4*1000</f>
        <v>2.3200308189622706E-2</v>
      </c>
    </row>
    <row r="125" spans="16:20" x14ac:dyDescent="0.2">
      <c r="P125" s="19">
        <v>36861</v>
      </c>
      <c r="Q125">
        <v>3.697483870967742</v>
      </c>
      <c r="R125" s="73">
        <v>31</v>
      </c>
      <c r="S125" s="28">
        <f t="shared" si="2"/>
        <v>1.380482329363703</v>
      </c>
      <c r="T125">
        <f>Q125/'App MODELE'!$Q$4*1000</f>
        <v>1.1936377365391109</v>
      </c>
    </row>
    <row r="126" spans="16:20" x14ac:dyDescent="0.2">
      <c r="P126" s="19">
        <v>36892</v>
      </c>
      <c r="Q126">
        <v>1.1623548387096772</v>
      </c>
      <c r="R126" s="73">
        <v>31</v>
      </c>
      <c r="S126" s="28">
        <f t="shared" si="2"/>
        <v>0.43397358076078146</v>
      </c>
      <c r="T126">
        <f>Q126/'App MODELE'!$Q$4*1000</f>
        <v>0.37523641674995872</v>
      </c>
    </row>
    <row r="127" spans="16:20" x14ac:dyDescent="0.2">
      <c r="P127" s="19">
        <v>36923</v>
      </c>
      <c r="Q127">
        <v>0.15603571428571425</v>
      </c>
      <c r="R127" s="73">
        <v>28</v>
      </c>
      <c r="S127" s="28">
        <f t="shared" si="2"/>
        <v>6.4498889833711243E-2</v>
      </c>
      <c r="T127">
        <f>Q127/'App MODELE'!$Q$4*1000</f>
        <v>5.0372124211732164E-2</v>
      </c>
    </row>
    <row r="128" spans="16:20" x14ac:dyDescent="0.2">
      <c r="P128" s="19">
        <v>36951</v>
      </c>
      <c r="Q128">
        <v>0.12619354838709673</v>
      </c>
      <c r="R128" s="73">
        <v>31</v>
      </c>
      <c r="S128" s="28">
        <f t="shared" si="2"/>
        <v>4.7115273442016402E-2</v>
      </c>
      <c r="T128">
        <f>Q128/'App MODELE'!$Q$4*1000</f>
        <v>4.0738347135288171E-2</v>
      </c>
    </row>
    <row r="129" spans="16:20" x14ac:dyDescent="0.2">
      <c r="P129" s="19">
        <v>36982</v>
      </c>
      <c r="Q129">
        <v>1.2033333333333339E-2</v>
      </c>
      <c r="R129" s="73">
        <v>30</v>
      </c>
      <c r="S129" s="28">
        <f t="shared" si="2"/>
        <v>4.6424897119341588E-3</v>
      </c>
      <c r="T129">
        <f>Q129/'App MODELE'!$Q$4*1000</f>
        <v>3.8846527163514844E-3</v>
      </c>
    </row>
    <row r="130" spans="16:20" x14ac:dyDescent="0.2">
      <c r="P130" s="19">
        <v>37012</v>
      </c>
      <c r="Q130">
        <v>1.3161290322580654E-2</v>
      </c>
      <c r="R130" s="73">
        <v>31</v>
      </c>
      <c r="S130" s="28">
        <f t="shared" si="2"/>
        <v>4.9138628743207345E-3</v>
      </c>
      <c r="T130">
        <f>Q130/'App MODELE'!$Q$4*1000</f>
        <v>4.2487846705515303E-3</v>
      </c>
    </row>
    <row r="131" spans="16:20" x14ac:dyDescent="0.2">
      <c r="P131" s="19">
        <v>37043</v>
      </c>
      <c r="Q131">
        <v>1.2000000000000005E-2</v>
      </c>
      <c r="R131" s="73">
        <v>30</v>
      </c>
      <c r="S131" s="28">
        <f t="shared" ref="S131:S194" si="3">Q131/R131/24/3600*1000000</f>
        <v>4.629629629629632E-3</v>
      </c>
      <c r="T131">
        <f>Q131/'App MODELE'!$Q$4*1000</f>
        <v>3.8738919055028658E-3</v>
      </c>
    </row>
    <row r="132" spans="16:20" x14ac:dyDescent="0.2">
      <c r="P132" s="19">
        <v>37073</v>
      </c>
      <c r="Q132">
        <v>1.2000000000000005E-2</v>
      </c>
      <c r="R132" s="73">
        <v>31</v>
      </c>
      <c r="S132" s="28">
        <f t="shared" si="3"/>
        <v>4.480286738351256E-3</v>
      </c>
      <c r="T132">
        <f>Q132/'App MODELE'!$Q$4*1000</f>
        <v>3.8738919055028658E-3</v>
      </c>
    </row>
    <row r="133" spans="16:20" x14ac:dyDescent="0.2">
      <c r="P133" s="19">
        <v>37104</v>
      </c>
      <c r="Q133">
        <v>1.2000000000000005E-2</v>
      </c>
      <c r="R133" s="73">
        <v>31</v>
      </c>
      <c r="S133" s="28">
        <f t="shared" si="3"/>
        <v>4.480286738351256E-3</v>
      </c>
      <c r="T133">
        <f>Q133/'App MODELE'!$Q$4*1000</f>
        <v>3.8738919055028658E-3</v>
      </c>
    </row>
    <row r="134" spans="16:20" x14ac:dyDescent="0.2">
      <c r="P134" s="19">
        <v>37135</v>
      </c>
      <c r="Q134">
        <v>1.2000000000000005E-2</v>
      </c>
      <c r="R134" s="73">
        <v>30</v>
      </c>
      <c r="S134" s="28">
        <f t="shared" si="3"/>
        <v>4.629629629629632E-3</v>
      </c>
      <c r="T134">
        <f>Q134/'App MODELE'!$Q$4*1000</f>
        <v>3.8738919055028658E-3</v>
      </c>
    </row>
    <row r="135" spans="16:20" x14ac:dyDescent="0.2">
      <c r="P135" s="19">
        <v>37165</v>
      </c>
      <c r="Q135">
        <v>5.2741935483870968E-2</v>
      </c>
      <c r="R135" s="73">
        <v>31</v>
      </c>
      <c r="S135" s="28">
        <f t="shared" si="3"/>
        <v>1.9691582841947046E-2</v>
      </c>
      <c r="T135">
        <f>Q135/'App MODELE'!$Q$4*1000</f>
        <v>1.7026379745960166E-2</v>
      </c>
    </row>
    <row r="136" spans="16:20" x14ac:dyDescent="0.2">
      <c r="P136" s="19">
        <v>37196</v>
      </c>
      <c r="Q136">
        <v>0.53486666666666693</v>
      </c>
      <c r="R136" s="73">
        <v>30</v>
      </c>
      <c r="S136" s="28">
        <f t="shared" si="3"/>
        <v>0.20635288065843629</v>
      </c>
      <c r="T136">
        <f>Q136/'App MODELE'!$Q$4*1000</f>
        <v>0.17266797087694161</v>
      </c>
    </row>
    <row r="137" spans="16:20" x14ac:dyDescent="0.2">
      <c r="P137" s="19">
        <v>37226</v>
      </c>
      <c r="Q137">
        <v>0.42370967741935495</v>
      </c>
      <c r="R137" s="73">
        <v>31</v>
      </c>
      <c r="S137" s="28">
        <f t="shared" si="3"/>
        <v>0.1581950707210853</v>
      </c>
      <c r="T137">
        <f>Q137/'App MODELE'!$Q$4*1000</f>
        <v>0.13678379080317238</v>
      </c>
    </row>
    <row r="138" spans="16:20" x14ac:dyDescent="0.2">
      <c r="P138" s="19">
        <v>37257</v>
      </c>
      <c r="Q138">
        <v>9.722580645161287E-2</v>
      </c>
      <c r="R138" s="73">
        <v>31</v>
      </c>
      <c r="S138" s="28">
        <f t="shared" si="3"/>
        <v>3.6299957605888916E-2</v>
      </c>
      <c r="T138">
        <f>Q138/'App MODELE'!$Q$4*1000</f>
        <v>3.1386855384907597E-2</v>
      </c>
    </row>
    <row r="139" spans="16:20" x14ac:dyDescent="0.2">
      <c r="P139" s="19">
        <v>37288</v>
      </c>
      <c r="Q139">
        <v>4.1000000000000002E-2</v>
      </c>
      <c r="R139" s="73">
        <v>28</v>
      </c>
      <c r="S139" s="28">
        <f t="shared" si="3"/>
        <v>1.6947751322751323E-2</v>
      </c>
      <c r="T139">
        <f>Q139/'App MODELE'!$Q$4*1000</f>
        <v>1.323579734380145E-2</v>
      </c>
    </row>
    <row r="140" spans="16:20" x14ac:dyDescent="0.2">
      <c r="P140" s="19">
        <v>37316</v>
      </c>
      <c r="Q140">
        <v>0.16432258064516136</v>
      </c>
      <c r="R140" s="73">
        <v>31</v>
      </c>
      <c r="S140" s="28">
        <f t="shared" si="3"/>
        <v>6.1351023239680925E-2</v>
      </c>
      <c r="T140">
        <f>Q140/'App MODELE'!$Q$4*1000</f>
        <v>5.3047326254386011E-2</v>
      </c>
    </row>
    <row r="141" spans="16:20" x14ac:dyDescent="0.2">
      <c r="P141" s="19">
        <v>37347</v>
      </c>
      <c r="Q141">
        <v>0.69423333333333315</v>
      </c>
      <c r="R141" s="73">
        <v>30</v>
      </c>
      <c r="S141" s="28">
        <f t="shared" si="3"/>
        <v>0.26783693415637855</v>
      </c>
      <c r="T141">
        <f>Q141/'App MODELE'!$Q$4*1000</f>
        <v>0.22411540754418921</v>
      </c>
    </row>
    <row r="142" spans="16:20" x14ac:dyDescent="0.2">
      <c r="P142" s="19">
        <v>37377</v>
      </c>
      <c r="Q142">
        <v>3.4935483870967746E-2</v>
      </c>
      <c r="R142" s="73">
        <v>31</v>
      </c>
      <c r="S142" s="28">
        <f t="shared" si="3"/>
        <v>1.3043415423748412E-2</v>
      </c>
      <c r="T142">
        <f>Q142/'App MODELE'!$Q$4*1000</f>
        <v>1.1278024015213984E-2</v>
      </c>
    </row>
    <row r="143" spans="16:20" x14ac:dyDescent="0.2">
      <c r="P143" s="19">
        <v>37408</v>
      </c>
      <c r="Q143">
        <v>1.8000000000000006E-2</v>
      </c>
      <c r="R143" s="73">
        <v>30</v>
      </c>
      <c r="S143" s="28">
        <f t="shared" si="3"/>
        <v>6.9444444444444467E-3</v>
      </c>
      <c r="T143">
        <f>Q143/'App MODELE'!$Q$4*1000</f>
        <v>5.8108378582542976E-3</v>
      </c>
    </row>
    <row r="144" spans="16:20" x14ac:dyDescent="0.2">
      <c r="P144" s="19">
        <v>37438</v>
      </c>
      <c r="Q144">
        <v>1.8000000000000006E-2</v>
      </c>
      <c r="R144" s="73">
        <v>31</v>
      </c>
      <c r="S144" s="28">
        <f t="shared" si="3"/>
        <v>6.7204301075268836E-3</v>
      </c>
      <c r="T144">
        <f>Q144/'App MODELE'!$Q$4*1000</f>
        <v>5.8108378582542976E-3</v>
      </c>
    </row>
    <row r="145" spans="16:20" x14ac:dyDescent="0.2">
      <c r="P145" s="19">
        <v>37469</v>
      </c>
      <c r="Q145">
        <v>1.8000000000000006E-2</v>
      </c>
      <c r="R145" s="73">
        <v>31</v>
      </c>
      <c r="S145" s="28">
        <f t="shared" si="3"/>
        <v>6.7204301075268836E-3</v>
      </c>
      <c r="T145">
        <f>Q145/'App MODELE'!$Q$4*1000</f>
        <v>5.8108378582542976E-3</v>
      </c>
    </row>
    <row r="146" spans="16:20" x14ac:dyDescent="0.2">
      <c r="P146" s="19">
        <v>37500</v>
      </c>
      <c r="Q146">
        <v>2.5366666666666673E-2</v>
      </c>
      <c r="R146" s="73">
        <v>30</v>
      </c>
      <c r="S146" s="28">
        <f t="shared" si="3"/>
        <v>9.7865226337448576E-3</v>
      </c>
      <c r="T146">
        <f>Q146/'App MODELE'!$Q$4*1000</f>
        <v>8.1889770557991119E-3</v>
      </c>
    </row>
    <row r="147" spans="16:20" x14ac:dyDescent="0.2">
      <c r="P147" s="19">
        <v>37530</v>
      </c>
      <c r="Q147">
        <v>0.376483870967742</v>
      </c>
      <c r="R147" s="73">
        <v>31</v>
      </c>
      <c r="S147" s="28">
        <f t="shared" si="3"/>
        <v>0.14056297452499328</v>
      </c>
      <c r="T147">
        <f>Q147/'App MODELE'!$Q$4*1000</f>
        <v>0.12153815169119335</v>
      </c>
    </row>
    <row r="148" spans="16:20" x14ac:dyDescent="0.2">
      <c r="P148" s="19">
        <v>37561</v>
      </c>
      <c r="Q148">
        <v>9.6243666666666687</v>
      </c>
      <c r="R148" s="73">
        <v>30</v>
      </c>
      <c r="S148" s="28">
        <f t="shared" si="3"/>
        <v>3.7131044238683133</v>
      </c>
      <c r="T148">
        <f>Q148/'App MODELE'!$Q$4*1000</f>
        <v>3.1069796771326321</v>
      </c>
    </row>
    <row r="149" spans="16:20" x14ac:dyDescent="0.2">
      <c r="P149" s="19">
        <v>37591</v>
      </c>
      <c r="Q149">
        <v>0.63564516129032267</v>
      </c>
      <c r="R149" s="73">
        <v>31</v>
      </c>
      <c r="S149" s="28">
        <f t="shared" si="3"/>
        <v>0.23732271553551473</v>
      </c>
      <c r="T149">
        <f>Q149/'App MODELE'!$Q$4*1000</f>
        <v>0.20520172042455362</v>
      </c>
    </row>
    <row r="150" spans="16:20" x14ac:dyDescent="0.2">
      <c r="P150" s="19">
        <v>37622</v>
      </c>
      <c r="Q150">
        <v>2.3329032258064517</v>
      </c>
      <c r="R150" s="73">
        <v>31</v>
      </c>
      <c r="S150" s="28">
        <f t="shared" si="3"/>
        <v>0.87100628203645902</v>
      </c>
      <c r="T150">
        <f>Q150/'App MODELE'!$Q$4*1000</f>
        <v>0.75311791023109431</v>
      </c>
    </row>
    <row r="151" spans="16:20" x14ac:dyDescent="0.2">
      <c r="P151" s="19">
        <v>37653</v>
      </c>
      <c r="Q151">
        <v>0.69296428571428581</v>
      </c>
      <c r="R151" s="73">
        <v>28</v>
      </c>
      <c r="S151" s="28">
        <f t="shared" si="3"/>
        <v>0.28644357048374913</v>
      </c>
      <c r="T151">
        <f>Q151/'App MODELE'!$Q$4*1000</f>
        <v>0.22370572810259545</v>
      </c>
    </row>
    <row r="152" spans="16:20" x14ac:dyDescent="0.2">
      <c r="P152" s="19">
        <v>37681</v>
      </c>
      <c r="Q152">
        <v>1.9708709677419356</v>
      </c>
      <c r="R152" s="73">
        <v>31</v>
      </c>
      <c r="S152" s="28">
        <f t="shared" si="3"/>
        <v>0.7358389216479746</v>
      </c>
      <c r="T152">
        <f>Q152/'App MODELE'!$Q$4*1000</f>
        <v>0.63624509072717328</v>
      </c>
    </row>
    <row r="153" spans="16:20" x14ac:dyDescent="0.2">
      <c r="P153" s="19">
        <v>37712</v>
      </c>
      <c r="Q153">
        <v>0.51206666666666656</v>
      </c>
      <c r="R153" s="73">
        <v>30</v>
      </c>
      <c r="S153" s="28">
        <f t="shared" si="3"/>
        <v>0.19755658436213988</v>
      </c>
      <c r="T153">
        <f>Q153/'App MODELE'!$Q$4*1000</f>
        <v>0.16530757625648607</v>
      </c>
    </row>
    <row r="154" spans="16:20" x14ac:dyDescent="0.2">
      <c r="P154" s="19">
        <v>37742</v>
      </c>
      <c r="Q154">
        <v>0.31483870967741928</v>
      </c>
      <c r="R154" s="73">
        <v>31</v>
      </c>
      <c r="S154" s="28">
        <f t="shared" si="3"/>
        <v>0.11754730797394686</v>
      </c>
      <c r="T154">
        <f>Q154/'App MODELE'!$Q$4*1000</f>
        <v>0.10163759407986006</v>
      </c>
    </row>
    <row r="155" spans="16:20" x14ac:dyDescent="0.2">
      <c r="P155" s="19">
        <v>37773</v>
      </c>
      <c r="Q155">
        <v>0.2506000000000001</v>
      </c>
      <c r="R155" s="73">
        <v>30</v>
      </c>
      <c r="S155" s="28">
        <f t="shared" si="3"/>
        <v>9.6682098765432128E-2</v>
      </c>
      <c r="T155">
        <f>Q155/'App MODELE'!$Q$4*1000</f>
        <v>8.0899775959918166E-2</v>
      </c>
    </row>
    <row r="156" spans="16:20" x14ac:dyDescent="0.2">
      <c r="P156" s="19">
        <v>37803</v>
      </c>
      <c r="Q156">
        <v>0.22729032258064522</v>
      </c>
      <c r="R156" s="73">
        <v>31</v>
      </c>
      <c r="S156" s="28">
        <f t="shared" si="3"/>
        <v>8.4860484834470298E-2</v>
      </c>
      <c r="T156">
        <f>Q156/'App MODELE'!$Q$4*1000</f>
        <v>7.3374845070358019E-2</v>
      </c>
    </row>
    <row r="157" spans="16:20" x14ac:dyDescent="0.2">
      <c r="P157" s="19">
        <v>37834</v>
      </c>
      <c r="Q157">
        <v>0.10641935483870958</v>
      </c>
      <c r="R157" s="73">
        <v>31</v>
      </c>
      <c r="S157" s="28">
        <f t="shared" si="3"/>
        <v>3.9732435348980584E-2</v>
      </c>
      <c r="T157">
        <f>Q157/'App MODELE'!$Q$4*1000</f>
        <v>3.4354756441542837E-2</v>
      </c>
    </row>
    <row r="158" spans="16:20" x14ac:dyDescent="0.2">
      <c r="P158" s="19">
        <v>37865</v>
      </c>
      <c r="Q158">
        <v>6.0000000000000027E-3</v>
      </c>
      <c r="R158" s="73">
        <v>30</v>
      </c>
      <c r="S158" s="28">
        <f t="shared" si="3"/>
        <v>2.314814814814816E-3</v>
      </c>
      <c r="T158">
        <f>Q158/'App MODELE'!$Q$4*1000</f>
        <v>1.9369459527514329E-3</v>
      </c>
    </row>
    <row r="159" spans="16:20" x14ac:dyDescent="0.2">
      <c r="P159" s="19">
        <v>37895</v>
      </c>
      <c r="Q159">
        <v>1.2391935483870966</v>
      </c>
      <c r="R159" s="73">
        <v>31</v>
      </c>
      <c r="S159" s="28">
        <f t="shared" si="3"/>
        <v>0.46266186842409512</v>
      </c>
      <c r="T159">
        <f>Q159/'App MODELE'!$Q$4*1000</f>
        <v>0.40004182137067873</v>
      </c>
    </row>
    <row r="160" spans="16:20" x14ac:dyDescent="0.2">
      <c r="P160" s="19">
        <v>37926</v>
      </c>
      <c r="Q160">
        <v>1.3820999999999999</v>
      </c>
      <c r="R160" s="73">
        <v>30</v>
      </c>
      <c r="S160" s="28">
        <f t="shared" si="3"/>
        <v>0.53321759259259249</v>
      </c>
      <c r="T160">
        <f>Q160/'App MODELE'!$Q$4*1000</f>
        <v>0.44617550021629226</v>
      </c>
    </row>
    <row r="161" spans="16:20" x14ac:dyDescent="0.2">
      <c r="P161" s="19">
        <v>37956</v>
      </c>
      <c r="Q161">
        <v>5.433516129032256</v>
      </c>
      <c r="R161" s="73">
        <v>31</v>
      </c>
      <c r="S161" s="28">
        <f t="shared" si="3"/>
        <v>2.0286425212934049</v>
      </c>
      <c r="T161">
        <f>Q161/'App MODELE'!$Q$4*1000</f>
        <v>1.7540711792231092</v>
      </c>
    </row>
    <row r="162" spans="16:20" x14ac:dyDescent="0.2">
      <c r="P162" s="19">
        <v>37987</v>
      </c>
      <c r="Q162">
        <v>0.37816129032258078</v>
      </c>
      <c r="R162" s="73">
        <v>31</v>
      </c>
      <c r="S162" s="28">
        <f t="shared" si="3"/>
        <v>0.14118925116583811</v>
      </c>
      <c r="T162">
        <f>Q162/'App MODELE'!$Q$4*1000</f>
        <v>0.12207966346293032</v>
      </c>
    </row>
    <row r="163" spans="16:20" x14ac:dyDescent="0.2">
      <c r="P163" s="19">
        <v>38018</v>
      </c>
      <c r="Q163">
        <v>0.28431034482758621</v>
      </c>
      <c r="R163" s="73">
        <v>29</v>
      </c>
      <c r="S163" s="28">
        <f t="shared" si="3"/>
        <v>0.11346996520896641</v>
      </c>
      <c r="T163">
        <f>Q163/'App MODELE'!$Q$4*1000</f>
        <v>9.1782295289859511E-2</v>
      </c>
    </row>
    <row r="164" spans="16:20" x14ac:dyDescent="0.2">
      <c r="P164" s="19">
        <v>38047</v>
      </c>
      <c r="Q164">
        <v>0.19083870967741928</v>
      </c>
      <c r="R164" s="73">
        <v>31</v>
      </c>
      <c r="S164" s="28">
        <f t="shared" si="3"/>
        <v>7.1251011677650578E-2</v>
      </c>
      <c r="T164">
        <f>Q164/'App MODELE'!$Q$4*1000</f>
        <v>6.1607377722997132E-2</v>
      </c>
    </row>
    <row r="165" spans="16:20" x14ac:dyDescent="0.2">
      <c r="P165" s="19">
        <v>38078</v>
      </c>
      <c r="Q165">
        <v>0.14423333333333338</v>
      </c>
      <c r="R165" s="73">
        <v>30</v>
      </c>
      <c r="S165" s="28">
        <f t="shared" si="3"/>
        <v>5.5645576131687267E-2</v>
      </c>
      <c r="T165">
        <f>Q165/'App MODELE'!$Q$4*1000</f>
        <v>4.6562028541974713E-2</v>
      </c>
    </row>
    <row r="166" spans="16:20" x14ac:dyDescent="0.2">
      <c r="P166" s="19">
        <v>38108</v>
      </c>
      <c r="Q166">
        <v>0.22587096774193552</v>
      </c>
      <c r="R166" s="73">
        <v>31</v>
      </c>
      <c r="S166" s="28">
        <f t="shared" si="3"/>
        <v>8.4330558446063145E-2</v>
      </c>
      <c r="T166">
        <f>Q166/'App MODELE'!$Q$4*1000</f>
        <v>7.2916642801965192E-2</v>
      </c>
    </row>
    <row r="167" spans="16:20" x14ac:dyDescent="0.2">
      <c r="P167" s="19">
        <v>38139</v>
      </c>
      <c r="Q167">
        <v>1.8200000000000008E-2</v>
      </c>
      <c r="R167" s="73">
        <v>30</v>
      </c>
      <c r="S167" s="28">
        <f t="shared" si="3"/>
        <v>7.0216049382716087E-3</v>
      </c>
      <c r="T167">
        <f>Q167/'App MODELE'!$Q$4*1000</f>
        <v>5.8754027233460125E-3</v>
      </c>
    </row>
    <row r="168" spans="16:20" x14ac:dyDescent="0.2">
      <c r="P168" s="19">
        <v>38169</v>
      </c>
      <c r="Q168">
        <v>4.4193548387096793E-3</v>
      </c>
      <c r="R168" s="73">
        <v>31</v>
      </c>
      <c r="S168" s="28">
        <f t="shared" si="3"/>
        <v>1.6499980729949518E-3</v>
      </c>
      <c r="T168">
        <f>Q168/'App MODELE'!$Q$4*1000</f>
        <v>1.4266752447685282E-3</v>
      </c>
    </row>
    <row r="169" spans="16:20" x14ac:dyDescent="0.2">
      <c r="P169" s="19">
        <v>38200</v>
      </c>
      <c r="Q169">
        <v>5.4193548387096802E-3</v>
      </c>
      <c r="R169" s="73">
        <v>31</v>
      </c>
      <c r="S169" s="28">
        <f t="shared" si="3"/>
        <v>2.0233553011908901E-3</v>
      </c>
      <c r="T169">
        <f>Q169/'App MODELE'!$Q$4*1000</f>
        <v>1.7494995702271006E-3</v>
      </c>
    </row>
    <row r="170" spans="16:20" x14ac:dyDescent="0.2">
      <c r="P170" s="19">
        <v>38231</v>
      </c>
      <c r="Q170">
        <v>6.0000000000000027E-3</v>
      </c>
      <c r="R170" s="73">
        <v>30</v>
      </c>
      <c r="S170" s="28">
        <f t="shared" si="3"/>
        <v>2.314814814814816E-3</v>
      </c>
      <c r="T170">
        <f>Q170/'App MODELE'!$Q$4*1000</f>
        <v>1.9369459527514329E-3</v>
      </c>
    </row>
    <row r="171" spans="16:20" x14ac:dyDescent="0.2">
      <c r="P171" s="19">
        <v>38261</v>
      </c>
      <c r="Q171">
        <v>5.761290322580645E-2</v>
      </c>
      <c r="R171" s="73">
        <v>31</v>
      </c>
      <c r="S171" s="28">
        <f t="shared" si="3"/>
        <v>2.1510193856707903E-2</v>
      </c>
      <c r="T171">
        <f>Q171/'App MODELE'!$Q$4*1000</f>
        <v>1.8598846621580952E-2</v>
      </c>
    </row>
    <row r="172" spans="16:20" x14ac:dyDescent="0.2">
      <c r="P172" s="19">
        <v>38292</v>
      </c>
      <c r="Q172">
        <v>1.9766666666666675E-2</v>
      </c>
      <c r="R172" s="73">
        <v>30</v>
      </c>
      <c r="S172" s="28">
        <f t="shared" si="3"/>
        <v>7.6260288065843652E-3</v>
      </c>
      <c r="T172">
        <f>Q172/'App MODELE'!$Q$4*1000</f>
        <v>6.3811608332311085E-3</v>
      </c>
    </row>
    <row r="173" spans="16:20" x14ac:dyDescent="0.2">
      <c r="P173" s="19">
        <v>38322</v>
      </c>
      <c r="Q173">
        <v>0.11641935483870967</v>
      </c>
      <c r="R173" s="73">
        <v>31</v>
      </c>
      <c r="S173" s="28">
        <f t="shared" si="3"/>
        <v>4.3466007630939996E-2</v>
      </c>
      <c r="T173">
        <f>Q173/'App MODELE'!$Q$4*1000</f>
        <v>3.7582999696128584E-2</v>
      </c>
    </row>
    <row r="174" spans="16:20" x14ac:dyDescent="0.2">
      <c r="P174" s="19">
        <v>38353</v>
      </c>
      <c r="Q174">
        <v>4.8322580645161269E-2</v>
      </c>
      <c r="R174" s="73">
        <v>31</v>
      </c>
      <c r="S174" s="28">
        <f t="shared" si="3"/>
        <v>1.8041584768952085E-2</v>
      </c>
      <c r="T174">
        <f>Q174/'App MODELE'!$Q$4*1000</f>
        <v>1.5599704501191631E-2</v>
      </c>
    </row>
    <row r="175" spans="16:20" x14ac:dyDescent="0.2">
      <c r="P175" s="19">
        <v>38384</v>
      </c>
      <c r="Q175">
        <v>7.3571428571428552E-2</v>
      </c>
      <c r="R175" s="73">
        <v>28</v>
      </c>
      <c r="S175" s="28">
        <f t="shared" si="3"/>
        <v>3.0411470143612999E-2</v>
      </c>
      <c r="T175">
        <f>Q175/'App MODELE'!$Q$4*1000</f>
        <v>2.375064680159493E-2</v>
      </c>
    </row>
    <row r="176" spans="16:20" x14ac:dyDescent="0.2">
      <c r="P176" s="19">
        <v>38412</v>
      </c>
      <c r="Q176">
        <v>0.11535483870967743</v>
      </c>
      <c r="R176" s="73">
        <v>31</v>
      </c>
      <c r="S176" s="28">
        <f t="shared" si="3"/>
        <v>4.3068562839634644E-2</v>
      </c>
      <c r="T176">
        <f>Q176/'App MODELE'!$Q$4*1000</f>
        <v>3.7239347994833985E-2</v>
      </c>
    </row>
    <row r="177" spans="16:20" x14ac:dyDescent="0.2">
      <c r="P177" s="19">
        <v>38443</v>
      </c>
      <c r="Q177">
        <v>3.4000000000000023E-2</v>
      </c>
      <c r="R177" s="73">
        <v>30</v>
      </c>
      <c r="S177" s="28">
        <f t="shared" si="3"/>
        <v>1.3117283950617294E-2</v>
      </c>
      <c r="T177">
        <f>Q177/'App MODELE'!$Q$4*1000</f>
        <v>1.0976027065591455E-2</v>
      </c>
    </row>
    <row r="178" spans="16:20" x14ac:dyDescent="0.2">
      <c r="P178" s="19">
        <v>38473</v>
      </c>
      <c r="Q178">
        <v>4.6290322580645173E-2</v>
      </c>
      <c r="R178" s="73">
        <v>31</v>
      </c>
      <c r="S178" s="28">
        <f t="shared" si="3"/>
        <v>1.7282826531005515E-2</v>
      </c>
      <c r="T178">
        <f>Q178/'App MODELE'!$Q$4*1000</f>
        <v>1.4943642162356481E-2</v>
      </c>
    </row>
    <row r="179" spans="16:20" x14ac:dyDescent="0.2">
      <c r="P179" s="19">
        <v>38504</v>
      </c>
      <c r="Q179">
        <v>6.9333333333333374E-3</v>
      </c>
      <c r="R179" s="73">
        <v>30</v>
      </c>
      <c r="S179" s="28">
        <f t="shared" si="3"/>
        <v>2.6748971193415656E-3</v>
      </c>
      <c r="T179">
        <f>Q179/'App MODELE'!$Q$4*1000</f>
        <v>2.2382486565127669E-3</v>
      </c>
    </row>
    <row r="180" spans="16:20" x14ac:dyDescent="0.2">
      <c r="P180" s="19">
        <v>38534</v>
      </c>
      <c r="Q180">
        <v>6.0000000000000027E-3</v>
      </c>
      <c r="R180" s="73">
        <v>31</v>
      </c>
      <c r="S180" s="28">
        <f t="shared" si="3"/>
        <v>2.240143369175628E-3</v>
      </c>
      <c r="T180">
        <f>Q180/'App MODELE'!$Q$4*1000</f>
        <v>1.9369459527514329E-3</v>
      </c>
    </row>
    <row r="181" spans="16:20" x14ac:dyDescent="0.2">
      <c r="P181" s="19">
        <v>38565</v>
      </c>
      <c r="Q181">
        <v>6.0000000000000027E-3</v>
      </c>
      <c r="R181" s="73">
        <v>31</v>
      </c>
      <c r="S181" s="28">
        <f t="shared" si="3"/>
        <v>2.240143369175628E-3</v>
      </c>
      <c r="T181">
        <f>Q181/'App MODELE'!$Q$4*1000</f>
        <v>1.9369459527514329E-3</v>
      </c>
    </row>
    <row r="182" spans="16:20" x14ac:dyDescent="0.2">
      <c r="P182" s="19">
        <v>38596</v>
      </c>
      <c r="Q182">
        <v>1.4533333333333339E-2</v>
      </c>
      <c r="R182" s="73">
        <v>30</v>
      </c>
      <c r="S182" s="28">
        <f t="shared" si="3"/>
        <v>5.606995884773665E-3</v>
      </c>
      <c r="T182">
        <f>Q182/'App MODELE'!$Q$4*1000</f>
        <v>4.6917135299979146E-3</v>
      </c>
    </row>
    <row r="183" spans="16:20" x14ac:dyDescent="0.2">
      <c r="P183" s="19">
        <v>38626</v>
      </c>
      <c r="Q183">
        <v>1.6612903225806462E-2</v>
      </c>
      <c r="R183" s="73">
        <v>31</v>
      </c>
      <c r="S183" s="28">
        <f t="shared" si="3"/>
        <v>6.2025475006744551E-3</v>
      </c>
      <c r="T183">
        <f>Q183/'App MODELE'!$Q$4*1000</f>
        <v>5.3630492777795059E-3</v>
      </c>
    </row>
    <row r="184" spans="16:20" x14ac:dyDescent="0.2">
      <c r="P184" s="19">
        <v>38657</v>
      </c>
      <c r="Q184">
        <v>0.90386666666666671</v>
      </c>
      <c r="R184" s="73">
        <v>30</v>
      </c>
      <c r="S184" s="28">
        <f t="shared" si="3"/>
        <v>0.34871399176954737</v>
      </c>
      <c r="T184">
        <f>Q184/'App MODELE'!$Q$4*1000</f>
        <v>0.29179014697115457</v>
      </c>
    </row>
    <row r="185" spans="16:20" x14ac:dyDescent="0.2">
      <c r="P185" s="19">
        <v>38687</v>
      </c>
      <c r="Q185">
        <v>0.35909677419354841</v>
      </c>
      <c r="R185" s="73">
        <v>31</v>
      </c>
      <c r="S185" s="28">
        <f t="shared" si="3"/>
        <v>0.13407137626700583</v>
      </c>
      <c r="T185">
        <f>Q185/'App MODELE'!$Q$4*1000</f>
        <v>0.1159251739033814</v>
      </c>
    </row>
    <row r="186" spans="16:20" x14ac:dyDescent="0.2">
      <c r="P186" s="19">
        <v>38718</v>
      </c>
      <c r="Q186">
        <v>5.8299677419354854</v>
      </c>
      <c r="R186" s="73">
        <v>31</v>
      </c>
      <c r="S186" s="28">
        <f t="shared" si="3"/>
        <v>2.1766605966007635</v>
      </c>
      <c r="T186">
        <f>Q186/'App MODELE'!$Q$4*1000</f>
        <v>1.882055403735557</v>
      </c>
    </row>
    <row r="187" spans="16:20" x14ac:dyDescent="0.2">
      <c r="P187" s="19">
        <v>38749</v>
      </c>
      <c r="Q187">
        <v>7.335</v>
      </c>
      <c r="R187" s="73">
        <v>28</v>
      </c>
      <c r="S187" s="28">
        <f t="shared" si="3"/>
        <v>3.0319940476190474</v>
      </c>
      <c r="T187">
        <f>Q187/'App MODELE'!$Q$4*1000</f>
        <v>2.3679164272386255</v>
      </c>
    </row>
    <row r="188" spans="16:20" x14ac:dyDescent="0.2">
      <c r="P188" s="19">
        <v>38777</v>
      </c>
      <c r="Q188">
        <v>6.1977419354838714</v>
      </c>
      <c r="R188" s="73">
        <v>31</v>
      </c>
      <c r="S188" s="28">
        <f t="shared" si="3"/>
        <v>2.3139717501059853</v>
      </c>
      <c r="T188">
        <f>Q188/'App MODELE'!$Q$4*1000</f>
        <v>2.0007818596888853</v>
      </c>
    </row>
    <row r="189" spans="16:20" x14ac:dyDescent="0.2">
      <c r="P189" s="19">
        <v>38808</v>
      </c>
      <c r="Q189">
        <v>1.7130000000000005</v>
      </c>
      <c r="R189" s="73">
        <v>30</v>
      </c>
      <c r="S189" s="28">
        <f t="shared" si="3"/>
        <v>0.66087962962962987</v>
      </c>
      <c r="T189">
        <f>Q189/'App MODELE'!$Q$4*1000</f>
        <v>0.55299806951053387</v>
      </c>
    </row>
    <row r="190" spans="16:20" x14ac:dyDescent="0.2">
      <c r="P190" s="19">
        <v>38838</v>
      </c>
      <c r="Q190">
        <v>1.2901290322580647</v>
      </c>
      <c r="R190" s="73">
        <v>31</v>
      </c>
      <c r="S190" s="28">
        <f t="shared" si="3"/>
        <v>0.4816789994989788</v>
      </c>
      <c r="T190">
        <f>Q190/'App MODELE'!$Q$4*1000</f>
        <v>0.41648503459323</v>
      </c>
    </row>
    <row r="191" spans="16:20" x14ac:dyDescent="0.2">
      <c r="P191" s="19">
        <v>38869</v>
      </c>
      <c r="Q191">
        <v>0.95010000000000017</v>
      </c>
      <c r="R191" s="73">
        <v>30</v>
      </c>
      <c r="S191" s="28">
        <f t="shared" si="3"/>
        <v>0.36655092592592592</v>
      </c>
      <c r="T191">
        <f>Q191/'App MODELE'!$Q$4*1000</f>
        <v>0.30671539161818928</v>
      </c>
    </row>
    <row r="192" spans="16:20" x14ac:dyDescent="0.2">
      <c r="P192" s="19">
        <v>38899</v>
      </c>
      <c r="Q192">
        <v>0.74264516129032299</v>
      </c>
      <c r="R192" s="73">
        <v>31</v>
      </c>
      <c r="S192" s="28">
        <f t="shared" si="3"/>
        <v>0.2772719389524802</v>
      </c>
      <c r="T192">
        <f>Q192/'App MODELE'!$Q$4*1000</f>
        <v>0.2397439232486209</v>
      </c>
    </row>
    <row r="193" spans="16:20" x14ac:dyDescent="0.2">
      <c r="P193" s="19">
        <v>38930</v>
      </c>
      <c r="Q193">
        <v>0.69870967741935497</v>
      </c>
      <c r="R193" s="73">
        <v>31</v>
      </c>
      <c r="S193" s="28">
        <f t="shared" si="3"/>
        <v>0.26086830847496828</v>
      </c>
      <c r="T193">
        <f>Q193/'App MODELE'!$Q$4*1000</f>
        <v>0.22556048030427969</v>
      </c>
    </row>
    <row r="194" spans="16:20" x14ac:dyDescent="0.2">
      <c r="P194" s="19">
        <v>38961</v>
      </c>
      <c r="Q194">
        <v>0.12133333333333338</v>
      </c>
      <c r="R194" s="73">
        <v>30</v>
      </c>
      <c r="S194" s="28">
        <f t="shared" si="3"/>
        <v>4.6810699588477382E-2</v>
      </c>
      <c r="T194">
        <f>Q194/'App MODELE'!$Q$4*1000</f>
        <v>3.9169351488973415E-2</v>
      </c>
    </row>
    <row r="195" spans="16:20" x14ac:dyDescent="0.2">
      <c r="P195" s="19">
        <v>38991</v>
      </c>
      <c r="Q195">
        <v>0.14309677419354838</v>
      </c>
      <c r="R195" s="73">
        <v>31</v>
      </c>
      <c r="S195" s="28">
        <f t="shared" ref="S195:S258" si="4">Q195/R195/24/3600*1000000</f>
        <v>5.3426214976683241E-2</v>
      </c>
      <c r="T195">
        <f>Q195/'App MODELE'!$Q$4*1000</f>
        <v>4.6195119604329843E-2</v>
      </c>
    </row>
    <row r="196" spans="16:20" x14ac:dyDescent="0.2">
      <c r="P196" s="19">
        <v>39022</v>
      </c>
      <c r="Q196">
        <v>0.19493333333333338</v>
      </c>
      <c r="R196" s="73">
        <v>30</v>
      </c>
      <c r="S196" s="28">
        <f t="shared" si="4"/>
        <v>7.5205761316872455E-2</v>
      </c>
      <c r="T196">
        <f>Q196/'App MODELE'!$Q$4*1000</f>
        <v>6.2929221842724301E-2</v>
      </c>
    </row>
    <row r="197" spans="16:20" x14ac:dyDescent="0.2">
      <c r="P197" s="19">
        <v>39052</v>
      </c>
      <c r="Q197">
        <v>0.35977419354838697</v>
      </c>
      <c r="R197" s="73">
        <v>31</v>
      </c>
      <c r="S197" s="28">
        <f t="shared" si="4"/>
        <v>0.13432429567965462</v>
      </c>
      <c r="T197">
        <f>Q197/'App MODELE'!$Q$4*1000</f>
        <v>0.11614386134965973</v>
      </c>
    </row>
    <row r="198" spans="16:20" x14ac:dyDescent="0.2">
      <c r="P198" s="19">
        <v>39083</v>
      </c>
      <c r="Q198">
        <v>0.34593548387096762</v>
      </c>
      <c r="R198" s="73">
        <v>31</v>
      </c>
      <c r="S198" s="28">
        <f t="shared" si="4"/>
        <v>0.12915751339268502</v>
      </c>
      <c r="T198">
        <f>Q198/'App MODELE'!$Q$4*1000</f>
        <v>0.11167638923282983</v>
      </c>
    </row>
    <row r="199" spans="16:20" x14ac:dyDescent="0.2">
      <c r="P199" s="19">
        <v>39114</v>
      </c>
      <c r="Q199">
        <v>0.66796428571428579</v>
      </c>
      <c r="R199" s="73">
        <v>28</v>
      </c>
      <c r="S199" s="28">
        <f t="shared" si="4"/>
        <v>0.27610957577475442</v>
      </c>
      <c r="T199">
        <f>Q199/'App MODELE'!$Q$4*1000</f>
        <v>0.21563511996613116</v>
      </c>
    </row>
    <row r="200" spans="16:20" x14ac:dyDescent="0.2">
      <c r="P200" s="19">
        <v>39142</v>
      </c>
      <c r="Q200">
        <v>0.55483870967741933</v>
      </c>
      <c r="R200" s="73">
        <v>31</v>
      </c>
      <c r="S200" s="28">
        <f t="shared" si="4"/>
        <v>0.20715304274097199</v>
      </c>
      <c r="T200">
        <f>Q200/'App MODELE'!$Q$4*1000</f>
        <v>0.17911543218991735</v>
      </c>
    </row>
    <row r="201" spans="16:20" x14ac:dyDescent="0.2">
      <c r="P201" s="19">
        <v>39173</v>
      </c>
      <c r="Q201">
        <v>1.1481666666666668</v>
      </c>
      <c r="R201" s="73">
        <v>30</v>
      </c>
      <c r="S201" s="28">
        <f t="shared" si="4"/>
        <v>0.44296553497942392</v>
      </c>
      <c r="T201">
        <f>Q201/'App MODELE'!$Q$4*1000</f>
        <v>0.37065612968068373</v>
      </c>
    </row>
    <row r="202" spans="16:20" x14ac:dyDescent="0.2">
      <c r="P202" s="19">
        <v>39203</v>
      </c>
      <c r="Q202">
        <v>0.56506451612903219</v>
      </c>
      <c r="R202" s="73">
        <v>31</v>
      </c>
      <c r="S202" s="28">
        <f t="shared" si="4"/>
        <v>0.21097092149381427</v>
      </c>
      <c r="T202">
        <f>Q202/'App MODELE'!$Q$4*1000</f>
        <v>0.18241657125992916</v>
      </c>
    </row>
    <row r="203" spans="16:20" x14ac:dyDescent="0.2">
      <c r="P203" s="19">
        <v>39234</v>
      </c>
      <c r="Q203">
        <v>0.5138999999999998</v>
      </c>
      <c r="R203" s="73">
        <v>30</v>
      </c>
      <c r="S203" s="28">
        <f t="shared" si="4"/>
        <v>0.1982638888888888</v>
      </c>
      <c r="T203">
        <f>Q203/'App MODELE'!$Q$4*1000</f>
        <v>0.16589942085316009</v>
      </c>
    </row>
    <row r="204" spans="16:20" x14ac:dyDescent="0.2">
      <c r="P204" s="19">
        <v>39264</v>
      </c>
      <c r="Q204">
        <v>0.45119354838709691</v>
      </c>
      <c r="R204" s="73">
        <v>31</v>
      </c>
      <c r="S204" s="28">
        <f t="shared" si="4"/>
        <v>0.16845637260569629</v>
      </c>
      <c r="T204">
        <f>Q204/'App MODELE'!$Q$4*1000</f>
        <v>0.1456562529093241</v>
      </c>
    </row>
    <row r="205" spans="16:20" x14ac:dyDescent="0.2">
      <c r="P205" s="19">
        <v>39295</v>
      </c>
      <c r="Q205">
        <v>0.39883870967741936</v>
      </c>
      <c r="R205" s="73">
        <v>31</v>
      </c>
      <c r="S205" s="28">
        <f t="shared" si="4"/>
        <v>0.14890931514240568</v>
      </c>
      <c r="T205">
        <f>Q205/'App MODELE'!$Q$4*1000</f>
        <v>0.12875483741838012</v>
      </c>
    </row>
    <row r="206" spans="16:20" x14ac:dyDescent="0.2">
      <c r="P206" s="19">
        <v>39326</v>
      </c>
      <c r="Q206">
        <v>0.39100000000000001</v>
      </c>
      <c r="R206" s="73">
        <v>30</v>
      </c>
      <c r="S206" s="28">
        <f t="shared" si="4"/>
        <v>0.1508487654320988</v>
      </c>
      <c r="T206">
        <f>Q206/'App MODELE'!$Q$4*1000</f>
        <v>0.12622431125430164</v>
      </c>
    </row>
    <row r="207" spans="16:20" x14ac:dyDescent="0.2">
      <c r="P207" s="19">
        <v>39356</v>
      </c>
      <c r="Q207">
        <v>0.45429032258064522</v>
      </c>
      <c r="R207" s="73">
        <v>31</v>
      </c>
      <c r="S207" s="28">
        <f t="shared" si="4"/>
        <v>0.16961257563494819</v>
      </c>
      <c r="T207">
        <f>Q207/'App MODELE'!$Q$4*1000</f>
        <v>0.14665596694945388</v>
      </c>
    </row>
    <row r="208" spans="16:20" x14ac:dyDescent="0.2">
      <c r="P208" s="19">
        <v>39387</v>
      </c>
      <c r="Q208">
        <v>0.90993333333333326</v>
      </c>
      <c r="R208" s="73">
        <v>30</v>
      </c>
      <c r="S208" s="28">
        <f t="shared" si="4"/>
        <v>0.35105452674897109</v>
      </c>
      <c r="T208">
        <f>Q208/'App MODELE'!$Q$4*1000</f>
        <v>0.29374861454560325</v>
      </c>
    </row>
    <row r="209" spans="16:20" x14ac:dyDescent="0.2">
      <c r="P209" s="19">
        <v>39417</v>
      </c>
      <c r="Q209">
        <v>1.9290322580645176E-2</v>
      </c>
      <c r="R209" s="73">
        <v>31</v>
      </c>
      <c r="S209" s="28">
        <f t="shared" si="4"/>
        <v>7.2021813697151936E-3</v>
      </c>
      <c r="T209">
        <f>Q209/'App MODELE'!$Q$4*1000</f>
        <v>6.2273853749750391E-3</v>
      </c>
    </row>
    <row r="210" spans="16:20" x14ac:dyDescent="0.2">
      <c r="P210" s="19">
        <v>39448</v>
      </c>
      <c r="Q210">
        <v>1.2230967741935479</v>
      </c>
      <c r="R210" s="73">
        <v>31</v>
      </c>
      <c r="S210" s="28">
        <f t="shared" si="4"/>
        <v>0.45665202142829592</v>
      </c>
      <c r="T210">
        <f>Q210/'App MODELE'!$Q$4*1000</f>
        <v>0.39484539109958738</v>
      </c>
    </row>
    <row r="211" spans="16:20" x14ac:dyDescent="0.2">
      <c r="P211" s="19">
        <v>39479</v>
      </c>
      <c r="Q211">
        <v>0.12589655172413794</v>
      </c>
      <c r="R211" s="73">
        <v>29</v>
      </c>
      <c r="S211" s="28">
        <f t="shared" si="4"/>
        <v>5.0246069493988646E-2</v>
      </c>
      <c r="T211">
        <f>Q211/'App MODELE'!$Q$4*1000</f>
        <v>4.0642469387905042E-2</v>
      </c>
    </row>
    <row r="212" spans="16:20" x14ac:dyDescent="0.2">
      <c r="P212" s="19">
        <v>39508</v>
      </c>
      <c r="Q212">
        <v>4.309677419354839E-2</v>
      </c>
      <c r="R212" s="73">
        <v>31</v>
      </c>
      <c r="S212" s="28">
        <f t="shared" si="4"/>
        <v>1.609049215708945E-2</v>
      </c>
      <c r="T212">
        <f>Q212/'App MODELE'!$Q$4*1000</f>
        <v>1.391268705847265E-2</v>
      </c>
    </row>
    <row r="213" spans="16:20" x14ac:dyDescent="0.2">
      <c r="P213" s="19">
        <v>39539</v>
      </c>
      <c r="Q213">
        <v>3.4066666666666676E-2</v>
      </c>
      <c r="R213" s="73">
        <v>30</v>
      </c>
      <c r="S213" s="28">
        <f t="shared" si="4"/>
        <v>1.3143004115226342E-2</v>
      </c>
      <c r="T213">
        <f>Q213/'App MODELE'!$Q$4*1000</f>
        <v>1.0997548687288689E-2</v>
      </c>
    </row>
    <row r="214" spans="16:20" x14ac:dyDescent="0.2">
      <c r="P214" s="19">
        <v>39569</v>
      </c>
      <c r="Q214">
        <v>2.4774193548387103E-2</v>
      </c>
      <c r="R214" s="73">
        <v>31</v>
      </c>
      <c r="S214" s="28">
        <f t="shared" si="4"/>
        <v>9.2496242340154959E-3</v>
      </c>
      <c r="T214">
        <f>Q214/'App MODELE'!$Q$4*1000</f>
        <v>7.9977123210381706E-3</v>
      </c>
    </row>
    <row r="215" spans="16:20" x14ac:dyDescent="0.2">
      <c r="P215" s="19">
        <v>39600</v>
      </c>
      <c r="Q215">
        <v>6.0000000000000027E-3</v>
      </c>
      <c r="R215" s="73">
        <v>30</v>
      </c>
      <c r="S215" s="28">
        <f t="shared" si="4"/>
        <v>2.314814814814816E-3</v>
      </c>
      <c r="T215">
        <f>Q215/'App MODELE'!$Q$4*1000</f>
        <v>1.9369459527514329E-3</v>
      </c>
    </row>
    <row r="216" spans="16:20" x14ac:dyDescent="0.2">
      <c r="P216" s="19">
        <v>39630</v>
      </c>
      <c r="Q216">
        <v>6.0000000000000027E-3</v>
      </c>
      <c r="R216" s="73">
        <v>31</v>
      </c>
      <c r="S216" s="28">
        <f t="shared" si="4"/>
        <v>2.240143369175628E-3</v>
      </c>
      <c r="T216">
        <f>Q216/'App MODELE'!$Q$4*1000</f>
        <v>1.9369459527514329E-3</v>
      </c>
    </row>
    <row r="217" spans="16:20" x14ac:dyDescent="0.2">
      <c r="P217" s="19">
        <v>39661</v>
      </c>
      <c r="Q217">
        <v>6.0000000000000027E-3</v>
      </c>
      <c r="R217" s="73">
        <v>31</v>
      </c>
      <c r="S217" s="28">
        <f t="shared" si="4"/>
        <v>2.240143369175628E-3</v>
      </c>
      <c r="T217">
        <f>Q217/'App MODELE'!$Q$4*1000</f>
        <v>1.9369459527514329E-3</v>
      </c>
    </row>
    <row r="218" spans="16:20" x14ac:dyDescent="0.2">
      <c r="P218" s="19">
        <v>39692</v>
      </c>
      <c r="Q218">
        <v>0.74130000000000007</v>
      </c>
      <c r="R218" s="73">
        <v>30</v>
      </c>
      <c r="S218" s="28">
        <f t="shared" si="4"/>
        <v>0.28599537037037043</v>
      </c>
      <c r="T218">
        <f>Q218/'App MODELE'!$Q$4*1000</f>
        <v>0.23930967246243942</v>
      </c>
    </row>
    <row r="219" spans="16:20" x14ac:dyDescent="0.2">
      <c r="P219" s="19">
        <v>39722</v>
      </c>
      <c r="Q219">
        <v>0.46599999999999997</v>
      </c>
      <c r="R219" s="73">
        <v>31</v>
      </c>
      <c r="S219" s="28">
        <f t="shared" si="4"/>
        <v>0.17398446833930706</v>
      </c>
      <c r="T219">
        <f>Q219/'App MODELE'!$Q$4*1000</f>
        <v>0.15043613566369451</v>
      </c>
    </row>
    <row r="220" spans="16:20" x14ac:dyDescent="0.2">
      <c r="P220" s="19">
        <v>39753</v>
      </c>
      <c r="Q220">
        <v>1.6363999999999999</v>
      </c>
      <c r="R220" s="73">
        <v>30</v>
      </c>
      <c r="S220" s="28">
        <f t="shared" si="4"/>
        <v>0.63132716049382709</v>
      </c>
      <c r="T220">
        <f>Q220/'App MODELE'!$Q$4*1000</f>
        <v>0.52826972618040713</v>
      </c>
    </row>
    <row r="221" spans="16:20" x14ac:dyDescent="0.2">
      <c r="P221" s="19">
        <v>39783</v>
      </c>
      <c r="Q221">
        <v>3.3469032258064524</v>
      </c>
      <c r="R221" s="73">
        <v>31</v>
      </c>
      <c r="S221" s="28">
        <f t="shared" si="4"/>
        <v>1.2495905114271404</v>
      </c>
      <c r="T221">
        <f>Q221/'App MODELE'!$Q$4*1000</f>
        <v>1.0804617762460864</v>
      </c>
    </row>
    <row r="222" spans="16:20" x14ac:dyDescent="0.2">
      <c r="P222" s="19">
        <v>39814</v>
      </c>
      <c r="Q222">
        <v>4.4706451612903209</v>
      </c>
      <c r="R222" s="73">
        <v>31</v>
      </c>
      <c r="S222" s="28">
        <f t="shared" si="4"/>
        <v>1.6691476856669356</v>
      </c>
      <c r="T222">
        <f>Q222/'App MODELE'!$Q$4*1000</f>
        <v>1.4432330085581764</v>
      </c>
    </row>
    <row r="223" spans="16:20" x14ac:dyDescent="0.2">
      <c r="P223" s="19">
        <v>39845</v>
      </c>
      <c r="Q223">
        <v>11.850000000000003</v>
      </c>
      <c r="R223" s="73">
        <v>28</v>
      </c>
      <c r="S223" s="28">
        <f t="shared" si="4"/>
        <v>4.898313492063493</v>
      </c>
      <c r="T223">
        <f>Q223/'App MODELE'!$Q$4*1000</f>
        <v>3.8254682566840787</v>
      </c>
    </row>
    <row r="224" spans="16:20" x14ac:dyDescent="0.2">
      <c r="P224" s="19">
        <v>39873</v>
      </c>
      <c r="Q224">
        <v>1.5943870967741942</v>
      </c>
      <c r="R224" s="73">
        <v>31</v>
      </c>
      <c r="S224" s="28">
        <f t="shared" si="4"/>
        <v>0.59527594712298182</v>
      </c>
      <c r="T224">
        <f>Q224/'App MODELE'!$Q$4*1000</f>
        <v>0.51470693903598008</v>
      </c>
    </row>
    <row r="225" spans="16:20" x14ac:dyDescent="0.2">
      <c r="P225" s="19">
        <v>39904</v>
      </c>
      <c r="Q225">
        <v>0.47666666666666668</v>
      </c>
      <c r="R225" s="73">
        <v>30</v>
      </c>
      <c r="S225" s="28">
        <f t="shared" si="4"/>
        <v>0.18389917695473251</v>
      </c>
      <c r="T225">
        <f>Q225/'App MODELE'!$Q$4*1000</f>
        <v>0.15387959513525265</v>
      </c>
    </row>
    <row r="226" spans="16:20" x14ac:dyDescent="0.2">
      <c r="P226" s="19">
        <v>39934</v>
      </c>
      <c r="Q226">
        <v>5.6774193548387079E-2</v>
      </c>
      <c r="R226" s="73">
        <v>31</v>
      </c>
      <c r="S226" s="28">
        <f t="shared" si="4"/>
        <v>2.1197055536285495E-2</v>
      </c>
      <c r="T226">
        <f>Q226/'App MODELE'!$Q$4*1000</f>
        <v>1.8328090735712465E-2</v>
      </c>
    </row>
    <row r="227" spans="16:20" x14ac:dyDescent="0.2">
      <c r="P227" s="19">
        <v>39965</v>
      </c>
      <c r="Q227">
        <v>0.35706666666666664</v>
      </c>
      <c r="R227" s="73">
        <v>30</v>
      </c>
      <c r="S227" s="28">
        <f t="shared" si="4"/>
        <v>0.13775720164609051</v>
      </c>
      <c r="T227">
        <f>Q227/'App MODELE'!$Q$4*1000</f>
        <v>0.11526980581040742</v>
      </c>
    </row>
    <row r="228" spans="16:20" x14ac:dyDescent="0.2">
      <c r="P228" s="19">
        <v>39995</v>
      </c>
      <c r="Q228">
        <v>2.6000000000000016E-2</v>
      </c>
      <c r="R228" s="73">
        <v>31</v>
      </c>
      <c r="S228" s="28">
        <f t="shared" si="4"/>
        <v>9.7072879330943919E-3</v>
      </c>
      <c r="T228">
        <f>Q228/'App MODELE'!$Q$4*1000</f>
        <v>8.393432461922876E-3</v>
      </c>
    </row>
    <row r="229" spans="16:20" x14ac:dyDescent="0.2">
      <c r="P229" s="19">
        <v>40026</v>
      </c>
      <c r="Q229">
        <v>2.6000000000000016E-2</v>
      </c>
      <c r="R229" s="73">
        <v>31</v>
      </c>
      <c r="S229" s="28">
        <f t="shared" si="4"/>
        <v>9.7072879330943919E-3</v>
      </c>
      <c r="T229">
        <f>Q229/'App MODELE'!$Q$4*1000</f>
        <v>8.393432461922876E-3</v>
      </c>
    </row>
    <row r="230" spans="16:20" x14ac:dyDescent="0.2">
      <c r="P230" s="19">
        <v>40057</v>
      </c>
      <c r="Q230">
        <v>0.63066666666666693</v>
      </c>
      <c r="R230" s="73">
        <v>30</v>
      </c>
      <c r="S230" s="28">
        <f t="shared" si="4"/>
        <v>0.24331275720164616</v>
      </c>
      <c r="T230">
        <f>Q230/'App MODELE'!$Q$4*1000</f>
        <v>0.20359454125587281</v>
      </c>
    </row>
    <row r="231" spans="16:20" x14ac:dyDescent="0.2">
      <c r="P231" s="19">
        <v>40087</v>
      </c>
      <c r="Q231">
        <v>4.0838709677419371E-2</v>
      </c>
      <c r="R231" s="73">
        <v>31</v>
      </c>
      <c r="S231" s="28">
        <f t="shared" si="4"/>
        <v>1.5247427448259918E-2</v>
      </c>
      <c r="T231">
        <f>Q231/'App MODELE'!$Q$4*1000</f>
        <v>1.3183728904211364E-2</v>
      </c>
    </row>
    <row r="232" spans="16:20" x14ac:dyDescent="0.2">
      <c r="P232" s="19">
        <v>40118</v>
      </c>
      <c r="Q232">
        <v>6.4366666666666669E-2</v>
      </c>
      <c r="R232" s="73">
        <v>30</v>
      </c>
      <c r="S232" s="28">
        <f t="shared" si="4"/>
        <v>2.4832818930041151E-2</v>
      </c>
      <c r="T232">
        <f>Q232/'App MODELE'!$Q$4*1000</f>
        <v>2.0779125748683416E-2</v>
      </c>
    </row>
    <row r="233" spans="16:20" x14ac:dyDescent="0.2">
      <c r="P233" s="19">
        <v>40148</v>
      </c>
      <c r="Q233">
        <v>12.87216129032258</v>
      </c>
      <c r="R233" s="73">
        <v>31</v>
      </c>
      <c r="S233" s="28">
        <f t="shared" si="4"/>
        <v>4.8059144602458863</v>
      </c>
      <c r="T233">
        <f>Q233/'App MODELE'!$Q$4*1000</f>
        <v>4.1554467857423285</v>
      </c>
    </row>
    <row r="234" spans="16:20" x14ac:dyDescent="0.2">
      <c r="P234" s="19">
        <v>40179</v>
      </c>
      <c r="Q234">
        <v>13.17225806451613</v>
      </c>
      <c r="R234" s="73">
        <v>31</v>
      </c>
      <c r="S234" s="28">
        <f t="shared" si="4"/>
        <v>4.9179577600493314</v>
      </c>
      <c r="T234">
        <f>Q234/'App MODELE'!$Q$4*1000</f>
        <v>4.252325324443655</v>
      </c>
    </row>
    <row r="235" spans="16:20" x14ac:dyDescent="0.2">
      <c r="P235" s="19">
        <v>40210</v>
      </c>
      <c r="Q235">
        <v>19.642500000000002</v>
      </c>
      <c r="R235" s="73">
        <v>28</v>
      </c>
      <c r="S235" s="28">
        <f t="shared" si="4"/>
        <v>8.1194196428571441</v>
      </c>
      <c r="T235">
        <f>Q235/'App MODELE'!$Q$4*1000</f>
        <v>6.3410768128200008</v>
      </c>
    </row>
    <row r="236" spans="16:20" x14ac:dyDescent="0.2">
      <c r="P236" s="19">
        <v>40238</v>
      </c>
      <c r="Q236">
        <v>11.435483870967742</v>
      </c>
      <c r="R236" s="73">
        <v>31</v>
      </c>
      <c r="S236" s="28">
        <f t="shared" si="4"/>
        <v>4.26952056114387</v>
      </c>
      <c r="T236">
        <f>Q236/'App MODELE'!$Q$4*1000</f>
        <v>3.6916523669375407</v>
      </c>
    </row>
    <row r="237" spans="16:20" x14ac:dyDescent="0.2">
      <c r="P237" s="19">
        <v>40269</v>
      </c>
      <c r="Q237">
        <v>1.2912000000000001</v>
      </c>
      <c r="R237" s="73">
        <v>30</v>
      </c>
      <c r="S237" s="28">
        <f t="shared" si="4"/>
        <v>0.49814814814814817</v>
      </c>
      <c r="T237">
        <f>Q237/'App MODELE'!$Q$4*1000</f>
        <v>0.41683076903210814</v>
      </c>
    </row>
    <row r="238" spans="16:20" x14ac:dyDescent="0.2">
      <c r="P238" s="19">
        <v>40299</v>
      </c>
      <c r="Q238">
        <v>0.92132258064516126</v>
      </c>
      <c r="R238" s="73">
        <v>31</v>
      </c>
      <c r="S238" s="28">
        <f t="shared" si="4"/>
        <v>0.34398244498400588</v>
      </c>
      <c r="T238">
        <f>Q238/'App MODELE'!$Q$4*1000</f>
        <v>0.29742534062652498</v>
      </c>
    </row>
    <row r="239" spans="16:20" x14ac:dyDescent="0.2">
      <c r="P239" s="19">
        <v>40330</v>
      </c>
      <c r="Q239">
        <v>0.42436666666666656</v>
      </c>
      <c r="R239" s="73">
        <v>30</v>
      </c>
      <c r="S239" s="28">
        <f t="shared" si="4"/>
        <v>0.16372170781893003</v>
      </c>
      <c r="T239">
        <f>Q239/'App MODELE'!$Q$4*1000</f>
        <v>0.1369958829137693</v>
      </c>
    </row>
    <row r="240" spans="16:20" x14ac:dyDescent="0.2">
      <c r="P240" s="19">
        <v>40360</v>
      </c>
      <c r="Q240">
        <v>0.17890322580645154</v>
      </c>
      <c r="R240" s="73">
        <v>31</v>
      </c>
      <c r="S240" s="28">
        <f t="shared" si="4"/>
        <v>6.6794812502408735E-2</v>
      </c>
      <c r="T240">
        <f>Q240/'App MODELE'!$Q$4*1000</f>
        <v>5.7754313193330305E-2</v>
      </c>
    </row>
    <row r="241" spans="16:20" x14ac:dyDescent="0.2">
      <c r="P241" s="19">
        <v>40391</v>
      </c>
      <c r="Q241">
        <v>0.13996774193548395</v>
      </c>
      <c r="R241" s="73">
        <v>31</v>
      </c>
      <c r="S241" s="28">
        <f t="shared" si="4"/>
        <v>5.2257968165876627E-2</v>
      </c>
      <c r="T241">
        <f>Q241/'App MODELE'!$Q$4*1000</f>
        <v>4.5184991876282082E-2</v>
      </c>
    </row>
    <row r="242" spans="16:20" x14ac:dyDescent="0.2">
      <c r="P242" s="19">
        <v>40422</v>
      </c>
      <c r="Q242">
        <v>0.17199999999999999</v>
      </c>
      <c r="R242" s="73">
        <v>30</v>
      </c>
      <c r="S242" s="28">
        <f t="shared" si="4"/>
        <v>6.6358024691358014E-2</v>
      </c>
      <c r="T242">
        <f>Q242/'App MODELE'!$Q$4*1000</f>
        <v>5.5525783978874373E-2</v>
      </c>
    </row>
    <row r="243" spans="16:20" x14ac:dyDescent="0.2">
      <c r="P243" s="19">
        <v>40452</v>
      </c>
      <c r="Q243">
        <v>2.5839677419354841</v>
      </c>
      <c r="R243" s="73">
        <v>31</v>
      </c>
      <c r="S243" s="28">
        <f t="shared" si="4"/>
        <v>0.96474303387674876</v>
      </c>
      <c r="T243">
        <f>Q243/'App MODELE'!$Q$4*1000</f>
        <v>0.83416764329703197</v>
      </c>
    </row>
    <row r="244" spans="16:20" x14ac:dyDescent="0.2">
      <c r="P244" s="19">
        <v>40483</v>
      </c>
      <c r="Q244">
        <v>3.0256666666666665</v>
      </c>
      <c r="R244" s="73">
        <v>30</v>
      </c>
      <c r="S244" s="28">
        <f t="shared" si="4"/>
        <v>1.1673096707818928</v>
      </c>
      <c r="T244">
        <f>Q244/'App MODELE'!$Q$4*1000</f>
        <v>0.97675880072915255</v>
      </c>
    </row>
    <row r="245" spans="16:20" x14ac:dyDescent="0.2">
      <c r="P245" s="19">
        <v>40513</v>
      </c>
      <c r="Q245">
        <v>4.7803225806451612</v>
      </c>
      <c r="R245" s="73">
        <v>31</v>
      </c>
      <c r="S245" s="28">
        <f t="shared" si="4"/>
        <v>1.7847679885921299</v>
      </c>
      <c r="T245">
        <f>Q245/'App MODELE'!$Q$4*1000</f>
        <v>1.5432044125711541</v>
      </c>
    </row>
    <row r="246" spans="16:20" x14ac:dyDescent="0.2">
      <c r="P246" s="19">
        <v>40544</v>
      </c>
      <c r="Q246">
        <v>1.6257096774193547</v>
      </c>
      <c r="R246" s="73">
        <v>31</v>
      </c>
      <c r="S246" s="28">
        <f t="shared" si="4"/>
        <v>0.60697045901260238</v>
      </c>
      <c r="T246">
        <f>Q246/'App MODELE'!$Q$4*1000</f>
        <v>0.5248186300043759</v>
      </c>
    </row>
    <row r="247" spans="16:20" x14ac:dyDescent="0.2">
      <c r="P247" s="19">
        <v>40575</v>
      </c>
      <c r="Q247">
        <v>1.9842142857142857</v>
      </c>
      <c r="R247" s="73">
        <v>28</v>
      </c>
      <c r="S247" s="28">
        <f t="shared" si="4"/>
        <v>0.82019439720332576</v>
      </c>
      <c r="T247">
        <f>Q247/'App MODELE'!$Q$4*1000</f>
        <v>0.64055263835097653</v>
      </c>
    </row>
    <row r="248" spans="16:20" x14ac:dyDescent="0.2">
      <c r="P248" s="19">
        <v>40603</v>
      </c>
      <c r="Q248">
        <v>1.154967741935484</v>
      </c>
      <c r="R248" s="73">
        <v>31</v>
      </c>
      <c r="S248" s="28">
        <f t="shared" si="4"/>
        <v>0.4312155547847536</v>
      </c>
      <c r="T248">
        <f>Q248/'App MODELE'!$Q$4*1000</f>
        <v>0.37285168221673265</v>
      </c>
    </row>
    <row r="249" spans="16:20" x14ac:dyDescent="0.2">
      <c r="P249" s="19">
        <v>40634</v>
      </c>
      <c r="Q249">
        <v>0.58746666666666669</v>
      </c>
      <c r="R249" s="73">
        <v>30</v>
      </c>
      <c r="S249" s="28">
        <f t="shared" si="4"/>
        <v>0.22664609053497944</v>
      </c>
      <c r="T249">
        <f>Q249/'App MODELE'!$Q$4*1000</f>
        <v>0.18964853039606241</v>
      </c>
    </row>
    <row r="250" spans="16:20" x14ac:dyDescent="0.2">
      <c r="P250" s="19">
        <v>40664</v>
      </c>
      <c r="Q250">
        <v>0.6747741935483873</v>
      </c>
      <c r="R250" s="73">
        <v>31</v>
      </c>
      <c r="S250" s="28">
        <f t="shared" si="4"/>
        <v>0.25193182256137514</v>
      </c>
      <c r="T250">
        <f>Q250/'App MODELE'!$Q$4*1000</f>
        <v>0.21783352386911004</v>
      </c>
    </row>
    <row r="251" spans="16:20" x14ac:dyDescent="0.2">
      <c r="P251" s="19">
        <v>40695</v>
      </c>
      <c r="Q251">
        <v>0.20593333333333341</v>
      </c>
      <c r="R251" s="73">
        <v>30</v>
      </c>
      <c r="S251" s="28">
        <f t="shared" si="4"/>
        <v>7.9449588477366287E-2</v>
      </c>
      <c r="T251">
        <f>Q251/'App MODELE'!$Q$4*1000</f>
        <v>6.648028942276861E-2</v>
      </c>
    </row>
    <row r="252" spans="16:20" x14ac:dyDescent="0.2">
      <c r="P252" s="19">
        <v>40725</v>
      </c>
      <c r="Q252">
        <v>0.13193548387096773</v>
      </c>
      <c r="R252" s="73">
        <v>31</v>
      </c>
      <c r="S252" s="28">
        <f t="shared" si="4"/>
        <v>4.9259066558754373E-2</v>
      </c>
      <c r="T252">
        <f>Q252/'App MODELE'!$Q$4*1000</f>
        <v>4.2591983584695459E-2</v>
      </c>
    </row>
    <row r="253" spans="16:20" x14ac:dyDescent="0.2">
      <c r="P253" s="19">
        <v>40756</v>
      </c>
      <c r="Q253">
        <v>0.129</v>
      </c>
      <c r="R253" s="73">
        <v>31</v>
      </c>
      <c r="S253" s="28">
        <f t="shared" si="4"/>
        <v>4.8163082437275989E-2</v>
      </c>
      <c r="T253">
        <f>Q253/'App MODELE'!$Q$4*1000</f>
        <v>4.1644337984155781E-2</v>
      </c>
    </row>
    <row r="254" spans="16:20" x14ac:dyDescent="0.2">
      <c r="P254" s="19">
        <v>40787</v>
      </c>
      <c r="Q254">
        <v>0.129</v>
      </c>
      <c r="R254" s="73">
        <v>30</v>
      </c>
      <c r="S254" s="28">
        <f t="shared" si="4"/>
        <v>4.9768518518518517E-2</v>
      </c>
      <c r="T254">
        <f>Q254/'App MODELE'!$Q$4*1000</f>
        <v>4.1644337984155781E-2</v>
      </c>
    </row>
    <row r="255" spans="16:20" x14ac:dyDescent="0.2">
      <c r="P255" s="19">
        <v>40817</v>
      </c>
      <c r="Q255">
        <v>0.48125806451612912</v>
      </c>
      <c r="R255" s="73">
        <v>31</v>
      </c>
      <c r="S255" s="28">
        <f t="shared" si="4"/>
        <v>0.17968117701468381</v>
      </c>
      <c r="T255">
        <f>Q255/'App MODELE'!$Q$4*1000</f>
        <v>0.15536181004891728</v>
      </c>
    </row>
    <row r="256" spans="16:20" x14ac:dyDescent="0.2">
      <c r="P256" s="19">
        <v>40848</v>
      </c>
      <c r="Q256">
        <v>2.5024000000000002</v>
      </c>
      <c r="R256" s="73">
        <v>30</v>
      </c>
      <c r="S256" s="28">
        <f t="shared" si="4"/>
        <v>0.96543209876543223</v>
      </c>
      <c r="T256">
        <f>Q256/'App MODELE'!$Q$4*1000</f>
        <v>0.80783559202753052</v>
      </c>
    </row>
    <row r="257" spans="16:20" x14ac:dyDescent="0.2">
      <c r="P257" s="19">
        <v>40878</v>
      </c>
      <c r="Q257">
        <v>0.74412903225806459</v>
      </c>
      <c r="R257" s="73">
        <v>31</v>
      </c>
      <c r="S257" s="28">
        <f t="shared" si="4"/>
        <v>0.27782595290399664</v>
      </c>
      <c r="T257">
        <f>Q257/'App MODELE'!$Q$4*1000</f>
        <v>0.24022295289284964</v>
      </c>
    </row>
    <row r="258" spans="16:20" x14ac:dyDescent="0.2">
      <c r="P258" s="19">
        <v>40909</v>
      </c>
      <c r="Q258">
        <v>0.36670967741935495</v>
      </c>
      <c r="R258" s="73">
        <v>31</v>
      </c>
      <c r="S258" s="28">
        <f t="shared" si="4"/>
        <v>0.13691370871391687</v>
      </c>
      <c r="T258">
        <f>Q258/'App MODELE'!$Q$4*1000</f>
        <v>0.11838280425203378</v>
      </c>
    </row>
    <row r="259" spans="16:20" x14ac:dyDescent="0.2">
      <c r="P259" s="19">
        <v>40940</v>
      </c>
      <c r="Q259">
        <v>0.23144827586206909</v>
      </c>
      <c r="R259" s="73">
        <v>29</v>
      </c>
      <c r="S259" s="28">
        <f t="shared" ref="S259:S322" si="5">Q259/R259/24/3600*1000000</f>
        <v>9.2372396177390292E-2</v>
      </c>
      <c r="T259">
        <f>Q259/'App MODELE'!$Q$4*1000</f>
        <v>7.4717133533721947E-2</v>
      </c>
    </row>
    <row r="260" spans="16:20" x14ac:dyDescent="0.2">
      <c r="P260" s="19">
        <v>40969</v>
      </c>
      <c r="Q260">
        <v>0.11109677419354842</v>
      </c>
      <c r="R260" s="73">
        <v>31</v>
      </c>
      <c r="S260" s="28">
        <f t="shared" si="5"/>
        <v>4.1478783674413239E-2</v>
      </c>
      <c r="T260">
        <f>Q260/'App MODELE'!$Q$4*1000</f>
        <v>3.5864741189655554E-2</v>
      </c>
    </row>
    <row r="261" spans="16:20" x14ac:dyDescent="0.2">
      <c r="P261" s="19">
        <v>41000</v>
      </c>
      <c r="Q261">
        <v>0.25636666666666669</v>
      </c>
      <c r="R261" s="73">
        <v>30</v>
      </c>
      <c r="S261" s="28">
        <f t="shared" si="5"/>
        <v>9.8906893004115246E-2</v>
      </c>
      <c r="T261">
        <f>Q261/'App MODELE'!$Q$4*1000</f>
        <v>8.2761396236729234E-2</v>
      </c>
    </row>
    <row r="262" spans="16:20" x14ac:dyDescent="0.2">
      <c r="P262" s="19">
        <v>41030</v>
      </c>
      <c r="Q262">
        <v>4.7096774193548387E-2</v>
      </c>
      <c r="R262" s="73">
        <v>31</v>
      </c>
      <c r="S262" s="28">
        <f t="shared" si="5"/>
        <v>1.7583921069873207E-2</v>
      </c>
      <c r="T262">
        <f>Q262/'App MODELE'!$Q$4*1000</f>
        <v>1.5203984360306937E-2</v>
      </c>
    </row>
    <row r="263" spans="16:20" x14ac:dyDescent="0.2">
      <c r="P263" s="19">
        <v>41061</v>
      </c>
      <c r="Q263">
        <v>3.606666666666667E-2</v>
      </c>
      <c r="R263" s="73">
        <v>30</v>
      </c>
      <c r="S263" s="28">
        <f t="shared" si="5"/>
        <v>1.3914609053497945E-2</v>
      </c>
      <c r="T263">
        <f>Q263/'App MODELE'!$Q$4*1000</f>
        <v>1.1643197338205831E-2</v>
      </c>
    </row>
    <row r="264" spans="16:20" x14ac:dyDescent="0.2">
      <c r="P264" s="19">
        <v>41091</v>
      </c>
      <c r="Q264">
        <v>1.0000000000000004E-2</v>
      </c>
      <c r="R264" s="73">
        <v>31</v>
      </c>
      <c r="S264" s="28">
        <f t="shared" si="5"/>
        <v>3.73357228195938E-3</v>
      </c>
      <c r="T264">
        <f>Q264/'App MODELE'!$Q$4*1000</f>
        <v>3.228243254585721E-3</v>
      </c>
    </row>
    <row r="265" spans="16:20" x14ac:dyDescent="0.2">
      <c r="P265" s="19">
        <v>41122</v>
      </c>
      <c r="Q265">
        <v>1.0000000000000004E-2</v>
      </c>
      <c r="R265" s="73">
        <v>31</v>
      </c>
      <c r="S265" s="28">
        <f t="shared" si="5"/>
        <v>3.73357228195938E-3</v>
      </c>
      <c r="T265">
        <f>Q265/'App MODELE'!$Q$4*1000</f>
        <v>3.228243254585721E-3</v>
      </c>
    </row>
    <row r="266" spans="16:20" x14ac:dyDescent="0.2">
      <c r="P266" s="19">
        <v>41153</v>
      </c>
      <c r="Q266">
        <v>1.0000000000000004E-2</v>
      </c>
      <c r="R266" s="73">
        <v>30</v>
      </c>
      <c r="S266" s="28">
        <f t="shared" si="5"/>
        <v>3.8580246913580258E-3</v>
      </c>
      <c r="T266">
        <f>Q266/'App MODELE'!$Q$4*1000</f>
        <v>3.228243254585721E-3</v>
      </c>
    </row>
    <row r="267" spans="16:20" x14ac:dyDescent="0.2">
      <c r="P267" s="19">
        <v>41183</v>
      </c>
      <c r="Q267">
        <v>1.7124516129032259</v>
      </c>
      <c r="R267" s="73">
        <v>31</v>
      </c>
      <c r="S267" s="28">
        <f t="shared" si="5"/>
        <v>0.63935618761321156</v>
      </c>
      <c r="T267">
        <f>Q267/'App MODELE'!$Q$4*1000</f>
        <v>0.55282103681592742</v>
      </c>
    </row>
    <row r="268" spans="16:20" x14ac:dyDescent="0.2">
      <c r="P268" s="19">
        <v>41214</v>
      </c>
      <c r="Q268">
        <v>4.7296666666666676</v>
      </c>
      <c r="R268" s="73">
        <v>30</v>
      </c>
      <c r="S268" s="28">
        <f t="shared" si="5"/>
        <v>1.8247170781893007</v>
      </c>
      <c r="T268">
        <f>Q268/'App MODELE'!$Q$4*1000</f>
        <v>1.5268514513105595</v>
      </c>
    </row>
    <row r="269" spans="16:20" x14ac:dyDescent="0.2">
      <c r="P269" s="19">
        <v>41244</v>
      </c>
      <c r="Q269">
        <v>3.6489354838709693</v>
      </c>
      <c r="R269" s="73">
        <v>31</v>
      </c>
      <c r="S269" s="28">
        <f t="shared" si="5"/>
        <v>1.3623564381238684</v>
      </c>
      <c r="T269">
        <f>Q269/'App MODELE'!$Q$4*1000</f>
        <v>1.1779651362224937</v>
      </c>
    </row>
    <row r="270" spans="16:20" x14ac:dyDescent="0.2">
      <c r="P270" s="19">
        <v>41275</v>
      </c>
      <c r="Q270">
        <v>1.4993548387096778</v>
      </c>
      <c r="R270" s="73">
        <v>31</v>
      </c>
      <c r="S270" s="28">
        <f t="shared" si="5"/>
        <v>0.55979496666281281</v>
      </c>
      <c r="T270">
        <f>Q270/'App MODELE'!$Q$4*1000</f>
        <v>0.48402821442949773</v>
      </c>
    </row>
    <row r="271" spans="16:20" x14ac:dyDescent="0.2">
      <c r="P271" s="19">
        <v>41306</v>
      </c>
      <c r="Q271">
        <v>1.1130740740740739</v>
      </c>
      <c r="R271" s="73">
        <v>28</v>
      </c>
      <c r="S271" s="28">
        <f t="shared" si="5"/>
        <v>0.46010006368802664</v>
      </c>
      <c r="T271">
        <f>Q271/'App MODELE'!$Q$4*1000</f>
        <v>0.35932738714838747</v>
      </c>
    </row>
    <row r="272" spans="16:20" x14ac:dyDescent="0.2">
      <c r="P272" s="19">
        <v>41334</v>
      </c>
      <c r="Q272">
        <v>2.9866774193548387</v>
      </c>
      <c r="R272" s="73">
        <v>31</v>
      </c>
      <c r="S272" s="28">
        <f t="shared" si="5"/>
        <v>1.1150976028057193</v>
      </c>
      <c r="T272">
        <f>Q272/'App MODELE'!$Q$4*1000</f>
        <v>0.96417212326557433</v>
      </c>
    </row>
    <row r="273" spans="16:20" x14ac:dyDescent="0.2">
      <c r="P273" s="19">
        <v>41365</v>
      </c>
      <c r="Q273">
        <v>1.5322666666666664</v>
      </c>
      <c r="R273" s="73">
        <v>30</v>
      </c>
      <c r="S273" s="28">
        <f t="shared" si="5"/>
        <v>0.59115226337448545</v>
      </c>
      <c r="T273">
        <f>Q273/'App MODELE'!$Q$4*1000</f>
        <v>0.49465295308932117</v>
      </c>
    </row>
    <row r="274" spans="16:20" x14ac:dyDescent="0.2">
      <c r="P274" s="19">
        <v>41395</v>
      </c>
      <c r="Q274">
        <v>0.23251612903225807</v>
      </c>
      <c r="R274" s="73">
        <v>31</v>
      </c>
      <c r="S274" s="28">
        <f t="shared" si="5"/>
        <v>8.6811577446332916E-2</v>
      </c>
      <c r="T274">
        <f>Q274/'App MODELE'!$Q$4*1000</f>
        <v>7.5061862513076991E-2</v>
      </c>
    </row>
    <row r="275" spans="16:20" x14ac:dyDescent="0.2">
      <c r="P275" s="19">
        <v>41426</v>
      </c>
      <c r="Q275">
        <v>8.1866666666666657E-2</v>
      </c>
      <c r="R275" s="73">
        <v>30</v>
      </c>
      <c r="S275" s="28">
        <f t="shared" si="5"/>
        <v>3.1584362139917693E-2</v>
      </c>
      <c r="T275">
        <f>Q275/'App MODELE'!$Q$4*1000</f>
        <v>2.6428551444208425E-2</v>
      </c>
    </row>
    <row r="276" spans="16:20" x14ac:dyDescent="0.2">
      <c r="P276" s="19">
        <v>41456</v>
      </c>
      <c r="Q276">
        <v>4.4999999999999991E-2</v>
      </c>
      <c r="R276" s="73">
        <v>31</v>
      </c>
      <c r="S276" s="28">
        <f t="shared" si="5"/>
        <v>1.6801075268817203E-2</v>
      </c>
      <c r="T276">
        <f>Q276/'App MODELE'!$Q$4*1000</f>
        <v>1.4527094645635737E-2</v>
      </c>
    </row>
    <row r="277" spans="16:20" x14ac:dyDescent="0.2">
      <c r="P277" s="19">
        <v>41487</v>
      </c>
      <c r="Q277">
        <v>4.4999999999999991E-2</v>
      </c>
      <c r="R277" s="73">
        <v>31</v>
      </c>
      <c r="S277" s="28">
        <f t="shared" si="5"/>
        <v>1.6801075268817203E-2</v>
      </c>
      <c r="T277">
        <f>Q277/'App MODELE'!$Q$4*1000</f>
        <v>1.4527094645635737E-2</v>
      </c>
    </row>
    <row r="278" spans="16:20" x14ac:dyDescent="0.2">
      <c r="P278" s="19">
        <v>41518</v>
      </c>
      <c r="Q278">
        <v>0.15413333333333332</v>
      </c>
      <c r="R278" s="73">
        <v>30</v>
      </c>
      <c r="S278" s="28">
        <f t="shared" si="5"/>
        <v>5.9465020576131691E-2</v>
      </c>
      <c r="T278">
        <f>Q278/'App MODELE'!$Q$4*1000</f>
        <v>4.9757989364014557E-2</v>
      </c>
    </row>
    <row r="279" spans="16:20" x14ac:dyDescent="0.2">
      <c r="P279" s="19">
        <v>41548</v>
      </c>
      <c r="Q279">
        <v>5.2161290322580663E-2</v>
      </c>
      <c r="R279" s="73">
        <v>31</v>
      </c>
      <c r="S279" s="28">
        <f t="shared" si="5"/>
        <v>1.9474794773962315E-2</v>
      </c>
      <c r="T279">
        <f>Q279/'App MODELE'!$Q$4*1000</f>
        <v>1.6838933363435841E-2</v>
      </c>
    </row>
    <row r="280" spans="16:20" x14ac:dyDescent="0.2">
      <c r="P280" s="19">
        <v>41579</v>
      </c>
      <c r="Q280">
        <v>0.22380000000000003</v>
      </c>
      <c r="R280" s="73">
        <v>30</v>
      </c>
      <c r="S280" s="28">
        <f t="shared" si="5"/>
        <v>8.6342592592592596E-2</v>
      </c>
      <c r="T280">
        <f>Q280/'App MODELE'!$Q$4*1000</f>
        <v>7.2248084037628418E-2</v>
      </c>
    </row>
    <row r="281" spans="16:20" x14ac:dyDescent="0.2">
      <c r="P281" s="19">
        <v>41609</v>
      </c>
      <c r="Q281">
        <v>0.11070967741935488</v>
      </c>
      <c r="R281" s="73">
        <v>31</v>
      </c>
      <c r="S281" s="28">
        <f t="shared" si="5"/>
        <v>4.1334258295756751E-2</v>
      </c>
      <c r="T281">
        <f>Q281/'App MODELE'!$Q$4*1000</f>
        <v>3.5739776934639339E-2</v>
      </c>
    </row>
    <row r="282" spans="16:20" x14ac:dyDescent="0.2">
      <c r="P282" s="19">
        <v>41640</v>
      </c>
      <c r="Q282">
        <v>0.57483870967741935</v>
      </c>
      <c r="R282" s="73">
        <v>31</v>
      </c>
      <c r="S282" s="28">
        <f t="shared" si="5"/>
        <v>0.21462018730489074</v>
      </c>
      <c r="T282">
        <f>Q282/'App MODELE'!$Q$4*1000</f>
        <v>0.18557191869908879</v>
      </c>
    </row>
    <row r="283" spans="16:20" x14ac:dyDescent="0.2">
      <c r="P283" s="19">
        <v>41671</v>
      </c>
      <c r="Q283">
        <v>0.75042857142857167</v>
      </c>
      <c r="R283" s="73">
        <v>28</v>
      </c>
      <c r="S283" s="28">
        <f t="shared" si="5"/>
        <v>0.31019699546485269</v>
      </c>
      <c r="T283">
        <f>Q283/'App MODELE'!$Q$4*1000</f>
        <v>0.24225659737626845</v>
      </c>
    </row>
    <row r="284" spans="16:20" x14ac:dyDescent="0.2">
      <c r="P284" s="19">
        <v>41699</v>
      </c>
      <c r="Q284">
        <v>0.23299999999999987</v>
      </c>
      <c r="R284" s="73">
        <v>31</v>
      </c>
      <c r="S284" s="28">
        <f t="shared" si="5"/>
        <v>8.6992234169653473E-2</v>
      </c>
      <c r="T284">
        <f>Q284/'App MODELE'!$Q$4*1000</f>
        <v>7.521806783184723E-2</v>
      </c>
    </row>
    <row r="285" spans="16:20" x14ac:dyDescent="0.2">
      <c r="P285" s="19">
        <v>41730</v>
      </c>
      <c r="Q285">
        <v>0.13883333333333334</v>
      </c>
      <c r="R285" s="73">
        <v>30</v>
      </c>
      <c r="S285" s="28">
        <f t="shared" si="5"/>
        <v>5.3562242798353907E-2</v>
      </c>
      <c r="T285">
        <f>Q285/'App MODELE'!$Q$4*1000</f>
        <v>4.4818777184498407E-2</v>
      </c>
    </row>
    <row r="286" spans="16:20" x14ac:dyDescent="0.2">
      <c r="P286" s="19">
        <v>41760</v>
      </c>
      <c r="Q286">
        <v>5.0290322580645169E-2</v>
      </c>
      <c r="R286" s="73">
        <v>31</v>
      </c>
      <c r="S286" s="28">
        <f t="shared" si="5"/>
        <v>1.8776255443789264E-2</v>
      </c>
      <c r="T286">
        <f>Q286/'App MODELE'!$Q$4*1000</f>
        <v>1.6234939464190769E-2</v>
      </c>
    </row>
    <row r="287" spans="16:20" x14ac:dyDescent="0.2">
      <c r="P287" s="19">
        <v>41791</v>
      </c>
      <c r="Q287">
        <v>2.940000000000002E-2</v>
      </c>
      <c r="R287" s="73">
        <v>30</v>
      </c>
      <c r="S287" s="28">
        <f t="shared" si="5"/>
        <v>1.13425925925926E-2</v>
      </c>
      <c r="T287">
        <f>Q287/'App MODELE'!$Q$4*1000</f>
        <v>9.4910351684820218E-3</v>
      </c>
    </row>
    <row r="288" spans="16:20" x14ac:dyDescent="0.2">
      <c r="P288" s="19">
        <v>41821</v>
      </c>
      <c r="Q288">
        <v>7.7967741935483864E-2</v>
      </c>
      <c r="R288" s="73">
        <v>31</v>
      </c>
      <c r="S288" s="28">
        <f t="shared" si="5"/>
        <v>2.9109820017728445E-2</v>
      </c>
      <c r="T288">
        <f>Q288/'App MODELE'!$Q$4*1000</f>
        <v>2.516988369785059E-2</v>
      </c>
    </row>
    <row r="289" spans="16:20" x14ac:dyDescent="0.2">
      <c r="P289" s="19">
        <v>41852</v>
      </c>
      <c r="Q289">
        <v>0.62145161290322581</v>
      </c>
      <c r="R289" s="73">
        <v>31</v>
      </c>
      <c r="S289" s="28">
        <f t="shared" si="5"/>
        <v>0.23202345165144336</v>
      </c>
      <c r="T289">
        <f>Q289/'App MODELE'!$Q$4*1000</f>
        <v>0.20061969774062544</v>
      </c>
    </row>
    <row r="290" spans="16:20" x14ac:dyDescent="0.2">
      <c r="P290" s="19">
        <v>41883</v>
      </c>
      <c r="Q290">
        <v>0.19700000000000004</v>
      </c>
      <c r="R290" s="73">
        <v>30</v>
      </c>
      <c r="S290" s="28">
        <f t="shared" si="5"/>
        <v>7.6003086419753091E-2</v>
      </c>
      <c r="T290">
        <f>Q290/'App MODELE'!$Q$4*1000</f>
        <v>6.3596392115338685E-2</v>
      </c>
    </row>
    <row r="291" spans="16:20" x14ac:dyDescent="0.2">
      <c r="P291" s="19">
        <v>41913</v>
      </c>
      <c r="Q291">
        <v>0.19700000000000004</v>
      </c>
      <c r="R291" s="73">
        <v>31</v>
      </c>
      <c r="S291" s="28">
        <f t="shared" si="5"/>
        <v>7.3551373954599777E-2</v>
      </c>
      <c r="T291">
        <f>Q291/'App MODELE'!$Q$4*1000</f>
        <v>6.3596392115338685E-2</v>
      </c>
    </row>
    <row r="292" spans="16:20" x14ac:dyDescent="0.2">
      <c r="P292" s="19">
        <v>41944</v>
      </c>
      <c r="Q292">
        <v>1.9501333333333335</v>
      </c>
      <c r="R292" s="73">
        <v>30</v>
      </c>
      <c r="S292" s="28">
        <f t="shared" si="5"/>
        <v>0.75236625514403299</v>
      </c>
      <c r="T292">
        <f>Q292/'App MODELE'!$Q$4*1000</f>
        <v>0.62955047788760987</v>
      </c>
    </row>
    <row r="293" spans="16:20" x14ac:dyDescent="0.2">
      <c r="P293" s="19">
        <v>41974</v>
      </c>
      <c r="Q293">
        <v>4.4751612903225793</v>
      </c>
      <c r="R293" s="73">
        <v>31</v>
      </c>
      <c r="S293" s="28">
        <f t="shared" si="5"/>
        <v>1.6708338150845952</v>
      </c>
      <c r="T293">
        <f>Q293/'App MODELE'!$Q$4*1000</f>
        <v>1.4446909248666993</v>
      </c>
    </row>
    <row r="294" spans="16:20" x14ac:dyDescent="0.2">
      <c r="P294" s="19">
        <v>42005</v>
      </c>
      <c r="Q294">
        <v>2.8482258064516124</v>
      </c>
      <c r="R294" s="73">
        <v>31</v>
      </c>
      <c r="S294" s="28">
        <f t="shared" si="5"/>
        <v>1.0634056923729138</v>
      </c>
      <c r="T294">
        <f>Q294/'App MODELE'!$Q$4*1000</f>
        <v>0.91947657472143896</v>
      </c>
    </row>
    <row r="295" spans="16:20" x14ac:dyDescent="0.2">
      <c r="P295" s="19">
        <v>42036</v>
      </c>
      <c r="Q295">
        <v>1.6248214285714284</v>
      </c>
      <c r="R295" s="73">
        <v>28</v>
      </c>
      <c r="S295" s="28">
        <f t="shared" si="5"/>
        <v>0.67163584183673453</v>
      </c>
      <c r="T295">
        <f>Q295/'App MODELE'!$Q$4*1000</f>
        <v>0.52453188166920461</v>
      </c>
    </row>
    <row r="296" spans="16:20" x14ac:dyDescent="0.2">
      <c r="P296" s="19">
        <v>42064</v>
      </c>
      <c r="Q296">
        <v>1.1450967741935485</v>
      </c>
      <c r="R296" s="73">
        <v>31</v>
      </c>
      <c r="S296" s="28">
        <f t="shared" si="5"/>
        <v>0.42753015762901303</v>
      </c>
      <c r="T296">
        <f>Q296/'App MODELE'!$Q$4*1000</f>
        <v>0.369665093713819</v>
      </c>
    </row>
    <row r="297" spans="16:20" x14ac:dyDescent="0.2">
      <c r="P297" s="19">
        <v>42095</v>
      </c>
      <c r="Q297">
        <v>0.50989999999999991</v>
      </c>
      <c r="R297" s="73">
        <v>30</v>
      </c>
      <c r="S297" s="28">
        <f t="shared" si="5"/>
        <v>0.19672067901234563</v>
      </c>
      <c r="T297">
        <f>Q297/'App MODELE'!$Q$4*1000</f>
        <v>0.16460812355132581</v>
      </c>
    </row>
    <row r="298" spans="16:20" x14ac:dyDescent="0.2">
      <c r="P298" s="19">
        <v>42125</v>
      </c>
      <c r="Q298">
        <v>0.28890322580645161</v>
      </c>
      <c r="R298" s="73">
        <v>31</v>
      </c>
      <c r="S298" s="28">
        <f t="shared" si="5"/>
        <v>0.10786410760396194</v>
      </c>
      <c r="T298">
        <f>Q298/'App MODELE'!$Q$4*1000</f>
        <v>9.3264988993773251E-2</v>
      </c>
    </row>
    <row r="299" spans="16:20" x14ac:dyDescent="0.2">
      <c r="P299" s="19">
        <v>42156</v>
      </c>
      <c r="Q299">
        <v>0.14686666666666665</v>
      </c>
      <c r="R299" s="73">
        <v>30</v>
      </c>
      <c r="S299" s="28">
        <f t="shared" si="5"/>
        <v>5.6661522633744847E-2</v>
      </c>
      <c r="T299">
        <f>Q299/'App MODELE'!$Q$4*1000</f>
        <v>4.7412132599015597E-2</v>
      </c>
    </row>
    <row r="300" spans="16:20" x14ac:dyDescent="0.2">
      <c r="P300" s="19">
        <v>42186</v>
      </c>
      <c r="Q300">
        <v>5.2161290322580628E-2</v>
      </c>
      <c r="R300" s="73">
        <v>31</v>
      </c>
      <c r="S300" s="28">
        <f t="shared" si="5"/>
        <v>1.9474794773962301E-2</v>
      </c>
      <c r="T300">
        <f>Q300/'App MODELE'!$Q$4*1000</f>
        <v>1.683893336343583E-2</v>
      </c>
    </row>
    <row r="301" spans="16:20" x14ac:dyDescent="0.2">
      <c r="P301" s="19">
        <v>42217</v>
      </c>
      <c r="Q301">
        <v>4.6999999999999986E-2</v>
      </c>
      <c r="R301" s="73">
        <v>31</v>
      </c>
      <c r="S301" s="28">
        <f t="shared" si="5"/>
        <v>1.7547789725209078E-2</v>
      </c>
      <c r="T301">
        <f>Q301/'App MODELE'!$Q$4*1000</f>
        <v>1.5172743296552878E-2</v>
      </c>
    </row>
    <row r="302" spans="16:20" x14ac:dyDescent="0.2">
      <c r="P302" s="19">
        <v>42248</v>
      </c>
      <c r="Q302">
        <v>4.3300000000000019E-2</v>
      </c>
      <c r="R302" s="73">
        <v>30</v>
      </c>
      <c r="S302" s="28">
        <f t="shared" si="5"/>
        <v>1.6705246913580257E-2</v>
      </c>
      <c r="T302">
        <f>Q302/'App MODELE'!$Q$4*1000</f>
        <v>1.3978293292356172E-2</v>
      </c>
    </row>
    <row r="303" spans="16:20" x14ac:dyDescent="0.2">
      <c r="P303" s="19">
        <v>42278</v>
      </c>
      <c r="Q303">
        <v>0.13341935483870962</v>
      </c>
      <c r="R303" s="73">
        <v>31</v>
      </c>
      <c r="S303" s="28">
        <f t="shared" si="5"/>
        <v>4.9813080510270911E-2</v>
      </c>
      <c r="T303">
        <f>Q303/'App MODELE'!$Q$4*1000</f>
        <v>4.3071013228924294E-2</v>
      </c>
    </row>
    <row r="304" spans="16:20" x14ac:dyDescent="0.2">
      <c r="P304" s="19">
        <v>42309</v>
      </c>
      <c r="Q304">
        <v>2.0166666666666673E-2</v>
      </c>
      <c r="R304" s="73">
        <v>30</v>
      </c>
      <c r="S304" s="28">
        <f t="shared" si="5"/>
        <v>7.780349794238685E-3</v>
      </c>
      <c r="T304">
        <f>Q304/'App MODELE'!$Q$4*1000</f>
        <v>6.5102905634145374E-3</v>
      </c>
    </row>
    <row r="305" spans="16:20" x14ac:dyDescent="0.2">
      <c r="P305" s="19">
        <v>42339</v>
      </c>
      <c r="Q305">
        <v>2.0000000000000007E-2</v>
      </c>
      <c r="R305" s="73">
        <v>31</v>
      </c>
      <c r="S305" s="28">
        <f t="shared" si="5"/>
        <v>7.46714456391876E-3</v>
      </c>
      <c r="T305">
        <f>Q305/'App MODELE'!$Q$4*1000</f>
        <v>6.456486509171442E-3</v>
      </c>
    </row>
    <row r="306" spans="16:20" x14ac:dyDescent="0.2">
      <c r="P306" s="19">
        <v>42370</v>
      </c>
      <c r="Q306">
        <v>4.3258064516129048E-2</v>
      </c>
      <c r="R306" s="73">
        <v>31</v>
      </c>
      <c r="S306" s="28">
        <f t="shared" si="5"/>
        <v>1.6150711064862999E-2</v>
      </c>
      <c r="T306">
        <f>Q306/'App MODELE'!$Q$4*1000</f>
        <v>1.3964755498062748E-2</v>
      </c>
    </row>
    <row r="307" spans="16:20" x14ac:dyDescent="0.2">
      <c r="P307" s="19">
        <v>42401</v>
      </c>
      <c r="Q307">
        <v>0.32113793103448279</v>
      </c>
      <c r="R307" s="73">
        <v>29</v>
      </c>
      <c r="S307" s="28">
        <f t="shared" si="5"/>
        <v>0.12816807592372398</v>
      </c>
      <c r="T307">
        <f>Q307/'App MODELE'!$Q$4*1000</f>
        <v>0.10367113596536831</v>
      </c>
    </row>
    <row r="308" spans="16:20" x14ac:dyDescent="0.2">
      <c r="P308" s="19">
        <v>42430</v>
      </c>
      <c r="Q308">
        <v>0.28596774193548385</v>
      </c>
      <c r="R308" s="73">
        <v>31</v>
      </c>
      <c r="S308" s="28">
        <f t="shared" si="5"/>
        <v>0.10676812348248352</v>
      </c>
      <c r="T308">
        <f>Q308/'App MODELE'!$Q$4*1000</f>
        <v>9.2317343393233553E-2</v>
      </c>
    </row>
    <row r="309" spans="16:20" x14ac:dyDescent="0.2">
      <c r="P309" s="19">
        <v>42461</v>
      </c>
      <c r="Q309">
        <v>5.1966666666666654E-2</v>
      </c>
      <c r="R309" s="73">
        <v>30</v>
      </c>
      <c r="S309" s="28">
        <f t="shared" si="5"/>
        <v>2.0048868312757196E-2</v>
      </c>
      <c r="T309">
        <f>Q309/'App MODELE'!$Q$4*1000</f>
        <v>1.6776104112997119E-2</v>
      </c>
    </row>
    <row r="310" spans="16:20" x14ac:dyDescent="0.2">
      <c r="P310" s="19">
        <v>42491</v>
      </c>
      <c r="Q310">
        <v>2.5064516129032269E-2</v>
      </c>
      <c r="R310" s="73">
        <v>31</v>
      </c>
      <c r="S310" s="28">
        <f t="shared" si="5"/>
        <v>9.3580182680078668E-3</v>
      </c>
      <c r="T310">
        <f>Q310/'App MODELE'!$Q$4*1000</f>
        <v>8.0914355123003403E-3</v>
      </c>
    </row>
    <row r="311" spans="16:20" x14ac:dyDescent="0.2">
      <c r="P311" s="19">
        <v>42522</v>
      </c>
      <c r="Q311">
        <v>2.0000000000000007E-2</v>
      </c>
      <c r="R311" s="73">
        <v>30</v>
      </c>
      <c r="S311" s="28">
        <f t="shared" si="5"/>
        <v>7.7160493827160516E-3</v>
      </c>
      <c r="T311">
        <f>Q311/'App MODELE'!$Q$4*1000</f>
        <v>6.456486509171442E-3</v>
      </c>
    </row>
    <row r="312" spans="16:20" x14ac:dyDescent="0.2">
      <c r="P312" s="19">
        <v>42552</v>
      </c>
      <c r="Q312">
        <v>2.0000000000000007E-2</v>
      </c>
      <c r="R312" s="73">
        <v>31</v>
      </c>
      <c r="S312" s="28">
        <f t="shared" si="5"/>
        <v>7.46714456391876E-3</v>
      </c>
      <c r="T312">
        <f>Q312/'App MODELE'!$Q$4*1000</f>
        <v>6.456486509171442E-3</v>
      </c>
    </row>
    <row r="313" spans="16:20" x14ac:dyDescent="0.2">
      <c r="P313" s="19">
        <v>42583</v>
      </c>
      <c r="Q313">
        <v>2.0000000000000007E-2</v>
      </c>
      <c r="R313" s="73">
        <v>31</v>
      </c>
      <c r="S313" s="28">
        <f t="shared" si="5"/>
        <v>7.46714456391876E-3</v>
      </c>
      <c r="T313">
        <f>Q313/'App MODELE'!$Q$4*1000</f>
        <v>6.456486509171442E-3</v>
      </c>
    </row>
    <row r="314" spans="16:20" x14ac:dyDescent="0.2">
      <c r="P314" s="19">
        <v>42614</v>
      </c>
      <c r="Q314">
        <v>7.003333333333335E-2</v>
      </c>
      <c r="R314" s="73">
        <v>30</v>
      </c>
      <c r="S314" s="28">
        <f t="shared" si="5"/>
        <v>2.7019032921810706E-2</v>
      </c>
      <c r="T314">
        <f>Q314/'App MODELE'!$Q$4*1000</f>
        <v>2.2608463592948661E-2</v>
      </c>
    </row>
    <row r="315" spans="16:20" x14ac:dyDescent="0.2">
      <c r="P315" s="19">
        <v>42644</v>
      </c>
      <c r="Q315">
        <v>0.71393548387096772</v>
      </c>
      <c r="R315" s="73">
        <v>31</v>
      </c>
      <c r="S315" s="28">
        <f t="shared" si="5"/>
        <v>0.26655297336879019</v>
      </c>
      <c r="T315">
        <f>Q315/'App MODELE'!$Q$4*1000</f>
        <v>0.23047574100158436</v>
      </c>
    </row>
    <row r="316" spans="16:20" x14ac:dyDescent="0.2">
      <c r="P316" s="19">
        <v>42675</v>
      </c>
      <c r="Q316">
        <v>0.44449999999999995</v>
      </c>
      <c r="R316" s="73">
        <v>30</v>
      </c>
      <c r="S316" s="28">
        <f t="shared" si="5"/>
        <v>0.1714891975308642</v>
      </c>
      <c r="T316">
        <f>Q316/'App MODELE'!$Q$4*1000</f>
        <v>0.14349541266633523</v>
      </c>
    </row>
    <row r="317" spans="16:20" x14ac:dyDescent="0.2">
      <c r="P317" s="19">
        <v>42705</v>
      </c>
      <c r="Q317">
        <v>0.81764516129032261</v>
      </c>
      <c r="R317" s="73">
        <v>31</v>
      </c>
      <c r="S317" s="28">
        <f t="shared" si="5"/>
        <v>0.30527373106717537</v>
      </c>
      <c r="T317">
        <f>Q317/'App MODELE'!$Q$4*1000</f>
        <v>0.26395574765801372</v>
      </c>
    </row>
    <row r="318" spans="16:20" x14ac:dyDescent="0.2">
      <c r="P318" s="19">
        <v>42736</v>
      </c>
      <c r="Q318">
        <v>0.21354838709677423</v>
      </c>
      <c r="R318" s="73">
        <v>31</v>
      </c>
      <c r="S318" s="28">
        <f t="shared" si="5"/>
        <v>7.97298338921648E-2</v>
      </c>
      <c r="T318">
        <f>Q318/'App MODELE'!$Q$4*1000</f>
        <v>6.8938614017282157E-2</v>
      </c>
    </row>
    <row r="319" spans="16:20" x14ac:dyDescent="0.2">
      <c r="P319" s="19">
        <v>42767</v>
      </c>
      <c r="Q319">
        <v>0.66053571428571434</v>
      </c>
      <c r="R319" s="73">
        <v>28</v>
      </c>
      <c r="S319" s="28">
        <f t="shared" si="5"/>
        <v>0.27303890306122452</v>
      </c>
      <c r="T319">
        <f>Q319/'App MODELE'!$Q$4*1000</f>
        <v>0.21323699640558175</v>
      </c>
    </row>
    <row r="320" spans="16:20" x14ac:dyDescent="0.2">
      <c r="P320" s="19">
        <v>42795</v>
      </c>
      <c r="Q320">
        <v>0.13819354838709674</v>
      </c>
      <c r="R320" s="73">
        <v>31</v>
      </c>
      <c r="S320" s="28">
        <f t="shared" si="5"/>
        <v>5.1595560180367657E-2</v>
      </c>
      <c r="T320">
        <f>Q320/'App MODELE'!$Q$4*1000</f>
        <v>4.4612239040791035E-2</v>
      </c>
    </row>
    <row r="321" spans="16:20" x14ac:dyDescent="0.2">
      <c r="P321" s="19">
        <v>42826</v>
      </c>
      <c r="Q321">
        <v>2.2300000000000007E-2</v>
      </c>
      <c r="R321" s="73">
        <v>30</v>
      </c>
      <c r="S321" s="28">
        <f t="shared" si="5"/>
        <v>8.6033950617283982E-3</v>
      </c>
      <c r="T321">
        <f>Q321/'App MODELE'!$Q$4*1000</f>
        <v>7.1989824577261569E-3</v>
      </c>
    </row>
    <row r="322" spans="16:20" x14ac:dyDescent="0.2">
      <c r="P322" s="19">
        <v>42856</v>
      </c>
      <c r="Q322">
        <v>2.0000000000000007E-2</v>
      </c>
      <c r="R322" s="73">
        <v>31</v>
      </c>
      <c r="S322" s="28">
        <f t="shared" si="5"/>
        <v>7.46714456391876E-3</v>
      </c>
      <c r="T322">
        <f>Q322/'App MODELE'!$Q$4*1000</f>
        <v>6.456486509171442E-3</v>
      </c>
    </row>
    <row r="323" spans="16:20" x14ac:dyDescent="0.2">
      <c r="P323" s="19">
        <v>42887</v>
      </c>
      <c r="Q323">
        <v>2.0000000000000007E-2</v>
      </c>
      <c r="R323" s="73">
        <v>30</v>
      </c>
      <c r="S323" s="28">
        <f t="shared" ref="S323:S386" si="6">Q323/R323/24/3600*1000000</f>
        <v>7.7160493827160516E-3</v>
      </c>
      <c r="T323">
        <f>Q323/'App MODELE'!$Q$4*1000</f>
        <v>6.456486509171442E-3</v>
      </c>
    </row>
    <row r="324" spans="16:20" x14ac:dyDescent="0.2">
      <c r="P324" s="19">
        <v>42917</v>
      </c>
      <c r="Q324">
        <v>2.0000000000000007E-2</v>
      </c>
      <c r="R324" s="73">
        <v>31</v>
      </c>
      <c r="S324" s="28">
        <f t="shared" si="6"/>
        <v>7.46714456391876E-3</v>
      </c>
      <c r="T324">
        <f>Q324/'App MODELE'!$Q$4*1000</f>
        <v>6.456486509171442E-3</v>
      </c>
    </row>
    <row r="325" spans="16:20" x14ac:dyDescent="0.2">
      <c r="P325" s="19">
        <v>42948</v>
      </c>
      <c r="Q325">
        <v>2.0387096774193557E-2</v>
      </c>
      <c r="R325" s="73">
        <v>31</v>
      </c>
      <c r="S325" s="28">
        <f t="shared" si="6"/>
        <v>7.6116699425752537E-3</v>
      </c>
      <c r="T325">
        <f>Q325/'App MODELE'!$Q$4*1000</f>
        <v>6.5814507641876636E-3</v>
      </c>
    </row>
    <row r="326" spans="16:20" x14ac:dyDescent="0.2">
      <c r="P326" s="19">
        <v>42979</v>
      </c>
      <c r="Q326">
        <v>2.4000000000000011E-2</v>
      </c>
      <c r="R326" s="73">
        <v>30</v>
      </c>
      <c r="S326" s="28">
        <f t="shared" si="6"/>
        <v>9.2592592592592639E-3</v>
      </c>
      <c r="T326">
        <f>Q326/'App MODELE'!$Q$4*1000</f>
        <v>7.7477838110057316E-3</v>
      </c>
    </row>
    <row r="327" spans="16:20" x14ac:dyDescent="0.2">
      <c r="P327" s="19">
        <v>43009</v>
      </c>
      <c r="Q327">
        <v>2.6548387096774206E-2</v>
      </c>
      <c r="R327" s="73">
        <v>31</v>
      </c>
      <c r="S327" s="28">
        <f t="shared" si="6"/>
        <v>9.9120322195244207E-3</v>
      </c>
      <c r="T327">
        <f>Q327/'App MODELE'!$Q$4*1000</f>
        <v>8.57046515652919E-3</v>
      </c>
    </row>
    <row r="328" spans="16:20" x14ac:dyDescent="0.2">
      <c r="P328" s="19">
        <v>43040</v>
      </c>
      <c r="Q328">
        <v>0.29033333333333339</v>
      </c>
      <c r="R328" s="73">
        <v>30</v>
      </c>
      <c r="S328" s="28">
        <f t="shared" si="6"/>
        <v>0.11201131687242802</v>
      </c>
      <c r="T328">
        <f>Q328/'App MODELE'!$Q$4*1000</f>
        <v>9.3726662491472088E-2</v>
      </c>
    </row>
    <row r="329" spans="16:20" x14ac:dyDescent="0.2">
      <c r="P329" s="19">
        <v>43070</v>
      </c>
      <c r="Q329">
        <v>0.46809677419354834</v>
      </c>
      <c r="R329" s="73">
        <v>31</v>
      </c>
      <c r="S329" s="28">
        <f t="shared" si="6"/>
        <v>0.17476731414036303</v>
      </c>
      <c r="T329">
        <f>Q329/'App MODELE'!$Q$4*1000</f>
        <v>0.15111302537836571</v>
      </c>
    </row>
    <row r="330" spans="16:20" x14ac:dyDescent="0.2">
      <c r="P330" s="19">
        <v>43101</v>
      </c>
      <c r="Q330">
        <v>0.97583870967741915</v>
      </c>
      <c r="R330" s="73">
        <v>31</v>
      </c>
      <c r="S330" s="28">
        <f t="shared" si="6"/>
        <v>0.36433643581146175</v>
      </c>
      <c r="T330">
        <f>Q330/'App MODELE'!$Q$4*1000</f>
        <v>0.31502447320797605</v>
      </c>
    </row>
    <row r="331" spans="16:20" x14ac:dyDescent="0.2">
      <c r="P331" s="19">
        <v>43132</v>
      </c>
      <c r="Q331">
        <v>1.0058214285714284</v>
      </c>
      <c r="R331" s="73">
        <v>28</v>
      </c>
      <c r="S331" s="28">
        <f t="shared" si="6"/>
        <v>0.41576613284202563</v>
      </c>
      <c r="T331">
        <f>Q331/'App MODELE'!$Q$4*1000</f>
        <v>0.3247036242103486</v>
      </c>
    </row>
    <row r="332" spans="16:20" x14ac:dyDescent="0.2">
      <c r="P332" s="19">
        <v>43160</v>
      </c>
      <c r="Q332">
        <v>2.1037419354838711</v>
      </c>
      <c r="R332" s="73">
        <v>31</v>
      </c>
      <c r="S332" s="28">
        <f t="shared" si="6"/>
        <v>0.7854472578718158</v>
      </c>
      <c r="T332">
        <f>Q332/'App MODELE'!$Q$4*1000</f>
        <v>0.67913907126149131</v>
      </c>
    </row>
    <row r="333" spans="16:20" x14ac:dyDescent="0.2">
      <c r="P333" s="19">
        <v>43191</v>
      </c>
      <c r="Q333">
        <v>2.0371000000000001</v>
      </c>
      <c r="R333" s="73">
        <v>30</v>
      </c>
      <c r="S333" s="28">
        <f t="shared" si="6"/>
        <v>0.78591820987654326</v>
      </c>
      <c r="T333">
        <f>Q333/'App MODELE'!$Q$4*1000</f>
        <v>0.65762543339165702</v>
      </c>
    </row>
    <row r="334" spans="16:20" x14ac:dyDescent="0.2">
      <c r="P334" s="19">
        <v>43221</v>
      </c>
      <c r="Q334">
        <v>0.16699999999999995</v>
      </c>
      <c r="R334" s="73">
        <v>31</v>
      </c>
      <c r="S334" s="28">
        <f t="shared" si="6"/>
        <v>6.2350657108721619E-2</v>
      </c>
      <c r="T334">
        <f>Q334/'App MODELE'!$Q$4*1000</f>
        <v>5.3911662351581506E-2</v>
      </c>
    </row>
    <row r="335" spans="16:20" x14ac:dyDescent="0.2">
      <c r="P335" s="19">
        <v>43252</v>
      </c>
      <c r="Q335">
        <v>4.0833333333333346E-2</v>
      </c>
      <c r="R335" s="73">
        <v>30</v>
      </c>
      <c r="S335" s="28">
        <f t="shared" si="6"/>
        <v>1.5753600823045274E-2</v>
      </c>
      <c r="T335">
        <f>Q335/'App MODELE'!$Q$4*1000</f>
        <v>1.3181993289558359E-2</v>
      </c>
    </row>
    <row r="336" spans="16:20" x14ac:dyDescent="0.2">
      <c r="P336" s="19">
        <v>43282</v>
      </c>
      <c r="Q336">
        <v>2.0161290322580652E-2</v>
      </c>
      <c r="R336" s="73">
        <v>31</v>
      </c>
      <c r="S336" s="28">
        <f t="shared" si="6"/>
        <v>7.5273634716922985E-3</v>
      </c>
      <c r="T336">
        <f>Q336/'App MODELE'!$Q$4*1000</f>
        <v>6.5085549487615335E-3</v>
      </c>
    </row>
    <row r="337" spans="16:20" x14ac:dyDescent="0.2">
      <c r="P337" s="19">
        <v>43313</v>
      </c>
      <c r="Q337">
        <v>2.0000000000000007E-2</v>
      </c>
      <c r="R337" s="73">
        <v>31</v>
      </c>
      <c r="S337" s="28">
        <f t="shared" si="6"/>
        <v>7.46714456391876E-3</v>
      </c>
      <c r="T337">
        <f>Q337/'App MODELE'!$Q$4*1000</f>
        <v>6.456486509171442E-3</v>
      </c>
    </row>
    <row r="338" spans="16:20" x14ac:dyDescent="0.2">
      <c r="P338" s="19">
        <v>43344</v>
      </c>
      <c r="Q338">
        <v>2.7600000000000006E-2</v>
      </c>
      <c r="R338" s="73">
        <v>30</v>
      </c>
      <c r="S338" s="28">
        <f t="shared" si="6"/>
        <v>1.064814814814815E-2</v>
      </c>
      <c r="T338">
        <f>Q338/'App MODELE'!$Q$4*1000</f>
        <v>8.9099513826565897E-3</v>
      </c>
    </row>
    <row r="339" spans="16:20" x14ac:dyDescent="0.2">
      <c r="P339" s="19">
        <v>43374</v>
      </c>
      <c r="Q339">
        <v>2.0698064516129033</v>
      </c>
      <c r="R339" s="73">
        <v>31</v>
      </c>
      <c r="S339" s="28">
        <f t="shared" si="6"/>
        <v>0.77277719967626324</v>
      </c>
      <c r="T339">
        <f>Q339/'App MODELE'!$Q$4*1000</f>
        <v>0.66818387157173598</v>
      </c>
    </row>
    <row r="340" spans="16:20" x14ac:dyDescent="0.2">
      <c r="P340" s="19">
        <v>43405</v>
      </c>
      <c r="Q340">
        <v>0.61270000000000002</v>
      </c>
      <c r="R340" s="73">
        <v>30</v>
      </c>
      <c r="S340" s="28">
        <f t="shared" si="6"/>
        <v>0.23638117283950619</v>
      </c>
      <c r="T340">
        <f>Q340/'App MODELE'!$Q$4*1000</f>
        <v>0.19779446420846705</v>
      </c>
    </row>
    <row r="341" spans="16:20" x14ac:dyDescent="0.2">
      <c r="P341" s="19">
        <v>43435</v>
      </c>
      <c r="Q341">
        <v>0.24809677419354834</v>
      </c>
      <c r="R341" s="73">
        <v>31</v>
      </c>
      <c r="S341" s="28">
        <f t="shared" si="6"/>
        <v>9.2628723937256699E-2</v>
      </c>
      <c r="T341">
        <f>Q341/'App MODELE'!$Q$4*1000</f>
        <v>8.0091673777479888E-2</v>
      </c>
    </row>
    <row r="342" spans="16:20" x14ac:dyDescent="0.2">
      <c r="P342" s="19">
        <v>43466</v>
      </c>
      <c r="Q342">
        <v>0.20235483870967738</v>
      </c>
      <c r="R342" s="73">
        <v>31</v>
      </c>
      <c r="S342" s="28">
        <f t="shared" si="6"/>
        <v>7.555064169268122E-2</v>
      </c>
      <c r="T342">
        <f>Q342/'App MODELE'!$Q$4*1000</f>
        <v>6.532506430972973E-2</v>
      </c>
    </row>
    <row r="343" spans="16:20" x14ac:dyDescent="0.2">
      <c r="P343" s="19">
        <v>43497</v>
      </c>
      <c r="Q343">
        <v>0.16742857142857134</v>
      </c>
      <c r="R343" s="73">
        <v>28</v>
      </c>
      <c r="S343" s="28">
        <f t="shared" si="6"/>
        <v>6.9208238851095949E-2</v>
      </c>
      <c r="T343">
        <f>Q343/'App MODELE'!$Q$4*1000</f>
        <v>5.4050015633920881E-2</v>
      </c>
    </row>
    <row r="344" spans="16:20" x14ac:dyDescent="0.2">
      <c r="P344" s="19">
        <v>43525</v>
      </c>
      <c r="Q344">
        <v>6.4677419354838714E-2</v>
      </c>
      <c r="R344" s="73">
        <v>31</v>
      </c>
      <c r="S344" s="28">
        <f t="shared" si="6"/>
        <v>2.4147782017188885E-2</v>
      </c>
      <c r="T344">
        <f>Q344/'App MODELE'!$Q$4*1000</f>
        <v>2.0879444275626994E-2</v>
      </c>
    </row>
    <row r="345" spans="16:20" x14ac:dyDescent="0.2">
      <c r="P345" s="19">
        <v>43556</v>
      </c>
      <c r="Q345">
        <v>5.9000000000000004E-2</v>
      </c>
      <c r="R345" s="73">
        <v>30</v>
      </c>
      <c r="S345" s="28">
        <f t="shared" si="6"/>
        <v>2.276234567901235E-2</v>
      </c>
      <c r="T345">
        <f>Q345/'App MODELE'!$Q$4*1000</f>
        <v>1.9046635202055746E-2</v>
      </c>
    </row>
    <row r="346" spans="16:20" x14ac:dyDescent="0.2">
      <c r="P346" s="19">
        <v>43586</v>
      </c>
      <c r="Q346">
        <v>2.2548387096774206E-2</v>
      </c>
      <c r="R346" s="73">
        <v>31</v>
      </c>
      <c r="S346" s="28">
        <f t="shared" si="6"/>
        <v>8.4186033067406678E-3</v>
      </c>
      <c r="T346">
        <f>Q346/'App MODELE'!$Q$4*1000</f>
        <v>7.2791678546949012E-3</v>
      </c>
    </row>
    <row r="347" spans="16:20" x14ac:dyDescent="0.2">
      <c r="P347" s="19">
        <v>43617</v>
      </c>
      <c r="Q347">
        <v>1.1966666666666674E-2</v>
      </c>
      <c r="R347" s="73">
        <v>30</v>
      </c>
      <c r="S347" s="28">
        <f t="shared" si="6"/>
        <v>4.616769547325106E-3</v>
      </c>
      <c r="T347">
        <f>Q347/'App MODELE'!$Q$4*1000</f>
        <v>3.8631310946542472E-3</v>
      </c>
    </row>
    <row r="348" spans="16:20" x14ac:dyDescent="0.2">
      <c r="P348" s="19">
        <v>43647</v>
      </c>
      <c r="Q348">
        <v>1.1000000000000005E-2</v>
      </c>
      <c r="R348" s="73">
        <v>31</v>
      </c>
      <c r="S348" s="28">
        <f t="shared" si="6"/>
        <v>4.1069295101553178E-3</v>
      </c>
      <c r="T348">
        <f>Q348/'App MODELE'!$Q$4*1000</f>
        <v>3.5510675800442927E-3</v>
      </c>
    </row>
    <row r="349" spans="16:20" x14ac:dyDescent="0.2">
      <c r="P349" s="19">
        <v>43678</v>
      </c>
      <c r="Q349">
        <v>1.1000000000000005E-2</v>
      </c>
      <c r="R349" s="73">
        <v>31</v>
      </c>
      <c r="S349" s="28">
        <f t="shared" si="6"/>
        <v>4.1069295101553178E-3</v>
      </c>
      <c r="T349">
        <f>Q349/'App MODELE'!$Q$4*1000</f>
        <v>3.5510675800442927E-3</v>
      </c>
    </row>
    <row r="350" spans="16:20" x14ac:dyDescent="0.2">
      <c r="P350" s="19">
        <v>43709</v>
      </c>
      <c r="Q350">
        <v>1.2533333333333339E-2</v>
      </c>
      <c r="R350" s="73">
        <v>30</v>
      </c>
      <c r="S350" s="28">
        <f t="shared" si="6"/>
        <v>4.8353909465020601E-3</v>
      </c>
      <c r="T350">
        <f>Q350/'App MODELE'!$Q$4*1000</f>
        <v>4.0460648790807711E-3</v>
      </c>
    </row>
    <row r="351" spans="16:20" x14ac:dyDescent="0.2">
      <c r="P351" s="19">
        <v>43739</v>
      </c>
      <c r="Q351">
        <v>1.3032258064516135E-2</v>
      </c>
      <c r="R351" s="73">
        <v>31</v>
      </c>
      <c r="S351" s="28">
        <f t="shared" si="6"/>
        <v>4.865687748101903E-3</v>
      </c>
      <c r="T351">
        <f>Q351/'App MODELE'!$Q$4*1000</f>
        <v>4.2071299188794556E-3</v>
      </c>
    </row>
    <row r="352" spans="16:20" x14ac:dyDescent="0.2">
      <c r="P352" s="19">
        <v>43770</v>
      </c>
      <c r="Q352">
        <v>2.0933333333333345E-2</v>
      </c>
      <c r="R352" s="73">
        <v>30</v>
      </c>
      <c r="S352" s="28">
        <f t="shared" si="6"/>
        <v>8.0761316872428029E-3</v>
      </c>
      <c r="T352">
        <f>Q352/'App MODELE'!$Q$4*1000</f>
        <v>6.7577892129327775E-3</v>
      </c>
    </row>
    <row r="353" spans="16:20" x14ac:dyDescent="0.2">
      <c r="P353" s="19">
        <v>43800</v>
      </c>
      <c r="Q353">
        <v>0.19906451612903237</v>
      </c>
      <c r="R353" s="73">
        <v>31</v>
      </c>
      <c r="S353" s="28">
        <f t="shared" si="6"/>
        <v>7.4322175974101096E-2</v>
      </c>
      <c r="T353">
        <f>Q353/'App MODELE'!$Q$4*1000</f>
        <v>6.4262868142091895E-2</v>
      </c>
    </row>
    <row r="354" spans="16:20" x14ac:dyDescent="0.2">
      <c r="P354" s="19">
        <v>43831</v>
      </c>
      <c r="Q354">
        <v>2.8064516129032269E-2</v>
      </c>
      <c r="R354" s="73">
        <v>31</v>
      </c>
      <c r="S354" s="28">
        <f t="shared" si="6"/>
        <v>1.0478089952595681E-2</v>
      </c>
      <c r="T354">
        <f>Q354/'App MODELE'!$Q$4*1000</f>
        <v>9.0599084886760547E-3</v>
      </c>
    </row>
    <row r="355" spans="16:20" x14ac:dyDescent="0.2">
      <c r="P355" s="19">
        <v>43862</v>
      </c>
      <c r="Q355">
        <v>2.4620689655172424E-2</v>
      </c>
      <c r="R355" s="73">
        <v>29</v>
      </c>
      <c r="S355" s="28">
        <f t="shared" si="6"/>
        <v>9.826265028405343E-3</v>
      </c>
      <c r="T355">
        <f>Q355/'App MODELE'!$Q$4*1000</f>
        <v>7.94815753025588E-3</v>
      </c>
    </row>
    <row r="356" spans="16:20" x14ac:dyDescent="0.2">
      <c r="P356" s="19">
        <v>43891</v>
      </c>
      <c r="Q356">
        <v>0.34080645161290329</v>
      </c>
      <c r="R356" s="73">
        <v>31</v>
      </c>
      <c r="S356" s="28">
        <f t="shared" si="6"/>
        <v>0.1272425521254866</v>
      </c>
      <c r="T356">
        <f>Q356/'App MODELE'!$Q$4*1000</f>
        <v>0.11002061285386495</v>
      </c>
    </row>
    <row r="357" spans="16:20" x14ac:dyDescent="0.2">
      <c r="P357" s="19">
        <v>43922</v>
      </c>
      <c r="Q357">
        <v>0.97586666666666666</v>
      </c>
      <c r="R357" s="73">
        <v>30</v>
      </c>
      <c r="S357" s="28">
        <f t="shared" si="6"/>
        <v>0.37649176954732511</v>
      </c>
      <c r="T357">
        <f>Q357/'App MODELE'!$Q$4*1000</f>
        <v>0.31503349840417177</v>
      </c>
    </row>
    <row r="358" spans="16:20" x14ac:dyDescent="0.2">
      <c r="P358" s="19">
        <v>43952</v>
      </c>
      <c r="Q358">
        <v>0.12680645161290319</v>
      </c>
      <c r="R358" s="73">
        <v>31</v>
      </c>
      <c r="S358" s="28">
        <f t="shared" si="6"/>
        <v>4.7344105291555846E-2</v>
      </c>
      <c r="T358">
        <f>Q358/'App MODELE'!$Q$4*1000</f>
        <v>4.0936207205730518E-2</v>
      </c>
    </row>
    <row r="359" spans="16:20" x14ac:dyDescent="0.2">
      <c r="P359" s="19">
        <v>43983</v>
      </c>
      <c r="Q359">
        <v>1.0033333333333337E-2</v>
      </c>
      <c r="R359" s="73">
        <v>30</v>
      </c>
      <c r="S359" s="28">
        <f t="shared" si="6"/>
        <v>3.8708847736625526E-3</v>
      </c>
      <c r="T359">
        <f>Q359/'App MODELE'!$Q$4*1000</f>
        <v>3.23900406543434E-3</v>
      </c>
    </row>
    <row r="360" spans="16:20" x14ac:dyDescent="0.2">
      <c r="P360" s="19">
        <v>44013</v>
      </c>
      <c r="Q360">
        <v>9.0000000000000028E-3</v>
      </c>
      <c r="R360" s="73">
        <v>31</v>
      </c>
      <c r="S360" s="28">
        <f t="shared" si="6"/>
        <v>3.3602150537634418E-3</v>
      </c>
      <c r="T360">
        <f>Q360/'App MODELE'!$Q$4*1000</f>
        <v>2.9054189291271488E-3</v>
      </c>
    </row>
    <row r="361" spans="16:20" x14ac:dyDescent="0.2">
      <c r="P361" s="19">
        <v>44044</v>
      </c>
      <c r="Q361">
        <v>1.0322580645161294E-2</v>
      </c>
      <c r="R361" s="73">
        <v>31</v>
      </c>
      <c r="S361" s="28">
        <f t="shared" si="6"/>
        <v>3.8540100975064566E-3</v>
      </c>
      <c r="T361">
        <f>Q361/'App MODELE'!$Q$4*1000</f>
        <v>3.3323801337659053E-3</v>
      </c>
    </row>
    <row r="362" spans="16:20" x14ac:dyDescent="0.2">
      <c r="P362" s="19">
        <v>44075</v>
      </c>
      <c r="Q362">
        <v>7.4333333333333378E-3</v>
      </c>
      <c r="R362" s="73">
        <v>30</v>
      </c>
      <c r="S362" s="28">
        <f t="shared" si="6"/>
        <v>2.8677983539094668E-3</v>
      </c>
      <c r="T362">
        <f>Q362/'App MODELE'!$Q$4*1000</f>
        <v>2.3996608192420532E-3</v>
      </c>
    </row>
    <row r="363" spans="16:20" x14ac:dyDescent="0.2">
      <c r="P363" s="19">
        <v>44105</v>
      </c>
      <c r="Q363">
        <v>1.1580645161290325E-2</v>
      </c>
      <c r="R363" s="73">
        <v>31</v>
      </c>
      <c r="S363" s="28">
        <f t="shared" si="6"/>
        <v>4.3237175781400553E-3</v>
      </c>
      <c r="T363">
        <f>Q363/'App MODELE'!$Q$4*1000</f>
        <v>3.7385139625686244E-3</v>
      </c>
    </row>
    <row r="364" spans="16:20" x14ac:dyDescent="0.2">
      <c r="P364" s="19">
        <v>44136</v>
      </c>
      <c r="Q364">
        <v>0.78396666666666681</v>
      </c>
      <c r="R364" s="73">
        <v>30</v>
      </c>
      <c r="S364" s="28">
        <f t="shared" si="6"/>
        <v>0.3024562757201647</v>
      </c>
      <c r="T364">
        <f>Q364/'App MODELE'!$Q$4*1000</f>
        <v>0.25308351034867183</v>
      </c>
    </row>
    <row r="365" spans="16:20" x14ac:dyDescent="0.2">
      <c r="P365" s="19">
        <v>44166</v>
      </c>
      <c r="Q365">
        <v>0.15774193548387097</v>
      </c>
      <c r="R365" s="73">
        <v>31</v>
      </c>
      <c r="S365" s="28">
        <f t="shared" si="6"/>
        <v>5.8894091802520518E-2</v>
      </c>
      <c r="T365">
        <f>Q365/'App MODELE'!$Q$4*1000</f>
        <v>5.0922933919110222E-2</v>
      </c>
    </row>
    <row r="366" spans="16:20" x14ac:dyDescent="0.2">
      <c r="P366" s="19">
        <v>44197</v>
      </c>
      <c r="Q366">
        <v>5.7466774193548407</v>
      </c>
      <c r="R366" s="73">
        <v>31</v>
      </c>
      <c r="S366" s="28">
        <f t="shared" si="6"/>
        <v>2.1455635526265091</v>
      </c>
      <c r="T366">
        <f>Q366/'App MODELE'!$Q$4*1000</f>
        <v>1.8551672615312336</v>
      </c>
    </row>
    <row r="367" spans="16:20" x14ac:dyDescent="0.2">
      <c r="P367" s="19">
        <v>44228</v>
      </c>
      <c r="Q367">
        <v>0.2175</v>
      </c>
      <c r="R367" s="73">
        <v>28</v>
      </c>
      <c r="S367" s="28">
        <f t="shared" si="6"/>
        <v>8.9905753968253982E-2</v>
      </c>
      <c r="T367">
        <f>Q367/'App MODELE'!$Q$4*1000</f>
        <v>7.0214290787239397E-2</v>
      </c>
    </row>
    <row r="368" spans="16:20" x14ac:dyDescent="0.2">
      <c r="P368" s="19">
        <v>44256</v>
      </c>
      <c r="Q368">
        <v>0.28880645161290319</v>
      </c>
      <c r="R368" s="73">
        <v>31</v>
      </c>
      <c r="S368" s="28">
        <f t="shared" si="6"/>
        <v>0.10782797625929778</v>
      </c>
      <c r="T368">
        <f>Q368/'App MODELE'!$Q$4*1000</f>
        <v>9.3233747930019178E-2</v>
      </c>
    </row>
    <row r="369" spans="16:20" x14ac:dyDescent="0.2">
      <c r="P369" s="19">
        <v>44287</v>
      </c>
      <c r="Q369">
        <v>1.9169333333333334</v>
      </c>
      <c r="R369" s="73">
        <v>30</v>
      </c>
      <c r="S369" s="28">
        <f t="shared" si="6"/>
        <v>0.73955761316872426</v>
      </c>
      <c r="T369">
        <f>Q369/'App MODELE'!$Q$4*1000</f>
        <v>0.61883271028238529</v>
      </c>
    </row>
    <row r="370" spans="16:20" x14ac:dyDescent="0.2">
      <c r="P370" s="19">
        <v>44317</v>
      </c>
      <c r="Q370">
        <v>3.529032258064517E-2</v>
      </c>
      <c r="R370" s="73">
        <v>31</v>
      </c>
      <c r="S370" s="28">
        <f t="shared" si="6"/>
        <v>1.3175897020850197E-2</v>
      </c>
      <c r="T370">
        <f>Q370/'App MODELE'!$Q$4*1000</f>
        <v>1.1392574582312187E-2</v>
      </c>
    </row>
    <row r="371" spans="16:20" x14ac:dyDescent="0.2">
      <c r="P371" s="19">
        <v>44348</v>
      </c>
      <c r="Q371">
        <v>1.6933333333333338E-2</v>
      </c>
      <c r="R371" s="73">
        <v>30</v>
      </c>
      <c r="S371" s="28">
        <f t="shared" si="6"/>
        <v>6.5329218106995896E-3</v>
      </c>
      <c r="T371">
        <f>Q371/'App MODELE'!$Q$4*1000</f>
        <v>5.466491911098487E-3</v>
      </c>
    </row>
    <row r="372" spans="16:20" x14ac:dyDescent="0.2">
      <c r="P372" s="19">
        <v>44378</v>
      </c>
      <c r="Q372">
        <v>6.258064516129036E-3</v>
      </c>
      <c r="R372" s="73">
        <v>31</v>
      </c>
      <c r="S372" s="28">
        <f t="shared" si="6"/>
        <v>2.3364936216132902E-3</v>
      </c>
      <c r="T372">
        <f>Q372/'App MODELE'!$Q$4*1000</f>
        <v>2.0202554560955805E-3</v>
      </c>
    </row>
    <row r="373" spans="16:20" x14ac:dyDescent="0.2">
      <c r="P373" s="19">
        <v>44409</v>
      </c>
      <c r="Q373">
        <v>1.0000000000000007E-3</v>
      </c>
      <c r="R373" s="73">
        <v>31</v>
      </c>
      <c r="S373" s="28">
        <f t="shared" si="6"/>
        <v>3.7335722819593816E-4</v>
      </c>
      <c r="T373">
        <f>Q373/'App MODELE'!$Q$4*1000</f>
        <v>3.2282432545857219E-4</v>
      </c>
    </row>
    <row r="374" spans="16:20" x14ac:dyDescent="0.2">
      <c r="P374" s="19">
        <v>44440</v>
      </c>
      <c r="Q374">
        <v>0</v>
      </c>
      <c r="R374" s="73">
        <v>30</v>
      </c>
      <c r="S374" s="28">
        <f t="shared" si="6"/>
        <v>0</v>
      </c>
      <c r="T374">
        <f>Q374/'App MODELE'!$Q$4*1000</f>
        <v>0</v>
      </c>
    </row>
    <row r="375" spans="16:20" x14ac:dyDescent="0.2">
      <c r="P375" s="19">
        <v>44470</v>
      </c>
      <c r="Q375">
        <v>0</v>
      </c>
      <c r="R375" s="73">
        <v>31</v>
      </c>
      <c r="S375" s="28">
        <f t="shared" si="6"/>
        <v>0</v>
      </c>
      <c r="T375">
        <f>Q375/'App MODELE'!$Q$4*1000</f>
        <v>0</v>
      </c>
    </row>
    <row r="376" spans="16:20" x14ac:dyDescent="0.2">
      <c r="P376" s="19">
        <v>44501</v>
      </c>
      <c r="Q376">
        <v>0</v>
      </c>
      <c r="R376" s="73">
        <v>30</v>
      </c>
      <c r="S376" s="28">
        <f t="shared" si="6"/>
        <v>0</v>
      </c>
      <c r="T376">
        <f>Q376/'App MODELE'!$Q$4*1000</f>
        <v>0</v>
      </c>
    </row>
    <row r="377" spans="16:20" x14ac:dyDescent="0.2">
      <c r="P377" s="19">
        <v>44531</v>
      </c>
      <c r="Q377">
        <v>0.13507577419354838</v>
      </c>
      <c r="R377" s="73">
        <v>31</v>
      </c>
      <c r="S377" s="28">
        <f t="shared" si="6"/>
        <v>5.0431516649323611E-2</v>
      </c>
      <c r="T377">
        <f>Q377/'App MODELE'!$Q$4*1000</f>
        <v>4.3605745689826642E-2</v>
      </c>
    </row>
    <row r="378" spans="16:20" x14ac:dyDescent="0.2">
      <c r="P378" s="19">
        <v>44562</v>
      </c>
      <c r="Q378">
        <v>0</v>
      </c>
      <c r="R378" s="73">
        <v>31</v>
      </c>
      <c r="S378" s="28">
        <f t="shared" si="6"/>
        <v>0</v>
      </c>
      <c r="T378">
        <f>Q378/'App MODELE'!$Q$4*1000</f>
        <v>0</v>
      </c>
    </row>
    <row r="379" spans="16:20" x14ac:dyDescent="0.2">
      <c r="P379" s="19">
        <v>44593</v>
      </c>
      <c r="Q379">
        <v>0</v>
      </c>
      <c r="R379" s="73">
        <v>28</v>
      </c>
      <c r="S379" s="28">
        <f t="shared" si="6"/>
        <v>0</v>
      </c>
      <c r="T379">
        <f>Q379/'App MODELE'!$Q$4*1000</f>
        <v>0</v>
      </c>
    </row>
    <row r="380" spans="16:20" x14ac:dyDescent="0.2">
      <c r="P380" s="19">
        <v>44621</v>
      </c>
      <c r="Q380">
        <v>5.9915903225806449E-2</v>
      </c>
      <c r="R380" s="73">
        <v>31</v>
      </c>
      <c r="S380" s="28">
        <f t="shared" si="6"/>
        <v>2.2370035553243153E-2</v>
      </c>
      <c r="T380">
        <f>Q380/'App MODELE'!$Q$4*1000</f>
        <v>1.9342311043112043E-2</v>
      </c>
    </row>
    <row r="381" spans="16:20" x14ac:dyDescent="0.2">
      <c r="P381" s="19">
        <v>44652</v>
      </c>
      <c r="Q381">
        <v>2.7097966666666664E-2</v>
      </c>
      <c r="R381" s="73">
        <v>30</v>
      </c>
      <c r="S381" s="28">
        <f t="shared" si="6"/>
        <v>1.0454462448559668E-2</v>
      </c>
      <c r="T381">
        <f>Q381/'App MODELE'!$Q$4*1000</f>
        <v>8.7478828104655335E-3</v>
      </c>
    </row>
    <row r="382" spans="16:20" x14ac:dyDescent="0.2">
      <c r="P382" s="19">
        <v>44682</v>
      </c>
      <c r="Q382">
        <v>2.5753225806451618E-3</v>
      </c>
      <c r="R382" s="73">
        <v>31</v>
      </c>
      <c r="S382" s="28">
        <f t="shared" si="6"/>
        <v>9.6151530042008738E-4</v>
      </c>
      <c r="T382">
        <f>Q382/'App MODELE'!$Q$4*1000</f>
        <v>8.313767749350032E-4</v>
      </c>
    </row>
    <row r="383" spans="16:20" x14ac:dyDescent="0.2">
      <c r="P383" s="19">
        <v>44713</v>
      </c>
      <c r="Q383">
        <v>0</v>
      </c>
      <c r="R383" s="73">
        <v>30</v>
      </c>
      <c r="S383" s="28">
        <f t="shared" si="6"/>
        <v>0</v>
      </c>
      <c r="T383">
        <f>Q383/'App MODELE'!$Q$4*1000</f>
        <v>0</v>
      </c>
    </row>
    <row r="384" spans="16:20" x14ac:dyDescent="0.2">
      <c r="P384" s="19">
        <v>44743</v>
      </c>
      <c r="Q384">
        <v>0</v>
      </c>
      <c r="R384" s="73">
        <v>31</v>
      </c>
      <c r="S384" s="28">
        <f t="shared" si="6"/>
        <v>0</v>
      </c>
      <c r="T384">
        <f>Q384/'App MODELE'!$Q$4*1000</f>
        <v>0</v>
      </c>
    </row>
    <row r="385" spans="16:20" x14ac:dyDescent="0.2">
      <c r="P385" s="19">
        <v>44774</v>
      </c>
      <c r="Q385">
        <v>0</v>
      </c>
      <c r="R385" s="73">
        <v>31</v>
      </c>
      <c r="S385" s="28">
        <f t="shared" si="6"/>
        <v>0</v>
      </c>
      <c r="T385">
        <f>Q385/'App MODELE'!$Q$4*1000</f>
        <v>0</v>
      </c>
    </row>
    <row r="386" spans="16:20" x14ac:dyDescent="0.2">
      <c r="P386" s="19">
        <v>44805</v>
      </c>
      <c r="Q386">
        <v>0</v>
      </c>
      <c r="R386" s="73">
        <v>30</v>
      </c>
      <c r="S386" s="28">
        <f t="shared" si="6"/>
        <v>0</v>
      </c>
      <c r="T386">
        <f>Q386/'App MODELE'!$Q$4*1000</f>
        <v>0</v>
      </c>
    </row>
    <row r="387" spans="16:20" x14ac:dyDescent="0.2">
      <c r="P387" s="19">
        <v>44835</v>
      </c>
      <c r="Q387">
        <v>0.17214225806451613</v>
      </c>
      <c r="R387" s="73">
        <v>31</v>
      </c>
      <c r="S387" s="28">
        <f t="shared" ref="S387:S397" si="7">Q387/R387/24/3600*1000000</f>
        <v>6.4270556326357586E-2</v>
      </c>
      <c r="T387">
        <f>Q387/'App MODELE'!$Q$4*1000</f>
        <v>5.557170834259284E-2</v>
      </c>
    </row>
    <row r="388" spans="16:20" x14ac:dyDescent="0.2">
      <c r="P388" s="19">
        <v>44866</v>
      </c>
      <c r="Q388">
        <v>0</v>
      </c>
      <c r="R388" s="73">
        <v>30</v>
      </c>
      <c r="S388" s="28">
        <f t="shared" si="7"/>
        <v>0</v>
      </c>
      <c r="T388">
        <f>Q388/'App MODELE'!$Q$4*1000</f>
        <v>0</v>
      </c>
    </row>
    <row r="389" spans="16:20" x14ac:dyDescent="0.2">
      <c r="P389" s="19">
        <v>44896</v>
      </c>
      <c r="Q389">
        <v>4.750574322580646</v>
      </c>
      <c r="R389" s="73">
        <v>31</v>
      </c>
      <c r="S389" s="28">
        <f t="shared" si="7"/>
        <v>1.7736612614175051</v>
      </c>
      <c r="T389">
        <f>Q389/'App MODELE'!$Q$4*1000</f>
        <v>1.5336009512279096</v>
      </c>
    </row>
    <row r="390" spans="16:20" x14ac:dyDescent="0.2">
      <c r="P390" s="19">
        <v>44927</v>
      </c>
      <c r="Q390">
        <v>1.1496096774193549E-2</v>
      </c>
      <c r="R390" s="73">
        <v>31</v>
      </c>
      <c r="S390" s="28">
        <f t="shared" si="7"/>
        <v>4.2921508266851654E-3</v>
      </c>
      <c r="T390">
        <f>Q390/'App MODELE'!$Q$4*1000</f>
        <v>3.7112196865354973E-3</v>
      </c>
    </row>
    <row r="391" spans="16:20" x14ac:dyDescent="0.2">
      <c r="P391" s="19">
        <v>44958</v>
      </c>
      <c r="Q391">
        <v>0.91120900000000016</v>
      </c>
      <c r="R391" s="73">
        <v>28</v>
      </c>
      <c r="S391" s="28">
        <f t="shared" si="7"/>
        <v>0.37665715939153449</v>
      </c>
      <c r="T391">
        <f>Q391/'App MODELE'!$Q$4*1000</f>
        <v>0.29416043077677995</v>
      </c>
    </row>
    <row r="392" spans="16:20" x14ac:dyDescent="0.2">
      <c r="P392" s="19">
        <v>44986</v>
      </c>
      <c r="Q392">
        <v>0.10475758064516125</v>
      </c>
      <c r="R392" s="73">
        <v>31</v>
      </c>
      <c r="S392" s="28">
        <f t="shared" si="7"/>
        <v>3.9111999942189828E-2</v>
      </c>
      <c r="T392">
        <f>Q392/'App MODELE'!$Q$4*1000</f>
        <v>3.3818295308446135E-2</v>
      </c>
    </row>
    <row r="393" spans="16:20" x14ac:dyDescent="0.2">
      <c r="P393" s="19">
        <v>45017</v>
      </c>
      <c r="Q393">
        <v>9.1753333333333381E-4</v>
      </c>
      <c r="R393" s="73">
        <v>30</v>
      </c>
      <c r="S393" s="28">
        <f t="shared" si="7"/>
        <v>3.5398662551440344E-4</v>
      </c>
      <c r="T393">
        <f>Q393/'App MODELE'!$Q$4*1000</f>
        <v>2.9620207941908857E-4</v>
      </c>
    </row>
    <row r="394" spans="16:20" x14ac:dyDescent="0.2">
      <c r="P394" s="19">
        <v>45047</v>
      </c>
      <c r="Q394">
        <v>1.8574232903225805</v>
      </c>
      <c r="R394" s="73">
        <v>31</v>
      </c>
      <c r="S394" s="28">
        <f t="shared" si="7"/>
        <v>0.69348241126141741</v>
      </c>
      <c r="T394">
        <f>Q394/'App MODELE'!$Q$4*1000</f>
        <v>0.59962142078942826</v>
      </c>
    </row>
    <row r="395" spans="16:20" x14ac:dyDescent="0.2">
      <c r="P395" s="19">
        <v>45078</v>
      </c>
      <c r="Q395">
        <v>2.0831700000000009E-2</v>
      </c>
      <c r="R395" s="73">
        <v>30</v>
      </c>
      <c r="S395" s="28">
        <f t="shared" si="7"/>
        <v>8.0369212962962972E-3</v>
      </c>
      <c r="T395">
        <f>Q395/'App MODELE'!$Q$4*1000</f>
        <v>6.7249795006553365E-3</v>
      </c>
    </row>
    <row r="396" spans="16:20" x14ac:dyDescent="0.2">
      <c r="P396" s="19">
        <v>45108</v>
      </c>
      <c r="Q396">
        <v>2.2867741935483875E-3</v>
      </c>
      <c r="R396" s="73">
        <v>31</v>
      </c>
      <c r="S396" s="28">
        <f t="shared" si="7"/>
        <v>8.5378367441322708E-4</v>
      </c>
      <c r="T396">
        <f>Q396/'App MODELE'!$Q$4*1000</f>
        <v>7.3822633650832807E-4</v>
      </c>
    </row>
    <row r="397" spans="16:20" x14ac:dyDescent="0.2">
      <c r="P397" s="19">
        <v>45139</v>
      </c>
      <c r="Q397">
        <v>0</v>
      </c>
      <c r="R397" s="73">
        <v>31</v>
      </c>
      <c r="S397" s="28">
        <f t="shared" si="7"/>
        <v>0</v>
      </c>
      <c r="T397">
        <f>Q397/'App MODELE'!$Q$4*1000</f>
        <v>0</v>
      </c>
    </row>
    <row r="398" spans="16:20" x14ac:dyDescent="0.2">
      <c r="P398" s="19"/>
      <c r="R398" s="73"/>
      <c r="S398" s="28"/>
    </row>
    <row r="399" spans="16:20" x14ac:dyDescent="0.2">
      <c r="P399" s="19"/>
      <c r="R399" s="73"/>
      <c r="S399" s="28"/>
    </row>
    <row r="400" spans="16:20" x14ac:dyDescent="0.2">
      <c r="P400" s="19"/>
      <c r="R400" s="73"/>
      <c r="S400" s="28"/>
    </row>
    <row r="401" spans="16:19" x14ac:dyDescent="0.2">
      <c r="P401" s="19"/>
      <c r="R401" s="73"/>
      <c r="S401" s="28"/>
    </row>
    <row r="402" spans="16:19" x14ac:dyDescent="0.2">
      <c r="P402" s="19"/>
      <c r="R402" s="73"/>
      <c r="S402" s="28"/>
    </row>
    <row r="403" spans="16:19" x14ac:dyDescent="0.2">
      <c r="P403" s="19"/>
      <c r="R403" s="73"/>
      <c r="S403" s="28"/>
    </row>
    <row r="404" spans="16:19" x14ac:dyDescent="0.2">
      <c r="P404" s="19"/>
      <c r="R404" s="73"/>
      <c r="S404" s="28"/>
    </row>
    <row r="405" spans="16:19" x14ac:dyDescent="0.2">
      <c r="P405" s="19"/>
      <c r="R405" s="73"/>
      <c r="S405" s="28"/>
    </row>
    <row r="406" spans="16:19" x14ac:dyDescent="0.2">
      <c r="P406" s="19"/>
      <c r="R406" s="73"/>
      <c r="S406" s="28"/>
    </row>
    <row r="407" spans="16:19" x14ac:dyDescent="0.2">
      <c r="P407" s="19"/>
      <c r="R407" s="73"/>
      <c r="S407" s="28"/>
    </row>
    <row r="408" spans="16:19" x14ac:dyDescent="0.2">
      <c r="P408" s="19"/>
      <c r="R408" s="73"/>
      <c r="S408" s="28"/>
    </row>
    <row r="409" spans="16:19" x14ac:dyDescent="0.2">
      <c r="P409" s="19"/>
      <c r="R409" s="73"/>
      <c r="S409" s="28"/>
    </row>
    <row r="410" spans="16:19" x14ac:dyDescent="0.2">
      <c r="P410" s="19"/>
      <c r="R410" s="73"/>
      <c r="S410" s="28"/>
    </row>
    <row r="411" spans="16:19" x14ac:dyDescent="0.2">
      <c r="P411" s="19"/>
      <c r="R411" s="73"/>
      <c r="S411" s="28"/>
    </row>
    <row r="412" spans="16:19" x14ac:dyDescent="0.2">
      <c r="P412" s="19"/>
      <c r="R412" s="73"/>
      <c r="S412" s="28"/>
    </row>
    <row r="413" spans="16:19" x14ac:dyDescent="0.2">
      <c r="P413" s="19"/>
      <c r="R413" s="73"/>
      <c r="S413" s="28"/>
    </row>
    <row r="414" spans="16:19" x14ac:dyDescent="0.2">
      <c r="P414" s="19"/>
      <c r="R414" s="73"/>
      <c r="S414" s="28"/>
    </row>
    <row r="415" spans="16:19" x14ac:dyDescent="0.2">
      <c r="P415" s="19"/>
      <c r="R415" s="73"/>
      <c r="S415" s="28"/>
    </row>
    <row r="416" spans="16:19" x14ac:dyDescent="0.2">
      <c r="P416" s="19"/>
      <c r="R416" s="73"/>
      <c r="S416" s="28"/>
    </row>
    <row r="417" spans="16:19" x14ac:dyDescent="0.2">
      <c r="P417" s="19"/>
      <c r="R417" s="73"/>
      <c r="S417" s="28"/>
    </row>
    <row r="418" spans="16:19" x14ac:dyDescent="0.2">
      <c r="P418" s="19"/>
      <c r="R418" s="73"/>
      <c r="S418" s="28"/>
    </row>
    <row r="419" spans="16:19" x14ac:dyDescent="0.2">
      <c r="P419" s="19"/>
      <c r="R419" s="73"/>
      <c r="S419" s="28"/>
    </row>
    <row r="420" spans="16:19" x14ac:dyDescent="0.2">
      <c r="P420" s="19"/>
      <c r="R420" s="73"/>
      <c r="S420" s="28"/>
    </row>
    <row r="421" spans="16:19" x14ac:dyDescent="0.2">
      <c r="P421" s="19"/>
      <c r="R421" s="73"/>
      <c r="S421" s="28"/>
    </row>
    <row r="422" spans="16:19" x14ac:dyDescent="0.2">
      <c r="P422" s="19"/>
      <c r="R422" s="73"/>
      <c r="S422" s="28"/>
    </row>
    <row r="423" spans="16:19" x14ac:dyDescent="0.2">
      <c r="P423" s="19"/>
      <c r="R423" s="73"/>
      <c r="S423" s="28"/>
    </row>
    <row r="424" spans="16:19" x14ac:dyDescent="0.2">
      <c r="P424" s="19"/>
      <c r="R424" s="73"/>
      <c r="S424" s="28"/>
    </row>
    <row r="425" spans="16:19" x14ac:dyDescent="0.2">
      <c r="P425" s="19"/>
      <c r="R425" s="73"/>
      <c r="S425" s="28"/>
    </row>
    <row r="426" spans="16:19" x14ac:dyDescent="0.2">
      <c r="P426" s="19"/>
      <c r="R426" s="73"/>
      <c r="S426" s="28"/>
    </row>
    <row r="427" spans="16:19" x14ac:dyDescent="0.2">
      <c r="P427" s="19"/>
      <c r="R427" s="73"/>
      <c r="S427" s="28"/>
    </row>
    <row r="428" spans="16:19" x14ac:dyDescent="0.2">
      <c r="P428" s="19"/>
      <c r="R428" s="73"/>
      <c r="S428" s="28"/>
    </row>
    <row r="429" spans="16:19" x14ac:dyDescent="0.2">
      <c r="P429" s="19"/>
      <c r="R429" s="73"/>
      <c r="S429" s="28"/>
    </row>
    <row r="430" spans="16:19" x14ac:dyDescent="0.2">
      <c r="P430" s="19"/>
      <c r="R430" s="73"/>
      <c r="S430" s="28"/>
    </row>
    <row r="431" spans="16:19" x14ac:dyDescent="0.2">
      <c r="P431" s="19"/>
      <c r="R431" s="73"/>
      <c r="S431" s="28"/>
    </row>
    <row r="432" spans="16:19" x14ac:dyDescent="0.2">
      <c r="P432" s="19"/>
      <c r="R432" s="73"/>
      <c r="S432" s="28"/>
    </row>
    <row r="433" spans="16:19" x14ac:dyDescent="0.2">
      <c r="P433" s="19"/>
      <c r="R433" s="73"/>
      <c r="S433" s="28"/>
    </row>
    <row r="434" spans="16:19" x14ac:dyDescent="0.2">
      <c r="P434" s="19"/>
      <c r="R434" s="73"/>
      <c r="S434" s="28"/>
    </row>
    <row r="435" spans="16:19" x14ac:dyDescent="0.2">
      <c r="P435" s="19"/>
      <c r="R435" s="73"/>
      <c r="S435" s="28"/>
    </row>
    <row r="436" spans="16:19" x14ac:dyDescent="0.2">
      <c r="P436" s="19"/>
      <c r="R436" s="73"/>
      <c r="S436" s="28"/>
    </row>
    <row r="437" spans="16:19" x14ac:dyDescent="0.2">
      <c r="P437" s="19"/>
      <c r="R437" s="73"/>
      <c r="S437" s="28"/>
    </row>
    <row r="438" spans="16:19" x14ac:dyDescent="0.2">
      <c r="P438" s="19"/>
      <c r="R438" s="73"/>
      <c r="S438" s="28"/>
    </row>
    <row r="439" spans="16:19" x14ac:dyDescent="0.2">
      <c r="P439" s="19"/>
      <c r="R439" s="73"/>
      <c r="S439" s="28"/>
    </row>
    <row r="440" spans="16:19" x14ac:dyDescent="0.2">
      <c r="P440" s="19"/>
      <c r="R440" s="73"/>
      <c r="S440" s="28"/>
    </row>
    <row r="441" spans="16:19" x14ac:dyDescent="0.2">
      <c r="P441" s="19"/>
      <c r="R441" s="73"/>
      <c r="S441" s="28"/>
    </row>
    <row r="442" spans="16:19" x14ac:dyDescent="0.2">
      <c r="P442" s="19"/>
      <c r="R442" s="73"/>
      <c r="S442" s="28"/>
    </row>
    <row r="443" spans="16:19" x14ac:dyDescent="0.2">
      <c r="P443" s="19"/>
      <c r="R443" s="73"/>
      <c r="S443" s="28"/>
    </row>
    <row r="444" spans="16:19" x14ac:dyDescent="0.2">
      <c r="P444" s="19"/>
      <c r="R444" s="73"/>
      <c r="S444" s="28"/>
    </row>
    <row r="445" spans="16:19" x14ac:dyDescent="0.2">
      <c r="P445" s="19"/>
      <c r="R445" s="73"/>
      <c r="S445" s="28"/>
    </row>
    <row r="446" spans="16:19" x14ac:dyDescent="0.2">
      <c r="P446" s="19"/>
      <c r="R446" s="73"/>
      <c r="S446" s="28"/>
    </row>
    <row r="447" spans="16:19" x14ac:dyDescent="0.2">
      <c r="P447" s="19"/>
      <c r="R447" s="73"/>
      <c r="S447" s="28"/>
    </row>
    <row r="448" spans="16:19" x14ac:dyDescent="0.2">
      <c r="P448" s="19"/>
      <c r="R448" s="73"/>
      <c r="S448" s="28"/>
    </row>
    <row r="449" spans="16:19" x14ac:dyDescent="0.2">
      <c r="P449" s="19"/>
      <c r="R449" s="73"/>
      <c r="S449" s="28"/>
    </row>
    <row r="450" spans="16:19" x14ac:dyDescent="0.2">
      <c r="P450" s="19"/>
      <c r="R450" s="73"/>
      <c r="S450" s="28"/>
    </row>
    <row r="451" spans="16:19" x14ac:dyDescent="0.2">
      <c r="P451" s="19"/>
      <c r="R451" s="73"/>
      <c r="S451" s="28"/>
    </row>
    <row r="452" spans="16:19" x14ac:dyDescent="0.2">
      <c r="P452" s="19"/>
      <c r="R452" s="73"/>
      <c r="S452" s="28"/>
    </row>
    <row r="453" spans="16:19" x14ac:dyDescent="0.2">
      <c r="P453" s="19"/>
      <c r="R453" s="73"/>
      <c r="S453" s="28"/>
    </row>
    <row r="454" spans="16:19" x14ac:dyDescent="0.2">
      <c r="P454" s="19"/>
      <c r="R454" s="73"/>
      <c r="S454" s="28"/>
    </row>
    <row r="455" spans="16:19" x14ac:dyDescent="0.2">
      <c r="P455" s="19"/>
      <c r="R455" s="73"/>
      <c r="S455" s="28"/>
    </row>
    <row r="456" spans="16:19" x14ac:dyDescent="0.2">
      <c r="P456" s="19"/>
      <c r="R456" s="73"/>
      <c r="S456" s="28"/>
    </row>
    <row r="457" spans="16:19" x14ac:dyDescent="0.2">
      <c r="P457" s="19"/>
      <c r="R457" s="73"/>
      <c r="S457" s="28"/>
    </row>
    <row r="458" spans="16:19" x14ac:dyDescent="0.2">
      <c r="P458" s="19"/>
      <c r="R458" s="73"/>
      <c r="S458" s="28"/>
    </row>
    <row r="459" spans="16:19" x14ac:dyDescent="0.2">
      <c r="P459" s="19"/>
      <c r="R459" s="73"/>
      <c r="S459" s="28"/>
    </row>
    <row r="460" spans="16:19" x14ac:dyDescent="0.2">
      <c r="P460" s="19"/>
      <c r="R460" s="73"/>
      <c r="S460" s="28"/>
    </row>
    <row r="461" spans="16:19" x14ac:dyDescent="0.2">
      <c r="P461" s="19"/>
      <c r="R461" s="73"/>
      <c r="S461" s="28"/>
    </row>
    <row r="462" spans="16:19" x14ac:dyDescent="0.2">
      <c r="P462" s="19"/>
      <c r="R462" s="73"/>
      <c r="S462" s="28"/>
    </row>
    <row r="463" spans="16:19" x14ac:dyDescent="0.2">
      <c r="P463" s="19"/>
      <c r="R463" s="73"/>
      <c r="S463" s="28"/>
    </row>
    <row r="464" spans="16:19" x14ac:dyDescent="0.2">
      <c r="P464" s="19"/>
      <c r="R464" s="73"/>
      <c r="S464" s="28"/>
    </row>
    <row r="465" spans="16:19" x14ac:dyDescent="0.2">
      <c r="P465" s="19"/>
      <c r="R465" s="73"/>
      <c r="S465" s="28"/>
    </row>
    <row r="466" spans="16:19" x14ac:dyDescent="0.2">
      <c r="P466" s="19"/>
      <c r="R466" s="73"/>
      <c r="S466" s="28"/>
    </row>
    <row r="467" spans="16:19" x14ac:dyDescent="0.2">
      <c r="P467" s="19"/>
      <c r="R467" s="73"/>
      <c r="S467" s="28"/>
    </row>
    <row r="468" spans="16:19" x14ac:dyDescent="0.2">
      <c r="P468" s="19"/>
      <c r="R468" s="73"/>
      <c r="S468" s="28"/>
    </row>
    <row r="469" spans="16:19" x14ac:dyDescent="0.2">
      <c r="P469" s="19"/>
      <c r="R469" s="73"/>
      <c r="S469" s="28"/>
    </row>
    <row r="470" spans="16:19" x14ac:dyDescent="0.2">
      <c r="P470" s="19"/>
      <c r="R470" s="73"/>
      <c r="S470" s="28"/>
    </row>
    <row r="471" spans="16:19" x14ac:dyDescent="0.2">
      <c r="P471" s="19"/>
      <c r="R471" s="73"/>
      <c r="S471" s="28"/>
    </row>
    <row r="472" spans="16:19" x14ac:dyDescent="0.2">
      <c r="P472" s="19"/>
      <c r="R472" s="73"/>
      <c r="S472" s="28"/>
    </row>
    <row r="473" spans="16:19" x14ac:dyDescent="0.2">
      <c r="P473" s="19"/>
      <c r="R473" s="73"/>
      <c r="S473" s="28"/>
    </row>
    <row r="474" spans="16:19" x14ac:dyDescent="0.2">
      <c r="P474" s="19"/>
      <c r="R474" s="73"/>
      <c r="S474" s="28"/>
    </row>
    <row r="475" spans="16:19" x14ac:dyDescent="0.2">
      <c r="P475" s="19"/>
      <c r="R475" s="73"/>
      <c r="S475" s="28"/>
    </row>
    <row r="476" spans="16:19" x14ac:dyDescent="0.2">
      <c r="P476" s="19"/>
      <c r="R476" s="73"/>
      <c r="S476" s="28"/>
    </row>
    <row r="477" spans="16:19" x14ac:dyDescent="0.2">
      <c r="P477" s="19"/>
      <c r="R477" s="73"/>
      <c r="S477" s="28"/>
    </row>
    <row r="478" spans="16:19" x14ac:dyDescent="0.2">
      <c r="P478" s="19"/>
      <c r="R478" s="73"/>
      <c r="S478" s="28"/>
    </row>
    <row r="479" spans="16:19" x14ac:dyDescent="0.2">
      <c r="P479" s="19"/>
      <c r="R479" s="73"/>
      <c r="S479" s="28"/>
    </row>
    <row r="480" spans="16:19" x14ac:dyDescent="0.2">
      <c r="P480" s="19"/>
      <c r="R480" s="73"/>
      <c r="S480" s="28"/>
    </row>
    <row r="481" spans="16:19" x14ac:dyDescent="0.2">
      <c r="P481" s="19"/>
      <c r="R481" s="73"/>
      <c r="S481" s="28"/>
    </row>
    <row r="482" spans="16:19" x14ac:dyDescent="0.2">
      <c r="P482" s="19"/>
      <c r="R482" s="73"/>
      <c r="S482" s="28"/>
    </row>
    <row r="483" spans="16:19" x14ac:dyDescent="0.2">
      <c r="P483" s="19"/>
      <c r="R483" s="73"/>
      <c r="S483" s="28"/>
    </row>
    <row r="484" spans="16:19" x14ac:dyDescent="0.2">
      <c r="P484" s="19"/>
      <c r="R484" s="73"/>
      <c r="S484" s="28"/>
    </row>
    <row r="485" spans="16:19" x14ac:dyDescent="0.2">
      <c r="P485" s="19"/>
      <c r="R485" s="73"/>
      <c r="S485" s="28"/>
    </row>
    <row r="486" spans="16:19" x14ac:dyDescent="0.2">
      <c r="P486" s="19"/>
      <c r="R486" s="73"/>
      <c r="S486" s="28"/>
    </row>
    <row r="487" spans="16:19" x14ac:dyDescent="0.2">
      <c r="P487" s="19"/>
      <c r="R487" s="73"/>
      <c r="S487" s="28"/>
    </row>
    <row r="488" spans="16:19" x14ac:dyDescent="0.2">
      <c r="P488" s="19"/>
      <c r="R488" s="73"/>
      <c r="S488" s="28"/>
    </row>
    <row r="489" spans="16:19" x14ac:dyDescent="0.2">
      <c r="P489" s="19"/>
      <c r="R489" s="73"/>
      <c r="S489" s="28"/>
    </row>
    <row r="490" spans="16:19" x14ac:dyDescent="0.2">
      <c r="P490" s="19"/>
      <c r="R490" s="73"/>
      <c r="S490" s="28"/>
    </row>
    <row r="491" spans="16:19" x14ac:dyDescent="0.2">
      <c r="P491" s="19"/>
      <c r="R491" s="73"/>
      <c r="S491" s="28"/>
    </row>
    <row r="492" spans="16:19" x14ac:dyDescent="0.2">
      <c r="P492" s="19"/>
      <c r="R492" s="73"/>
      <c r="S492" s="28"/>
    </row>
    <row r="493" spans="16:19" x14ac:dyDescent="0.2">
      <c r="P493" s="19"/>
      <c r="R493" s="73"/>
      <c r="S493" s="28"/>
    </row>
    <row r="494" spans="16:19" x14ac:dyDescent="0.2">
      <c r="P494" s="19"/>
      <c r="R494" s="73"/>
      <c r="S494" s="28"/>
    </row>
    <row r="495" spans="16:19" x14ac:dyDescent="0.2">
      <c r="P495" s="19"/>
      <c r="R495" s="73"/>
      <c r="S495" s="28"/>
    </row>
    <row r="496" spans="16:19" x14ac:dyDescent="0.2">
      <c r="P496" s="19"/>
      <c r="R496" s="73"/>
      <c r="S496" s="28"/>
    </row>
    <row r="497" spans="16:19" x14ac:dyDescent="0.2">
      <c r="P497" s="19"/>
      <c r="R497" s="73"/>
      <c r="S497" s="28"/>
    </row>
    <row r="498" spans="16:19" x14ac:dyDescent="0.2">
      <c r="P498" s="19"/>
      <c r="R498" s="73"/>
      <c r="S498" s="28"/>
    </row>
    <row r="499" spans="16:19" x14ac:dyDescent="0.2">
      <c r="P499" s="19"/>
      <c r="R499" s="73"/>
      <c r="S499" s="28"/>
    </row>
    <row r="500" spans="16:19" x14ac:dyDescent="0.2">
      <c r="P500" s="19"/>
      <c r="R500" s="73"/>
      <c r="S500" s="28"/>
    </row>
    <row r="501" spans="16:19" x14ac:dyDescent="0.2">
      <c r="P501" s="19"/>
      <c r="R501" s="73"/>
      <c r="S501" s="28"/>
    </row>
    <row r="502" spans="16:19" x14ac:dyDescent="0.2">
      <c r="P502" s="19"/>
      <c r="R502" s="73"/>
      <c r="S502" s="28"/>
    </row>
    <row r="503" spans="16:19" x14ac:dyDescent="0.2">
      <c r="P503" s="19"/>
      <c r="R503" s="73"/>
      <c r="S503" s="28"/>
    </row>
    <row r="504" spans="16:19" x14ac:dyDescent="0.2">
      <c r="P504" s="19"/>
      <c r="R504" s="73"/>
      <c r="S504" s="28"/>
    </row>
    <row r="505" spans="16:19" x14ac:dyDescent="0.2">
      <c r="P505" s="19"/>
      <c r="R505" s="73"/>
      <c r="S505" s="28"/>
    </row>
    <row r="506" spans="16:19" x14ac:dyDescent="0.2">
      <c r="P506" s="19"/>
      <c r="R506" s="73"/>
      <c r="S506" s="28"/>
    </row>
    <row r="507" spans="16:19" x14ac:dyDescent="0.2">
      <c r="P507" s="19"/>
      <c r="R507" s="73"/>
      <c r="S507" s="28"/>
    </row>
    <row r="508" spans="16:19" x14ac:dyDescent="0.2">
      <c r="P508" s="19"/>
      <c r="R508" s="73"/>
      <c r="S508" s="28"/>
    </row>
    <row r="509" spans="16:19" x14ac:dyDescent="0.2">
      <c r="P509" s="19"/>
      <c r="R509" s="73"/>
      <c r="S509" s="28"/>
    </row>
    <row r="510" spans="16:19" x14ac:dyDescent="0.2">
      <c r="P510" s="19"/>
      <c r="R510" s="73"/>
      <c r="S510" s="28"/>
    </row>
    <row r="511" spans="16:19" x14ac:dyDescent="0.2">
      <c r="P511" s="19"/>
      <c r="R511" s="73"/>
      <c r="S511" s="28"/>
    </row>
    <row r="512" spans="16:19" x14ac:dyDescent="0.2">
      <c r="P512" s="19"/>
      <c r="R512" s="73"/>
      <c r="S512" s="28"/>
    </row>
    <row r="513" spans="16:19" x14ac:dyDescent="0.2">
      <c r="P513" s="19"/>
      <c r="R513" s="73"/>
      <c r="S513" s="28"/>
    </row>
    <row r="514" spans="16:19" x14ac:dyDescent="0.2">
      <c r="P514" s="19"/>
      <c r="R514" s="73"/>
      <c r="S514" s="28"/>
    </row>
    <row r="515" spans="16:19" x14ac:dyDescent="0.2">
      <c r="P515" s="19"/>
      <c r="R515" s="73"/>
      <c r="S515" s="28"/>
    </row>
    <row r="516" spans="16:19" x14ac:dyDescent="0.2">
      <c r="P516" s="19"/>
      <c r="R516" s="73"/>
      <c r="S516" s="28"/>
    </row>
    <row r="517" spans="16:19" x14ac:dyDescent="0.2">
      <c r="P517" s="19"/>
      <c r="R517" s="73"/>
      <c r="S517" s="28"/>
    </row>
    <row r="518" spans="16:19" x14ac:dyDescent="0.2">
      <c r="P518" s="19"/>
      <c r="R518" s="73"/>
      <c r="S518" s="28"/>
    </row>
    <row r="519" spans="16:19" x14ac:dyDescent="0.2">
      <c r="P519" s="19"/>
      <c r="R519" s="73"/>
      <c r="S519" s="28"/>
    </row>
    <row r="520" spans="16:19" x14ac:dyDescent="0.2">
      <c r="P520" s="19"/>
      <c r="R520" s="73"/>
      <c r="S520" s="28"/>
    </row>
    <row r="521" spans="16:19" x14ac:dyDescent="0.2">
      <c r="P521" s="19"/>
      <c r="R521" s="73"/>
      <c r="S521" s="28"/>
    </row>
    <row r="522" spans="16:19" x14ac:dyDescent="0.2">
      <c r="P522" s="19"/>
      <c r="R522" s="73"/>
      <c r="S522" s="28"/>
    </row>
    <row r="523" spans="16:19" x14ac:dyDescent="0.2">
      <c r="P523" s="19"/>
      <c r="R523" s="73"/>
      <c r="S523" s="28"/>
    </row>
    <row r="524" spans="16:19" x14ac:dyDescent="0.2">
      <c r="P524" s="19"/>
      <c r="R524" s="73"/>
      <c r="S524" s="28"/>
    </row>
    <row r="525" spans="16:19" x14ac:dyDescent="0.2">
      <c r="P525" s="19"/>
      <c r="R525" s="73"/>
      <c r="S525" s="28"/>
    </row>
    <row r="526" spans="16:19" x14ac:dyDescent="0.2">
      <c r="P526" s="19"/>
      <c r="R526" s="73"/>
      <c r="S526" s="28"/>
    </row>
    <row r="527" spans="16:19" x14ac:dyDescent="0.2">
      <c r="P527" s="19"/>
      <c r="R527" s="73"/>
      <c r="S527" s="28"/>
    </row>
    <row r="528" spans="16:19" x14ac:dyDescent="0.2">
      <c r="P528" s="19"/>
      <c r="R528" s="73"/>
      <c r="S528" s="28"/>
    </row>
    <row r="529" spans="16:19" x14ac:dyDescent="0.2">
      <c r="P529" s="19"/>
      <c r="R529" s="73"/>
      <c r="S529" s="28"/>
    </row>
    <row r="530" spans="16:19" x14ac:dyDescent="0.2">
      <c r="P530" s="19"/>
      <c r="R530" s="73"/>
      <c r="S530" s="28"/>
    </row>
    <row r="531" spans="16:19" x14ac:dyDescent="0.2">
      <c r="P531" s="19"/>
      <c r="R531" s="73"/>
      <c r="S531" s="28"/>
    </row>
    <row r="532" spans="16:19" x14ac:dyDescent="0.2">
      <c r="P532" s="19"/>
      <c r="R532" s="73"/>
      <c r="S532" s="28"/>
    </row>
    <row r="533" spans="16:19" x14ac:dyDescent="0.2">
      <c r="P533" s="19"/>
      <c r="R533" s="73"/>
      <c r="S533" s="28"/>
    </row>
    <row r="534" spans="16:19" x14ac:dyDescent="0.2">
      <c r="P534" s="19"/>
      <c r="R534" s="73"/>
      <c r="S534" s="28"/>
    </row>
    <row r="535" spans="16:19" x14ac:dyDescent="0.2">
      <c r="P535" s="19"/>
      <c r="R535" s="73"/>
      <c r="S535" s="28"/>
    </row>
    <row r="536" spans="16:19" x14ac:dyDescent="0.2">
      <c r="P536" s="19"/>
      <c r="R536" s="73"/>
      <c r="S536" s="28"/>
    </row>
    <row r="537" spans="16:19" x14ac:dyDescent="0.2">
      <c r="P537" s="19"/>
      <c r="R537" s="73"/>
      <c r="S537" s="28"/>
    </row>
    <row r="538" spans="16:19" x14ac:dyDescent="0.2">
      <c r="P538" s="19"/>
      <c r="R538" s="73"/>
      <c r="S538" s="28"/>
    </row>
    <row r="539" spans="16:19" x14ac:dyDescent="0.2">
      <c r="P539" s="19"/>
      <c r="R539" s="73"/>
      <c r="S539" s="28"/>
    </row>
    <row r="540" spans="16:19" x14ac:dyDescent="0.2">
      <c r="P540" s="19"/>
      <c r="R540" s="73"/>
      <c r="S540" s="28"/>
    </row>
    <row r="541" spans="16:19" x14ac:dyDescent="0.2">
      <c r="P541" s="19"/>
      <c r="R541" s="73"/>
      <c r="S541" s="28"/>
    </row>
    <row r="542" spans="16:19" x14ac:dyDescent="0.2">
      <c r="P542" s="19"/>
      <c r="R542" s="73"/>
      <c r="S542" s="28"/>
    </row>
    <row r="543" spans="16:19" x14ac:dyDescent="0.2">
      <c r="P543" s="19"/>
      <c r="R543" s="73"/>
      <c r="S543" s="28"/>
    </row>
    <row r="544" spans="16:19" x14ac:dyDescent="0.2">
      <c r="P544" s="19"/>
      <c r="R544" s="73"/>
      <c r="S544" s="28"/>
    </row>
    <row r="545" spans="16:19" x14ac:dyDescent="0.2">
      <c r="P545" s="19"/>
      <c r="R545" s="73"/>
      <c r="S545" s="28"/>
    </row>
    <row r="546" spans="16:19" x14ac:dyDescent="0.2">
      <c r="P546" s="19"/>
      <c r="R546" s="73"/>
      <c r="S546" s="28"/>
    </row>
    <row r="547" spans="16:19" x14ac:dyDescent="0.2">
      <c r="P547" s="19"/>
      <c r="R547" s="73"/>
      <c r="S547" s="28"/>
    </row>
    <row r="548" spans="16:19" x14ac:dyDescent="0.2">
      <c r="P548" s="19"/>
      <c r="R548" s="73"/>
      <c r="S548" s="28"/>
    </row>
    <row r="549" spans="16:19" x14ac:dyDescent="0.2">
      <c r="P549" s="19"/>
      <c r="R549" s="73"/>
      <c r="S549" s="28"/>
    </row>
    <row r="550" spans="16:19" x14ac:dyDescent="0.2">
      <c r="P550" s="19"/>
      <c r="R550" s="73"/>
      <c r="S550" s="28"/>
    </row>
    <row r="551" spans="16:19" x14ac:dyDescent="0.2">
      <c r="P551" s="19"/>
      <c r="R551" s="73"/>
      <c r="S551" s="28"/>
    </row>
    <row r="552" spans="16:19" x14ac:dyDescent="0.2">
      <c r="P552" s="19"/>
      <c r="R552" s="73"/>
      <c r="S552" s="28"/>
    </row>
    <row r="553" spans="16:19" x14ac:dyDescent="0.2">
      <c r="P553" s="19"/>
      <c r="R553" s="73"/>
      <c r="S553" s="28"/>
    </row>
    <row r="554" spans="16:19" x14ac:dyDescent="0.2">
      <c r="P554" s="19"/>
      <c r="R554" s="73"/>
      <c r="S554" s="28"/>
    </row>
    <row r="555" spans="16:19" x14ac:dyDescent="0.2">
      <c r="P555" s="19"/>
      <c r="R555" s="73"/>
      <c r="S555" s="28"/>
    </row>
    <row r="556" spans="16:19" x14ac:dyDescent="0.2">
      <c r="P556" s="19"/>
      <c r="R556" s="73"/>
      <c r="S556" s="28"/>
    </row>
    <row r="557" spans="16:19" x14ac:dyDescent="0.2">
      <c r="P557" s="19"/>
      <c r="R557" s="73"/>
      <c r="S557" s="28"/>
    </row>
    <row r="558" spans="16:19" x14ac:dyDescent="0.2">
      <c r="P558" s="19"/>
      <c r="R558" s="73"/>
      <c r="S558" s="28"/>
    </row>
    <row r="559" spans="16:19" x14ac:dyDescent="0.2">
      <c r="P559" s="19"/>
      <c r="R559" s="73"/>
      <c r="S559" s="28"/>
    </row>
    <row r="560" spans="16:19" x14ac:dyDescent="0.2">
      <c r="P560" s="19"/>
      <c r="R560" s="73"/>
      <c r="S560" s="28"/>
    </row>
    <row r="561" spans="16:19" x14ac:dyDescent="0.2">
      <c r="P561" s="19"/>
      <c r="R561" s="73"/>
      <c r="S561" s="28"/>
    </row>
    <row r="562" spans="16:19" x14ac:dyDescent="0.2">
      <c r="P562" s="19"/>
      <c r="R562" s="73"/>
      <c r="S562" s="28"/>
    </row>
    <row r="563" spans="16:19" x14ac:dyDescent="0.2">
      <c r="P563" s="19"/>
      <c r="R563" s="73"/>
      <c r="S563" s="28"/>
    </row>
    <row r="564" spans="16:19" x14ac:dyDescent="0.2">
      <c r="P564" s="19"/>
      <c r="R564" s="73"/>
      <c r="S564" s="28"/>
    </row>
    <row r="565" spans="16:19" x14ac:dyDescent="0.2">
      <c r="P565" s="19"/>
      <c r="R565" s="73"/>
      <c r="S565" s="28"/>
    </row>
    <row r="566" spans="16:19" x14ac:dyDescent="0.2">
      <c r="P566" s="19"/>
      <c r="R566" s="73"/>
      <c r="S566" s="28"/>
    </row>
    <row r="567" spans="16:19" x14ac:dyDescent="0.2">
      <c r="P567" s="19"/>
      <c r="R567" s="73"/>
      <c r="S567" s="28"/>
    </row>
    <row r="568" spans="16:19" x14ac:dyDescent="0.2">
      <c r="P568" s="19"/>
      <c r="R568" s="73"/>
      <c r="S568" s="28"/>
    </row>
    <row r="569" spans="16:19" x14ac:dyDescent="0.2">
      <c r="P569" s="19"/>
      <c r="R569" s="73"/>
      <c r="S569" s="28"/>
    </row>
    <row r="570" spans="16:19" x14ac:dyDescent="0.2">
      <c r="P570" s="19"/>
      <c r="R570" s="73"/>
      <c r="S570" s="28"/>
    </row>
    <row r="571" spans="16:19" x14ac:dyDescent="0.2">
      <c r="P571" s="19"/>
      <c r="R571" s="73"/>
      <c r="S571" s="28"/>
    </row>
    <row r="572" spans="16:19" x14ac:dyDescent="0.2">
      <c r="P572" s="19"/>
      <c r="R572" s="73"/>
      <c r="S572" s="28"/>
    </row>
    <row r="573" spans="16:19" x14ac:dyDescent="0.2">
      <c r="P573" s="19"/>
      <c r="R573" s="73"/>
      <c r="S573" s="28"/>
    </row>
    <row r="574" spans="16:19" x14ac:dyDescent="0.2">
      <c r="P574" s="19"/>
      <c r="R574" s="73"/>
      <c r="S574" s="28"/>
    </row>
    <row r="575" spans="16:19" x14ac:dyDescent="0.2">
      <c r="P575" s="19"/>
      <c r="R575" s="73"/>
      <c r="S575" s="28"/>
    </row>
    <row r="576" spans="16:19" x14ac:dyDescent="0.2">
      <c r="P576" s="19"/>
      <c r="R576" s="73"/>
      <c r="S576" s="28"/>
    </row>
    <row r="577" spans="16:19" x14ac:dyDescent="0.2">
      <c r="P577" s="19"/>
      <c r="R577" s="73"/>
      <c r="S577" s="28"/>
    </row>
    <row r="578" spans="16:19" x14ac:dyDescent="0.2">
      <c r="P578" s="19"/>
      <c r="R578" s="73"/>
      <c r="S578" s="28"/>
    </row>
    <row r="579" spans="16:19" x14ac:dyDescent="0.2">
      <c r="P579" s="19"/>
      <c r="R579" s="73"/>
      <c r="S579" s="28"/>
    </row>
    <row r="580" spans="16:19" x14ac:dyDescent="0.2">
      <c r="P580" s="19"/>
      <c r="R580" s="73"/>
      <c r="S580" s="28"/>
    </row>
    <row r="581" spans="16:19" x14ac:dyDescent="0.2">
      <c r="P581" s="19"/>
      <c r="R581" s="73"/>
      <c r="S581" s="28"/>
    </row>
    <row r="582" spans="16:19" x14ac:dyDescent="0.2">
      <c r="P582" s="19"/>
      <c r="R582" s="73"/>
      <c r="S582" s="28"/>
    </row>
    <row r="583" spans="16:19" x14ac:dyDescent="0.2">
      <c r="P583" s="19"/>
      <c r="R583" s="73"/>
      <c r="S583" s="28"/>
    </row>
    <row r="584" spans="16:19" x14ac:dyDescent="0.2">
      <c r="P584" s="19"/>
      <c r="R584" s="73"/>
      <c r="S584" s="28"/>
    </row>
    <row r="585" spans="16:19" x14ac:dyDescent="0.2">
      <c r="P585" s="19"/>
      <c r="R585" s="73"/>
      <c r="S585" s="28"/>
    </row>
    <row r="586" spans="16:19" x14ac:dyDescent="0.2">
      <c r="P586" s="19"/>
      <c r="R586" s="73"/>
      <c r="S586" s="28"/>
    </row>
    <row r="587" spans="16:19" x14ac:dyDescent="0.2">
      <c r="P587" s="19"/>
      <c r="R587" s="73"/>
      <c r="S587" s="28"/>
    </row>
    <row r="588" spans="16:19" x14ac:dyDescent="0.2">
      <c r="P588" s="19"/>
      <c r="R588" s="73"/>
      <c r="S588" s="28"/>
    </row>
    <row r="589" spans="16:19" x14ac:dyDescent="0.2">
      <c r="P589" s="19"/>
      <c r="R589" s="73"/>
      <c r="S589" s="28"/>
    </row>
    <row r="590" spans="16:19" x14ac:dyDescent="0.2">
      <c r="P590" s="19"/>
      <c r="R590" s="73"/>
      <c r="S590" s="28"/>
    </row>
    <row r="591" spans="16:19" x14ac:dyDescent="0.2">
      <c r="P591" s="19"/>
      <c r="R591" s="73"/>
      <c r="S591" s="28"/>
    </row>
    <row r="592" spans="16:19" x14ac:dyDescent="0.2">
      <c r="P592" s="19"/>
      <c r="R592" s="73"/>
      <c r="S592" s="28"/>
    </row>
    <row r="593" spans="16:19" x14ac:dyDescent="0.2">
      <c r="P593" s="19"/>
      <c r="R593" s="73"/>
      <c r="S593" s="28"/>
    </row>
    <row r="594" spans="16:19" x14ac:dyDescent="0.2">
      <c r="P594" s="19"/>
      <c r="R594" s="73"/>
      <c r="S594" s="28"/>
    </row>
    <row r="595" spans="16:19" x14ac:dyDescent="0.2">
      <c r="P595" s="19"/>
      <c r="R595" s="73"/>
      <c r="S595" s="28"/>
    </row>
    <row r="596" spans="16:19" x14ac:dyDescent="0.2">
      <c r="P596" s="19"/>
      <c r="R596" s="73"/>
      <c r="S596" s="28"/>
    </row>
    <row r="597" spans="16:19" x14ac:dyDescent="0.2">
      <c r="P597" s="19"/>
      <c r="R597" s="73"/>
      <c r="S597" s="28"/>
    </row>
    <row r="598" spans="16:19" x14ac:dyDescent="0.2">
      <c r="P598" s="19"/>
      <c r="R598" s="73"/>
      <c r="S598" s="28"/>
    </row>
    <row r="599" spans="16:19" x14ac:dyDescent="0.2">
      <c r="P599" s="19"/>
      <c r="R599" s="73"/>
      <c r="S599" s="28"/>
    </row>
    <row r="600" spans="16:19" x14ac:dyDescent="0.2">
      <c r="P600" s="19"/>
      <c r="R600" s="73"/>
      <c r="S600" s="28"/>
    </row>
    <row r="601" spans="16:19" x14ac:dyDescent="0.2">
      <c r="P601" s="19"/>
      <c r="R601" s="73"/>
      <c r="S601" s="28"/>
    </row>
    <row r="602" spans="16:19" x14ac:dyDescent="0.2">
      <c r="P602" s="19"/>
      <c r="R602" s="73"/>
      <c r="S602" s="28"/>
    </row>
    <row r="603" spans="16:19" x14ac:dyDescent="0.2">
      <c r="P603" s="19"/>
      <c r="R603" s="73"/>
      <c r="S603" s="28"/>
    </row>
    <row r="604" spans="16:19" x14ac:dyDescent="0.2">
      <c r="P604" s="19"/>
      <c r="R604" s="73"/>
      <c r="S604" s="28"/>
    </row>
    <row r="605" spans="16:19" x14ac:dyDescent="0.2">
      <c r="P605" s="19"/>
      <c r="R605" s="73"/>
      <c r="S605" s="28"/>
    </row>
    <row r="606" spans="16:19" x14ac:dyDescent="0.2">
      <c r="P606" s="19"/>
      <c r="R606" s="73"/>
      <c r="S606" s="28"/>
    </row>
    <row r="607" spans="16:19" x14ac:dyDescent="0.2">
      <c r="P607" s="19"/>
      <c r="R607" s="73"/>
      <c r="S607" s="28"/>
    </row>
    <row r="608" spans="16:19" x14ac:dyDescent="0.2">
      <c r="P608" s="19"/>
      <c r="R608" s="73"/>
      <c r="S608" s="28"/>
    </row>
    <row r="609" spans="16:19" x14ac:dyDescent="0.2">
      <c r="P609" s="19"/>
      <c r="R609" s="73"/>
      <c r="S609" s="28"/>
    </row>
    <row r="610" spans="16:19" x14ac:dyDescent="0.2">
      <c r="P610" s="19"/>
      <c r="R610" s="73"/>
      <c r="S610" s="28"/>
    </row>
    <row r="611" spans="16:19" x14ac:dyDescent="0.2">
      <c r="P611" s="19"/>
      <c r="R611" s="73"/>
      <c r="S611" s="28"/>
    </row>
    <row r="612" spans="16:19" x14ac:dyDescent="0.2">
      <c r="P612" s="19"/>
      <c r="R612" s="73"/>
      <c r="S612" s="28"/>
    </row>
    <row r="613" spans="16:19" x14ac:dyDescent="0.2">
      <c r="P613" s="19"/>
      <c r="R613" s="73"/>
      <c r="S613" s="28"/>
    </row>
    <row r="614" spans="16:19" x14ac:dyDescent="0.2">
      <c r="P614" s="19"/>
      <c r="R614" s="73"/>
      <c r="S614" s="28"/>
    </row>
    <row r="615" spans="16:19" x14ac:dyDescent="0.2">
      <c r="P615" s="19"/>
      <c r="R615" s="73"/>
      <c r="S615" s="28"/>
    </row>
    <row r="616" spans="16:19" x14ac:dyDescent="0.2">
      <c r="P616" s="19"/>
      <c r="R616" s="73"/>
      <c r="S616" s="28"/>
    </row>
    <row r="617" spans="16:19" x14ac:dyDescent="0.2">
      <c r="P617" s="19"/>
      <c r="R617" s="73"/>
      <c r="S617" s="28"/>
    </row>
    <row r="618" spans="16:19" x14ac:dyDescent="0.2">
      <c r="P618" s="19"/>
      <c r="R618" s="73"/>
      <c r="S618" s="28"/>
    </row>
    <row r="619" spans="16:19" x14ac:dyDescent="0.2">
      <c r="P619" s="19"/>
      <c r="R619" s="73"/>
      <c r="S619" s="28"/>
    </row>
    <row r="620" spans="16:19" x14ac:dyDescent="0.2">
      <c r="P620" s="19"/>
      <c r="R620" s="73"/>
      <c r="S620" s="28"/>
    </row>
    <row r="621" spans="16:19" x14ac:dyDescent="0.2">
      <c r="P621" s="19"/>
      <c r="R621" s="73"/>
      <c r="S621" s="28"/>
    </row>
    <row r="622" spans="16:19" x14ac:dyDescent="0.2">
      <c r="P622" s="19"/>
      <c r="R622" s="73"/>
      <c r="S622" s="28"/>
    </row>
    <row r="623" spans="16:19" x14ac:dyDescent="0.2">
      <c r="P623" s="19"/>
      <c r="R623" s="73"/>
      <c r="S623" s="28"/>
    </row>
    <row r="624" spans="16:19" x14ac:dyDescent="0.2">
      <c r="P624" s="19"/>
      <c r="R624" s="73"/>
      <c r="S624" s="28"/>
    </row>
    <row r="625" spans="16:19" x14ac:dyDescent="0.2">
      <c r="P625" s="19"/>
      <c r="R625" s="73"/>
      <c r="S625" s="28"/>
    </row>
    <row r="626" spans="16:19" x14ac:dyDescent="0.2">
      <c r="P626" s="19"/>
      <c r="R626" s="73"/>
      <c r="S626" s="28"/>
    </row>
    <row r="627" spans="16:19" x14ac:dyDescent="0.2">
      <c r="P627" s="19"/>
      <c r="R627" s="73"/>
      <c r="S627" s="28"/>
    </row>
    <row r="628" spans="16:19" x14ac:dyDescent="0.2">
      <c r="P628" s="19"/>
      <c r="R628" s="73"/>
      <c r="S628" s="28"/>
    </row>
    <row r="629" spans="16:19" x14ac:dyDescent="0.2">
      <c r="P629" s="19"/>
      <c r="R629" s="73"/>
      <c r="S629" s="28"/>
    </row>
    <row r="630" spans="16:19" x14ac:dyDescent="0.2">
      <c r="P630" s="19"/>
      <c r="R630" s="73"/>
      <c r="S630" s="28"/>
    </row>
    <row r="631" spans="16:19" x14ac:dyDescent="0.2">
      <c r="P631" s="19"/>
      <c r="R631" s="73"/>
      <c r="S631" s="28"/>
    </row>
    <row r="632" spans="16:19" x14ac:dyDescent="0.2">
      <c r="P632" s="19"/>
      <c r="R632" s="73"/>
      <c r="S632" s="28"/>
    </row>
    <row r="633" spans="16:19" x14ac:dyDescent="0.2">
      <c r="P633" s="19"/>
      <c r="R633" s="73"/>
      <c r="S633" s="28"/>
    </row>
    <row r="634" spans="16:19" x14ac:dyDescent="0.2">
      <c r="P634" s="19"/>
      <c r="R634" s="73"/>
      <c r="S634" s="28"/>
    </row>
    <row r="635" spans="16:19" x14ac:dyDescent="0.2">
      <c r="P635" s="19"/>
      <c r="R635" s="73"/>
      <c r="S635" s="28"/>
    </row>
    <row r="636" spans="16:19" x14ac:dyDescent="0.2">
      <c r="P636" s="19"/>
      <c r="R636" s="73"/>
      <c r="S636" s="28"/>
    </row>
    <row r="637" spans="16:19" x14ac:dyDescent="0.2">
      <c r="P637" s="19"/>
      <c r="R637" s="73"/>
      <c r="S637" s="28"/>
    </row>
    <row r="638" spans="16:19" x14ac:dyDescent="0.2">
      <c r="P638" s="19"/>
      <c r="R638" s="73"/>
      <c r="S638" s="28"/>
    </row>
    <row r="639" spans="16:19" x14ac:dyDescent="0.2">
      <c r="P639" s="19"/>
      <c r="R639" s="73"/>
      <c r="S639" s="28"/>
    </row>
    <row r="640" spans="16:19" x14ac:dyDescent="0.2">
      <c r="P640" s="19"/>
      <c r="R640" s="73"/>
      <c r="S640" s="28"/>
    </row>
    <row r="641" spans="16:19" x14ac:dyDescent="0.2">
      <c r="P641" s="19"/>
      <c r="R641" s="73"/>
      <c r="S641" s="28"/>
    </row>
    <row r="642" spans="16:19" x14ac:dyDescent="0.2">
      <c r="P642" s="19"/>
      <c r="R642" s="73"/>
      <c r="S642" s="28"/>
    </row>
    <row r="643" spans="16:19" x14ac:dyDescent="0.2">
      <c r="P643" s="19"/>
      <c r="R643" s="73"/>
      <c r="S643" s="28"/>
    </row>
    <row r="644" spans="16:19" x14ac:dyDescent="0.2">
      <c r="P644" s="19"/>
      <c r="R644" s="73"/>
      <c r="S644" s="28"/>
    </row>
    <row r="645" spans="16:19" x14ac:dyDescent="0.2">
      <c r="P645" s="19"/>
      <c r="R645" s="73"/>
      <c r="S645" s="28"/>
    </row>
    <row r="646" spans="16:19" x14ac:dyDescent="0.2">
      <c r="P646" s="19"/>
      <c r="R646" s="73"/>
      <c r="S646" s="28"/>
    </row>
    <row r="647" spans="16:19" x14ac:dyDescent="0.2">
      <c r="P647" s="19"/>
      <c r="R647" s="73"/>
      <c r="S647" s="28"/>
    </row>
    <row r="648" spans="16:19" x14ac:dyDescent="0.2">
      <c r="P648" s="19"/>
      <c r="R648" s="73"/>
      <c r="S648" s="28"/>
    </row>
    <row r="649" spans="16:19" x14ac:dyDescent="0.2">
      <c r="P649" s="19"/>
      <c r="R649" s="73"/>
      <c r="S649" s="28"/>
    </row>
    <row r="650" spans="16:19" x14ac:dyDescent="0.2">
      <c r="P650" s="19"/>
      <c r="R650" s="73"/>
      <c r="S650" s="28"/>
    </row>
    <row r="651" spans="16:19" x14ac:dyDescent="0.2">
      <c r="P651" s="19"/>
      <c r="R651" s="73"/>
      <c r="S651" s="28"/>
    </row>
    <row r="652" spans="16:19" x14ac:dyDescent="0.2">
      <c r="P652" s="19"/>
      <c r="R652" s="73"/>
      <c r="S652" s="28"/>
    </row>
    <row r="653" spans="16:19" x14ac:dyDescent="0.2">
      <c r="P653" s="19"/>
      <c r="R653" s="73"/>
      <c r="S653" s="28"/>
    </row>
    <row r="654" spans="16:19" x14ac:dyDescent="0.2">
      <c r="P654" s="19"/>
      <c r="R654" s="73"/>
      <c r="S654" s="28"/>
    </row>
    <row r="655" spans="16:19" x14ac:dyDescent="0.2">
      <c r="P655" s="19"/>
      <c r="R655" s="73"/>
      <c r="S655" s="28"/>
    </row>
    <row r="656" spans="16:19" x14ac:dyDescent="0.2">
      <c r="P656" s="19"/>
      <c r="R656" s="73"/>
      <c r="S656" s="28"/>
    </row>
    <row r="657" spans="16:19" x14ac:dyDescent="0.2">
      <c r="P657" s="19"/>
      <c r="R657" s="73"/>
      <c r="S657" s="28"/>
    </row>
    <row r="658" spans="16:19" x14ac:dyDescent="0.2">
      <c r="P658" s="19"/>
      <c r="R658" s="73"/>
      <c r="S658" s="28"/>
    </row>
    <row r="659" spans="16:19" x14ac:dyDescent="0.2">
      <c r="P659" s="19"/>
      <c r="R659" s="73"/>
      <c r="S659" s="28"/>
    </row>
    <row r="660" spans="16:19" x14ac:dyDescent="0.2">
      <c r="P660" s="19"/>
      <c r="R660" s="73"/>
      <c r="S660" s="28"/>
    </row>
    <row r="661" spans="16:19" x14ac:dyDescent="0.2">
      <c r="P661" s="19"/>
      <c r="R661" s="73"/>
      <c r="S661" s="28"/>
    </row>
    <row r="662" spans="16:19" x14ac:dyDescent="0.2">
      <c r="P662" s="19"/>
      <c r="R662" s="73"/>
      <c r="S662" s="28"/>
    </row>
    <row r="663" spans="16:19" x14ac:dyDescent="0.2">
      <c r="P663" s="19"/>
      <c r="R663" s="73"/>
      <c r="S663" s="28"/>
    </row>
    <row r="664" spans="16:19" x14ac:dyDescent="0.2">
      <c r="P664" s="19"/>
      <c r="R664" s="73"/>
      <c r="S664" s="28"/>
    </row>
    <row r="665" spans="16:19" x14ac:dyDescent="0.2">
      <c r="P665" s="19"/>
      <c r="R665" s="73"/>
      <c r="S665" s="28"/>
    </row>
    <row r="666" spans="16:19" x14ac:dyDescent="0.2">
      <c r="P666" s="19"/>
      <c r="R666" s="73"/>
      <c r="S666" s="28"/>
    </row>
    <row r="667" spans="16:19" x14ac:dyDescent="0.2">
      <c r="P667" s="19"/>
      <c r="R667" s="73"/>
      <c r="S667" s="28"/>
    </row>
    <row r="668" spans="16:19" x14ac:dyDescent="0.2">
      <c r="P668" s="19"/>
      <c r="R668" s="73"/>
      <c r="S668" s="28"/>
    </row>
    <row r="669" spans="16:19" x14ac:dyDescent="0.2">
      <c r="P669" s="19"/>
      <c r="R669" s="73"/>
      <c r="S669" s="28"/>
    </row>
    <row r="670" spans="16:19" x14ac:dyDescent="0.2">
      <c r="P670" s="19"/>
      <c r="R670" s="73"/>
      <c r="S670" s="28"/>
    </row>
    <row r="671" spans="16:19" x14ac:dyDescent="0.2">
      <c r="P671" s="19"/>
      <c r="R671" s="73"/>
      <c r="S671" s="28"/>
    </row>
    <row r="672" spans="16:19" x14ac:dyDescent="0.2">
      <c r="P672" s="19"/>
      <c r="R672" s="73"/>
      <c r="S672" s="28"/>
    </row>
    <row r="673" spans="16:19" x14ac:dyDescent="0.2">
      <c r="P673" s="19"/>
      <c r="R673" s="73"/>
      <c r="S673" s="28"/>
    </row>
    <row r="674" spans="16:19" x14ac:dyDescent="0.2">
      <c r="P674" s="19"/>
      <c r="R674" s="73"/>
      <c r="S674" s="28"/>
    </row>
    <row r="675" spans="16:19" x14ac:dyDescent="0.2">
      <c r="P675" s="19"/>
      <c r="R675" s="73"/>
      <c r="S675" s="28"/>
    </row>
    <row r="676" spans="16:19" x14ac:dyDescent="0.2">
      <c r="P676" s="19"/>
      <c r="R676" s="73"/>
      <c r="S676" s="28"/>
    </row>
    <row r="677" spans="16:19" x14ac:dyDescent="0.2">
      <c r="P677" s="19"/>
      <c r="R677" s="73"/>
      <c r="S677" s="28"/>
    </row>
    <row r="678" spans="16:19" x14ac:dyDescent="0.2">
      <c r="P678" s="19"/>
      <c r="R678" s="73"/>
      <c r="S678" s="28"/>
    </row>
    <row r="679" spans="16:19" x14ac:dyDescent="0.2">
      <c r="P679" s="19"/>
      <c r="R679" s="73"/>
      <c r="S679" s="28"/>
    </row>
    <row r="680" spans="16:19" x14ac:dyDescent="0.2">
      <c r="P680" s="19"/>
      <c r="R680" s="73"/>
      <c r="S680" s="28"/>
    </row>
    <row r="681" spans="16:19" x14ac:dyDescent="0.2">
      <c r="P681" s="19"/>
      <c r="R681" s="73"/>
      <c r="S681" s="28"/>
    </row>
    <row r="682" spans="16:19" x14ac:dyDescent="0.2">
      <c r="P682" s="19"/>
      <c r="R682" s="73"/>
      <c r="S682" s="28"/>
    </row>
    <row r="683" spans="16:19" x14ac:dyDescent="0.2">
      <c r="P683" s="19"/>
      <c r="R683" s="73"/>
      <c r="S683" s="28"/>
    </row>
    <row r="684" spans="16:19" x14ac:dyDescent="0.2">
      <c r="P684" s="19"/>
      <c r="R684" s="73"/>
      <c r="S684" s="28"/>
    </row>
    <row r="685" spans="16:19" x14ac:dyDescent="0.2">
      <c r="P685" s="19"/>
      <c r="R685" s="73"/>
      <c r="S685" s="28"/>
    </row>
    <row r="686" spans="16:19" x14ac:dyDescent="0.2">
      <c r="P686" s="19"/>
      <c r="R686" s="73"/>
      <c r="S686" s="28"/>
    </row>
    <row r="687" spans="16:19" x14ac:dyDescent="0.2">
      <c r="P687" s="19"/>
      <c r="R687" s="73"/>
      <c r="S687" s="28"/>
    </row>
    <row r="688" spans="16:19" x14ac:dyDescent="0.2">
      <c r="P688" s="19"/>
      <c r="R688" s="73"/>
      <c r="S688" s="28"/>
    </row>
    <row r="689" spans="16:19" x14ac:dyDescent="0.2">
      <c r="P689" s="19"/>
      <c r="R689" s="73"/>
      <c r="S689" s="28"/>
    </row>
    <row r="690" spans="16:19" x14ac:dyDescent="0.2">
      <c r="P690" s="19"/>
      <c r="R690" s="73"/>
      <c r="S690" s="28"/>
    </row>
    <row r="691" spans="16:19" x14ac:dyDescent="0.2">
      <c r="P691" s="19"/>
      <c r="R691" s="73"/>
      <c r="S691" s="28"/>
    </row>
    <row r="692" spans="16:19" x14ac:dyDescent="0.2">
      <c r="P692" s="19"/>
      <c r="R692" s="73"/>
      <c r="S692" s="28"/>
    </row>
    <row r="693" spans="16:19" x14ac:dyDescent="0.2">
      <c r="P693" s="19"/>
      <c r="R693" s="73"/>
      <c r="S693" s="28"/>
    </row>
    <row r="694" spans="16:19" x14ac:dyDescent="0.2">
      <c r="P694" s="19"/>
      <c r="R694" s="73"/>
      <c r="S694" s="28"/>
    </row>
    <row r="695" spans="16:19" x14ac:dyDescent="0.2">
      <c r="P695" s="19"/>
      <c r="R695" s="73"/>
      <c r="S695" s="28"/>
    </row>
    <row r="696" spans="16:19" x14ac:dyDescent="0.2">
      <c r="P696" s="19"/>
      <c r="R696" s="73"/>
      <c r="S696" s="28"/>
    </row>
    <row r="697" spans="16:19" x14ac:dyDescent="0.2">
      <c r="P697" s="19"/>
      <c r="R697" s="73"/>
      <c r="S697" s="28"/>
    </row>
    <row r="698" spans="16:19" x14ac:dyDescent="0.2">
      <c r="P698" s="19"/>
      <c r="R698" s="73"/>
      <c r="S698" s="28"/>
    </row>
    <row r="699" spans="16:19" x14ac:dyDescent="0.2">
      <c r="P699" s="19"/>
      <c r="R699" s="73"/>
      <c r="S699" s="28"/>
    </row>
    <row r="700" spans="16:19" x14ac:dyDescent="0.2">
      <c r="P700" s="19"/>
      <c r="R700" s="73"/>
      <c r="S700" s="28"/>
    </row>
    <row r="701" spans="16:19" x14ac:dyDescent="0.2">
      <c r="P701" s="19"/>
      <c r="R701" s="73"/>
      <c r="S701" s="28"/>
    </row>
    <row r="702" spans="16:19" x14ac:dyDescent="0.2">
      <c r="P702" s="19"/>
      <c r="R702" s="73"/>
      <c r="S702" s="28"/>
    </row>
    <row r="703" spans="16:19" x14ac:dyDescent="0.2">
      <c r="P703" s="19"/>
      <c r="R703" s="73"/>
      <c r="S703" s="28"/>
    </row>
    <row r="704" spans="16:19" x14ac:dyDescent="0.2">
      <c r="P704" s="19"/>
      <c r="R704" s="73"/>
      <c r="S704" s="28"/>
    </row>
    <row r="705" spans="16:19" x14ac:dyDescent="0.2">
      <c r="P705" s="19"/>
      <c r="R705" s="73"/>
      <c r="S705" s="28"/>
    </row>
    <row r="706" spans="16:19" x14ac:dyDescent="0.2">
      <c r="P706" s="19"/>
      <c r="R706" s="73"/>
      <c r="S706" s="28"/>
    </row>
    <row r="707" spans="16:19" x14ac:dyDescent="0.2">
      <c r="P707" s="19"/>
      <c r="R707" s="73"/>
      <c r="S707" s="28"/>
    </row>
    <row r="708" spans="16:19" x14ac:dyDescent="0.2">
      <c r="P708" s="19"/>
      <c r="R708" s="73"/>
      <c r="S708" s="28"/>
    </row>
    <row r="709" spans="16:19" x14ac:dyDescent="0.2">
      <c r="P709" s="19"/>
      <c r="R709" s="73"/>
      <c r="S709" s="28"/>
    </row>
    <row r="710" spans="16:19" x14ac:dyDescent="0.2">
      <c r="P710" s="19"/>
      <c r="R710" s="73"/>
      <c r="S710" s="28"/>
    </row>
    <row r="711" spans="16:19" x14ac:dyDescent="0.2">
      <c r="P711" s="19"/>
      <c r="R711" s="73"/>
      <c r="S711" s="28"/>
    </row>
    <row r="712" spans="16:19" x14ac:dyDescent="0.2">
      <c r="P712" s="19"/>
      <c r="R712" s="73"/>
      <c r="S712" s="28"/>
    </row>
    <row r="713" spans="16:19" x14ac:dyDescent="0.2">
      <c r="P713" s="19"/>
      <c r="R713" s="73"/>
      <c r="S713" s="28"/>
    </row>
    <row r="714" spans="16:19" x14ac:dyDescent="0.2">
      <c r="P714" s="19"/>
      <c r="R714" s="73"/>
      <c r="S714" s="28"/>
    </row>
    <row r="715" spans="16:19" x14ac:dyDescent="0.2">
      <c r="P715" s="19"/>
      <c r="R715" s="73"/>
      <c r="S715" s="28"/>
    </row>
    <row r="716" spans="16:19" x14ac:dyDescent="0.2">
      <c r="P716" s="19"/>
      <c r="R716" s="73"/>
      <c r="S716" s="28"/>
    </row>
    <row r="717" spans="16:19" x14ac:dyDescent="0.2">
      <c r="P717" s="19"/>
      <c r="R717" s="73"/>
      <c r="S717" s="28"/>
    </row>
    <row r="718" spans="16:19" x14ac:dyDescent="0.2">
      <c r="P718" s="19"/>
      <c r="R718" s="73"/>
      <c r="S718" s="28"/>
    </row>
    <row r="719" spans="16:19" x14ac:dyDescent="0.2">
      <c r="P719" s="19"/>
      <c r="R719" s="73"/>
      <c r="S719" s="28"/>
    </row>
    <row r="720" spans="16:19" x14ac:dyDescent="0.2">
      <c r="P720" s="19"/>
      <c r="R720" s="73"/>
      <c r="S720" s="28"/>
    </row>
    <row r="721" spans="16:19" x14ac:dyDescent="0.2">
      <c r="P721" s="19"/>
      <c r="R721" s="73"/>
      <c r="S721" s="28"/>
    </row>
    <row r="722" spans="16:19" x14ac:dyDescent="0.2">
      <c r="P722" s="19"/>
      <c r="R722" s="73"/>
      <c r="S722" s="28"/>
    </row>
    <row r="723" spans="16:19" x14ac:dyDescent="0.2">
      <c r="P723" s="19"/>
      <c r="R723" s="73"/>
      <c r="S723" s="28"/>
    </row>
    <row r="724" spans="16:19" x14ac:dyDescent="0.2">
      <c r="P724" s="19"/>
      <c r="R724" s="73"/>
      <c r="S724" s="28"/>
    </row>
    <row r="725" spans="16:19" x14ac:dyDescent="0.2">
      <c r="P725" s="19"/>
      <c r="R725" s="73"/>
      <c r="S725" s="28"/>
    </row>
    <row r="726" spans="16:19" x14ac:dyDescent="0.2">
      <c r="P726" s="19"/>
      <c r="R726" s="73"/>
      <c r="S726" s="28"/>
    </row>
    <row r="727" spans="16:19" x14ac:dyDescent="0.2">
      <c r="P727" s="19"/>
      <c r="R727" s="73"/>
      <c r="S727" s="28"/>
    </row>
    <row r="728" spans="16:19" x14ac:dyDescent="0.2">
      <c r="P728" s="19"/>
      <c r="R728" s="73"/>
      <c r="S728" s="28"/>
    </row>
    <row r="729" spans="16:19" x14ac:dyDescent="0.2">
      <c r="P729" s="19"/>
      <c r="R729" s="73"/>
      <c r="S729" s="28"/>
    </row>
    <row r="730" spans="16:19" x14ac:dyDescent="0.2">
      <c r="P730" s="19"/>
      <c r="R730" s="73"/>
      <c r="S730" s="28"/>
    </row>
    <row r="731" spans="16:19" x14ac:dyDescent="0.2">
      <c r="P731" s="19"/>
      <c r="R731" s="73"/>
      <c r="S731" s="28"/>
    </row>
    <row r="732" spans="16:19" x14ac:dyDescent="0.2">
      <c r="P732" s="19"/>
      <c r="R732" s="73"/>
      <c r="S732" s="28"/>
    </row>
    <row r="733" spans="16:19" x14ac:dyDescent="0.2">
      <c r="P733" s="19"/>
      <c r="R733" s="73"/>
      <c r="S733" s="28"/>
    </row>
    <row r="734" spans="16:19" x14ac:dyDescent="0.2">
      <c r="P734" s="19"/>
      <c r="R734" s="73"/>
      <c r="S734" s="28"/>
    </row>
    <row r="735" spans="16:19" x14ac:dyDescent="0.2">
      <c r="P735" s="19"/>
      <c r="R735" s="73"/>
      <c r="S735" s="28"/>
    </row>
    <row r="736" spans="16:19" x14ac:dyDescent="0.2">
      <c r="P736" s="19"/>
      <c r="R736" s="73"/>
      <c r="S736" s="28"/>
    </row>
    <row r="737" spans="16:19" x14ac:dyDescent="0.2">
      <c r="P737" s="19"/>
      <c r="R737" s="73"/>
      <c r="S737" s="28"/>
    </row>
    <row r="738" spans="16:19" x14ac:dyDescent="0.2">
      <c r="P738" s="19"/>
      <c r="R738" s="73"/>
      <c r="S738" s="28"/>
    </row>
    <row r="739" spans="16:19" x14ac:dyDescent="0.2">
      <c r="P739" s="19"/>
      <c r="R739" s="73"/>
      <c r="S739" s="28"/>
    </row>
    <row r="740" spans="16:19" x14ac:dyDescent="0.2">
      <c r="P740" s="19"/>
      <c r="R740" s="73"/>
      <c r="S740" s="28"/>
    </row>
    <row r="741" spans="16:19" x14ac:dyDescent="0.2">
      <c r="P741" s="19"/>
      <c r="R741" s="73"/>
      <c r="S741" s="28"/>
    </row>
    <row r="742" spans="16:19" x14ac:dyDescent="0.2">
      <c r="P742" s="19"/>
      <c r="R742" s="73"/>
      <c r="S742" s="28"/>
    </row>
    <row r="743" spans="16:19" x14ac:dyDescent="0.2">
      <c r="P743" s="19"/>
      <c r="R743" s="73"/>
      <c r="S743" s="28"/>
    </row>
    <row r="744" spans="16:19" x14ac:dyDescent="0.2">
      <c r="P744" s="19"/>
      <c r="R744" s="73"/>
      <c r="S744" s="28"/>
    </row>
    <row r="745" spans="16:19" x14ac:dyDescent="0.2">
      <c r="P745" s="19"/>
      <c r="R745" s="73"/>
      <c r="S745" s="28"/>
    </row>
    <row r="746" spans="16:19" x14ac:dyDescent="0.2">
      <c r="P746" s="19"/>
      <c r="R746" s="73"/>
      <c r="S746" s="28"/>
    </row>
    <row r="747" spans="16:19" x14ac:dyDescent="0.2">
      <c r="P747" s="19"/>
      <c r="R747" s="73"/>
      <c r="S747" s="28"/>
    </row>
    <row r="748" spans="16:19" x14ac:dyDescent="0.2">
      <c r="P748" s="19"/>
      <c r="R748" s="73"/>
      <c r="S748" s="28"/>
    </row>
    <row r="749" spans="16:19" x14ac:dyDescent="0.2">
      <c r="P749" s="19"/>
      <c r="R749" s="73"/>
      <c r="S749" s="28"/>
    </row>
    <row r="750" spans="16:19" x14ac:dyDescent="0.2">
      <c r="P750" s="19"/>
      <c r="R750" s="73"/>
      <c r="S750" s="28"/>
    </row>
    <row r="751" spans="16:19" x14ac:dyDescent="0.2">
      <c r="P751" s="19"/>
      <c r="R751" s="73"/>
      <c r="S751" s="28"/>
    </row>
    <row r="752" spans="16:19" x14ac:dyDescent="0.2">
      <c r="P752" s="19"/>
      <c r="R752" s="73"/>
      <c r="S752" s="28"/>
    </row>
    <row r="753" spans="16:19" x14ac:dyDescent="0.2">
      <c r="P753" s="19"/>
      <c r="R753" s="73"/>
      <c r="S753" s="28"/>
    </row>
    <row r="754" spans="16:19" x14ac:dyDescent="0.2">
      <c r="P754" s="19"/>
      <c r="R754" s="73"/>
      <c r="S754" s="28"/>
    </row>
    <row r="755" spans="16:19" x14ac:dyDescent="0.2">
      <c r="P755" s="19"/>
      <c r="R755" s="73"/>
      <c r="S755" s="28"/>
    </row>
    <row r="756" spans="16:19" x14ac:dyDescent="0.2">
      <c r="P756" s="19"/>
      <c r="R756" s="73"/>
      <c r="S756" s="28"/>
    </row>
    <row r="757" spans="16:19" x14ac:dyDescent="0.2">
      <c r="P757" s="19"/>
      <c r="R757" s="73"/>
      <c r="S757" s="28"/>
    </row>
    <row r="758" spans="16:19" x14ac:dyDescent="0.2">
      <c r="P758" s="19"/>
      <c r="R758" s="73"/>
      <c r="S758" s="28"/>
    </row>
    <row r="759" spans="16:19" x14ac:dyDescent="0.2">
      <c r="P759" s="19"/>
      <c r="R759" s="73"/>
      <c r="S759" s="28"/>
    </row>
    <row r="760" spans="16:19" x14ac:dyDescent="0.2">
      <c r="P760" s="19"/>
      <c r="R760" s="73"/>
      <c r="S760" s="28"/>
    </row>
    <row r="761" spans="16:19" x14ac:dyDescent="0.2">
      <c r="P761" s="19"/>
      <c r="R761" s="73"/>
      <c r="S761" s="28"/>
    </row>
    <row r="762" spans="16:19" x14ac:dyDescent="0.2">
      <c r="P762" s="19"/>
      <c r="R762" s="73"/>
      <c r="S762" s="28"/>
    </row>
    <row r="763" spans="16:19" x14ac:dyDescent="0.2">
      <c r="P763" s="19"/>
      <c r="R763" s="73"/>
      <c r="S763" s="28"/>
    </row>
    <row r="764" spans="16:19" x14ac:dyDescent="0.2">
      <c r="P764" s="19"/>
      <c r="R764" s="73"/>
      <c r="S764" s="28"/>
    </row>
    <row r="765" spans="16:19" x14ac:dyDescent="0.2">
      <c r="P765" s="19"/>
      <c r="R765" s="73"/>
      <c r="S765" s="28"/>
    </row>
    <row r="766" spans="16:19" x14ac:dyDescent="0.2">
      <c r="P766" s="19"/>
      <c r="R766" s="73"/>
      <c r="S766" s="28"/>
    </row>
    <row r="767" spans="16:19" x14ac:dyDescent="0.2">
      <c r="P767" s="19"/>
      <c r="R767" s="73"/>
      <c r="S767" s="28"/>
    </row>
    <row r="768" spans="16:19" x14ac:dyDescent="0.2">
      <c r="P768" s="19"/>
      <c r="R768" s="73"/>
      <c r="S768" s="28"/>
    </row>
    <row r="769" spans="16:19" x14ac:dyDescent="0.2">
      <c r="P769" s="19"/>
      <c r="R769" s="73"/>
      <c r="S769" s="28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85" workbookViewId="0">
      <pane xSplit="3" ySplit="2" topLeftCell="L3" activePane="bottomRight" state="frozen"/>
      <selection pane="topRight" activeCell="D1" sqref="D1"/>
      <selection pane="bottomLeft" activeCell="A3" sqref="A3"/>
      <selection pane="bottomRight" activeCell="S17" sqref="S17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1" customWidth="1"/>
    <col min="16" max="16" width="11.5703125" style="41" bestFit="1" customWidth="1"/>
  </cols>
  <sheetData>
    <row r="1" spans="1:17" x14ac:dyDescent="0.2">
      <c r="D1" s="87" t="s">
        <v>115</v>
      </c>
      <c r="E1" s="87"/>
      <c r="F1" s="87"/>
      <c r="G1" s="87"/>
    </row>
    <row r="2" spans="1:17" x14ac:dyDescent="0.2">
      <c r="C2" s="27"/>
      <c r="D2" s="41" t="s">
        <v>45</v>
      </c>
      <c r="E2" s="41" t="s">
        <v>46</v>
      </c>
      <c r="F2" s="41" t="s">
        <v>47</v>
      </c>
      <c r="G2" s="41" t="s">
        <v>48</v>
      </c>
      <c r="H2" s="41" t="s">
        <v>49</v>
      </c>
      <c r="I2" s="41" t="s">
        <v>50</v>
      </c>
      <c r="J2" s="41" t="s">
        <v>51</v>
      </c>
      <c r="K2" s="41" t="s">
        <v>52</v>
      </c>
      <c r="L2" s="41" t="s">
        <v>53</v>
      </c>
      <c r="M2" s="41" t="s">
        <v>54</v>
      </c>
      <c r="N2" s="41" t="s">
        <v>55</v>
      </c>
      <c r="O2" s="41" t="s">
        <v>56</v>
      </c>
      <c r="P2" s="41" t="s">
        <v>57</v>
      </c>
    </row>
    <row r="3" spans="1:17" x14ac:dyDescent="0.2">
      <c r="A3">
        <v>1939</v>
      </c>
      <c r="B3" t="s">
        <v>58</v>
      </c>
      <c r="C3" s="27">
        <v>40</v>
      </c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36"/>
      <c r="Q3" t="s">
        <v>133</v>
      </c>
    </row>
    <row r="4" spans="1:17" ht="15.75" x14ac:dyDescent="0.25">
      <c r="A4">
        <v>1940</v>
      </c>
      <c r="B4" t="s">
        <v>58</v>
      </c>
      <c r="C4" s="27">
        <v>41</v>
      </c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36"/>
      <c r="Q4" s="92">
        <v>3097.66</v>
      </c>
    </row>
    <row r="5" spans="1:17" x14ac:dyDescent="0.2">
      <c r="A5">
        <v>1941</v>
      </c>
      <c r="B5" t="s">
        <v>58</v>
      </c>
      <c r="C5" s="27">
        <v>42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36"/>
    </row>
    <row r="6" spans="1:17" x14ac:dyDescent="0.2">
      <c r="A6">
        <v>1942</v>
      </c>
      <c r="B6" t="s">
        <v>58</v>
      </c>
      <c r="C6" s="27">
        <v>43</v>
      </c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36"/>
    </row>
    <row r="7" spans="1:17" x14ac:dyDescent="0.2">
      <c r="A7">
        <v>1943</v>
      </c>
      <c r="B7" t="s">
        <v>58</v>
      </c>
      <c r="C7" s="27">
        <v>44</v>
      </c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36"/>
    </row>
    <row r="8" spans="1:17" x14ac:dyDescent="0.2">
      <c r="A8">
        <v>1944</v>
      </c>
      <c r="B8" t="s">
        <v>58</v>
      </c>
      <c r="C8" s="27">
        <v>45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36"/>
    </row>
    <row r="9" spans="1:17" x14ac:dyDescent="0.2">
      <c r="A9">
        <v>1945</v>
      </c>
      <c r="B9" t="s">
        <v>58</v>
      </c>
      <c r="C9" s="27">
        <v>46</v>
      </c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36"/>
    </row>
    <row r="10" spans="1:17" x14ac:dyDescent="0.2">
      <c r="A10">
        <v>1946</v>
      </c>
      <c r="B10" t="s">
        <v>58</v>
      </c>
      <c r="C10" s="27">
        <v>47</v>
      </c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36"/>
    </row>
    <row r="11" spans="1:17" x14ac:dyDescent="0.2">
      <c r="A11">
        <v>1947</v>
      </c>
      <c r="B11" t="s">
        <v>58</v>
      </c>
      <c r="C11" s="27">
        <v>48</v>
      </c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36"/>
    </row>
    <row r="12" spans="1:17" x14ac:dyDescent="0.2">
      <c r="A12">
        <v>1948</v>
      </c>
      <c r="B12" t="s">
        <v>58</v>
      </c>
      <c r="C12" s="27">
        <v>49</v>
      </c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36"/>
    </row>
    <row r="13" spans="1:17" x14ac:dyDescent="0.2">
      <c r="A13">
        <v>1949</v>
      </c>
      <c r="B13" t="s">
        <v>58</v>
      </c>
      <c r="C13" s="27">
        <v>50</v>
      </c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36"/>
    </row>
    <row r="14" spans="1:17" x14ac:dyDescent="0.2">
      <c r="A14">
        <v>1950</v>
      </c>
      <c r="B14" t="s">
        <v>58</v>
      </c>
      <c r="C14" s="27">
        <v>51</v>
      </c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36"/>
    </row>
    <row r="15" spans="1:17" x14ac:dyDescent="0.2">
      <c r="A15">
        <v>1951</v>
      </c>
      <c r="B15" t="s">
        <v>58</v>
      </c>
      <c r="C15" s="27">
        <v>52</v>
      </c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36"/>
    </row>
    <row r="16" spans="1:17" x14ac:dyDescent="0.2">
      <c r="A16">
        <v>1952</v>
      </c>
      <c r="B16" t="s">
        <v>58</v>
      </c>
      <c r="C16" s="27">
        <v>53</v>
      </c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36"/>
    </row>
    <row r="17" spans="1:16" x14ac:dyDescent="0.2">
      <c r="A17">
        <v>1953</v>
      </c>
      <c r="B17" t="s">
        <v>58</v>
      </c>
      <c r="C17" s="27">
        <v>54</v>
      </c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36"/>
    </row>
    <row r="18" spans="1:16" x14ac:dyDescent="0.2">
      <c r="A18">
        <v>1954</v>
      </c>
      <c r="B18" t="s">
        <v>58</v>
      </c>
      <c r="C18" s="27">
        <v>55</v>
      </c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6"/>
    </row>
    <row r="19" spans="1:16" x14ac:dyDescent="0.2">
      <c r="A19">
        <v>1955</v>
      </c>
      <c r="B19" t="s">
        <v>58</v>
      </c>
      <c r="C19" s="27">
        <v>56</v>
      </c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36"/>
    </row>
    <row r="20" spans="1:16" x14ac:dyDescent="0.2">
      <c r="A20">
        <v>1956</v>
      </c>
      <c r="B20" t="s">
        <v>58</v>
      </c>
      <c r="C20" s="27">
        <v>57</v>
      </c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36"/>
    </row>
    <row r="21" spans="1:16" x14ac:dyDescent="0.2">
      <c r="A21">
        <v>1957</v>
      </c>
      <c r="B21" t="s">
        <v>58</v>
      </c>
      <c r="C21" s="27">
        <v>58</v>
      </c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36"/>
    </row>
    <row r="22" spans="1:16" x14ac:dyDescent="0.2">
      <c r="A22">
        <v>1958</v>
      </c>
      <c r="B22" t="s">
        <v>58</v>
      </c>
      <c r="C22" s="27">
        <v>59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36"/>
    </row>
    <row r="23" spans="1:16" x14ac:dyDescent="0.2">
      <c r="A23">
        <v>1959</v>
      </c>
      <c r="B23" t="s">
        <v>58</v>
      </c>
      <c r="C23" s="27">
        <v>60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36"/>
    </row>
    <row r="24" spans="1:16" x14ac:dyDescent="0.2">
      <c r="A24">
        <v>1960</v>
      </c>
      <c r="B24" t="s">
        <v>58</v>
      </c>
      <c r="C24" s="27">
        <v>61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36"/>
    </row>
    <row r="25" spans="1:16" x14ac:dyDescent="0.2">
      <c r="A25">
        <v>1961</v>
      </c>
      <c r="B25" t="s">
        <v>58</v>
      </c>
      <c r="C25" s="27">
        <v>62</v>
      </c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6"/>
    </row>
    <row r="26" spans="1:16" x14ac:dyDescent="0.2">
      <c r="A26">
        <v>1962</v>
      </c>
      <c r="B26" t="s">
        <v>58</v>
      </c>
      <c r="C26" s="27">
        <v>63</v>
      </c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36"/>
    </row>
    <row r="27" spans="1:16" x14ac:dyDescent="0.2">
      <c r="A27">
        <v>1963</v>
      </c>
      <c r="B27" t="s">
        <v>58</v>
      </c>
      <c r="C27" s="27">
        <v>64</v>
      </c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36"/>
    </row>
    <row r="28" spans="1:16" x14ac:dyDescent="0.2">
      <c r="A28">
        <v>1964</v>
      </c>
      <c r="B28" t="s">
        <v>58</v>
      </c>
      <c r="C28" s="27">
        <v>65</v>
      </c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36"/>
    </row>
    <row r="29" spans="1:16" x14ac:dyDescent="0.2">
      <c r="A29">
        <v>1965</v>
      </c>
      <c r="B29" t="s">
        <v>58</v>
      </c>
      <c r="C29" s="27">
        <v>66</v>
      </c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36"/>
    </row>
    <row r="30" spans="1:16" x14ac:dyDescent="0.2">
      <c r="A30">
        <v>1966</v>
      </c>
      <c r="B30" t="s">
        <v>58</v>
      </c>
      <c r="C30" s="27">
        <v>67</v>
      </c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36"/>
    </row>
    <row r="31" spans="1:16" x14ac:dyDescent="0.2">
      <c r="A31">
        <v>1967</v>
      </c>
      <c r="B31" t="s">
        <v>58</v>
      </c>
      <c r="C31" s="27">
        <v>68</v>
      </c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36"/>
    </row>
    <row r="32" spans="1:16" x14ac:dyDescent="0.2">
      <c r="A32">
        <v>1968</v>
      </c>
      <c r="B32" t="s">
        <v>58</v>
      </c>
      <c r="C32" s="27">
        <v>69</v>
      </c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36"/>
    </row>
    <row r="33" spans="1:16" x14ac:dyDescent="0.2">
      <c r="A33">
        <v>1969</v>
      </c>
      <c r="B33" t="s">
        <v>58</v>
      </c>
      <c r="C33" s="27">
        <v>70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36"/>
    </row>
    <row r="34" spans="1:16" x14ac:dyDescent="0.2">
      <c r="A34">
        <v>1970</v>
      </c>
      <c r="B34" t="s">
        <v>58</v>
      </c>
      <c r="C34" s="27">
        <v>71</v>
      </c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36"/>
    </row>
    <row r="35" spans="1:16" x14ac:dyDescent="0.2">
      <c r="A35">
        <v>1971</v>
      </c>
      <c r="B35" t="s">
        <v>58</v>
      </c>
      <c r="C35" s="27">
        <v>72</v>
      </c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36"/>
    </row>
    <row r="36" spans="1:16" x14ac:dyDescent="0.2">
      <c r="A36">
        <v>1972</v>
      </c>
      <c r="B36" t="s">
        <v>58</v>
      </c>
      <c r="C36" s="27">
        <v>73</v>
      </c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36"/>
    </row>
    <row r="37" spans="1:16" x14ac:dyDescent="0.2">
      <c r="A37">
        <v>1973</v>
      </c>
      <c r="B37" t="s">
        <v>58</v>
      </c>
      <c r="C37" s="27">
        <v>74</v>
      </c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36"/>
    </row>
    <row r="38" spans="1:16" x14ac:dyDescent="0.2">
      <c r="A38">
        <v>1974</v>
      </c>
      <c r="B38" t="s">
        <v>58</v>
      </c>
      <c r="C38" s="27">
        <v>75</v>
      </c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36"/>
    </row>
    <row r="39" spans="1:16" x14ac:dyDescent="0.2">
      <c r="A39">
        <v>1975</v>
      </c>
      <c r="B39" t="s">
        <v>58</v>
      </c>
      <c r="C39" s="27">
        <v>76</v>
      </c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36"/>
    </row>
    <row r="40" spans="1:16" x14ac:dyDescent="0.2">
      <c r="A40">
        <v>1976</v>
      </c>
      <c r="B40" t="s">
        <v>58</v>
      </c>
      <c r="C40" s="27">
        <v>77</v>
      </c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36"/>
    </row>
    <row r="41" spans="1:16" x14ac:dyDescent="0.2">
      <c r="A41">
        <v>1977</v>
      </c>
      <c r="B41" t="s">
        <v>58</v>
      </c>
      <c r="C41" s="27">
        <v>78</v>
      </c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36"/>
    </row>
    <row r="42" spans="1:16" x14ac:dyDescent="0.2">
      <c r="A42">
        <v>1978</v>
      </c>
      <c r="B42" t="s">
        <v>58</v>
      </c>
      <c r="C42" s="27">
        <v>79</v>
      </c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36"/>
    </row>
    <row r="43" spans="1:16" x14ac:dyDescent="0.2">
      <c r="A43">
        <v>1979</v>
      </c>
      <c r="B43" t="s">
        <v>58</v>
      </c>
      <c r="C43" s="27">
        <v>80</v>
      </c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36"/>
    </row>
    <row r="44" spans="1:16" x14ac:dyDescent="0.2">
      <c r="A44">
        <v>1980</v>
      </c>
      <c r="B44" t="s">
        <v>58</v>
      </c>
      <c r="C44" s="27">
        <v>81</v>
      </c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36"/>
    </row>
    <row r="45" spans="1:16" x14ac:dyDescent="0.2">
      <c r="A45">
        <v>1981</v>
      </c>
      <c r="B45" t="s">
        <v>58</v>
      </c>
      <c r="C45" s="27">
        <v>82</v>
      </c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36"/>
    </row>
    <row r="46" spans="1:16" x14ac:dyDescent="0.2">
      <c r="A46">
        <v>1982</v>
      </c>
      <c r="B46" t="s">
        <v>58</v>
      </c>
      <c r="C46" s="27">
        <v>83</v>
      </c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36"/>
    </row>
    <row r="47" spans="1:16" x14ac:dyDescent="0.2">
      <c r="A47">
        <v>1983</v>
      </c>
      <c r="B47" t="s">
        <v>58</v>
      </c>
      <c r="C47" s="27">
        <v>84</v>
      </c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36"/>
    </row>
    <row r="48" spans="1:16" x14ac:dyDescent="0.2">
      <c r="A48">
        <v>1984</v>
      </c>
      <c r="B48" t="s">
        <v>58</v>
      </c>
      <c r="C48" s="27">
        <v>85</v>
      </c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36"/>
    </row>
    <row r="49" spans="1:16" x14ac:dyDescent="0.2">
      <c r="A49">
        <v>1985</v>
      </c>
      <c r="B49" t="s">
        <v>58</v>
      </c>
      <c r="C49" s="27">
        <v>86</v>
      </c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36"/>
    </row>
    <row r="50" spans="1:16" x14ac:dyDescent="0.2">
      <c r="A50">
        <v>1986</v>
      </c>
      <c r="B50" t="s">
        <v>58</v>
      </c>
      <c r="C50" s="27">
        <v>87</v>
      </c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36"/>
    </row>
    <row r="51" spans="1:16" x14ac:dyDescent="0.2">
      <c r="A51">
        <v>1987</v>
      </c>
      <c r="B51" t="s">
        <v>58</v>
      </c>
      <c r="C51" s="27">
        <v>88</v>
      </c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36"/>
    </row>
    <row r="52" spans="1:16" x14ac:dyDescent="0.2">
      <c r="A52">
        <v>1988</v>
      </c>
      <c r="B52" t="s">
        <v>58</v>
      </c>
      <c r="C52" s="27">
        <v>89</v>
      </c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36"/>
    </row>
    <row r="53" spans="1:16" x14ac:dyDescent="0.2">
      <c r="A53">
        <v>1989</v>
      </c>
      <c r="B53" t="s">
        <v>58</v>
      </c>
      <c r="C53" s="27">
        <v>90</v>
      </c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36"/>
    </row>
    <row r="54" spans="1:16" x14ac:dyDescent="0.2">
      <c r="A54">
        <v>1990</v>
      </c>
      <c r="B54" t="s">
        <v>58</v>
      </c>
      <c r="C54" s="27">
        <v>91</v>
      </c>
      <c r="D54" s="52">
        <f>VLOOKUP(DATE!B53,'MODEL - pluie - débit'!$A$6:$O$761,15,FALSE)*$Q$4/1000</f>
        <v>0</v>
      </c>
      <c r="E54" s="52">
        <f>VLOOKUP(DATE!C53,'MODEL - pluie - débit'!$A$6:$O$761,15,FALSE)*$Q$4/1000</f>
        <v>0</v>
      </c>
      <c r="F54" s="52">
        <f>VLOOKUP(DATE!D53,'MODEL - pluie - débit'!$A$6:$O$761,15,FALSE)*$Q$4/1000</f>
        <v>0</v>
      </c>
      <c r="G54" s="52">
        <f>VLOOKUP(DATE!E53,'MODEL - pluie - débit'!$A$6:$O$761,15,FALSE)*$Q$4/1000</f>
        <v>1.895449904907385</v>
      </c>
      <c r="H54" s="52">
        <f>VLOOKUP(DATE!F53,'MODEL - pluie - débit'!$A$6:$O$761,15,FALSE)*$Q$4/1000</f>
        <v>0</v>
      </c>
      <c r="I54" s="52">
        <f>VLOOKUP(DATE!G53,'MODEL - pluie - débit'!$A$6:$O$761,15,FALSE)*$Q$4/1000</f>
        <v>1.9946434814819629</v>
      </c>
      <c r="J54" s="52">
        <f>VLOOKUP(DATE!H53,'MODEL - pluie - débit'!$A$6:$O$761,15,FALSE)*$Q$4/1000</f>
        <v>9.5746597447260804</v>
      </c>
      <c r="K54" s="52">
        <f>VLOOKUP(DATE!I53,'MODEL - pluie - débit'!$A$6:$O$761,15,FALSE)*$Q$4/1000</f>
        <v>1.4890221941852526</v>
      </c>
      <c r="L54" s="52">
        <f>VLOOKUP(DATE!J53,'MODEL - pluie - débit'!$A$6:$O$761,15,FALSE)*$Q$4/1000</f>
        <v>0.56582843379039593</v>
      </c>
      <c r="M54" s="52">
        <f>VLOOKUP(DATE!K53,'MODEL - pluie - débit'!$A$6:$O$761,15,FALSE)*$Q$4/1000</f>
        <v>0.21501480484035049</v>
      </c>
      <c r="N54" s="52">
        <f>VLOOKUP(DATE!L53,'MODEL - pluie - débit'!$A$6:$O$761,15,FALSE)*$Q$4/1000</f>
        <v>8.1705625839333176E-2</v>
      </c>
      <c r="O54" s="52">
        <f>VLOOKUP(DATE!M53,'MODEL - pluie - débit'!$A$6:$O$761,15,FALSE)*$Q$4/1000</f>
        <v>3.1048137818946605E-2</v>
      </c>
      <c r="P54" s="36">
        <f t="shared" ref="P54:P66" si="0">SUM(D54:O54)</f>
        <v>15.847372327589706</v>
      </c>
    </row>
    <row r="55" spans="1:16" x14ac:dyDescent="0.2">
      <c r="A55">
        <v>1991</v>
      </c>
      <c r="B55" t="s">
        <v>58</v>
      </c>
      <c r="C55" s="27">
        <v>92</v>
      </c>
      <c r="D55" s="52">
        <f>VLOOKUP(DATE!B54,'MODEL - pluie - débit'!$A$6:$O$761,15,FALSE)*$Q$4/1000</f>
        <v>1.1798292371199712E-2</v>
      </c>
      <c r="E55" s="52">
        <f>VLOOKUP(DATE!C54,'MODEL - pluie - débit'!$A$6:$O$761,15,FALSE)*$Q$4/1000</f>
        <v>4.4833511010558902E-3</v>
      </c>
      <c r="F55" s="52">
        <f>VLOOKUP(DATE!D54,'MODEL - pluie - débit'!$A$6:$O$761,15,FALSE)*$Q$4/1000</f>
        <v>1.7036734184012385E-3</v>
      </c>
      <c r="G55" s="52">
        <f>VLOOKUP(DATE!E54,'MODEL - pluie - débit'!$A$6:$O$761,15,FALSE)*$Q$4/1000</f>
        <v>6.4739589899247068E-4</v>
      </c>
      <c r="H55" s="52">
        <f>VLOOKUP(DATE!F54,'MODEL - pluie - débit'!$A$6:$O$761,15,FALSE)*$Q$4/1000</f>
        <v>2.4601044161713881E-4</v>
      </c>
      <c r="I55" s="52">
        <f>VLOOKUP(DATE!G54,'MODEL - pluie - débit'!$A$6:$O$761,15,FALSE)*$Q$4/1000</f>
        <v>9.3483967814512762E-5</v>
      </c>
      <c r="J55" s="52">
        <f>VLOOKUP(DATE!H54,'MODEL - pluie - débit'!$A$6:$O$761,15,FALSE)*$Q$4/1000</f>
        <v>8.3508356107964463E-2</v>
      </c>
      <c r="K55" s="52">
        <f>VLOOKUP(DATE!I54,'MODEL - pluie - débit'!$A$6:$O$761,15,FALSE)*$Q$4/1000</f>
        <v>0.22118673106416245</v>
      </c>
      <c r="L55" s="52">
        <f>VLOOKUP(DATE!J54,'MODEL - pluie - débit'!$A$6:$O$761,15,FALSE)*$Q$4/1000</f>
        <v>5.1296522819179451E-6</v>
      </c>
      <c r="M55" s="52">
        <f>VLOOKUP(DATE!K54,'MODEL - pluie - débit'!$A$6:$O$761,15,FALSE)*$Q$4/1000</f>
        <v>1.949267867128819E-6</v>
      </c>
      <c r="N55" s="52">
        <f>VLOOKUP(DATE!L54,'MODEL - pluie - débit'!$A$6:$O$761,15,FALSE)*$Q$4/1000</f>
        <v>7.407217895089513E-7</v>
      </c>
      <c r="O55" s="52">
        <f>VLOOKUP(DATE!M54,'MODEL - pluie - débit'!$A$6:$O$761,15,FALSE)*$Q$4/1000</f>
        <v>2.8147428001340144E-7</v>
      </c>
      <c r="P55" s="36">
        <f t="shared" si="0"/>
        <v>0.32367539548742646</v>
      </c>
    </row>
    <row r="56" spans="1:16" x14ac:dyDescent="0.2">
      <c r="A56">
        <v>1992</v>
      </c>
      <c r="B56" t="s">
        <v>58</v>
      </c>
      <c r="C56" s="27">
        <v>93</v>
      </c>
      <c r="D56" s="52">
        <f>VLOOKUP(DATE!B55,'MODEL - pluie - débit'!$A$6:$O$761,15,FALSE)*$Q$4/1000</f>
        <v>1.0696022640509257E-7</v>
      </c>
      <c r="E56" s="52">
        <f>VLOOKUP(DATE!C55,'MODEL - pluie - débit'!$A$6:$O$761,15,FALSE)*$Q$4/1000</f>
        <v>4.0644886033935172E-8</v>
      </c>
      <c r="F56" s="52">
        <f>VLOOKUP(DATE!D55,'MODEL - pluie - débit'!$A$6:$O$761,15,FALSE)*$Q$4/1000</f>
        <v>1.5445056692895369E-8</v>
      </c>
      <c r="G56" s="52">
        <f>VLOOKUP(DATE!E55,'MODEL - pluie - débit'!$A$6:$O$761,15,FALSE)*$Q$4/1000</f>
        <v>5.8691215433002392E-9</v>
      </c>
      <c r="H56" s="52">
        <f>VLOOKUP(DATE!F55,'MODEL - pluie - débit'!$A$6:$O$761,15,FALSE)*$Q$4/1000</f>
        <v>2.2302661864540907E-9</v>
      </c>
      <c r="I56" s="52">
        <f>VLOOKUP(DATE!G55,'MODEL - pluie - débit'!$A$6:$O$761,15,FALSE)*$Q$4/1000</f>
        <v>8.4750115085255435E-10</v>
      </c>
      <c r="J56" s="52">
        <f>VLOOKUP(DATE!H55,'MODEL - pluie - débit'!$A$6:$O$761,15,FALSE)*$Q$4/1000</f>
        <v>0.10240107539517444</v>
      </c>
      <c r="K56" s="52">
        <f>VLOOKUP(DATE!I55,'MODEL - pluie - débit'!$A$6:$O$761,15,FALSE)*$Q$4/1000</f>
        <v>1.2237916618310883E-10</v>
      </c>
      <c r="L56" s="52">
        <f>VLOOKUP(DATE!J55,'MODEL - pluie - débit'!$A$6:$O$761,15,FALSE)*$Q$4/1000</f>
        <v>4.6504083149581364E-11</v>
      </c>
      <c r="M56" s="52">
        <f>VLOOKUP(DATE!K55,'MODEL - pluie - débit'!$A$6:$O$761,15,FALSE)*$Q$4/1000</f>
        <v>1.7671551596840919E-11</v>
      </c>
      <c r="N56" s="52">
        <f>VLOOKUP(DATE!L55,'MODEL - pluie - débit'!$A$6:$O$761,15,FALSE)*$Q$4/1000</f>
        <v>6.7151896067995506E-12</v>
      </c>
      <c r="O56" s="52">
        <f>VLOOKUP(DATE!M55,'MODEL - pluie - débit'!$A$6:$O$761,15,FALSE)*$Q$4/1000</f>
        <v>2.5517720505838289E-12</v>
      </c>
      <c r="P56" s="36">
        <f t="shared" si="0"/>
        <v>0.1024012475880542</v>
      </c>
    </row>
    <row r="57" spans="1:16" x14ac:dyDescent="0.2">
      <c r="A57">
        <v>1993</v>
      </c>
      <c r="B57" t="s">
        <v>58</v>
      </c>
      <c r="C57" s="27">
        <v>94</v>
      </c>
      <c r="D57" s="52">
        <f>VLOOKUP(DATE!B56,'MODEL - pluie - débit'!$A$6:$O$761,15,FALSE)*$Q$4/1000</f>
        <v>9.696733792218549E-13</v>
      </c>
      <c r="E57" s="52">
        <f>VLOOKUP(DATE!C56,'MODEL - pluie - débit'!$A$6:$O$761,15,FALSE)*$Q$4/1000</f>
        <v>3.6847588410430475E-13</v>
      </c>
      <c r="F57" s="52">
        <f>VLOOKUP(DATE!D56,'MODEL - pluie - débit'!$A$6:$O$761,15,FALSE)*$Q$4/1000</f>
        <v>3.0401115786337738</v>
      </c>
      <c r="G57" s="52">
        <f>VLOOKUP(DATE!E56,'MODEL - pluie - débit'!$A$6:$O$761,15,FALSE)*$Q$4/1000</f>
        <v>1.6024045209398666E-2</v>
      </c>
      <c r="H57" s="52">
        <f>VLOOKUP(DATE!F56,'MODEL - pluie - débit'!$A$6:$O$761,15,FALSE)*$Q$4/1000</f>
        <v>6.0891371795714928E-3</v>
      </c>
      <c r="I57" s="52">
        <f>VLOOKUP(DATE!G56,'MODEL - pluie - débit'!$A$6:$O$761,15,FALSE)*$Q$4/1000</f>
        <v>2.035738003112959</v>
      </c>
      <c r="J57" s="52">
        <f>VLOOKUP(DATE!H56,'MODEL - pluie - débit'!$A$6:$O$761,15,FALSE)*$Q$4/1000</f>
        <v>8.7927140873012379E-4</v>
      </c>
      <c r="K57" s="52">
        <f>VLOOKUP(DATE!I56,'MODEL - pluie - débit'!$A$6:$O$761,15,FALSE)*$Q$4/1000</f>
        <v>3.34123135317447E-4</v>
      </c>
      <c r="L57" s="52">
        <f>VLOOKUP(DATE!J56,'MODEL - pluie - débit'!$A$6:$O$761,15,FALSE)*$Q$4/1000</f>
        <v>1.2696679142062983E-4</v>
      </c>
      <c r="M57" s="52">
        <f>VLOOKUP(DATE!K56,'MODEL - pluie - débit'!$A$6:$O$761,15,FALSE)*$Q$4/1000</f>
        <v>4.8247380739839342E-5</v>
      </c>
      <c r="N57" s="52">
        <f>VLOOKUP(DATE!L56,'MODEL - pluie - débit'!$A$6:$O$761,15,FALSE)*$Q$4/1000</f>
        <v>1.8334004681138955E-5</v>
      </c>
      <c r="O57" s="52">
        <f>VLOOKUP(DATE!M56,'MODEL - pluie - débit'!$A$6:$O$761,15,FALSE)*$Q$4/1000</f>
        <v>6.9669217788328021E-6</v>
      </c>
      <c r="P57" s="36">
        <f t="shared" si="0"/>
        <v>5.0993766737797097</v>
      </c>
    </row>
    <row r="58" spans="1:16" x14ac:dyDescent="0.2">
      <c r="A58">
        <v>1994</v>
      </c>
      <c r="B58" t="s">
        <v>58</v>
      </c>
      <c r="C58" s="27">
        <v>95</v>
      </c>
      <c r="D58" s="52">
        <f>VLOOKUP(DATE!B57,'MODEL - pluie - débit'!$A$6:$O$761,15,FALSE)*$Q$4/1000</f>
        <v>2.6474302759564654E-6</v>
      </c>
      <c r="E58" s="52">
        <f>VLOOKUP(DATE!C57,'MODEL - pluie - débit'!$A$6:$O$761,15,FALSE)*$Q$4/1000</f>
        <v>1.0060235048634568E-6</v>
      </c>
      <c r="F58" s="52">
        <f>VLOOKUP(DATE!D57,'MODEL - pluie - débit'!$A$6:$O$761,15,FALSE)*$Q$4/1000</f>
        <v>3.8228893184811355E-7</v>
      </c>
      <c r="G58" s="52">
        <f>VLOOKUP(DATE!E57,'MODEL - pluie - débit'!$A$6:$O$761,15,FALSE)*$Q$4/1000</f>
        <v>1.4526979410228314E-7</v>
      </c>
      <c r="H58" s="52">
        <f>VLOOKUP(DATE!F57,'MODEL - pluie - débit'!$A$6:$O$761,15,FALSE)*$Q$4/1000</f>
        <v>5.5202521758867601E-8</v>
      </c>
      <c r="I58" s="52">
        <f>VLOOKUP(DATE!G57,'MODEL - pluie - débit'!$A$6:$O$761,15,FALSE)*$Q$4/1000</f>
        <v>2.0976958268369684E-8</v>
      </c>
      <c r="J58" s="52">
        <f>VLOOKUP(DATE!H57,'MODEL - pluie - débit'!$A$6:$O$761,15,FALSE)*$Q$4/1000</f>
        <v>7.9712441419804806E-9</v>
      </c>
      <c r="K58" s="52">
        <f>VLOOKUP(DATE!I57,'MODEL - pluie - débit'!$A$6:$O$761,15,FALSE)*$Q$4/1000</f>
        <v>1.4380915331298225</v>
      </c>
      <c r="L58" s="52">
        <f>VLOOKUP(DATE!J57,'MODEL - pluie - débit'!$A$6:$O$761,15,FALSE)*$Q$4/1000</f>
        <v>1.1510476541019814E-9</v>
      </c>
      <c r="M58" s="52">
        <f>VLOOKUP(DATE!K57,'MODEL - pluie - débit'!$A$6:$O$761,15,FALSE)*$Q$4/1000</f>
        <v>4.3739810855875298E-10</v>
      </c>
      <c r="N58" s="52">
        <f>VLOOKUP(DATE!L57,'MODEL - pluie - débit'!$A$6:$O$761,15,FALSE)*$Q$4/1000</f>
        <v>1.6621128125232609E-10</v>
      </c>
      <c r="O58" s="52">
        <f>VLOOKUP(DATE!M57,'MODEL - pluie - débit'!$A$6:$O$761,15,FALSE)*$Q$4/1000</f>
        <v>6.3160286875883936E-11</v>
      </c>
      <c r="P58" s="36">
        <f t="shared" si="0"/>
        <v>1.438095800110871</v>
      </c>
    </row>
    <row r="59" spans="1:16" x14ac:dyDescent="0.2">
      <c r="A59">
        <v>1995</v>
      </c>
      <c r="B59" t="s">
        <v>58</v>
      </c>
      <c r="C59" s="27">
        <v>96</v>
      </c>
      <c r="D59" s="52">
        <f>VLOOKUP(DATE!B58,'MODEL - pluie - débit'!$A$6:$O$761,15,FALSE)*$Q$4/1000</f>
        <v>2.4000909012835897E-11</v>
      </c>
      <c r="E59" s="52">
        <f>VLOOKUP(DATE!C58,'MODEL - pluie - débit'!$A$6:$O$761,15,FALSE)*$Q$4/1000</f>
        <v>9.1203454248776417E-12</v>
      </c>
      <c r="F59" s="52">
        <f>VLOOKUP(DATE!D58,'MODEL - pluie - débit'!$A$6:$O$761,15,FALSE)*$Q$4/1000</f>
        <v>3.4657312614535042E-12</v>
      </c>
      <c r="G59" s="52">
        <f>VLOOKUP(DATE!E58,'MODEL - pluie - débit'!$A$6:$O$761,15,FALSE)*$Q$4/1000</f>
        <v>2.3759466019252744</v>
      </c>
      <c r="H59" s="52">
        <f>VLOOKUP(DATE!F58,'MODEL - pluie - débit'!$A$6:$O$761,15,FALSE)*$Q$4/1000</f>
        <v>17.249015360985751</v>
      </c>
      <c r="I59" s="52">
        <f>VLOOKUP(DATE!G58,'MODEL - pluie - débit'!$A$6:$O$761,15,FALSE)*$Q$4/1000</f>
        <v>8.7986744376984962</v>
      </c>
      <c r="J59" s="52">
        <f>VLOOKUP(DATE!H58,'MODEL - pluie - débit'!$A$6:$O$761,15,FALSE)*$Q$4/1000</f>
        <v>10.851255970246084</v>
      </c>
      <c r="K59" s="52">
        <f>VLOOKUP(DATE!I58,'MODEL - pluie - débit'!$A$6:$O$761,15,FALSE)*$Q$4/1000</f>
        <v>3.2265017646345928</v>
      </c>
      <c r="L59" s="52">
        <f>VLOOKUP(DATE!J58,'MODEL - pluie - débit'!$A$6:$O$761,15,FALSE)*$Q$4/1000</f>
        <v>1.4352297737005755</v>
      </c>
      <c r="M59" s="52">
        <f>VLOOKUP(DATE!K58,'MODEL - pluie - débit'!$A$6:$O$761,15,FALSE)*$Q$4/1000</f>
        <v>0.46590685481323529</v>
      </c>
      <c r="N59" s="52">
        <f>VLOOKUP(DATE!L58,'MODEL - pluie - débit'!$A$6:$O$761,15,FALSE)*$Q$4/1000</f>
        <v>0.17704460482902939</v>
      </c>
      <c r="O59" s="52">
        <f>VLOOKUP(DATE!M58,'MODEL - pluie - débit'!$A$6:$O$761,15,FALSE)*$Q$4/1000</f>
        <v>6.7276949835031158E-2</v>
      </c>
      <c r="P59" s="36">
        <f t="shared" si="0"/>
        <v>44.64685231870466</v>
      </c>
    </row>
    <row r="60" spans="1:16" x14ac:dyDescent="0.2">
      <c r="A60">
        <v>1996</v>
      </c>
      <c r="B60" t="s">
        <v>58</v>
      </c>
      <c r="C60" s="27">
        <v>97</v>
      </c>
      <c r="D60" s="52">
        <f>VLOOKUP(DATE!B59,'MODEL - pluie - débit'!$A$6:$O$761,15,FALSE)*$Q$4/1000</f>
        <v>2.5565240937311846E-2</v>
      </c>
      <c r="E60" s="52">
        <f>VLOOKUP(DATE!C59,'MODEL - pluie - débit'!$A$6:$O$761,15,FALSE)*$Q$4/1000</f>
        <v>9.714791556178503E-3</v>
      </c>
      <c r="F60" s="52">
        <f>VLOOKUP(DATE!D59,'MODEL - pluie - débit'!$A$6:$O$761,15,FALSE)*$Q$4/1000</f>
        <v>3.6916207913478315E-3</v>
      </c>
      <c r="G60" s="52">
        <f>VLOOKUP(DATE!E59,'MODEL - pluie - débit'!$A$6:$O$761,15,FALSE)*$Q$4/1000</f>
        <v>14.920037476956674</v>
      </c>
      <c r="H60" s="52">
        <f>VLOOKUP(DATE!F59,'MODEL - pluie - débit'!$A$6:$O$761,15,FALSE)*$Q$4/1000</f>
        <v>10.140505108740465</v>
      </c>
      <c r="I60" s="52">
        <f>VLOOKUP(DATE!G59,'MODEL - pluie - débit'!$A$6:$O$761,15,FALSE)*$Q$4/1000</f>
        <v>2.9997497714543591</v>
      </c>
      <c r="J60" s="52">
        <f>VLOOKUP(DATE!H59,'MODEL - pluie - débit'!$A$6:$O$761,15,FALSE)*$Q$4/1000</f>
        <v>1.1399049131526566</v>
      </c>
      <c r="K60" s="52">
        <f>VLOOKUP(DATE!I59,'MODEL - pluie - débit'!$A$6:$O$761,15,FALSE)*$Q$4/1000</f>
        <v>3.2934749624026263</v>
      </c>
      <c r="L60" s="52">
        <f>VLOOKUP(DATE!J59,'MODEL - pluie - débit'!$A$6:$O$761,15,FALSE)*$Q$4/1000</f>
        <v>0.16460226945924361</v>
      </c>
      <c r="M60" s="52">
        <f>VLOOKUP(DATE!K59,'MODEL - pluie - débit'!$A$6:$O$761,15,FALSE)*$Q$4/1000</f>
        <v>6.2548862394512572E-2</v>
      </c>
      <c r="N60" s="52">
        <f>VLOOKUP(DATE!L59,'MODEL - pluie - débit'!$A$6:$O$761,15,FALSE)*$Q$4/1000</f>
        <v>2.3768567709914777E-2</v>
      </c>
      <c r="O60" s="52">
        <f>VLOOKUP(DATE!M59,'MODEL - pluie - débit'!$A$6:$O$761,15,FALSE)*$Q$4/1000</f>
        <v>9.0320557297676133E-3</v>
      </c>
      <c r="P60" s="36">
        <f t="shared" si="0"/>
        <v>32.792595641285054</v>
      </c>
    </row>
    <row r="61" spans="1:16" x14ac:dyDescent="0.2">
      <c r="A61">
        <v>1997</v>
      </c>
      <c r="B61" t="s">
        <v>58</v>
      </c>
      <c r="C61" s="27">
        <v>98</v>
      </c>
      <c r="D61" s="52">
        <f>VLOOKUP(DATE!B60,'MODEL - pluie - débit'!$A$6:$O$761,15,FALSE)*$Q$4/1000</f>
        <v>3.4321811773116938E-3</v>
      </c>
      <c r="E61" s="52">
        <f>VLOOKUP(DATE!C60,'MODEL - pluie - débit'!$A$6:$O$761,15,FALSE)*$Q$4/1000</f>
        <v>1.3042288473784434E-3</v>
      </c>
      <c r="F61" s="52">
        <f>VLOOKUP(DATE!D60,'MODEL - pluie - débit'!$A$6:$O$761,15,FALSE)*$Q$4/1000</f>
        <v>1.1811561883334765</v>
      </c>
      <c r="G61" s="52">
        <f>VLOOKUP(DATE!E60,'MODEL - pluie - débit'!$A$6:$O$761,15,FALSE)*$Q$4/1000</f>
        <v>1.9856244028457637</v>
      </c>
      <c r="H61" s="52">
        <f>VLOOKUP(DATE!F60,'MODEL - pluie - débit'!$A$6:$O$761,15,FALSE)*$Q$4/1000</f>
        <v>7.1565645313349953E-5</v>
      </c>
      <c r="I61" s="52">
        <f>VLOOKUP(DATE!G60,'MODEL - pluie - débit'!$A$6:$O$761,15,FALSE)*$Q$4/1000</f>
        <v>0.87694595488022875</v>
      </c>
      <c r="J61" s="52">
        <f>VLOOKUP(DATE!H60,'MODEL - pluie - débit'!$A$6:$O$761,15,FALSE)*$Q$4/1000</f>
        <v>1.0334079183247734E-5</v>
      </c>
      <c r="K61" s="52">
        <f>VLOOKUP(DATE!I60,'MODEL - pluie - débit'!$A$6:$O$761,15,FALSE)*$Q$4/1000</f>
        <v>3.9269500896341401E-6</v>
      </c>
      <c r="L61" s="52">
        <f>VLOOKUP(DATE!J60,'MODEL - pluie - débit'!$A$6:$O$761,15,FALSE)*$Q$4/1000</f>
        <v>1.4922410340609729E-6</v>
      </c>
      <c r="M61" s="52">
        <f>VLOOKUP(DATE!K60,'MODEL - pluie - débit'!$A$6:$O$761,15,FALSE)*$Q$4/1000</f>
        <v>5.6705159294316959E-7</v>
      </c>
      <c r="N61" s="52">
        <f>VLOOKUP(DATE!L60,'MODEL - pluie - débit'!$A$6:$O$761,15,FALSE)*$Q$4/1000</f>
        <v>2.1547960531840444E-7</v>
      </c>
      <c r="O61" s="52">
        <f>VLOOKUP(DATE!M60,'MODEL - pluie - débit'!$A$6:$O$761,15,FALSE)*$Q$4/1000</f>
        <v>8.1882250020993684E-8</v>
      </c>
      <c r="P61" s="36">
        <f t="shared" si="0"/>
        <v>4.0485511394132283</v>
      </c>
    </row>
    <row r="62" spans="1:16" x14ac:dyDescent="0.2">
      <c r="A62">
        <v>1998</v>
      </c>
      <c r="B62" t="s">
        <v>58</v>
      </c>
      <c r="C62" s="27">
        <v>99</v>
      </c>
      <c r="D62" s="52">
        <f>VLOOKUP(DATE!B61,'MODEL - pluie - débit'!$A$6:$O$761,15,FALSE)*$Q$4/1000</f>
        <v>3.1115255007977597E-8</v>
      </c>
      <c r="E62" s="52">
        <f>VLOOKUP(DATE!C61,'MODEL - pluie - débit'!$A$6:$O$761,15,FALSE)*$Q$4/1000</f>
        <v>1.1823796903031488E-8</v>
      </c>
      <c r="F62" s="52">
        <f>VLOOKUP(DATE!D61,'MODEL - pluie - débit'!$A$6:$O$761,15,FALSE)*$Q$4/1000</f>
        <v>4.4930428231519645E-9</v>
      </c>
      <c r="G62" s="52">
        <f>VLOOKUP(DATE!E61,'MODEL - pluie - débit'!$A$6:$O$761,15,FALSE)*$Q$4/1000</f>
        <v>0.1452891207583806</v>
      </c>
      <c r="H62" s="52">
        <f>VLOOKUP(DATE!F61,'MODEL - pluie - débit'!$A$6:$O$761,15,FALSE)*$Q$4/1000</f>
        <v>1.2292305216887773</v>
      </c>
      <c r="I62" s="52">
        <f>VLOOKUP(DATE!G61,'MODEL - pluie - débit'!$A$6:$O$761,15,FALSE)*$Q$4/1000</f>
        <v>2.465422457919946E-10</v>
      </c>
      <c r="J62" s="52">
        <f>VLOOKUP(DATE!H61,'MODEL - pluie - débit'!$A$6:$O$761,15,FALSE)*$Q$4/1000</f>
        <v>9.3686053400957957E-11</v>
      </c>
      <c r="K62" s="52">
        <f>VLOOKUP(DATE!I61,'MODEL - pluie - débit'!$A$6:$O$761,15,FALSE)*$Q$4/1000</f>
        <v>3.560070029236403E-11</v>
      </c>
      <c r="L62" s="52">
        <f>VLOOKUP(DATE!J61,'MODEL - pluie - débit'!$A$6:$O$761,15,FALSE)*$Q$4/1000</f>
        <v>1.3528266111098329E-11</v>
      </c>
      <c r="M62" s="52">
        <f>VLOOKUP(DATE!K61,'MODEL - pluie - débit'!$A$6:$O$761,15,FALSE)*$Q$4/1000</f>
        <v>5.1407411222173636E-12</v>
      </c>
      <c r="N62" s="52">
        <f>VLOOKUP(DATE!L61,'MODEL - pluie - débit'!$A$6:$O$761,15,FALSE)*$Q$4/1000</f>
        <v>1.9534816264425981E-12</v>
      </c>
      <c r="O62" s="52">
        <f>VLOOKUP(DATE!M61,'MODEL - pluie - débit'!$A$6:$O$761,15,FALSE)*$Q$4/1000</f>
        <v>7.4232301804818727E-13</v>
      </c>
      <c r="P62" s="36">
        <f t="shared" si="0"/>
        <v>1.3745196902764465</v>
      </c>
    </row>
    <row r="63" spans="1:16" x14ac:dyDescent="0.2">
      <c r="A63">
        <v>1999</v>
      </c>
      <c r="B63" t="s">
        <v>58</v>
      </c>
      <c r="C63" s="55" t="s">
        <v>65</v>
      </c>
      <c r="D63" s="52">
        <f>VLOOKUP(DATE!B62,'MODEL - pluie - débit'!$A$6:$O$761,15,FALSE)*$Q$4/1000</f>
        <v>2.820827468583112E-13</v>
      </c>
      <c r="E63" s="52">
        <f>VLOOKUP(DATE!C62,'MODEL - pluie - débit'!$A$6:$O$761,15,FALSE)*$Q$4/1000</f>
        <v>1.0719144380615826E-13</v>
      </c>
      <c r="F63" s="52">
        <f>VLOOKUP(DATE!D62,'MODEL - pluie - débit'!$A$6:$O$761,15,FALSE)*$Q$4/1000</f>
        <v>4.0732748646340136E-14</v>
      </c>
      <c r="G63" s="52">
        <f>VLOOKUP(DATE!E62,'MODEL - pluie - débit'!$A$6:$O$761,15,FALSE)*$Q$4/1000</f>
        <v>1.5478444485609252E-14</v>
      </c>
      <c r="H63" s="52">
        <f>VLOOKUP(DATE!F62,'MODEL - pluie - débit'!$A$6:$O$761,15,FALSE)*$Q$4/1000</f>
        <v>5.8818089045315154E-15</v>
      </c>
      <c r="I63" s="52">
        <f>VLOOKUP(DATE!G62,'MODEL - pluie - débit'!$A$6:$O$761,15,FALSE)*$Q$4/1000</f>
        <v>2.2350873837219758E-15</v>
      </c>
      <c r="J63" s="52">
        <f>VLOOKUP(DATE!H62,'MODEL - pluie - débit'!$A$6:$O$761,15,FALSE)*$Q$4/1000</f>
        <v>8.4933320581435093E-16</v>
      </c>
      <c r="K63" s="52">
        <f>VLOOKUP(DATE!I62,'MODEL - pluie - débit'!$A$6:$O$761,15,FALSE)*$Q$4/1000</f>
        <v>0.29736539949301594</v>
      </c>
      <c r="L63" s="52">
        <f>VLOOKUP(DATE!J62,'MODEL - pluie - débit'!$A$6:$O$761,15,FALSE)*$Q$4/1000</f>
        <v>1.2264371491959227E-16</v>
      </c>
      <c r="M63" s="52">
        <f>VLOOKUP(DATE!K62,'MODEL - pluie - débit'!$A$6:$O$761,15,FALSE)*$Q$4/1000</f>
        <v>4.6604611669445063E-17</v>
      </c>
      <c r="N63" s="52">
        <f>VLOOKUP(DATE!L62,'MODEL - pluie - débit'!$A$6:$O$761,15,FALSE)*$Q$4/1000</f>
        <v>1.7709752434389126E-17</v>
      </c>
      <c r="O63" s="52">
        <f>VLOOKUP(DATE!M62,'MODEL - pluie - débit'!$A$6:$O$761,15,FALSE)*$Q$4/1000</f>
        <v>6.7297059250678682E-18</v>
      </c>
      <c r="P63" s="36">
        <f t="shared" si="0"/>
        <v>0.29736539949347057</v>
      </c>
    </row>
    <row r="64" spans="1:16" x14ac:dyDescent="0.2">
      <c r="A64">
        <v>2000</v>
      </c>
      <c r="B64" t="s">
        <v>58</v>
      </c>
      <c r="C64" s="55" t="s">
        <v>66</v>
      </c>
      <c r="D64" s="52">
        <f>VLOOKUP(DATE!B63,'MODEL - pluie - débit'!$A$6:$O$761,15,FALSE)*$Q$4/1000</f>
        <v>2.5572882515257901E-18</v>
      </c>
      <c r="E64" s="52">
        <f>VLOOKUP(DATE!C63,'MODEL - pluie - débit'!$A$6:$O$761,15,FALSE)*$Q$4/1000</f>
        <v>9.7176953557980001E-19</v>
      </c>
      <c r="F64" s="52">
        <f>VLOOKUP(DATE!D63,'MODEL - pluie - débit'!$A$6:$O$761,15,FALSE)*$Q$4/1000</f>
        <v>3.6927242352032401E-19</v>
      </c>
      <c r="G64" s="52">
        <f>VLOOKUP(DATE!E63,'MODEL - pluie - débit'!$A$6:$O$761,15,FALSE)*$Q$4/1000</f>
        <v>3.4643645044745397</v>
      </c>
      <c r="H64" s="52">
        <f>VLOOKUP(DATE!F63,'MODEL - pluie - débit'!$A$6:$O$761,15,FALSE)*$Q$4/1000</f>
        <v>0.32431325441362363</v>
      </c>
      <c r="I64" s="52">
        <f>VLOOKUP(DATE!G63,'MODEL - pluie - débit'!$A$6:$O$761,15,FALSE)*$Q$4/1000</f>
        <v>3.4354697833365977E-2</v>
      </c>
      <c r="J64" s="52">
        <f>VLOOKUP(DATE!H63,'MODEL - pluie - débit'!$A$6:$O$761,15,FALSE)*$Q$4/1000</f>
        <v>1.3054785176679073E-2</v>
      </c>
      <c r="K64" s="52">
        <f>VLOOKUP(DATE!I63,'MODEL - pluie - débit'!$A$6:$O$761,15,FALSE)*$Q$4/1000</f>
        <v>4.9608183671380479E-3</v>
      </c>
      <c r="L64" s="52">
        <f>VLOOKUP(DATE!J63,'MODEL - pluie - débit'!$A$6:$O$761,15,FALSE)*$Q$4/1000</f>
        <v>1.8851109795124583E-3</v>
      </c>
      <c r="M64" s="52">
        <f>VLOOKUP(DATE!K63,'MODEL - pluie - débit'!$A$6:$O$761,15,FALSE)*$Q$4/1000</f>
        <v>7.1634217221473403E-4</v>
      </c>
      <c r="N64" s="52">
        <f>VLOOKUP(DATE!L63,'MODEL - pluie - débit'!$A$6:$O$761,15,FALSE)*$Q$4/1000</f>
        <v>2.7221002544159897E-4</v>
      </c>
      <c r="O64" s="52">
        <f>VLOOKUP(DATE!M63,'MODEL - pluie - débit'!$A$6:$O$761,15,FALSE)*$Q$4/1000</f>
        <v>1.0343980966780762E-4</v>
      </c>
      <c r="P64" s="36">
        <f t="shared" si="0"/>
        <v>3.8440251632521836</v>
      </c>
    </row>
    <row r="65" spans="1:16" x14ac:dyDescent="0.2">
      <c r="A65">
        <v>2001</v>
      </c>
      <c r="B65" t="s">
        <v>58</v>
      </c>
      <c r="C65" s="55" t="s">
        <v>67</v>
      </c>
      <c r="D65" s="52">
        <f>VLOOKUP(DATE!B64,'MODEL - pluie - débit'!$A$6:$O$761,15,FALSE)*$Q$4/1000</f>
        <v>3.9307127673766885E-5</v>
      </c>
      <c r="E65" s="52">
        <f>VLOOKUP(DATE!C64,'MODEL - pluie - débit'!$A$6:$O$761,15,FALSE)*$Q$4/1000</f>
        <v>1.4936708516031417E-5</v>
      </c>
      <c r="F65" s="52">
        <f>VLOOKUP(DATE!D64,'MODEL - pluie - débit'!$A$6:$O$761,15,FALSE)*$Q$4/1000</f>
        <v>5.6759492360919383E-6</v>
      </c>
      <c r="G65" s="52">
        <f>VLOOKUP(DATE!E64,'MODEL - pluie - débit'!$A$6:$O$761,15,FALSE)*$Q$4/1000</f>
        <v>2.3949796865194668</v>
      </c>
      <c r="H65" s="52">
        <f>VLOOKUP(DATE!F64,'MODEL - pluie - débit'!$A$6:$O$761,15,FALSE)*$Q$4/1000</f>
        <v>8.1960706969167607E-7</v>
      </c>
      <c r="I65" s="52">
        <f>VLOOKUP(DATE!G64,'MODEL - pluie - débit'!$A$6:$O$761,15,FALSE)*$Q$4/1000</f>
        <v>3.1145068648283689E-7</v>
      </c>
      <c r="J65" s="52">
        <f>VLOOKUP(DATE!H64,'MODEL - pluie - débit'!$A$6:$O$761,15,FALSE)*$Q$4/1000</f>
        <v>1.5627510707724528</v>
      </c>
      <c r="K65" s="52">
        <f>VLOOKUP(DATE!I64,'MODEL - pluie - débit'!$A$6:$O$761,15,FALSE)*$Q$4/1000</f>
        <v>2.3109129010410814</v>
      </c>
      <c r="L65" s="52">
        <f>VLOOKUP(DATE!J64,'MODEL - pluie - débit'!$A$6:$O$761,15,FALSE)*$Q$4/1000</f>
        <v>1.7089922068686224E-8</v>
      </c>
      <c r="M65" s="52">
        <f>VLOOKUP(DATE!K64,'MODEL - pluie - débit'!$A$6:$O$761,15,FALSE)*$Q$4/1000</f>
        <v>6.4941703861007665E-9</v>
      </c>
      <c r="N65" s="52">
        <f>VLOOKUP(DATE!L64,'MODEL - pluie - débit'!$A$6:$O$761,15,FALSE)*$Q$4/1000</f>
        <v>2.4677847467182914E-9</v>
      </c>
      <c r="O65" s="52">
        <f>VLOOKUP(DATE!M64,'MODEL - pluie - débit'!$A$6:$O$761,15,FALSE)*$Q$4/1000</f>
        <v>9.3775820375295082E-10</v>
      </c>
      <c r="P65" s="36">
        <f t="shared" si="0"/>
        <v>6.2687047361658195</v>
      </c>
    </row>
    <row r="66" spans="1:16" x14ac:dyDescent="0.2">
      <c r="A66">
        <v>2002</v>
      </c>
      <c r="B66" t="s">
        <v>58</v>
      </c>
      <c r="C66" s="55" t="s">
        <v>135</v>
      </c>
      <c r="D66" s="52">
        <f>VLOOKUP(DATE!B65,'App MESURE'!$P$2:$T$769,2,FALSE)</f>
        <v>2.5366666666666673E-2</v>
      </c>
      <c r="E66" s="52">
        <f>VLOOKUP(DATE!C65,'App MESURE'!$P$2:$T$769,2,FALSE)</f>
        <v>0.376483870967742</v>
      </c>
      <c r="F66" s="52">
        <f>VLOOKUP(DATE!D65,'App MESURE'!$P$2:$T$769,2,FALSE)</f>
        <v>9.6243666666666687</v>
      </c>
      <c r="G66" s="52">
        <f>VLOOKUP(DATE!E65,'App MESURE'!$P$2:$T$769,2,FALSE)</f>
        <v>0.63564516129032267</v>
      </c>
      <c r="H66" s="52">
        <f>VLOOKUP(DATE!F65,'App MESURE'!$P$2:$T$769,2,FALSE)</f>
        <v>2.3329032258064517</v>
      </c>
      <c r="I66" s="52">
        <f>VLOOKUP(DATE!G65,'App MESURE'!$P$2:$T$769,2,FALSE)</f>
        <v>0.69296428571428581</v>
      </c>
      <c r="J66" s="52">
        <f>VLOOKUP(DATE!H65,'App MESURE'!$P$2:$T$769,2,FALSE)</f>
        <v>1.9708709677419356</v>
      </c>
      <c r="K66" s="52">
        <f>VLOOKUP(DATE!I65,'App MESURE'!$P$2:$T$769,2,FALSE)</f>
        <v>0.51206666666666656</v>
      </c>
      <c r="L66" s="52">
        <f>VLOOKUP(DATE!J65,'App MESURE'!$P$2:$T$769,2,FALSE)</f>
        <v>0.31483870967741928</v>
      </c>
      <c r="M66" s="52">
        <f>VLOOKUP(DATE!K65,'App MESURE'!$P$2:$T$769,2,FALSE)</f>
        <v>0.2506000000000001</v>
      </c>
      <c r="N66" s="52">
        <f>VLOOKUP(DATE!L65,'App MESURE'!$P$2:$T$769,2,FALSE)</f>
        <v>0.22729032258064522</v>
      </c>
      <c r="O66" s="52">
        <f>VLOOKUP(DATE!M65,'App MESURE'!$P$2:$T$769,2,FALSE)</f>
        <v>0.10641935483870958</v>
      </c>
      <c r="P66" s="36">
        <f t="shared" si="0"/>
        <v>17.069815898617517</v>
      </c>
    </row>
    <row r="67" spans="1:16" x14ac:dyDescent="0.2">
      <c r="A67">
        <v>2003</v>
      </c>
      <c r="B67" t="s">
        <v>58</v>
      </c>
      <c r="C67" s="55" t="s">
        <v>159</v>
      </c>
      <c r="D67" s="52">
        <f>VLOOKUP(DATE!B66,'App MESURE'!$P$2:$T$769,2,FALSE)</f>
        <v>6.0000000000000027E-3</v>
      </c>
      <c r="E67" s="52">
        <f>VLOOKUP(DATE!C66,'App MESURE'!$P$2:$T$769,2,FALSE)</f>
        <v>1.2391935483870966</v>
      </c>
      <c r="F67" s="52">
        <f>VLOOKUP(DATE!D66,'App MESURE'!$P$2:$T$769,2,FALSE)</f>
        <v>1.3820999999999999</v>
      </c>
      <c r="G67" s="52">
        <f>VLOOKUP(DATE!E66,'App MESURE'!$P$2:$T$769,2,FALSE)</f>
        <v>5.433516129032256</v>
      </c>
      <c r="H67" s="52">
        <f>VLOOKUP(DATE!F66,'App MESURE'!$P$2:$T$769,2,FALSE)</f>
        <v>0.37816129032258078</v>
      </c>
      <c r="I67" s="52">
        <f>VLOOKUP(DATE!G66,'App MESURE'!$P$2:$T$769,2,FALSE)</f>
        <v>0.28431034482758621</v>
      </c>
      <c r="J67" s="52">
        <f>VLOOKUP(DATE!H66,'App MESURE'!$P$2:$T$769,2,FALSE)</f>
        <v>0.19083870967741928</v>
      </c>
      <c r="K67" s="52">
        <f>VLOOKUP(DATE!I66,'App MESURE'!$P$2:$T$769,2,FALSE)</f>
        <v>0.14423333333333338</v>
      </c>
      <c r="L67" s="52">
        <f>VLOOKUP(DATE!J66,'App MESURE'!$P$2:$T$769,2,FALSE)</f>
        <v>0.22587096774193552</v>
      </c>
      <c r="M67" s="52">
        <f>VLOOKUP(DATE!K66,'App MESURE'!$P$2:$T$769,2,FALSE)</f>
        <v>1.8200000000000008E-2</v>
      </c>
      <c r="N67" s="52">
        <f>VLOOKUP(DATE!L66,'App MESURE'!$P$2:$T$769,2,FALSE)</f>
        <v>4.4193548387096793E-3</v>
      </c>
      <c r="O67" s="52">
        <f>VLOOKUP(DATE!M66,'App MESURE'!$P$2:$T$769,2,FALSE)</f>
        <v>5.4193548387096802E-3</v>
      </c>
      <c r="P67" s="36">
        <f t="shared" ref="P67:P86" si="1">SUM(D67:O67)</f>
        <v>9.3122630329996277</v>
      </c>
    </row>
    <row r="68" spans="1:16" x14ac:dyDescent="0.2">
      <c r="A68">
        <v>2004</v>
      </c>
      <c r="B68" t="s">
        <v>58</v>
      </c>
      <c r="C68" s="55" t="s">
        <v>160</v>
      </c>
      <c r="D68" s="52">
        <f>VLOOKUP(DATE!B67,'App MESURE'!$P$2:$T$769,2,FALSE)</f>
        <v>6.0000000000000027E-3</v>
      </c>
      <c r="E68" s="52">
        <f>VLOOKUP(DATE!C67,'App MESURE'!$P$2:$T$769,2,FALSE)</f>
        <v>5.761290322580645E-2</v>
      </c>
      <c r="F68" s="52">
        <f>VLOOKUP(DATE!D67,'App MESURE'!$P$2:$T$769,2,FALSE)</f>
        <v>1.9766666666666675E-2</v>
      </c>
      <c r="G68" s="52">
        <f>VLOOKUP(DATE!E67,'App MESURE'!$P$2:$T$769,2,FALSE)</f>
        <v>0.11641935483870967</v>
      </c>
      <c r="H68" s="52">
        <f>VLOOKUP(DATE!F67,'App MESURE'!$P$2:$T$769,2,FALSE)</f>
        <v>4.8322580645161269E-2</v>
      </c>
      <c r="I68" s="52">
        <f>VLOOKUP(DATE!G67,'App MESURE'!$P$2:$T$769,2,FALSE)</f>
        <v>7.3571428571428552E-2</v>
      </c>
      <c r="J68" s="52">
        <f>VLOOKUP(DATE!H67,'App MESURE'!$P$2:$T$769,2,FALSE)</f>
        <v>0.11535483870967743</v>
      </c>
      <c r="K68" s="52">
        <f>VLOOKUP(DATE!I67,'App MESURE'!$P$2:$T$769,2,FALSE)</f>
        <v>3.4000000000000023E-2</v>
      </c>
      <c r="L68" s="52">
        <f>VLOOKUP(DATE!J67,'App MESURE'!$P$2:$T$769,2,FALSE)</f>
        <v>4.6290322580645173E-2</v>
      </c>
      <c r="M68" s="52">
        <f>VLOOKUP(DATE!K67,'App MESURE'!$P$2:$T$769,2,FALSE)</f>
        <v>6.9333333333333374E-3</v>
      </c>
      <c r="N68" s="52">
        <f>VLOOKUP(DATE!L67,'App MESURE'!$P$2:$T$769,2,FALSE)</f>
        <v>6.0000000000000027E-3</v>
      </c>
      <c r="O68" s="52">
        <f>VLOOKUP(DATE!M67,'App MESURE'!$P$2:$T$769,2,FALSE)</f>
        <v>6.0000000000000027E-3</v>
      </c>
      <c r="P68" s="36">
        <f t="shared" si="1"/>
        <v>0.53627142857142862</v>
      </c>
    </row>
    <row r="69" spans="1:16" x14ac:dyDescent="0.2">
      <c r="A69">
        <v>2005</v>
      </c>
      <c r="B69" t="s">
        <v>58</v>
      </c>
      <c r="C69" s="55" t="s">
        <v>161</v>
      </c>
      <c r="D69" s="52">
        <f>VLOOKUP(DATE!B68,'App MESURE'!$P$2:$T$769,2,FALSE)</f>
        <v>1.4533333333333339E-2</v>
      </c>
      <c r="E69" s="52">
        <f>VLOOKUP(DATE!C68,'App MESURE'!$P$2:$T$769,2,FALSE)</f>
        <v>1.6612903225806462E-2</v>
      </c>
      <c r="F69" s="52">
        <f>VLOOKUP(DATE!D68,'App MESURE'!$P$2:$T$769,2,FALSE)</f>
        <v>0.90386666666666671</v>
      </c>
      <c r="G69" s="52">
        <f>VLOOKUP(DATE!E68,'App MESURE'!$P$2:$T$769,2,FALSE)</f>
        <v>0.35909677419354841</v>
      </c>
      <c r="H69" s="52">
        <f>VLOOKUP(DATE!F68,'App MESURE'!$P$2:$T$769,2,FALSE)</f>
        <v>5.8299677419354854</v>
      </c>
      <c r="I69" s="52">
        <f>VLOOKUP(DATE!G68,'App MESURE'!$P$2:$T$769,2,FALSE)</f>
        <v>7.335</v>
      </c>
      <c r="J69" s="52">
        <f>VLOOKUP(DATE!H68,'App MESURE'!$P$2:$T$769,2,FALSE)</f>
        <v>6.1977419354838714</v>
      </c>
      <c r="K69" s="52">
        <f>VLOOKUP(DATE!I68,'App MESURE'!$P$2:$T$769,2,FALSE)</f>
        <v>1.7130000000000005</v>
      </c>
      <c r="L69" s="52">
        <f>VLOOKUP(DATE!J68,'App MESURE'!$P$2:$T$769,2,FALSE)</f>
        <v>1.2901290322580647</v>
      </c>
      <c r="M69" s="52">
        <f>VLOOKUP(DATE!K68,'App MESURE'!$P$2:$T$769,2,FALSE)</f>
        <v>0.95010000000000017</v>
      </c>
      <c r="N69" s="52">
        <f>VLOOKUP(DATE!L68,'App MESURE'!$P$2:$T$769,2,FALSE)</f>
        <v>0.74264516129032299</v>
      </c>
      <c r="O69" s="52">
        <f>VLOOKUP(DATE!M68,'App MESURE'!$P$2:$T$769,2,FALSE)</f>
        <v>0.69870967741935497</v>
      </c>
      <c r="P69" s="36">
        <f t="shared" si="1"/>
        <v>26.051403225806457</v>
      </c>
    </row>
    <row r="70" spans="1:16" x14ac:dyDescent="0.2">
      <c r="A70">
        <v>2006</v>
      </c>
      <c r="B70" t="s">
        <v>58</v>
      </c>
      <c r="C70" s="55" t="s">
        <v>162</v>
      </c>
      <c r="D70" s="52">
        <f>VLOOKUP(DATE!B69,'App MESURE'!$P$2:$T$769,2,FALSE)</f>
        <v>0.12133333333333338</v>
      </c>
      <c r="E70" s="52">
        <f>VLOOKUP(DATE!C69,'App MESURE'!$P$2:$T$769,2,FALSE)</f>
        <v>0.14309677419354838</v>
      </c>
      <c r="F70" s="52">
        <f>VLOOKUP(DATE!D69,'App MESURE'!$P$2:$T$769,2,FALSE)</f>
        <v>0.19493333333333338</v>
      </c>
      <c r="G70" s="52">
        <f>VLOOKUP(DATE!E69,'App MESURE'!$P$2:$T$769,2,FALSE)</f>
        <v>0.35977419354838697</v>
      </c>
      <c r="H70" s="52">
        <f>VLOOKUP(DATE!F69,'App MESURE'!$P$2:$T$769,2,FALSE)</f>
        <v>0.34593548387096762</v>
      </c>
      <c r="I70" s="52">
        <f>VLOOKUP(DATE!G69,'App MESURE'!$P$2:$T$769,2,FALSE)</f>
        <v>0.66796428571428579</v>
      </c>
      <c r="J70" s="52">
        <f>VLOOKUP(DATE!H69,'App MESURE'!$P$2:$T$769,2,FALSE)</f>
        <v>0.55483870967741933</v>
      </c>
      <c r="K70" s="52">
        <f>VLOOKUP(DATE!I69,'App MESURE'!$P$2:$T$769,2,FALSE)</f>
        <v>1.1481666666666668</v>
      </c>
      <c r="L70" s="52">
        <f>VLOOKUP(DATE!J69,'App MESURE'!$P$2:$T$769,2,FALSE)</f>
        <v>0.56506451612903219</v>
      </c>
      <c r="M70" s="52">
        <f>VLOOKUP(DATE!K69,'App MESURE'!$P$2:$T$769,2,FALSE)</f>
        <v>0.5138999999999998</v>
      </c>
      <c r="N70" s="52">
        <f>VLOOKUP(DATE!L69,'App MESURE'!$P$2:$T$769,2,FALSE)</f>
        <v>0.45119354838709691</v>
      </c>
      <c r="O70" s="52">
        <f>VLOOKUP(DATE!M69,'App MESURE'!$P$2:$T$769,2,FALSE)</f>
        <v>0.39883870967741936</v>
      </c>
      <c r="P70" s="36">
        <f t="shared" si="1"/>
        <v>5.46503955453149</v>
      </c>
    </row>
    <row r="71" spans="1:16" x14ac:dyDescent="0.2">
      <c r="A71">
        <v>2007</v>
      </c>
      <c r="B71" t="s">
        <v>58</v>
      </c>
      <c r="C71" s="55" t="s">
        <v>163</v>
      </c>
      <c r="D71" s="52">
        <f>VLOOKUP(DATE!B70,'App MESURE'!$P$2:$T$769,2,FALSE)</f>
        <v>0.39100000000000001</v>
      </c>
      <c r="E71" s="52">
        <f>VLOOKUP(DATE!C70,'App MESURE'!$P$2:$T$769,2,FALSE)</f>
        <v>0.45429032258064522</v>
      </c>
      <c r="F71" s="52">
        <f>VLOOKUP(DATE!D70,'App MESURE'!$P$2:$T$769,2,FALSE)</f>
        <v>0.90993333333333326</v>
      </c>
      <c r="G71" s="52">
        <f>VLOOKUP(DATE!E70,'App MESURE'!$P$2:$T$769,2,FALSE)</f>
        <v>1.9290322580645176E-2</v>
      </c>
      <c r="H71" s="52">
        <f>VLOOKUP(DATE!F70,'App MESURE'!$P$2:$T$769,2,FALSE)</f>
        <v>1.2230967741935479</v>
      </c>
      <c r="I71" s="52">
        <f>VLOOKUP(DATE!G70,'App MESURE'!$P$2:$T$769,2,FALSE)</f>
        <v>0.12589655172413794</v>
      </c>
      <c r="J71" s="52">
        <f>VLOOKUP(DATE!H70,'App MESURE'!$P$2:$T$769,2,FALSE)</f>
        <v>4.309677419354839E-2</v>
      </c>
      <c r="K71" s="52">
        <f>VLOOKUP(DATE!I70,'App MESURE'!$P$2:$T$769,2,FALSE)</f>
        <v>3.4066666666666676E-2</v>
      </c>
      <c r="L71" s="52">
        <f>VLOOKUP(DATE!J70,'App MESURE'!$P$2:$T$769,2,FALSE)</f>
        <v>2.4774193548387103E-2</v>
      </c>
      <c r="M71" s="52">
        <f>VLOOKUP(DATE!K70,'App MESURE'!$P$2:$T$769,2,FALSE)</f>
        <v>6.0000000000000027E-3</v>
      </c>
      <c r="N71" s="52">
        <f>VLOOKUP(DATE!L70,'App MESURE'!$P$2:$T$769,2,FALSE)</f>
        <v>6.0000000000000027E-3</v>
      </c>
      <c r="O71" s="52">
        <f>VLOOKUP(DATE!M70,'App MESURE'!$P$2:$T$769,2,FALSE)</f>
        <v>6.0000000000000027E-3</v>
      </c>
      <c r="P71" s="36">
        <f t="shared" si="1"/>
        <v>3.2434449388209101</v>
      </c>
    </row>
    <row r="72" spans="1:16" x14ac:dyDescent="0.2">
      <c r="A72">
        <v>2008</v>
      </c>
      <c r="B72" t="s">
        <v>58</v>
      </c>
      <c r="C72" s="55" t="s">
        <v>164</v>
      </c>
      <c r="D72" s="52">
        <f>VLOOKUP(DATE!B71,'App MESURE'!$P$2:$T$769,2,FALSE)</f>
        <v>0.74130000000000007</v>
      </c>
      <c r="E72" s="52">
        <f>VLOOKUP(DATE!C71,'App MESURE'!$P$2:$T$769,2,FALSE)</f>
        <v>0.46599999999999997</v>
      </c>
      <c r="F72" s="52">
        <f>VLOOKUP(DATE!D71,'App MESURE'!$P$2:$T$769,2,FALSE)</f>
        <v>1.6363999999999999</v>
      </c>
      <c r="G72" s="52">
        <f>VLOOKUP(DATE!E71,'App MESURE'!$P$2:$T$769,2,FALSE)</f>
        <v>3.3469032258064524</v>
      </c>
      <c r="H72" s="52">
        <f>VLOOKUP(DATE!F71,'App MESURE'!$P$2:$T$769,2,FALSE)</f>
        <v>4.4706451612903209</v>
      </c>
      <c r="I72" s="52">
        <f>VLOOKUP(DATE!G71,'App MESURE'!$P$2:$T$769,2,FALSE)</f>
        <v>11.850000000000003</v>
      </c>
      <c r="J72" s="52">
        <f>VLOOKUP(DATE!H71,'App MESURE'!$P$2:$T$769,2,FALSE)</f>
        <v>1.5943870967741942</v>
      </c>
      <c r="K72" s="52">
        <f>VLOOKUP(DATE!I71,'App MESURE'!$P$2:$T$769,2,FALSE)</f>
        <v>0.47666666666666668</v>
      </c>
      <c r="L72" s="52">
        <f>VLOOKUP(DATE!J71,'App MESURE'!$P$2:$T$769,2,FALSE)</f>
        <v>5.6774193548387079E-2</v>
      </c>
      <c r="M72" s="52">
        <f>VLOOKUP(DATE!K71,'App MESURE'!$P$2:$T$769,2,FALSE)</f>
        <v>0.35706666666666664</v>
      </c>
      <c r="N72" s="52">
        <f>VLOOKUP(DATE!L71,'App MESURE'!$P$2:$T$769,2,FALSE)</f>
        <v>2.6000000000000016E-2</v>
      </c>
      <c r="O72" s="52">
        <f>VLOOKUP(DATE!M71,'App MESURE'!$P$2:$T$769,2,FALSE)</f>
        <v>2.6000000000000016E-2</v>
      </c>
      <c r="P72" s="36">
        <f t="shared" si="1"/>
        <v>25.048143010752696</v>
      </c>
    </row>
    <row r="73" spans="1:16" x14ac:dyDescent="0.2">
      <c r="A73">
        <v>2009</v>
      </c>
      <c r="B73" t="s">
        <v>58</v>
      </c>
      <c r="C73" s="55" t="s">
        <v>165</v>
      </c>
      <c r="D73" s="52">
        <f>VLOOKUP(DATE!B72,'App MESURE'!$P$2:$T$769,2,FALSE)</f>
        <v>0.63066666666666693</v>
      </c>
      <c r="E73" s="52">
        <f>VLOOKUP(DATE!C72,'App MESURE'!$P$2:$T$769,2,FALSE)</f>
        <v>4.0838709677419371E-2</v>
      </c>
      <c r="F73" s="52">
        <f>VLOOKUP(DATE!D72,'App MESURE'!$P$2:$T$769,2,FALSE)</f>
        <v>6.4366666666666669E-2</v>
      </c>
      <c r="G73" s="52">
        <f>VLOOKUP(DATE!E72,'App MESURE'!$P$2:$T$769,2,FALSE)</f>
        <v>12.87216129032258</v>
      </c>
      <c r="H73" s="52">
        <f>VLOOKUP(DATE!F72,'App MESURE'!$P$2:$T$769,2,FALSE)</f>
        <v>13.17225806451613</v>
      </c>
      <c r="I73" s="52">
        <f>VLOOKUP(DATE!G72,'App MESURE'!$P$2:$T$769,2,FALSE)</f>
        <v>19.642500000000002</v>
      </c>
      <c r="J73" s="52">
        <f>VLOOKUP(DATE!H72,'App MESURE'!$P$2:$T$769,2,FALSE)</f>
        <v>11.435483870967742</v>
      </c>
      <c r="K73" s="52">
        <f>VLOOKUP(DATE!I72,'App MESURE'!$P$2:$T$769,2,FALSE)</f>
        <v>1.2912000000000001</v>
      </c>
      <c r="L73" s="52">
        <f>VLOOKUP(DATE!J72,'App MESURE'!$P$2:$T$769,2,FALSE)</f>
        <v>0.92132258064516126</v>
      </c>
      <c r="M73" s="52">
        <f>VLOOKUP(DATE!K72,'App MESURE'!$P$2:$T$769,2,FALSE)</f>
        <v>0.42436666666666656</v>
      </c>
      <c r="N73" s="52">
        <f>VLOOKUP(DATE!L72,'App MESURE'!$P$2:$T$769,2,FALSE)</f>
        <v>0.17890322580645154</v>
      </c>
      <c r="O73" s="52">
        <f>VLOOKUP(DATE!M72,'App MESURE'!$P$2:$T$769,2,FALSE)</f>
        <v>0.13996774193548395</v>
      </c>
      <c r="P73" s="36">
        <f t="shared" si="1"/>
        <v>60.814035483870974</v>
      </c>
    </row>
    <row r="74" spans="1:16" x14ac:dyDescent="0.2">
      <c r="A74">
        <v>2010</v>
      </c>
      <c r="B74" t="s">
        <v>58</v>
      </c>
      <c r="C74" s="55" t="s">
        <v>166</v>
      </c>
      <c r="D74" s="52">
        <f>VLOOKUP(DATE!B73,'App MESURE'!$P$2:$T$769,2,FALSE)</f>
        <v>0.17199999999999999</v>
      </c>
      <c r="E74" s="52">
        <f>VLOOKUP(DATE!C73,'App MESURE'!$P$2:$T$769,2,FALSE)</f>
        <v>2.5839677419354841</v>
      </c>
      <c r="F74" s="52">
        <f>VLOOKUP(DATE!D73,'App MESURE'!$P$2:$T$769,2,FALSE)</f>
        <v>3.0256666666666665</v>
      </c>
      <c r="G74" s="52">
        <f>VLOOKUP(DATE!E73,'App MESURE'!$P$2:$T$769,2,FALSE)</f>
        <v>4.7803225806451612</v>
      </c>
      <c r="H74" s="52">
        <f>VLOOKUP(DATE!F73,'App MESURE'!$P$2:$T$769,2,FALSE)</f>
        <v>1.6257096774193547</v>
      </c>
      <c r="I74" s="52">
        <f>VLOOKUP(DATE!G73,'App MESURE'!$P$2:$T$769,2,FALSE)</f>
        <v>1.9842142857142857</v>
      </c>
      <c r="J74" s="52">
        <f>VLOOKUP(DATE!H73,'App MESURE'!$P$2:$T$769,2,FALSE)</f>
        <v>1.154967741935484</v>
      </c>
      <c r="K74" s="52">
        <f>VLOOKUP(DATE!I73,'App MESURE'!$P$2:$T$769,2,FALSE)</f>
        <v>0.58746666666666669</v>
      </c>
      <c r="L74" s="52">
        <f>VLOOKUP(DATE!J73,'App MESURE'!$P$2:$T$769,2,FALSE)</f>
        <v>0.6747741935483873</v>
      </c>
      <c r="M74" s="52">
        <f>VLOOKUP(DATE!K73,'App MESURE'!$P$2:$T$769,2,FALSE)</f>
        <v>0.20593333333333341</v>
      </c>
      <c r="N74" s="52">
        <f>VLOOKUP(DATE!L73,'App MESURE'!$P$2:$T$769,2,FALSE)</f>
        <v>0.13193548387096773</v>
      </c>
      <c r="O74" s="52">
        <f>VLOOKUP(DATE!M73,'App MESURE'!$P$2:$T$769,2,FALSE)</f>
        <v>0.129</v>
      </c>
      <c r="P74" s="36">
        <f t="shared" si="1"/>
        <v>17.055958371735795</v>
      </c>
    </row>
    <row r="75" spans="1:16" x14ac:dyDescent="0.2">
      <c r="A75">
        <v>2011</v>
      </c>
      <c r="B75" t="s">
        <v>58</v>
      </c>
      <c r="C75" s="55" t="s">
        <v>167</v>
      </c>
      <c r="D75" s="52">
        <f>VLOOKUP(DATE!B74,'App MESURE'!$P$2:$T$769,2,FALSE)</f>
        <v>0.129</v>
      </c>
      <c r="E75" s="52">
        <f>VLOOKUP(DATE!C74,'App MESURE'!$P$2:$T$769,2,FALSE)</f>
        <v>0.48125806451612912</v>
      </c>
      <c r="F75" s="52">
        <f>VLOOKUP(DATE!D74,'App MESURE'!$P$2:$T$769,2,FALSE)</f>
        <v>2.5024000000000002</v>
      </c>
      <c r="G75" s="52">
        <f>VLOOKUP(DATE!E74,'App MESURE'!$P$2:$T$769,2,FALSE)</f>
        <v>0.74412903225806459</v>
      </c>
      <c r="H75" s="52">
        <f>VLOOKUP(DATE!F74,'App MESURE'!$P$2:$T$769,2,FALSE)</f>
        <v>0.36670967741935495</v>
      </c>
      <c r="I75" s="52">
        <f>VLOOKUP(DATE!G74,'App MESURE'!$P$2:$T$769,2,FALSE)</f>
        <v>0.23144827586206909</v>
      </c>
      <c r="J75" s="52">
        <f>VLOOKUP(DATE!H74,'App MESURE'!$P$2:$T$769,2,FALSE)</f>
        <v>0.11109677419354842</v>
      </c>
      <c r="K75" s="52">
        <f>VLOOKUP(DATE!I74,'App MESURE'!$P$2:$T$769,2,FALSE)</f>
        <v>0.25636666666666669</v>
      </c>
      <c r="L75" s="52">
        <f>VLOOKUP(DATE!J74,'App MESURE'!$P$2:$T$769,2,FALSE)</f>
        <v>4.7096774193548387E-2</v>
      </c>
      <c r="M75" s="52">
        <f>VLOOKUP(DATE!K74,'App MESURE'!$P$2:$T$769,2,FALSE)</f>
        <v>3.606666666666667E-2</v>
      </c>
      <c r="N75" s="52">
        <f>VLOOKUP(DATE!L74,'App MESURE'!$P$2:$T$769,2,FALSE)</f>
        <v>1.0000000000000004E-2</v>
      </c>
      <c r="O75" s="52">
        <f>VLOOKUP(DATE!M74,'App MESURE'!$P$2:$T$769,2,FALSE)</f>
        <v>1.0000000000000004E-2</v>
      </c>
      <c r="P75" s="36">
        <f t="shared" si="1"/>
        <v>4.9255719317760471</v>
      </c>
    </row>
    <row r="76" spans="1:16" x14ac:dyDescent="0.2">
      <c r="A76">
        <v>2012</v>
      </c>
      <c r="B76" t="s">
        <v>58</v>
      </c>
      <c r="C76" s="55" t="s">
        <v>168</v>
      </c>
      <c r="D76" s="52">
        <f>VLOOKUP(DATE!B75,'App MESURE'!$P$2:$T$769,2,FALSE)</f>
        <v>1.0000000000000004E-2</v>
      </c>
      <c r="E76" s="52">
        <f>VLOOKUP(DATE!C75,'App MESURE'!$P$2:$T$769,2,FALSE)</f>
        <v>1.7124516129032259</v>
      </c>
      <c r="F76" s="52">
        <f>VLOOKUP(DATE!D75,'App MESURE'!$P$2:$T$769,2,FALSE)</f>
        <v>4.7296666666666676</v>
      </c>
      <c r="G76" s="52">
        <f>VLOOKUP(DATE!E75,'App MESURE'!$P$2:$T$769,2,FALSE)</f>
        <v>3.6489354838709693</v>
      </c>
      <c r="H76" s="52">
        <f>VLOOKUP(DATE!F75,'App MESURE'!$P$2:$T$769,2,FALSE)</f>
        <v>1.4993548387096778</v>
      </c>
      <c r="I76" s="52">
        <f>VLOOKUP(DATE!G75,'App MESURE'!$P$2:$T$769,2,FALSE)</f>
        <v>1.1130740740740739</v>
      </c>
      <c r="J76" s="52">
        <f>VLOOKUP(DATE!H75,'App MESURE'!$P$2:$T$769,2,FALSE)</f>
        <v>2.9866774193548387</v>
      </c>
      <c r="K76" s="52">
        <f>VLOOKUP(DATE!I75,'App MESURE'!$P$2:$T$769,2,FALSE)</f>
        <v>1.5322666666666664</v>
      </c>
      <c r="L76" s="52">
        <f>VLOOKUP(DATE!J75,'App MESURE'!$P$2:$T$769,2,FALSE)</f>
        <v>0.23251612903225807</v>
      </c>
      <c r="M76" s="52">
        <f>VLOOKUP(DATE!K75,'App MESURE'!$P$2:$T$769,2,FALSE)</f>
        <v>8.1866666666666657E-2</v>
      </c>
      <c r="N76" s="52">
        <f>VLOOKUP(DATE!L75,'App MESURE'!$P$2:$T$769,2,FALSE)</f>
        <v>4.4999999999999991E-2</v>
      </c>
      <c r="O76" s="52">
        <f>VLOOKUP(DATE!M75,'App MESURE'!$P$2:$T$769,2,FALSE)</f>
        <v>4.4999999999999991E-2</v>
      </c>
      <c r="P76" s="36">
        <f t="shared" si="1"/>
        <v>17.63680955794505</v>
      </c>
    </row>
    <row r="77" spans="1:16" x14ac:dyDescent="0.2">
      <c r="A77">
        <v>2013</v>
      </c>
      <c r="B77" t="s">
        <v>58</v>
      </c>
      <c r="C77" s="55" t="s">
        <v>169</v>
      </c>
      <c r="D77" s="52">
        <f>VLOOKUP(DATE!B76,'App MESURE'!$P$2:$T$769,2,FALSE)</f>
        <v>0.15413333333333332</v>
      </c>
      <c r="E77" s="52">
        <f>VLOOKUP(DATE!C76,'App MESURE'!$P$2:$T$769,2,FALSE)</f>
        <v>5.2161290322580663E-2</v>
      </c>
      <c r="F77" s="52">
        <f>VLOOKUP(DATE!D76,'App MESURE'!$P$2:$T$769,2,FALSE)</f>
        <v>0.22380000000000003</v>
      </c>
      <c r="G77" s="52">
        <f>VLOOKUP(DATE!E76,'App MESURE'!$P$2:$T$769,2,FALSE)</f>
        <v>0.11070967741935488</v>
      </c>
      <c r="H77" s="52">
        <f>VLOOKUP(DATE!F76,'App MESURE'!$P$2:$T$769,2,FALSE)</f>
        <v>0.57483870967741935</v>
      </c>
      <c r="I77" s="52">
        <f>VLOOKUP(DATE!G76,'App MESURE'!$P$2:$T$769,2,FALSE)</f>
        <v>0.75042857142857167</v>
      </c>
      <c r="J77" s="52">
        <f>VLOOKUP(DATE!H76,'App MESURE'!$P$2:$T$769,2,FALSE)</f>
        <v>0.23299999999999987</v>
      </c>
      <c r="K77" s="52">
        <f>VLOOKUP(DATE!I76,'App MESURE'!$P$2:$T$769,2,FALSE)</f>
        <v>0.13883333333333334</v>
      </c>
      <c r="L77" s="52">
        <f>VLOOKUP(DATE!J76,'App MESURE'!$P$2:$T$769,2,FALSE)</f>
        <v>5.0290322580645169E-2</v>
      </c>
      <c r="M77" s="52">
        <f>VLOOKUP(DATE!K76,'App MESURE'!$P$2:$T$769,2,FALSE)</f>
        <v>2.940000000000002E-2</v>
      </c>
      <c r="N77" s="52">
        <f>VLOOKUP(DATE!L76,'App MESURE'!$P$2:$T$769,2,FALSE)</f>
        <v>7.7967741935483864E-2</v>
      </c>
      <c r="O77" s="52">
        <f>VLOOKUP(DATE!M76,'App MESURE'!$P$2:$T$769,2,FALSE)</f>
        <v>0.62145161290322581</v>
      </c>
      <c r="P77" s="36">
        <f t="shared" si="1"/>
        <v>3.0170145929339482</v>
      </c>
    </row>
    <row r="78" spans="1:16" x14ac:dyDescent="0.2">
      <c r="A78">
        <v>2014</v>
      </c>
      <c r="B78" t="s">
        <v>58</v>
      </c>
      <c r="C78" s="55" t="s">
        <v>170</v>
      </c>
      <c r="D78" s="52">
        <f>VLOOKUP(DATE!B77,'App MESURE'!$P$2:$T$769,2,FALSE)</f>
        <v>0.19700000000000004</v>
      </c>
      <c r="E78" s="52">
        <f>VLOOKUP(DATE!C77,'App MESURE'!$P$2:$T$769,2,FALSE)</f>
        <v>0.19700000000000004</v>
      </c>
      <c r="F78" s="52">
        <f>VLOOKUP(DATE!D77,'App MESURE'!$P$2:$T$769,2,FALSE)</f>
        <v>1.9501333333333335</v>
      </c>
      <c r="G78" s="52">
        <f>VLOOKUP(DATE!E77,'App MESURE'!$P$2:$T$769,2,FALSE)</f>
        <v>4.4751612903225793</v>
      </c>
      <c r="H78" s="52">
        <f>VLOOKUP(DATE!F77,'App MESURE'!$P$2:$T$769,2,FALSE)</f>
        <v>2.8482258064516124</v>
      </c>
      <c r="I78" s="52">
        <f>VLOOKUP(DATE!G77,'App MESURE'!$P$2:$T$769,2,FALSE)</f>
        <v>1.6248214285714284</v>
      </c>
      <c r="J78" s="52">
        <f>VLOOKUP(DATE!H77,'App MESURE'!$P$2:$T$769,2,FALSE)</f>
        <v>1.1450967741935485</v>
      </c>
      <c r="K78" s="52">
        <f>VLOOKUP(DATE!I77,'App MESURE'!$P$2:$T$769,2,FALSE)</f>
        <v>0.50989999999999991</v>
      </c>
      <c r="L78" s="52">
        <f>VLOOKUP(DATE!J77,'App MESURE'!$P$2:$T$769,2,FALSE)</f>
        <v>0.28890322580645161</v>
      </c>
      <c r="M78" s="52">
        <f>VLOOKUP(DATE!K77,'App MESURE'!$P$2:$T$769,2,FALSE)</f>
        <v>0.14686666666666665</v>
      </c>
      <c r="N78" s="52">
        <f>VLOOKUP(DATE!L77,'App MESURE'!$P$2:$T$769,2,FALSE)</f>
        <v>5.2161290322580628E-2</v>
      </c>
      <c r="O78" s="52">
        <f>VLOOKUP(DATE!M77,'App MESURE'!$P$2:$T$769,2,FALSE)</f>
        <v>4.6999999999999986E-2</v>
      </c>
      <c r="P78" s="36">
        <f t="shared" si="1"/>
        <v>13.482269815668202</v>
      </c>
    </row>
    <row r="79" spans="1:16" x14ac:dyDescent="0.2">
      <c r="A79">
        <v>2015</v>
      </c>
      <c r="B79" t="s">
        <v>58</v>
      </c>
      <c r="C79" s="55" t="s">
        <v>171</v>
      </c>
      <c r="D79" s="52">
        <f>VLOOKUP(DATE!B78,'App MESURE'!$P$2:$T$769,2,FALSE)</f>
        <v>4.3300000000000019E-2</v>
      </c>
      <c r="E79" s="52">
        <f>VLOOKUP(DATE!C78,'App MESURE'!$P$2:$T$769,2,FALSE)</f>
        <v>0.13341935483870962</v>
      </c>
      <c r="F79" s="52">
        <f>VLOOKUP(DATE!D78,'App MESURE'!$P$2:$T$769,2,FALSE)</f>
        <v>2.0166666666666673E-2</v>
      </c>
      <c r="G79" s="52">
        <f>VLOOKUP(DATE!E78,'App MESURE'!$P$2:$T$769,2,FALSE)</f>
        <v>2.0000000000000007E-2</v>
      </c>
      <c r="H79" s="52">
        <f>VLOOKUP(DATE!F78,'App MESURE'!$P$2:$T$769,2,FALSE)</f>
        <v>4.3258064516129048E-2</v>
      </c>
      <c r="I79" s="52">
        <f>VLOOKUP(DATE!G78,'App MESURE'!$P$2:$T$769,2,FALSE)</f>
        <v>0.32113793103448279</v>
      </c>
      <c r="J79" s="52">
        <f>VLOOKUP(DATE!H78,'App MESURE'!$P$2:$T$769,2,FALSE)</f>
        <v>0.28596774193548385</v>
      </c>
      <c r="K79" s="52">
        <f>VLOOKUP(DATE!I78,'App MESURE'!$P$2:$T$769,2,FALSE)</f>
        <v>5.1966666666666654E-2</v>
      </c>
      <c r="L79" s="52">
        <f>VLOOKUP(DATE!J78,'App MESURE'!$P$2:$T$769,2,FALSE)</f>
        <v>2.5064516129032269E-2</v>
      </c>
      <c r="M79" s="52">
        <f>VLOOKUP(DATE!K78,'App MESURE'!$P$2:$T$769,2,FALSE)</f>
        <v>2.0000000000000007E-2</v>
      </c>
      <c r="N79" s="52">
        <f>VLOOKUP(DATE!L78,'App MESURE'!$P$2:$T$769,2,FALSE)</f>
        <v>2.0000000000000007E-2</v>
      </c>
      <c r="O79" s="52">
        <f>VLOOKUP(DATE!M78,'App MESURE'!$P$2:$T$769,2,FALSE)</f>
        <v>2.0000000000000007E-2</v>
      </c>
      <c r="P79" s="36">
        <f t="shared" si="1"/>
        <v>1.004280941787171</v>
      </c>
    </row>
    <row r="80" spans="1:16" x14ac:dyDescent="0.2">
      <c r="A80">
        <v>2016</v>
      </c>
      <c r="B80" t="s">
        <v>58</v>
      </c>
      <c r="C80" s="55" t="s">
        <v>172</v>
      </c>
      <c r="D80" s="52">
        <f>VLOOKUP(DATE!B79,'App MESURE'!$P$2:$T$769,2,FALSE)</f>
        <v>7.003333333333335E-2</v>
      </c>
      <c r="E80" s="52">
        <f>VLOOKUP(DATE!C79,'App MESURE'!$P$2:$T$769,2,FALSE)</f>
        <v>0.71393548387096772</v>
      </c>
      <c r="F80" s="52">
        <f>VLOOKUP(DATE!D79,'App MESURE'!$P$2:$T$769,2,FALSE)</f>
        <v>0.44449999999999995</v>
      </c>
      <c r="G80" s="52">
        <f>VLOOKUP(DATE!E79,'App MESURE'!$P$2:$T$769,2,FALSE)</f>
        <v>0.81764516129032261</v>
      </c>
      <c r="H80" s="52">
        <f>VLOOKUP(DATE!F79,'App MESURE'!$P$2:$T$769,2,FALSE)</f>
        <v>0.21354838709677423</v>
      </c>
      <c r="I80" s="52">
        <f>VLOOKUP(DATE!G79,'App MESURE'!$P$2:$T$769,2,FALSE)</f>
        <v>0.66053571428571434</v>
      </c>
      <c r="J80" s="52">
        <f>VLOOKUP(DATE!H79,'App MESURE'!$P$2:$T$769,2,FALSE)</f>
        <v>0.13819354838709674</v>
      </c>
      <c r="K80" s="52">
        <f>VLOOKUP(DATE!I79,'App MESURE'!$P$2:$T$769,2,FALSE)</f>
        <v>2.2300000000000007E-2</v>
      </c>
      <c r="L80" s="52">
        <f>VLOOKUP(DATE!J79,'App MESURE'!$P$2:$T$769,2,FALSE)</f>
        <v>2.0000000000000007E-2</v>
      </c>
      <c r="M80" s="52">
        <f>VLOOKUP(DATE!K79,'App MESURE'!$P$2:$T$769,2,FALSE)</f>
        <v>2.0000000000000007E-2</v>
      </c>
      <c r="N80" s="52">
        <f>VLOOKUP(DATE!L79,'App MESURE'!$P$2:$T$769,2,FALSE)</f>
        <v>2.0000000000000007E-2</v>
      </c>
      <c r="O80" s="52">
        <f>VLOOKUP(DATE!M79,'App MESURE'!$P$2:$T$769,2,FALSE)</f>
        <v>2.0387096774193557E-2</v>
      </c>
      <c r="P80" s="36">
        <f t="shared" si="1"/>
        <v>3.1610787250384025</v>
      </c>
    </row>
    <row r="81" spans="1:18" x14ac:dyDescent="0.2">
      <c r="A81">
        <v>2017</v>
      </c>
      <c r="B81" t="s">
        <v>58</v>
      </c>
      <c r="C81" s="55" t="s">
        <v>173</v>
      </c>
      <c r="D81" s="52">
        <f>VLOOKUP(DATE!B80,'App MESURE'!$P$2:$T$769,2,FALSE)</f>
        <v>2.4000000000000011E-2</v>
      </c>
      <c r="E81" s="52">
        <f>VLOOKUP(DATE!C80,'App MESURE'!$P$2:$T$769,2,FALSE)</f>
        <v>2.6548387096774206E-2</v>
      </c>
      <c r="F81" s="52">
        <f>VLOOKUP(DATE!D80,'App MESURE'!$P$2:$T$769,2,FALSE)</f>
        <v>0.29033333333333339</v>
      </c>
      <c r="G81" s="52">
        <f>VLOOKUP(DATE!E80,'App MESURE'!$P$2:$T$769,2,FALSE)</f>
        <v>0.46809677419354834</v>
      </c>
      <c r="H81" s="52">
        <f>VLOOKUP(DATE!F80,'App MESURE'!$P$2:$T$769,2,FALSE)</f>
        <v>0.97583870967741915</v>
      </c>
      <c r="I81" s="52">
        <f>VLOOKUP(DATE!G80,'App MESURE'!$P$2:$T$769,2,FALSE)</f>
        <v>1.0058214285714284</v>
      </c>
      <c r="J81" s="52">
        <f>VLOOKUP(DATE!H80,'App MESURE'!$P$2:$T$769,2,FALSE)</f>
        <v>2.1037419354838711</v>
      </c>
      <c r="K81" s="52">
        <f>VLOOKUP(DATE!I80,'App MESURE'!$P$2:$T$769,2,FALSE)</f>
        <v>2.0371000000000001</v>
      </c>
      <c r="L81" s="52">
        <f>VLOOKUP(DATE!J80,'App MESURE'!$P$2:$T$769,2,FALSE)</f>
        <v>0.16699999999999995</v>
      </c>
      <c r="M81" s="52">
        <f>VLOOKUP(DATE!K80,'App MESURE'!$P$2:$T$769,2,FALSE)</f>
        <v>4.0833333333333346E-2</v>
      </c>
      <c r="N81" s="52">
        <f>VLOOKUP(DATE!L80,'App MESURE'!$P$2:$T$769,2,FALSE)</f>
        <v>2.0161290322580652E-2</v>
      </c>
      <c r="O81" s="52">
        <f>VLOOKUP(DATE!M80,'App MESURE'!$P$2:$T$769,2,FALSE)</f>
        <v>2.0000000000000007E-2</v>
      </c>
      <c r="P81" s="36">
        <f t="shared" si="1"/>
        <v>7.1794751920122879</v>
      </c>
    </row>
    <row r="82" spans="1:18" x14ac:dyDescent="0.2">
      <c r="A82">
        <v>2018</v>
      </c>
      <c r="B82" t="s">
        <v>58</v>
      </c>
      <c r="C82" s="55" t="s">
        <v>174</v>
      </c>
      <c r="D82" s="52">
        <f>VLOOKUP(DATE!B81,'App MESURE'!$P$2:$T$769,2,FALSE)</f>
        <v>2.7600000000000006E-2</v>
      </c>
      <c r="E82" s="52">
        <f>VLOOKUP(DATE!C81,'App MESURE'!$P$2:$T$769,2,FALSE)</f>
        <v>2.0698064516129033</v>
      </c>
      <c r="F82" s="52">
        <f>VLOOKUP(DATE!D81,'App MESURE'!$P$2:$T$769,2,FALSE)</f>
        <v>0.61270000000000002</v>
      </c>
      <c r="G82" s="52">
        <f>VLOOKUP(DATE!E81,'App MESURE'!$P$2:$T$769,2,FALSE)</f>
        <v>0.24809677419354834</v>
      </c>
      <c r="H82" s="52">
        <f>VLOOKUP(DATE!F81,'App MESURE'!$P$2:$T$769,2,FALSE)</f>
        <v>0.20235483870967738</v>
      </c>
      <c r="I82" s="52">
        <f>VLOOKUP(DATE!G81,'App MESURE'!$P$2:$T$769,2,FALSE)</f>
        <v>0.16742857142857134</v>
      </c>
      <c r="J82" s="52">
        <f>VLOOKUP(DATE!H81,'App MESURE'!$P$2:$T$769,2,FALSE)</f>
        <v>6.4677419354838714E-2</v>
      </c>
      <c r="K82" s="52">
        <f>VLOOKUP(DATE!I81,'App MESURE'!$P$2:$T$769,2,FALSE)</f>
        <v>5.9000000000000004E-2</v>
      </c>
      <c r="L82" s="52">
        <f>VLOOKUP(DATE!J81,'App MESURE'!$P$2:$T$769,2,FALSE)</f>
        <v>2.2548387096774206E-2</v>
      </c>
      <c r="M82" s="52">
        <f>VLOOKUP(DATE!K81,'App MESURE'!$P$2:$T$769,2,FALSE)</f>
        <v>1.1966666666666674E-2</v>
      </c>
      <c r="N82" s="52">
        <f>VLOOKUP(DATE!L81,'App MESURE'!$P$2:$T$769,2,FALSE)</f>
        <v>1.1000000000000005E-2</v>
      </c>
      <c r="O82" s="52">
        <f>VLOOKUP(DATE!M81,'App MESURE'!$P$2:$T$769,2,FALSE)</f>
        <v>1.1000000000000005E-2</v>
      </c>
      <c r="P82" s="36">
        <f t="shared" si="1"/>
        <v>3.5081791090629797</v>
      </c>
    </row>
    <row r="83" spans="1:18" x14ac:dyDescent="0.2">
      <c r="A83">
        <v>2019</v>
      </c>
      <c r="B83" t="s">
        <v>58</v>
      </c>
      <c r="C83" s="55" t="s">
        <v>175</v>
      </c>
      <c r="D83" s="52">
        <f>VLOOKUP(DATE!B82,'App MESURE'!$P$2:$T$769,2,FALSE)</f>
        <v>1.2533333333333339E-2</v>
      </c>
      <c r="E83" s="52">
        <f>VLOOKUP(DATE!C82,'App MESURE'!$P$2:$T$769,2,FALSE)</f>
        <v>1.3032258064516135E-2</v>
      </c>
      <c r="F83" s="52">
        <f>VLOOKUP(DATE!D82,'App MESURE'!$P$2:$T$769,2,FALSE)</f>
        <v>2.0933333333333345E-2</v>
      </c>
      <c r="G83" s="52">
        <f>VLOOKUP(DATE!E82,'App MESURE'!$P$2:$T$769,2,FALSE)</f>
        <v>0.19906451612903237</v>
      </c>
      <c r="H83" s="52">
        <f>VLOOKUP(DATE!F82,'App MESURE'!$P$2:$T$769,2,FALSE)</f>
        <v>2.8064516129032269E-2</v>
      </c>
      <c r="I83" s="52">
        <f>VLOOKUP(DATE!G82,'App MESURE'!$P$2:$T$769,2,FALSE)</f>
        <v>2.4620689655172424E-2</v>
      </c>
      <c r="J83" s="52">
        <f>VLOOKUP(DATE!H82,'App MESURE'!$P$2:$T$769,2,FALSE)</f>
        <v>0.34080645161290329</v>
      </c>
      <c r="K83" s="52">
        <f>VLOOKUP(DATE!I82,'App MESURE'!$P$2:$T$769,2,FALSE)</f>
        <v>0.97586666666666666</v>
      </c>
      <c r="L83" s="52">
        <f>VLOOKUP(DATE!J82,'App MESURE'!$P$2:$T$769,2,FALSE)</f>
        <v>0.12680645161290319</v>
      </c>
      <c r="M83" s="52">
        <f>VLOOKUP(DATE!K82,'App MESURE'!$P$2:$T$769,2,FALSE)</f>
        <v>1.0033333333333337E-2</v>
      </c>
      <c r="N83" s="52">
        <f>VLOOKUP(DATE!L82,'App MESURE'!$P$2:$T$769,2,FALSE)</f>
        <v>9.0000000000000028E-3</v>
      </c>
      <c r="O83" s="52">
        <f>VLOOKUP(DATE!M82,'App MESURE'!$P$2:$T$769,2,FALSE)</f>
        <v>1.0322580645161294E-2</v>
      </c>
      <c r="P83" s="36">
        <f t="shared" si="1"/>
        <v>1.7710841305153875</v>
      </c>
    </row>
    <row r="84" spans="1:18" x14ac:dyDescent="0.2">
      <c r="A84">
        <v>2020</v>
      </c>
      <c r="B84" t="s">
        <v>58</v>
      </c>
      <c r="C84" s="55" t="s">
        <v>176</v>
      </c>
      <c r="D84" s="52">
        <f>VLOOKUP(DATE!B83,'App MESURE'!$P$2:$T$769,2,FALSE)</f>
        <v>7.4333333333333378E-3</v>
      </c>
      <c r="E84" s="52">
        <f>VLOOKUP(DATE!C83,'App MESURE'!$P$2:$T$769,2,FALSE)</f>
        <v>1.1580645161290325E-2</v>
      </c>
      <c r="F84" s="52">
        <f>VLOOKUP(DATE!D83,'App MESURE'!$P$2:$T$769,2,FALSE)</f>
        <v>0.78396666666666681</v>
      </c>
      <c r="G84" s="52">
        <f>VLOOKUP(DATE!E83,'App MESURE'!$P$2:$T$769,2,FALSE)</f>
        <v>0.15774193548387097</v>
      </c>
      <c r="H84" s="52">
        <f>VLOOKUP(DATE!F83,'App MESURE'!$P$2:$T$769,2,FALSE)</f>
        <v>5.7466774193548407</v>
      </c>
      <c r="I84" s="52">
        <f>VLOOKUP(DATE!G83,'App MESURE'!$P$2:$T$769,2,FALSE)</f>
        <v>0.2175</v>
      </c>
      <c r="J84" s="52">
        <f>VLOOKUP(DATE!H83,'App MESURE'!$P$2:$T$769,2,FALSE)</f>
        <v>0.28880645161290319</v>
      </c>
      <c r="K84" s="52">
        <f>VLOOKUP(DATE!I83,'App MESURE'!$P$2:$T$769,2,FALSE)</f>
        <v>1.9169333333333334</v>
      </c>
      <c r="L84" s="52">
        <f>VLOOKUP(DATE!J83,'App MESURE'!$P$2:$T$769,2,FALSE)</f>
        <v>3.529032258064517E-2</v>
      </c>
      <c r="M84" s="52">
        <f>VLOOKUP(DATE!K83,'App MESURE'!$P$2:$T$769,2,FALSE)</f>
        <v>1.6933333333333338E-2</v>
      </c>
      <c r="N84" s="52">
        <f>VLOOKUP(DATE!L83,'App MESURE'!$P$2:$T$769,2,FALSE)</f>
        <v>6.258064516129036E-3</v>
      </c>
      <c r="O84" s="52">
        <f>VLOOKUP(DATE!M83,'App MESURE'!$P$2:$T$769,2,FALSE)</f>
        <v>1.0000000000000007E-3</v>
      </c>
      <c r="P84" s="36">
        <f t="shared" si="1"/>
        <v>9.1901215053763448</v>
      </c>
    </row>
    <row r="85" spans="1:18" x14ac:dyDescent="0.2">
      <c r="A85">
        <v>2021</v>
      </c>
      <c r="B85" t="s">
        <v>58</v>
      </c>
      <c r="C85" s="55" t="s">
        <v>177</v>
      </c>
      <c r="D85" s="52">
        <f>VLOOKUP(DATE!B84,'App MESURE'!$P$2:$T$769,2,FALSE)</f>
        <v>0</v>
      </c>
      <c r="E85" s="52">
        <f>VLOOKUP(DATE!C84,'App MESURE'!$P$2:$T$769,2,FALSE)</f>
        <v>0</v>
      </c>
      <c r="F85" s="52">
        <f>VLOOKUP(DATE!D84,'App MESURE'!$P$2:$T$769,2,FALSE)</f>
        <v>0</v>
      </c>
      <c r="G85" s="52">
        <f>VLOOKUP(DATE!E84,'App MESURE'!$P$2:$T$769,2,FALSE)</f>
        <v>0.13507577419354838</v>
      </c>
      <c r="H85" s="52">
        <f>VLOOKUP(DATE!F84,'App MESURE'!$P$2:$T$769,2,FALSE)</f>
        <v>0</v>
      </c>
      <c r="I85" s="52">
        <f>VLOOKUP(DATE!G84,'App MESURE'!$P$2:$T$769,2,FALSE)</f>
        <v>0</v>
      </c>
      <c r="J85" s="52">
        <f>VLOOKUP(DATE!H84,'App MESURE'!$P$2:$T$769,2,FALSE)</f>
        <v>5.9915903225806449E-2</v>
      </c>
      <c r="K85" s="52">
        <f>VLOOKUP(DATE!I84,'App MESURE'!$P$2:$T$769,2,FALSE)</f>
        <v>2.7097966666666664E-2</v>
      </c>
      <c r="L85" s="52">
        <f>VLOOKUP(DATE!J84,'App MESURE'!$P$2:$T$769,2,FALSE)</f>
        <v>2.5753225806451618E-3</v>
      </c>
      <c r="M85" s="52">
        <f>VLOOKUP(DATE!K84,'App MESURE'!$P$2:$T$769,2,FALSE)</f>
        <v>0</v>
      </c>
      <c r="N85" s="52">
        <f>VLOOKUP(DATE!L84,'App MESURE'!$P$2:$T$769,2,FALSE)</f>
        <v>0</v>
      </c>
      <c r="O85" s="52">
        <f>VLOOKUP(DATE!M84,'App MESURE'!$P$2:$T$769,2,FALSE)</f>
        <v>0</v>
      </c>
      <c r="P85" s="36">
        <f t="shared" si="1"/>
        <v>0.22466496666666666</v>
      </c>
    </row>
    <row r="86" spans="1:18" x14ac:dyDescent="0.2">
      <c r="A86">
        <v>2022</v>
      </c>
      <c r="B86" t="s">
        <v>58</v>
      </c>
      <c r="C86" s="55" t="s">
        <v>178</v>
      </c>
      <c r="D86" s="52">
        <f>VLOOKUP(DATE!B85,'App MESURE'!$P$2:$T$769,2,FALSE)</f>
        <v>0</v>
      </c>
      <c r="E86" s="52">
        <f>VLOOKUP(DATE!C85,'App MESURE'!$P$2:$T$769,2,FALSE)</f>
        <v>0.17214225806451613</v>
      </c>
      <c r="F86" s="52">
        <f>VLOOKUP(DATE!D85,'App MESURE'!$P$2:$T$769,2,FALSE)</f>
        <v>0</v>
      </c>
      <c r="G86" s="52">
        <f>VLOOKUP(DATE!E85,'App MESURE'!$P$2:$T$769,2,FALSE)</f>
        <v>4.750574322580646</v>
      </c>
      <c r="H86" s="52">
        <f>VLOOKUP(DATE!F85,'App MESURE'!$P$2:$T$769,2,FALSE)</f>
        <v>1.1496096774193549E-2</v>
      </c>
      <c r="I86" s="52">
        <f>VLOOKUP(DATE!G85,'App MESURE'!$P$2:$T$769,2,FALSE)</f>
        <v>0.91120900000000016</v>
      </c>
      <c r="J86" s="52">
        <f>VLOOKUP(DATE!H85,'App MESURE'!$P$2:$T$769,2,FALSE)</f>
        <v>0.10475758064516125</v>
      </c>
      <c r="K86" s="52">
        <f>VLOOKUP(DATE!I85,'App MESURE'!$P$2:$T$769,2,FALSE)</f>
        <v>9.1753333333333381E-4</v>
      </c>
      <c r="L86" s="52">
        <f>VLOOKUP(DATE!J85,'App MESURE'!$P$2:$T$769,2,FALSE)</f>
        <v>1.8574232903225805</v>
      </c>
      <c r="M86" s="52">
        <f>VLOOKUP(DATE!K85,'App MESURE'!$P$2:$T$769,2,FALSE)</f>
        <v>2.0831700000000009E-2</v>
      </c>
      <c r="N86" s="52">
        <f>VLOOKUP(DATE!L85,'App MESURE'!$P$2:$T$769,2,FALSE)</f>
        <v>2.2867741935483875E-3</v>
      </c>
      <c r="O86" s="52">
        <f>VLOOKUP(DATE!M85,'App MESURE'!$P$2:$T$769,2,FALSE)</f>
        <v>0</v>
      </c>
      <c r="P86" s="36">
        <f t="shared" si="1"/>
        <v>7.8316385559139796</v>
      </c>
    </row>
    <row r="87" spans="1:18" x14ac:dyDescent="0.2">
      <c r="A87">
        <v>2023</v>
      </c>
      <c r="B87" t="s">
        <v>58</v>
      </c>
      <c r="C87" s="55" t="s">
        <v>179</v>
      </c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36"/>
    </row>
    <row r="88" spans="1:18" x14ac:dyDescent="0.2">
      <c r="A88">
        <v>2024</v>
      </c>
      <c r="B88" t="s">
        <v>58</v>
      </c>
      <c r="C88" s="55" t="s">
        <v>180</v>
      </c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36"/>
      <c r="Q88">
        <f>'App MESURE'!V87</f>
        <v>0</v>
      </c>
    </row>
    <row r="89" spans="1:18" x14ac:dyDescent="0.2">
      <c r="C89" s="55"/>
    </row>
    <row r="90" spans="1:18" x14ac:dyDescent="0.2">
      <c r="A90" s="37" t="s">
        <v>59</v>
      </c>
      <c r="C90" s="38"/>
      <c r="D90" s="53">
        <f t="shared" ref="D90:P90" si="2">AVERAGE(D1:D66)</f>
        <v>5.0926518316287478E-3</v>
      </c>
      <c r="E90" s="53">
        <f t="shared" si="2"/>
        <v>3.0154018283281129E-2</v>
      </c>
      <c r="F90" s="53">
        <f t="shared" si="2"/>
        <v>1.065464292771034</v>
      </c>
      <c r="G90" s="53">
        <f t="shared" si="2"/>
        <v>2.1410775732250098</v>
      </c>
      <c r="H90" s="53">
        <f t="shared" si="2"/>
        <v>2.4063365432262644</v>
      </c>
      <c r="I90" s="53">
        <f t="shared" si="2"/>
        <v>1.3410126499742434</v>
      </c>
      <c r="J90" s="53">
        <f t="shared" si="2"/>
        <v>1.946099730528605</v>
      </c>
      <c r="K90" s="53">
        <f t="shared" si="2"/>
        <v>0.98414777086367267</v>
      </c>
      <c r="L90" s="53">
        <f t="shared" si="2"/>
        <v>0.19096291573791427</v>
      </c>
      <c r="M90" s="53">
        <f t="shared" si="2"/>
        <v>7.6525971913453381E-2</v>
      </c>
      <c r="N90" s="53">
        <f t="shared" si="2"/>
        <v>3.9238509525623452E-2</v>
      </c>
      <c r="O90" s="53">
        <f t="shared" si="2"/>
        <v>1.6452866870357248E-2</v>
      </c>
      <c r="P90" s="53">
        <f t="shared" si="2"/>
        <v>10.242565494751089</v>
      </c>
      <c r="Q90" s="53"/>
    </row>
    <row r="91" spans="1:18" x14ac:dyDescent="0.2">
      <c r="A91" s="37" t="s">
        <v>60</v>
      </c>
      <c r="C91" s="38"/>
      <c r="D91" s="53">
        <f t="shared" ref="D91:P91" si="3">STDEV(D1:D66)</f>
        <v>9.6214781856613033E-3</v>
      </c>
      <c r="E91" s="53">
        <f t="shared" si="3"/>
        <v>0.10409764698980405</v>
      </c>
      <c r="F91" s="53">
        <f t="shared" si="3"/>
        <v>2.7158190070341366</v>
      </c>
      <c r="G91" s="53">
        <f t="shared" si="3"/>
        <v>4.0244716414947206</v>
      </c>
      <c r="H91" s="53">
        <f t="shared" si="3"/>
        <v>5.2610290016949719</v>
      </c>
      <c r="I91" s="53">
        <f t="shared" si="3"/>
        <v>2.4564595507637761</v>
      </c>
      <c r="J91" s="53">
        <f t="shared" si="3"/>
        <v>3.7397910879942518</v>
      </c>
      <c r="K91" s="53">
        <f t="shared" si="3"/>
        <v>1.2480445252289738</v>
      </c>
      <c r="L91" s="53">
        <f t="shared" si="3"/>
        <v>0.41152140004952459</v>
      </c>
      <c r="M91" s="53">
        <f t="shared" si="3"/>
        <v>0.14545414008731958</v>
      </c>
      <c r="N91" s="53">
        <f t="shared" si="3"/>
        <v>7.6502136784093525E-2</v>
      </c>
      <c r="O91" s="53">
        <f t="shared" si="3"/>
        <v>3.3388850356122476E-2</v>
      </c>
      <c r="P91" s="53">
        <f t="shared" si="3"/>
        <v>13.988121006945047</v>
      </c>
    </row>
    <row r="92" spans="1:18" x14ac:dyDescent="0.2">
      <c r="A92" s="37" t="s">
        <v>61</v>
      </c>
      <c r="D92" s="53">
        <f t="shared" ref="D92:P92" si="4">MIN(D1:D66)</f>
        <v>0</v>
      </c>
      <c r="E92" s="53">
        <f t="shared" si="4"/>
        <v>0</v>
      </c>
      <c r="F92" s="53">
        <f t="shared" si="4"/>
        <v>0</v>
      </c>
      <c r="G92" s="53">
        <f t="shared" si="4"/>
        <v>1.5478444485609252E-14</v>
      </c>
      <c r="H92" s="53">
        <f t="shared" si="4"/>
        <v>0</v>
      </c>
      <c r="I92" s="53">
        <f t="shared" si="4"/>
        <v>2.2350873837219758E-15</v>
      </c>
      <c r="J92" s="53">
        <f t="shared" si="4"/>
        <v>8.4933320581435093E-16</v>
      </c>
      <c r="K92" s="53">
        <f t="shared" si="4"/>
        <v>3.560070029236403E-11</v>
      </c>
      <c r="L92" s="53">
        <f t="shared" si="4"/>
        <v>1.2264371491959227E-16</v>
      </c>
      <c r="M92" s="53">
        <f t="shared" si="4"/>
        <v>4.6604611669445063E-17</v>
      </c>
      <c r="N92" s="53">
        <f t="shared" si="4"/>
        <v>1.7709752434389126E-17</v>
      </c>
      <c r="O92" s="53">
        <f t="shared" si="4"/>
        <v>6.7297059250678682E-18</v>
      </c>
      <c r="P92" s="53">
        <f t="shared" si="4"/>
        <v>0.1024012475880542</v>
      </c>
    </row>
    <row r="93" spans="1:18" ht="13.5" thickBot="1" x14ac:dyDescent="0.25">
      <c r="A93" s="39" t="s">
        <v>62</v>
      </c>
      <c r="B93" s="40"/>
      <c r="C93" s="40"/>
      <c r="D93" s="54">
        <f t="shared" ref="D93:P93" si="5">MAX(D1:D66)</f>
        <v>2.5565240937311846E-2</v>
      </c>
      <c r="E93" s="54">
        <f t="shared" si="5"/>
        <v>0.376483870967742</v>
      </c>
      <c r="F93" s="54">
        <f t="shared" si="5"/>
        <v>9.6243666666666687</v>
      </c>
      <c r="G93" s="54">
        <f t="shared" si="5"/>
        <v>14.920037476956674</v>
      </c>
      <c r="H93" s="54">
        <f t="shared" si="5"/>
        <v>17.249015360985751</v>
      </c>
      <c r="I93" s="54">
        <f t="shared" si="5"/>
        <v>8.7986744376984962</v>
      </c>
      <c r="J93" s="54">
        <f t="shared" si="5"/>
        <v>10.851255970246084</v>
      </c>
      <c r="K93" s="54">
        <f t="shared" si="5"/>
        <v>3.2934749624026263</v>
      </c>
      <c r="L93" s="54">
        <f t="shared" si="5"/>
        <v>1.4352297737005755</v>
      </c>
      <c r="M93" s="54">
        <f t="shared" si="5"/>
        <v>0.46590685481323529</v>
      </c>
      <c r="N93" s="54">
        <f t="shared" si="5"/>
        <v>0.22729032258064522</v>
      </c>
      <c r="O93" s="54">
        <f t="shared" si="5"/>
        <v>0.10641935483870958</v>
      </c>
      <c r="P93" s="54">
        <f t="shared" si="5"/>
        <v>44.64685231870466</v>
      </c>
    </row>
    <row r="94" spans="1:18" ht="13.5" thickTop="1" x14ac:dyDescent="0.2"/>
    <row r="95" spans="1:18" x14ac:dyDescent="0.2">
      <c r="P95" s="49"/>
      <c r="Q95" s="49"/>
      <c r="R95" s="77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R971"/>
  <sheetViews>
    <sheetView tabSelected="1" view="pageBreakPreview" zoomScale="75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U6" sqref="U6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18" s="1" customFormat="1" ht="13.5" thickBot="1" x14ac:dyDescent="0.25">
      <c r="A1" s="82" t="s">
        <v>113</v>
      </c>
      <c r="B1" s="1" t="s">
        <v>0</v>
      </c>
      <c r="E1" s="2" t="s">
        <v>1</v>
      </c>
      <c r="F1" s="8" t="s">
        <v>35</v>
      </c>
      <c r="G1" s="3" t="s">
        <v>2</v>
      </c>
      <c r="H1" s="56" t="s">
        <v>3</v>
      </c>
      <c r="I1" s="31" t="s">
        <v>4</v>
      </c>
      <c r="J1" s="32" t="s">
        <v>5</v>
      </c>
      <c r="K1" s="3" t="s">
        <v>6</v>
      </c>
      <c r="L1" s="33" t="s">
        <v>7</v>
      </c>
      <c r="M1" s="3" t="s">
        <v>8</v>
      </c>
      <c r="N1" s="33" t="s">
        <v>9</v>
      </c>
      <c r="O1" s="88" t="s">
        <v>181</v>
      </c>
      <c r="P1" s="89"/>
    </row>
    <row r="2" spans="1:18" s="1" customFormat="1" ht="13.5" thickBot="1" x14ac:dyDescent="0.25">
      <c r="A2" s="83" t="s">
        <v>114</v>
      </c>
      <c r="B2" s="59" t="s">
        <v>34</v>
      </c>
      <c r="C2" s="60"/>
      <c r="D2" s="60"/>
      <c r="E2" s="20"/>
      <c r="F2" s="69">
        <f>SQRT(RSQ(P6:P270,O6:O270))</f>
        <v>0.89518916777439095</v>
      </c>
      <c r="G2" s="6">
        <v>0</v>
      </c>
      <c r="H2" s="57">
        <v>0</v>
      </c>
      <c r="I2" s="44">
        <v>0.02</v>
      </c>
      <c r="J2" s="45">
        <v>65.377508840995546</v>
      </c>
      <c r="K2" s="26">
        <v>0.19666278406397344</v>
      </c>
      <c r="L2" s="43">
        <v>24.728614428617302</v>
      </c>
      <c r="M2" s="26">
        <v>0.62</v>
      </c>
      <c r="N2" s="43">
        <v>28.365204874762057</v>
      </c>
      <c r="O2" s="90">
        <f>SQRT(RSQ(P271:P401,O271:O401))</f>
        <v>0.56928291040139345</v>
      </c>
      <c r="P2" s="91"/>
    </row>
    <row r="3" spans="1:18" s="1" customFormat="1" ht="14.25" thickTop="1" thickBot="1" x14ac:dyDescent="0.25">
      <c r="A3" s="46">
        <f>SUM(R6:R270)</f>
        <v>39.824094235826969</v>
      </c>
      <c r="B3" s="61" t="e">
        <f>SQRT(#REF!)</f>
        <v>#REF!</v>
      </c>
      <c r="C3" s="61"/>
      <c r="D3" s="61"/>
      <c r="E3" s="5" t="s">
        <v>10</v>
      </c>
      <c r="F3" s="7" t="s">
        <v>11</v>
      </c>
      <c r="G3" s="8" t="s">
        <v>12</v>
      </c>
      <c r="H3" s="42">
        <v>0</v>
      </c>
      <c r="I3" s="29" t="s">
        <v>13</v>
      </c>
      <c r="J3" s="30">
        <v>4</v>
      </c>
      <c r="K3" s="8" t="s">
        <v>14</v>
      </c>
      <c r="L3" s="9">
        <v>0</v>
      </c>
      <c r="M3" s="8" t="s">
        <v>15</v>
      </c>
      <c r="N3" s="9">
        <v>0</v>
      </c>
      <c r="O3" s="15"/>
      <c r="P3" s="50"/>
      <c r="Q3" s="34"/>
      <c r="R3" s="34"/>
    </row>
    <row r="4" spans="1:18" s="1" customFormat="1" ht="13.5" thickTop="1" x14ac:dyDescent="0.2">
      <c r="C4" s="10"/>
      <c r="D4" s="10"/>
      <c r="E4" s="10" t="s">
        <v>16</v>
      </c>
      <c r="F4" s="10" t="s">
        <v>64</v>
      </c>
      <c r="G4" s="10" t="s">
        <v>17</v>
      </c>
      <c r="H4" s="10" t="s">
        <v>18</v>
      </c>
      <c r="I4" s="10" t="s">
        <v>19</v>
      </c>
      <c r="J4" s="10" t="s">
        <v>20</v>
      </c>
      <c r="K4" s="10" t="s">
        <v>21</v>
      </c>
      <c r="L4" s="10" t="s">
        <v>21</v>
      </c>
      <c r="M4" s="10" t="s">
        <v>22</v>
      </c>
      <c r="N4" s="11" t="s">
        <v>23</v>
      </c>
      <c r="O4" s="10" t="s">
        <v>23</v>
      </c>
      <c r="P4" s="10" t="s">
        <v>23</v>
      </c>
      <c r="Q4" s="10" t="s">
        <v>136</v>
      </c>
      <c r="R4" s="10" t="s">
        <v>138</v>
      </c>
    </row>
    <row r="5" spans="1:18" s="1" customFormat="1" ht="13.5" thickBot="1" x14ac:dyDescent="0.25">
      <c r="A5" s="17"/>
      <c r="C5" s="12"/>
      <c r="D5" s="12"/>
      <c r="E5" s="12" t="s">
        <v>63</v>
      </c>
      <c r="F5" s="12" t="s">
        <v>63</v>
      </c>
      <c r="G5" s="12" t="s">
        <v>24</v>
      </c>
      <c r="H5" s="12" t="s">
        <v>25</v>
      </c>
      <c r="I5" s="12" t="s">
        <v>26</v>
      </c>
      <c r="J5" s="13" t="s">
        <v>27</v>
      </c>
      <c r="K5" s="12" t="s">
        <v>28</v>
      </c>
      <c r="L5" s="12" t="s">
        <v>29</v>
      </c>
      <c r="M5" s="12" t="s">
        <v>30</v>
      </c>
      <c r="N5" s="14" t="s">
        <v>31</v>
      </c>
      <c r="O5" s="12" t="s">
        <v>33</v>
      </c>
      <c r="P5" s="12" t="s">
        <v>32</v>
      </c>
      <c r="Q5" s="12" t="s">
        <v>137</v>
      </c>
      <c r="R5" s="12"/>
    </row>
    <row r="6" spans="1:18" s="1" customFormat="1" ht="13.5" thickTop="1" x14ac:dyDescent="0.2">
      <c r="A6" s="17">
        <v>33117</v>
      </c>
      <c r="B6" s="1">
        <v>9</v>
      </c>
      <c r="C6" s="47"/>
      <c r="D6" s="47"/>
      <c r="E6" s="47"/>
      <c r="F6" s="51">
        <v>21.556353591160171</v>
      </c>
      <c r="G6" s="16">
        <f t="shared" ref="G6:G53" si="0">IF((F6-$J$2)&gt;0,$I$2*(F6-$J$2),0)</f>
        <v>0</v>
      </c>
      <c r="H6" s="16">
        <f t="shared" ref="H6:H53" si="1">F6-G6</f>
        <v>21.556353591160171</v>
      </c>
      <c r="I6" s="22">
        <f>H6+$H$3-$J$3</f>
        <v>17.556353591160171</v>
      </c>
      <c r="J6" s="16">
        <f>I6/SQRT(1+(I6/($K$2*(300+(25*Q6)+0.05*(Q6)^3)))^2)</f>
        <v>17.526830854837058</v>
      </c>
      <c r="K6" s="16">
        <f t="shared" ref="K6:K70" si="2">I6-J6</f>
        <v>2.9522736323112753E-2</v>
      </c>
      <c r="L6" s="16">
        <f t="shared" ref="L6:L70" si="3">IF(K6&gt;$N$2,(K6-$N$2)/$L$2,0)</f>
        <v>0</v>
      </c>
      <c r="M6" s="22">
        <f>L6+$L$3-$N$3</f>
        <v>0</v>
      </c>
      <c r="N6" s="16">
        <f t="shared" ref="N6:N70" si="4">$M$2*M6</f>
        <v>0</v>
      </c>
      <c r="O6" s="16">
        <f t="shared" ref="O6:O70" si="5">N6+G6</f>
        <v>0</v>
      </c>
      <c r="P6" s="1">
        <f>'App MESURE'!T2</f>
        <v>4.0998689333238665E-3</v>
      </c>
      <c r="Q6" s="85">
        <v>23.509356133333334</v>
      </c>
      <c r="R6" s="78">
        <f>(P6-O6)^2</f>
        <v>1.680892527043418E-5</v>
      </c>
    </row>
    <row r="7" spans="1:18" s="1" customFormat="1" x14ac:dyDescent="0.2">
      <c r="A7" s="17">
        <v>33147</v>
      </c>
      <c r="B7" s="1">
        <f t="shared" ref="B7:B65" si="6">B6+1</f>
        <v>10</v>
      </c>
      <c r="C7" s="47"/>
      <c r="D7" s="47"/>
      <c r="E7" s="47"/>
      <c r="F7" s="51">
        <v>26.093922651933678</v>
      </c>
      <c r="G7" s="16">
        <f t="shared" si="0"/>
        <v>0</v>
      </c>
      <c r="H7" s="16">
        <f t="shared" si="1"/>
        <v>26.093922651933678</v>
      </c>
      <c r="I7" s="23">
        <f t="shared" ref="I7:I70" si="7">H7+K6-L6</f>
        <v>26.123445388256791</v>
      </c>
      <c r="J7" s="16">
        <f t="shared" ref="J7:J70" si="8">I7/SQRT(1+(I7/($K$2*(300+(25*Q7)+0.05*(Q7)^3)))^2)</f>
        <v>25.884394069497073</v>
      </c>
      <c r="K7" s="16">
        <f t="shared" si="2"/>
        <v>0.23905131875971719</v>
      </c>
      <c r="L7" s="16">
        <f t="shared" si="3"/>
        <v>0</v>
      </c>
      <c r="M7" s="16">
        <f t="shared" ref="M7:M70" si="9">L7+M6-N6</f>
        <v>0</v>
      </c>
      <c r="N7" s="16">
        <f t="shared" si="4"/>
        <v>0</v>
      </c>
      <c r="O7" s="16">
        <f t="shared" si="5"/>
        <v>0</v>
      </c>
      <c r="P7" s="1">
        <f>'App MESURE'!T3</f>
        <v>2.9366599928812038E-3</v>
      </c>
      <c r="Q7" s="85">
        <v>17.065508822580647</v>
      </c>
      <c r="R7" s="78">
        <f t="shared" ref="R7:R70" si="10">(P7-O7)^2</f>
        <v>8.6239719137890315E-6</v>
      </c>
    </row>
    <row r="8" spans="1:18" s="1" customFormat="1" x14ac:dyDescent="0.2">
      <c r="A8" s="17">
        <v>33178</v>
      </c>
      <c r="B8" s="1">
        <f t="shared" si="6"/>
        <v>11</v>
      </c>
      <c r="C8" s="47"/>
      <c r="D8" s="47"/>
      <c r="E8" s="47"/>
      <c r="F8" s="51">
        <v>39.4994475138121</v>
      </c>
      <c r="G8" s="16">
        <f t="shared" si="0"/>
        <v>0</v>
      </c>
      <c r="H8" s="16">
        <f t="shared" si="1"/>
        <v>39.4994475138121</v>
      </c>
      <c r="I8" s="23">
        <f t="shared" si="7"/>
        <v>39.738498832571821</v>
      </c>
      <c r="J8" s="16">
        <f t="shared" si="8"/>
        <v>38.313218706998839</v>
      </c>
      <c r="K8" s="16">
        <f t="shared" si="2"/>
        <v>1.4252801255729821</v>
      </c>
      <c r="L8" s="16">
        <f t="shared" si="3"/>
        <v>0</v>
      </c>
      <c r="M8" s="16">
        <f t="shared" si="9"/>
        <v>0</v>
      </c>
      <c r="N8" s="16">
        <f t="shared" si="4"/>
        <v>0</v>
      </c>
      <c r="O8" s="16">
        <f t="shared" si="5"/>
        <v>0</v>
      </c>
      <c r="P8" s="1">
        <f>'App MESURE'!T4</f>
        <v>3.1313959569481491E-3</v>
      </c>
      <c r="Q8" s="85">
        <v>12.983124140000001</v>
      </c>
      <c r="R8" s="78">
        <f t="shared" si="10"/>
        <v>9.8056406391912138E-6</v>
      </c>
    </row>
    <row r="9" spans="1:18" s="1" customFormat="1" x14ac:dyDescent="0.2">
      <c r="A9" s="17">
        <v>33208</v>
      </c>
      <c r="B9" s="1">
        <f t="shared" si="6"/>
        <v>12</v>
      </c>
      <c r="C9" s="47"/>
      <c r="D9" s="47"/>
      <c r="E9" s="47"/>
      <c r="F9" s="51">
        <v>95.972375690607592</v>
      </c>
      <c r="G9" s="16">
        <f t="shared" si="0"/>
        <v>0.61189733699224091</v>
      </c>
      <c r="H9" s="16">
        <f t="shared" si="1"/>
        <v>95.360478353615349</v>
      </c>
      <c r="I9" s="23">
        <f t="shared" si="7"/>
        <v>96.785758479188331</v>
      </c>
      <c r="J9" s="16">
        <f t="shared" si="8"/>
        <v>73.719686327807906</v>
      </c>
      <c r="K9" s="16">
        <f t="shared" si="2"/>
        <v>23.066072151380425</v>
      </c>
      <c r="L9" s="16">
        <f t="shared" si="3"/>
        <v>0</v>
      </c>
      <c r="M9" s="16">
        <f t="shared" si="9"/>
        <v>0</v>
      </c>
      <c r="N9" s="16">
        <f t="shared" si="4"/>
        <v>0</v>
      </c>
      <c r="O9" s="16">
        <f t="shared" si="5"/>
        <v>0.61189733699224091</v>
      </c>
      <c r="P9" s="1">
        <f>'App MESURE'!T5</f>
        <v>0.38926365437552984</v>
      </c>
      <c r="Q9" s="85">
        <v>9.4518874193548346</v>
      </c>
      <c r="R9" s="78">
        <f t="shared" si="10"/>
        <v>4.9565756635478436E-2</v>
      </c>
    </row>
    <row r="10" spans="1:18" s="1" customFormat="1" x14ac:dyDescent="0.2">
      <c r="A10" s="17">
        <v>33239</v>
      </c>
      <c r="B10" s="1">
        <v>1</v>
      </c>
      <c r="C10" s="47"/>
      <c r="D10" s="47"/>
      <c r="E10" s="47"/>
      <c r="F10" s="51">
        <v>5.5983425414364447</v>
      </c>
      <c r="G10" s="16">
        <f t="shared" si="0"/>
        <v>0</v>
      </c>
      <c r="H10" s="16">
        <f t="shared" si="1"/>
        <v>5.5983425414364447</v>
      </c>
      <c r="I10" s="23">
        <f t="shared" si="7"/>
        <v>28.664414692816869</v>
      </c>
      <c r="J10" s="16">
        <f t="shared" ref="J10:J22" si="11">I10/SQRT(1+(I10/($K$2*(300+(25*Q10)+0.05*(Q10)^3)))^2)</f>
        <v>27.621780242943583</v>
      </c>
      <c r="K10" s="16">
        <f t="shared" si="2"/>
        <v>1.0426344498732867</v>
      </c>
      <c r="L10" s="16">
        <f t="shared" si="3"/>
        <v>0</v>
      </c>
      <c r="M10" s="16">
        <f t="shared" si="9"/>
        <v>0</v>
      </c>
      <c r="N10" s="16">
        <f t="shared" si="4"/>
        <v>0</v>
      </c>
      <c r="O10" s="16">
        <f t="shared" si="5"/>
        <v>0</v>
      </c>
      <c r="P10" s="1">
        <f>'App MESURE'!T6</f>
        <v>6.3669287930764776E-2</v>
      </c>
      <c r="Q10" s="85">
        <v>7.9982589290322581</v>
      </c>
      <c r="R10" s="78">
        <f t="shared" si="10"/>
        <v>4.0537782256106292E-3</v>
      </c>
    </row>
    <row r="11" spans="1:18" s="1" customFormat="1" x14ac:dyDescent="0.2">
      <c r="A11" s="17">
        <v>33270</v>
      </c>
      <c r="B11" s="1">
        <f t="shared" si="6"/>
        <v>2</v>
      </c>
      <c r="C11" s="47"/>
      <c r="D11" s="47"/>
      <c r="E11" s="47"/>
      <c r="F11" s="51">
        <v>97.573480662983158</v>
      </c>
      <c r="G11" s="16">
        <f t="shared" si="0"/>
        <v>0.64391943643975225</v>
      </c>
      <c r="H11" s="16">
        <f t="shared" si="1"/>
        <v>96.929561226543399</v>
      </c>
      <c r="I11" s="23">
        <f t="shared" si="7"/>
        <v>97.972195676416689</v>
      </c>
      <c r="J11" s="16">
        <f t="shared" si="11"/>
        <v>70.675648564898395</v>
      </c>
      <c r="K11" s="16">
        <f t="shared" si="2"/>
        <v>27.296547111518294</v>
      </c>
      <c r="L11" s="16">
        <f t="shared" si="3"/>
        <v>0</v>
      </c>
      <c r="M11" s="16">
        <f t="shared" si="9"/>
        <v>0</v>
      </c>
      <c r="N11" s="16">
        <f t="shared" si="4"/>
        <v>0</v>
      </c>
      <c r="O11" s="16">
        <f t="shared" si="5"/>
        <v>0.64391943643975225</v>
      </c>
      <c r="P11" s="1">
        <f>'App MESURE'!T7</f>
        <v>0.3651834887348146</v>
      </c>
      <c r="Q11" s="85">
        <v>7.805839739285716</v>
      </c>
      <c r="R11" s="78">
        <f t="shared" si="10"/>
        <v>7.7693728542969728E-2</v>
      </c>
    </row>
    <row r="12" spans="1:18" s="1" customFormat="1" x14ac:dyDescent="0.2">
      <c r="A12" s="17">
        <v>33298</v>
      </c>
      <c r="B12" s="1">
        <f t="shared" si="6"/>
        <v>3</v>
      </c>
      <c r="C12" s="47"/>
      <c r="D12" s="47"/>
      <c r="E12" s="47"/>
      <c r="F12" s="51">
        <v>156.67513812154664</v>
      </c>
      <c r="G12" s="16">
        <f t="shared" si="0"/>
        <v>1.8259525856110219</v>
      </c>
      <c r="H12" s="16">
        <f t="shared" si="1"/>
        <v>154.84918553593562</v>
      </c>
      <c r="I12" s="23">
        <f t="shared" si="7"/>
        <v>182.14573264745391</v>
      </c>
      <c r="J12" s="16">
        <f t="shared" si="11"/>
        <v>103.32695560031966</v>
      </c>
      <c r="K12" s="16">
        <f t="shared" si="2"/>
        <v>78.818777047134247</v>
      </c>
      <c r="L12" s="16">
        <f t="shared" si="3"/>
        <v>2.0402911096379328</v>
      </c>
      <c r="M12" s="16">
        <f t="shared" si="9"/>
        <v>2.0402911096379328</v>
      </c>
      <c r="N12" s="16">
        <f t="shared" si="4"/>
        <v>1.2649804879755184</v>
      </c>
      <c r="O12" s="16">
        <f t="shared" si="5"/>
        <v>3.0909330735865401</v>
      </c>
      <c r="P12" s="1">
        <f>'App MESURE'!T8</f>
        <v>2.4629309158026249</v>
      </c>
      <c r="Q12" s="85">
        <v>10.917217041935483</v>
      </c>
      <c r="R12" s="78">
        <f t="shared" si="10"/>
        <v>0.39438671018125354</v>
      </c>
    </row>
    <row r="13" spans="1:18" s="1" customFormat="1" x14ac:dyDescent="0.2">
      <c r="A13" s="17">
        <v>33329</v>
      </c>
      <c r="B13" s="1">
        <f t="shared" si="6"/>
        <v>4</v>
      </c>
      <c r="C13" s="47"/>
      <c r="D13" s="47"/>
      <c r="E13" s="47"/>
      <c r="F13" s="51">
        <v>41.081215469613213</v>
      </c>
      <c r="G13" s="16">
        <f t="shared" si="0"/>
        <v>0</v>
      </c>
      <c r="H13" s="16">
        <f t="shared" si="1"/>
        <v>41.081215469613213</v>
      </c>
      <c r="I13" s="23">
        <f t="shared" si="7"/>
        <v>117.85970140710953</v>
      </c>
      <c r="J13" s="16">
        <f t="shared" si="11"/>
        <v>91.866174245895706</v>
      </c>
      <c r="K13" s="16">
        <f t="shared" si="2"/>
        <v>25.993527161213819</v>
      </c>
      <c r="L13" s="16">
        <f t="shared" si="3"/>
        <v>0</v>
      </c>
      <c r="M13" s="16">
        <f t="shared" si="9"/>
        <v>0.77531062166241438</v>
      </c>
      <c r="N13" s="16">
        <f t="shared" si="4"/>
        <v>0.48069258543069693</v>
      </c>
      <c r="O13" s="16">
        <f t="shared" si="5"/>
        <v>0.48069258543069693</v>
      </c>
      <c r="P13" s="1">
        <f>'App MESURE'!T9</f>
        <v>1.1063835282116181</v>
      </c>
      <c r="Q13" s="85">
        <v>13.212908833333334</v>
      </c>
      <c r="R13" s="78">
        <f t="shared" si="10"/>
        <v>0.39148915587807798</v>
      </c>
    </row>
    <row r="14" spans="1:18" s="1" customFormat="1" x14ac:dyDescent="0.2">
      <c r="A14" s="17">
        <v>33359</v>
      </c>
      <c r="B14" s="1">
        <f t="shared" si="6"/>
        <v>5</v>
      </c>
      <c r="C14" s="47"/>
      <c r="D14" s="47"/>
      <c r="E14" s="47"/>
      <c r="F14" s="51">
        <v>9.3386740331491556</v>
      </c>
      <c r="G14" s="16">
        <f t="shared" si="0"/>
        <v>0</v>
      </c>
      <c r="H14" s="16">
        <f t="shared" si="1"/>
        <v>9.3386740331491556</v>
      </c>
      <c r="I14" s="23">
        <f t="shared" si="7"/>
        <v>35.332201194362973</v>
      </c>
      <c r="J14" s="16">
        <f t="shared" si="11"/>
        <v>34.722604614037003</v>
      </c>
      <c r="K14" s="16">
        <f t="shared" si="2"/>
        <v>0.60959658032597019</v>
      </c>
      <c r="L14" s="16">
        <f t="shared" si="3"/>
        <v>0</v>
      </c>
      <c r="M14" s="16">
        <f t="shared" si="9"/>
        <v>0.29461803623171745</v>
      </c>
      <c r="N14" s="16">
        <f t="shared" si="4"/>
        <v>0.18266318246366481</v>
      </c>
      <c r="O14" s="16">
        <f t="shared" si="5"/>
        <v>0.18266318246366481</v>
      </c>
      <c r="P14" s="1">
        <f>'App MESURE'!T10</f>
        <v>4.6903250382755113E-2</v>
      </c>
      <c r="Q14" s="85">
        <v>16.763067225806452</v>
      </c>
      <c r="R14" s="78">
        <f t="shared" si="10"/>
        <v>1.8430759158613214E-2</v>
      </c>
    </row>
    <row r="15" spans="1:18" s="1" customFormat="1" x14ac:dyDescent="0.2">
      <c r="A15" s="17">
        <v>33390</v>
      </c>
      <c r="B15" s="1">
        <f t="shared" si="6"/>
        <v>6</v>
      </c>
      <c r="C15" s="47"/>
      <c r="D15" s="47"/>
      <c r="E15" s="47"/>
      <c r="F15" s="51">
        <v>15.438121546961302</v>
      </c>
      <c r="G15" s="16">
        <f t="shared" si="0"/>
        <v>0</v>
      </c>
      <c r="H15" s="16">
        <f t="shared" si="1"/>
        <v>15.438121546961302</v>
      </c>
      <c r="I15" s="23">
        <f t="shared" si="7"/>
        <v>16.047718127287272</v>
      </c>
      <c r="J15" s="16">
        <f t="shared" si="11"/>
        <v>16.022016663319963</v>
      </c>
      <c r="K15" s="16">
        <f t="shared" si="2"/>
        <v>2.5701463967308769E-2</v>
      </c>
      <c r="L15" s="16">
        <f t="shared" si="3"/>
        <v>0</v>
      </c>
      <c r="M15" s="16">
        <f t="shared" si="9"/>
        <v>0.11195485376805264</v>
      </c>
      <c r="N15" s="16">
        <f t="shared" si="4"/>
        <v>6.941200933619264E-2</v>
      </c>
      <c r="O15" s="16">
        <f t="shared" si="5"/>
        <v>6.941200933619264E-2</v>
      </c>
      <c r="P15" s="1">
        <f>'App MESURE'!T11</f>
        <v>1.8723810876597184E-2</v>
      </c>
      <c r="Q15" s="85">
        <v>22.579366449999998</v>
      </c>
      <c r="R15" s="78">
        <f t="shared" si="10"/>
        <v>2.5692934630793351E-3</v>
      </c>
    </row>
    <row r="16" spans="1:18" s="1" customFormat="1" x14ac:dyDescent="0.2">
      <c r="A16" s="17">
        <v>33420</v>
      </c>
      <c r="B16" s="1">
        <f t="shared" si="6"/>
        <v>7</v>
      </c>
      <c r="C16" s="47"/>
      <c r="D16" s="47"/>
      <c r="E16" s="47"/>
      <c r="F16" s="51">
        <v>8.282872928176781</v>
      </c>
      <c r="G16" s="16">
        <f t="shared" si="0"/>
        <v>0</v>
      </c>
      <c r="H16" s="16">
        <f t="shared" si="1"/>
        <v>8.282872928176781</v>
      </c>
      <c r="I16" s="23">
        <f t="shared" si="7"/>
        <v>8.3085743921440898</v>
      </c>
      <c r="J16" s="16">
        <f t="shared" si="11"/>
        <v>8.3063983831799337</v>
      </c>
      <c r="K16" s="16">
        <f t="shared" si="2"/>
        <v>2.1760089641560398E-3</v>
      </c>
      <c r="L16" s="16">
        <f t="shared" si="3"/>
        <v>0</v>
      </c>
      <c r="M16" s="16">
        <f t="shared" si="9"/>
        <v>4.2542844431860002E-2</v>
      </c>
      <c r="N16" s="16">
        <f t="shared" si="4"/>
        <v>2.6376563547753203E-2</v>
      </c>
      <c r="O16" s="16">
        <f t="shared" si="5"/>
        <v>2.6376563547753203E-2</v>
      </c>
      <c r="P16" s="1">
        <f>'App MESURE'!T12</f>
        <v>1.8723810876597184E-2</v>
      </c>
      <c r="Q16" s="85">
        <v>26.132348096774194</v>
      </c>
      <c r="R16" s="80">
        <f t="shared" si="10"/>
        <v>5.8564623445885578E-5</v>
      </c>
    </row>
    <row r="17" spans="1:18" s="4" customFormat="1" ht="13.5" thickBot="1" x14ac:dyDescent="0.25">
      <c r="A17" s="17">
        <v>33451</v>
      </c>
      <c r="B17" s="4">
        <f t="shared" si="6"/>
        <v>8</v>
      </c>
      <c r="C17" s="48"/>
      <c r="D17" s="48"/>
      <c r="E17" s="48"/>
      <c r="F17" s="58">
        <v>12.470165745856324</v>
      </c>
      <c r="G17" s="25">
        <f t="shared" si="0"/>
        <v>0</v>
      </c>
      <c r="H17" s="25">
        <f t="shared" si="1"/>
        <v>12.470165745856324</v>
      </c>
      <c r="I17" s="24">
        <f t="shared" si="7"/>
        <v>12.47234175482048</v>
      </c>
      <c r="J17" s="25">
        <f t="shared" si="11"/>
        <v>12.465989782078424</v>
      </c>
      <c r="K17" s="25">
        <f t="shared" si="2"/>
        <v>6.3519727420562333E-3</v>
      </c>
      <c r="L17" s="25">
        <f t="shared" si="3"/>
        <v>0</v>
      </c>
      <c r="M17" s="25">
        <f t="shared" si="9"/>
        <v>1.61662808841068E-2</v>
      </c>
      <c r="N17" s="25">
        <f t="shared" si="4"/>
        <v>1.0023094148146216E-2</v>
      </c>
      <c r="O17" s="25">
        <f t="shared" si="5"/>
        <v>1.0023094148146216E-2</v>
      </c>
      <c r="P17" s="4">
        <f>'App MESURE'!T13</f>
        <v>1.8723810876597184E-2</v>
      </c>
      <c r="Q17" s="86">
        <v>27.201528548387092</v>
      </c>
      <c r="R17" s="81">
        <f t="shared" si="10"/>
        <v>7.570247158874653E-5</v>
      </c>
    </row>
    <row r="18" spans="1:18" s="1" customFormat="1" x14ac:dyDescent="0.2">
      <c r="A18" s="17">
        <v>33482</v>
      </c>
      <c r="B18" s="1">
        <v>9</v>
      </c>
      <c r="C18" s="47"/>
      <c r="D18" s="47"/>
      <c r="E18" s="47"/>
      <c r="F18" s="51">
        <v>42.909944751381147</v>
      </c>
      <c r="G18" s="16">
        <f t="shared" si="0"/>
        <v>0</v>
      </c>
      <c r="H18" s="16">
        <f t="shared" si="1"/>
        <v>42.909944751381147</v>
      </c>
      <c r="I18" s="23">
        <f t="shared" si="7"/>
        <v>42.9162967241232</v>
      </c>
      <c r="J18" s="16">
        <f t="shared" si="11"/>
        <v>42.424254980718622</v>
      </c>
      <c r="K18" s="16">
        <f t="shared" si="2"/>
        <v>0.4920417434045774</v>
      </c>
      <c r="L18" s="16">
        <f t="shared" si="3"/>
        <v>0</v>
      </c>
      <c r="M18" s="16">
        <f t="shared" si="9"/>
        <v>6.1431867359605843E-3</v>
      </c>
      <c r="N18" s="16">
        <f t="shared" si="4"/>
        <v>3.808775776295562E-3</v>
      </c>
      <c r="O18" s="16">
        <f t="shared" si="5"/>
        <v>3.808775776295562E-3</v>
      </c>
      <c r="P18" s="1">
        <f>'App MESURE'!T14</f>
        <v>9.2553734108972593E-2</v>
      </c>
      <c r="Q18" s="85">
        <v>22.466782033333335</v>
      </c>
      <c r="R18" s="78">
        <f t="shared" si="10"/>
        <v>7.8756676294685843E-3</v>
      </c>
    </row>
    <row r="19" spans="1:18" s="1" customFormat="1" x14ac:dyDescent="0.2">
      <c r="A19" s="17">
        <v>33512</v>
      </c>
      <c r="B19" s="1">
        <f t="shared" si="6"/>
        <v>10</v>
      </c>
      <c r="C19" s="47"/>
      <c r="D19" s="47"/>
      <c r="E19" s="47"/>
      <c r="F19" s="51">
        <v>55.173480662983273</v>
      </c>
      <c r="G19" s="16">
        <f t="shared" si="0"/>
        <v>0</v>
      </c>
      <c r="H19" s="16">
        <f t="shared" si="1"/>
        <v>55.173480662983273</v>
      </c>
      <c r="I19" s="23">
        <f t="shared" si="7"/>
        <v>55.665522406387851</v>
      </c>
      <c r="J19" s="16">
        <f t="shared" si="11"/>
        <v>52.832488627046231</v>
      </c>
      <c r="K19" s="16">
        <f t="shared" si="2"/>
        <v>2.8330337793416192</v>
      </c>
      <c r="L19" s="16">
        <f t="shared" si="3"/>
        <v>0</v>
      </c>
      <c r="M19" s="16">
        <f t="shared" si="9"/>
        <v>2.3344109596650222E-3</v>
      </c>
      <c r="N19" s="16">
        <f t="shared" si="4"/>
        <v>1.4473347949923137E-3</v>
      </c>
      <c r="O19" s="16">
        <f t="shared" si="5"/>
        <v>1.4473347949923137E-3</v>
      </c>
      <c r="P19" s="1">
        <f>'App MESURE'!T15</f>
        <v>0.10541776279410077</v>
      </c>
      <c r="Q19" s="85">
        <v>15.155824274193549</v>
      </c>
      <c r="R19" s="78">
        <f t="shared" si="10"/>
        <v>1.0809849898317795E-2</v>
      </c>
    </row>
    <row r="20" spans="1:18" s="1" customFormat="1" x14ac:dyDescent="0.2">
      <c r="A20" s="17">
        <v>33543</v>
      </c>
      <c r="B20" s="1">
        <f t="shared" si="6"/>
        <v>11</v>
      </c>
      <c r="C20" s="47"/>
      <c r="D20" s="47"/>
      <c r="E20" s="47"/>
      <c r="F20" s="51">
        <v>10.588950276243079</v>
      </c>
      <c r="G20" s="16">
        <f t="shared" si="0"/>
        <v>0</v>
      </c>
      <c r="H20" s="16">
        <f t="shared" si="1"/>
        <v>10.588950276243079</v>
      </c>
      <c r="I20" s="23">
        <f t="shared" si="7"/>
        <v>13.421984055584698</v>
      </c>
      <c r="J20" s="16">
        <f t="shared" si="11"/>
        <v>13.358991174604245</v>
      </c>
      <c r="K20" s="16">
        <f t="shared" si="2"/>
        <v>6.2992880980452526E-2</v>
      </c>
      <c r="L20" s="16">
        <f t="shared" si="3"/>
        <v>0</v>
      </c>
      <c r="M20" s="16">
        <f t="shared" si="9"/>
        <v>8.8707616467270851E-4</v>
      </c>
      <c r="N20" s="16">
        <f t="shared" si="4"/>
        <v>5.4998722209707927E-4</v>
      </c>
      <c r="O20" s="16">
        <f t="shared" si="5"/>
        <v>5.4998722209707927E-4</v>
      </c>
      <c r="P20" s="1">
        <f>'App MESURE'!T16</f>
        <v>2.2522377106159713E-2</v>
      </c>
      <c r="Q20" s="85">
        <v>12.329564436666669</v>
      </c>
      <c r="R20" s="78">
        <f t="shared" si="10"/>
        <v>4.8278591721725799E-4</v>
      </c>
    </row>
    <row r="21" spans="1:18" s="1" customFormat="1" x14ac:dyDescent="0.2">
      <c r="A21" s="17">
        <v>33573</v>
      </c>
      <c r="B21" s="1">
        <f t="shared" si="6"/>
        <v>12</v>
      </c>
      <c r="C21" s="47"/>
      <c r="D21" s="47"/>
      <c r="E21" s="47"/>
      <c r="F21" s="51">
        <v>27.735911602209843</v>
      </c>
      <c r="G21" s="16">
        <f t="shared" si="0"/>
        <v>0</v>
      </c>
      <c r="H21" s="16">
        <f t="shared" si="1"/>
        <v>27.735911602209843</v>
      </c>
      <c r="I21" s="23">
        <f t="shared" si="7"/>
        <v>27.798904483190295</v>
      </c>
      <c r="J21" s="16">
        <f t="shared" si="11"/>
        <v>27.117839150872793</v>
      </c>
      <c r="K21" s="16">
        <f t="shared" si="2"/>
        <v>0.68106533231750177</v>
      </c>
      <c r="L21" s="16">
        <f t="shared" si="3"/>
        <v>0</v>
      </c>
      <c r="M21" s="16">
        <f t="shared" si="9"/>
        <v>3.3708894257562924E-4</v>
      </c>
      <c r="N21" s="16">
        <f t="shared" si="4"/>
        <v>2.0899514439689013E-4</v>
      </c>
      <c r="O21" s="16">
        <f t="shared" si="5"/>
        <v>2.0899514439689013E-4</v>
      </c>
      <c r="P21" s="1">
        <f>'App MESURE'!T17</f>
        <v>4.9277571228063359E-2</v>
      </c>
      <c r="Q21" s="85">
        <v>10.653108248387097</v>
      </c>
      <c r="R21" s="78">
        <f t="shared" si="10"/>
        <v>2.4077251588785651E-3</v>
      </c>
    </row>
    <row r="22" spans="1:18" s="1" customFormat="1" x14ac:dyDescent="0.2">
      <c r="A22" s="17">
        <v>33604</v>
      </c>
      <c r="B22" s="1">
        <v>1</v>
      </c>
      <c r="C22" s="47"/>
      <c r="D22" s="47"/>
      <c r="E22" s="47"/>
      <c r="F22" s="51">
        <v>1.3386740331491689</v>
      </c>
      <c r="G22" s="16">
        <f t="shared" si="0"/>
        <v>0</v>
      </c>
      <c r="H22" s="16">
        <f t="shared" si="1"/>
        <v>1.3386740331491689</v>
      </c>
      <c r="I22" s="23">
        <f t="shared" si="7"/>
        <v>2.0197393654666707</v>
      </c>
      <c r="J22" s="16">
        <f t="shared" si="11"/>
        <v>2.0193665065931485</v>
      </c>
      <c r="K22" s="16">
        <f t="shared" si="2"/>
        <v>3.7285887352211944E-4</v>
      </c>
      <c r="L22" s="16">
        <f t="shared" si="3"/>
        <v>0</v>
      </c>
      <c r="M22" s="16">
        <f t="shared" si="9"/>
        <v>1.2809379817873911E-4</v>
      </c>
      <c r="N22" s="16">
        <f t="shared" si="4"/>
        <v>7.9418154870818241E-5</v>
      </c>
      <c r="O22" s="16">
        <f t="shared" si="5"/>
        <v>7.9418154870818241E-5</v>
      </c>
      <c r="P22" s="1">
        <f>'App MESURE'!T18</f>
        <v>2.8731364965812897E-2</v>
      </c>
      <c r="Q22" s="85">
        <v>8.2523518935483882</v>
      </c>
      <c r="R22" s="78">
        <f t="shared" si="10"/>
        <v>8.2093405605705391E-4</v>
      </c>
    </row>
    <row r="23" spans="1:18" s="1" customFormat="1" x14ac:dyDescent="0.2">
      <c r="A23" s="17">
        <v>33635</v>
      </c>
      <c r="B23" s="1">
        <f t="shared" si="6"/>
        <v>2</v>
      </c>
      <c r="C23" s="47"/>
      <c r="D23" s="47"/>
      <c r="E23" s="47"/>
      <c r="F23" s="51">
        <v>35.719889502762385</v>
      </c>
      <c r="G23" s="16">
        <f t="shared" si="0"/>
        <v>0</v>
      </c>
      <c r="H23" s="16">
        <f t="shared" si="1"/>
        <v>35.719889502762385</v>
      </c>
      <c r="I23" s="23">
        <f t="shared" si="7"/>
        <v>35.720262361635903</v>
      </c>
      <c r="J23" s="16">
        <f t="shared" si="8"/>
        <v>34.448692847022961</v>
      </c>
      <c r="K23" s="16">
        <f t="shared" si="2"/>
        <v>1.271569514612942</v>
      </c>
      <c r="L23" s="16">
        <f t="shared" si="3"/>
        <v>0</v>
      </c>
      <c r="M23" s="16">
        <f t="shared" si="9"/>
        <v>4.8675643307920867E-5</v>
      </c>
      <c r="N23" s="16">
        <f t="shared" si="4"/>
        <v>3.0178898850910936E-5</v>
      </c>
      <c r="O23" s="16">
        <f t="shared" si="5"/>
        <v>3.0178898850910936E-5</v>
      </c>
      <c r="P23" s="1">
        <f>'App MESURE'!T19</f>
        <v>6.522164561592321E-2</v>
      </c>
      <c r="Q23" s="85">
        <v>11.474545293103446</v>
      </c>
      <c r="R23" s="78">
        <f t="shared" si="10"/>
        <v>4.2499273327231447E-3</v>
      </c>
    </row>
    <row r="24" spans="1:18" s="1" customFormat="1" x14ac:dyDescent="0.2">
      <c r="A24" s="17">
        <v>33664</v>
      </c>
      <c r="B24" s="1">
        <f t="shared" si="6"/>
        <v>3</v>
      </c>
      <c r="C24" s="47"/>
      <c r="D24" s="47"/>
      <c r="E24" s="47"/>
      <c r="F24" s="51">
        <v>66.724861878452771</v>
      </c>
      <c r="G24" s="16">
        <f t="shared" si="0"/>
        <v>2.6947060749144498E-2</v>
      </c>
      <c r="H24" s="16">
        <f t="shared" si="1"/>
        <v>66.697914817703619</v>
      </c>
      <c r="I24" s="23">
        <f t="shared" si="7"/>
        <v>67.969484332316568</v>
      </c>
      <c r="J24" s="16">
        <f t="shared" si="8"/>
        <v>60.680760104740607</v>
      </c>
      <c r="K24" s="16">
        <f t="shared" si="2"/>
        <v>7.2887242275759618</v>
      </c>
      <c r="L24" s="16">
        <f t="shared" si="3"/>
        <v>0</v>
      </c>
      <c r="M24" s="16">
        <f t="shared" si="9"/>
        <v>1.8496744457009931E-5</v>
      </c>
      <c r="N24" s="16">
        <f t="shared" si="4"/>
        <v>1.1467981563346157E-5</v>
      </c>
      <c r="O24" s="16">
        <f t="shared" si="5"/>
        <v>2.6958528730707844E-2</v>
      </c>
      <c r="P24" s="1">
        <f>'App MESURE'!T20</f>
        <v>4.6403393362690226E-2</v>
      </c>
      <c r="Q24" s="85">
        <v>11.967247616129033</v>
      </c>
      <c r="R24" s="78">
        <f t="shared" si="10"/>
        <v>3.7810276055611934E-4</v>
      </c>
    </row>
    <row r="25" spans="1:18" s="1" customFormat="1" x14ac:dyDescent="0.2">
      <c r="A25" s="17">
        <v>33695</v>
      </c>
      <c r="B25" s="1">
        <f t="shared" si="6"/>
        <v>4</v>
      </c>
      <c r="C25" s="47"/>
      <c r="D25" s="47"/>
      <c r="E25" s="47"/>
      <c r="F25" s="51">
        <v>68.947513812154583</v>
      </c>
      <c r="G25" s="16">
        <f t="shared" si="0"/>
        <v>7.1400099423180735E-2</v>
      </c>
      <c r="H25" s="16">
        <f t="shared" si="1"/>
        <v>68.876113712731396</v>
      </c>
      <c r="I25" s="23">
        <f t="shared" si="7"/>
        <v>76.164837940307365</v>
      </c>
      <c r="J25" s="16">
        <f t="shared" si="8"/>
        <v>68.933793243056968</v>
      </c>
      <c r="K25" s="16">
        <f t="shared" si="2"/>
        <v>7.2310446972503968</v>
      </c>
      <c r="L25" s="16">
        <f t="shared" si="3"/>
        <v>0</v>
      </c>
      <c r="M25" s="16">
        <f t="shared" si="9"/>
        <v>7.0287628936637735E-6</v>
      </c>
      <c r="N25" s="16">
        <f t="shared" si="4"/>
        <v>4.3578329940715396E-6</v>
      </c>
      <c r="O25" s="16">
        <f t="shared" si="5"/>
        <v>7.1404457256174808E-2</v>
      </c>
      <c r="P25" s="1">
        <f>'App MESURE'!T21</f>
        <v>0.32755908223196428</v>
      </c>
      <c r="Q25" s="85">
        <v>14.662905899999998</v>
      </c>
      <c r="R25" s="78">
        <f t="shared" si="10"/>
        <v>6.5615191896487332E-2</v>
      </c>
    </row>
    <row r="26" spans="1:18" s="1" customFormat="1" x14ac:dyDescent="0.2">
      <c r="A26" s="17">
        <v>33725</v>
      </c>
      <c r="B26" s="1">
        <f t="shared" si="6"/>
        <v>5</v>
      </c>
      <c r="C26" s="47"/>
      <c r="D26" s="47"/>
      <c r="E26" s="47"/>
      <c r="F26" s="51">
        <v>42.286187845303765</v>
      </c>
      <c r="G26" s="16">
        <f t="shared" si="0"/>
        <v>0</v>
      </c>
      <c r="H26" s="16">
        <f t="shared" si="1"/>
        <v>42.286187845303765</v>
      </c>
      <c r="I26" s="23">
        <f t="shared" si="7"/>
        <v>49.517232542554162</v>
      </c>
      <c r="J26" s="16">
        <f t="shared" si="8"/>
        <v>48.244248303721967</v>
      </c>
      <c r="K26" s="16">
        <f t="shared" si="2"/>
        <v>1.2729842388321941</v>
      </c>
      <c r="L26" s="16">
        <f t="shared" si="3"/>
        <v>0</v>
      </c>
      <c r="M26" s="16">
        <f t="shared" si="9"/>
        <v>2.6709298995922338E-6</v>
      </c>
      <c r="N26" s="16">
        <f t="shared" si="4"/>
        <v>1.6559765377471849E-6</v>
      </c>
      <c r="O26" s="16">
        <f t="shared" si="5"/>
        <v>1.6559765377471849E-6</v>
      </c>
      <c r="P26" s="1">
        <f>'App MESURE'!T22</f>
        <v>7.1677413939720991E-2</v>
      </c>
      <c r="Q26" s="85">
        <v>18.627906225806456</v>
      </c>
      <c r="R26" s="78">
        <f t="shared" si="10"/>
        <v>5.1374142795968265E-3</v>
      </c>
    </row>
    <row r="27" spans="1:18" s="1" customFormat="1" x14ac:dyDescent="0.2">
      <c r="A27" s="17">
        <v>33756</v>
      </c>
      <c r="B27" s="1">
        <f t="shared" si="6"/>
        <v>6</v>
      </c>
      <c r="C27" s="47"/>
      <c r="D27" s="47"/>
      <c r="E27" s="47"/>
      <c r="F27" s="51">
        <v>37.584530386740234</v>
      </c>
      <c r="G27" s="16">
        <f t="shared" si="0"/>
        <v>0</v>
      </c>
      <c r="H27" s="16">
        <f t="shared" si="1"/>
        <v>37.584530386740234</v>
      </c>
      <c r="I27" s="23">
        <f t="shared" si="7"/>
        <v>38.857514625572428</v>
      </c>
      <c r="J27" s="16">
        <f t="shared" si="8"/>
        <v>38.141203739547173</v>
      </c>
      <c r="K27" s="16">
        <f t="shared" si="2"/>
        <v>0.71631088602525494</v>
      </c>
      <c r="L27" s="16">
        <f t="shared" si="3"/>
        <v>0</v>
      </c>
      <c r="M27" s="16">
        <f t="shared" si="9"/>
        <v>1.0149533618450489E-6</v>
      </c>
      <c r="N27" s="16">
        <f t="shared" si="4"/>
        <v>6.292710843439303E-7</v>
      </c>
      <c r="O27" s="16">
        <f t="shared" si="5"/>
        <v>6.292710843439303E-7</v>
      </c>
      <c r="P27" s="1">
        <f>'App MESURE'!T23</f>
        <v>3.5833500125901509E-2</v>
      </c>
      <c r="Q27" s="85">
        <v>17.630066083333329</v>
      </c>
      <c r="R27" s="78">
        <f t="shared" si="10"/>
        <v>1.2839946336980054E-3</v>
      </c>
    </row>
    <row r="28" spans="1:18" s="1" customFormat="1" x14ac:dyDescent="0.2">
      <c r="A28" s="17">
        <v>33786</v>
      </c>
      <c r="B28" s="1">
        <f t="shared" si="6"/>
        <v>7</v>
      </c>
      <c r="C28" s="47"/>
      <c r="D28" s="47"/>
      <c r="E28" s="47"/>
      <c r="F28" s="51">
        <v>3.583977900552481</v>
      </c>
      <c r="G28" s="16">
        <f t="shared" si="0"/>
        <v>0</v>
      </c>
      <c r="H28" s="16">
        <f t="shared" si="1"/>
        <v>3.583977900552481</v>
      </c>
      <c r="I28" s="23">
        <f t="shared" si="7"/>
        <v>4.3002887865777364</v>
      </c>
      <c r="J28" s="16">
        <f t="shared" si="8"/>
        <v>4.2999458014836085</v>
      </c>
      <c r="K28" s="16">
        <f t="shared" si="2"/>
        <v>3.4298509412789002E-4</v>
      </c>
      <c r="L28" s="16">
        <f t="shared" si="3"/>
        <v>0</v>
      </c>
      <c r="M28" s="16">
        <f t="shared" si="9"/>
        <v>3.8568227750111861E-7</v>
      </c>
      <c r="N28" s="16">
        <f t="shared" si="4"/>
        <v>2.3912301205069355E-7</v>
      </c>
      <c r="O28" s="16">
        <f t="shared" si="5"/>
        <v>2.3912301205069355E-7</v>
      </c>
      <c r="P28" s="1">
        <f>'App MESURE'!T24</f>
        <v>5.4775998448777083E-3</v>
      </c>
      <c r="Q28" s="85">
        <v>25.208672806451613</v>
      </c>
      <c r="R28" s="78">
        <f t="shared" si="10"/>
        <v>3.0001480477436673E-5</v>
      </c>
    </row>
    <row r="29" spans="1:18" s="4" customFormat="1" ht="13.5" thickBot="1" x14ac:dyDescent="0.25">
      <c r="A29" s="17">
        <v>33817</v>
      </c>
      <c r="B29" s="4">
        <f t="shared" si="6"/>
        <v>8</v>
      </c>
      <c r="C29" s="48"/>
      <c r="D29" s="48"/>
      <c r="E29" s="48"/>
      <c r="F29" s="58">
        <v>12.798342541436439</v>
      </c>
      <c r="G29" s="25">
        <f t="shared" si="0"/>
        <v>0</v>
      </c>
      <c r="H29" s="25">
        <f t="shared" si="1"/>
        <v>12.798342541436439</v>
      </c>
      <c r="I29" s="24">
        <f t="shared" si="7"/>
        <v>12.798685526530566</v>
      </c>
      <c r="J29" s="25">
        <f t="shared" si="8"/>
        <v>12.790453508295705</v>
      </c>
      <c r="K29" s="25">
        <f t="shared" si="2"/>
        <v>8.2320182348603055E-3</v>
      </c>
      <c r="L29" s="25">
        <f t="shared" si="3"/>
        <v>0</v>
      </c>
      <c r="M29" s="25">
        <f t="shared" si="9"/>
        <v>1.4655926545042506E-7</v>
      </c>
      <c r="N29" s="25">
        <f t="shared" si="4"/>
        <v>9.0866744579263532E-8</v>
      </c>
      <c r="O29" s="25">
        <f t="shared" si="5"/>
        <v>9.0866744579263532E-8</v>
      </c>
      <c r="P29" s="4">
        <f>'App MESURE'!T25</f>
        <v>4.8423648818785824E-3</v>
      </c>
      <c r="Q29" s="86">
        <v>25.879518451612906</v>
      </c>
      <c r="R29" s="79">
        <f t="shared" si="10"/>
        <v>2.344761763764198E-5</v>
      </c>
    </row>
    <row r="30" spans="1:18" s="1" customFormat="1" x14ac:dyDescent="0.2">
      <c r="A30" s="17">
        <v>33848</v>
      </c>
      <c r="B30" s="1">
        <v>9</v>
      </c>
      <c r="C30" s="47"/>
      <c r="D30" s="47"/>
      <c r="E30" s="47"/>
      <c r="F30" s="51">
        <v>6.8149171270718147</v>
      </c>
      <c r="G30" s="16">
        <f t="shared" si="0"/>
        <v>0</v>
      </c>
      <c r="H30" s="16">
        <f t="shared" si="1"/>
        <v>6.8149171270718147</v>
      </c>
      <c r="I30" s="23">
        <f t="shared" si="7"/>
        <v>6.823149145306675</v>
      </c>
      <c r="J30" s="16">
        <f t="shared" si="8"/>
        <v>6.8213077154898665</v>
      </c>
      <c r="K30" s="16">
        <f t="shared" si="2"/>
        <v>1.8414298168085708E-3</v>
      </c>
      <c r="L30" s="16">
        <f t="shared" si="3"/>
        <v>0</v>
      </c>
      <c r="M30" s="16">
        <f t="shared" si="9"/>
        <v>5.5692520871161528E-8</v>
      </c>
      <c r="N30" s="16">
        <f t="shared" si="4"/>
        <v>3.4529362940120148E-8</v>
      </c>
      <c r="O30" s="16">
        <f t="shared" si="5"/>
        <v>3.4529362940120148E-8</v>
      </c>
      <c r="P30" s="1">
        <f>'App MESURE'!T26</f>
        <v>4.8423648818785824E-3</v>
      </c>
      <c r="Q30" s="85">
        <v>23.092680566666672</v>
      </c>
      <c r="R30" s="78">
        <f t="shared" si="10"/>
        <v>2.3448163242894266E-5</v>
      </c>
    </row>
    <row r="31" spans="1:18" s="1" customFormat="1" x14ac:dyDescent="0.2">
      <c r="A31" s="17">
        <v>33878</v>
      </c>
      <c r="B31" s="1">
        <f t="shared" si="6"/>
        <v>10</v>
      </c>
      <c r="C31" s="47"/>
      <c r="D31" s="47"/>
      <c r="E31" s="47"/>
      <c r="F31" s="51">
        <v>31.059668508287263</v>
      </c>
      <c r="G31" s="16">
        <f t="shared" si="0"/>
        <v>0</v>
      </c>
      <c r="H31" s="16">
        <f t="shared" si="1"/>
        <v>31.059668508287263</v>
      </c>
      <c r="I31" s="23">
        <f t="shared" si="7"/>
        <v>31.061509938104074</v>
      </c>
      <c r="J31" s="16">
        <f t="shared" si="8"/>
        <v>30.576006539785542</v>
      </c>
      <c r="K31" s="16">
        <f t="shared" si="2"/>
        <v>0.48550339831853151</v>
      </c>
      <c r="L31" s="16">
        <f t="shared" si="3"/>
        <v>0</v>
      </c>
      <c r="M31" s="16">
        <f t="shared" si="9"/>
        <v>2.116315793104138E-8</v>
      </c>
      <c r="N31" s="16">
        <f t="shared" si="4"/>
        <v>1.3121157917245655E-8</v>
      </c>
      <c r="O31" s="16">
        <f t="shared" si="5"/>
        <v>1.3121157917245655E-8</v>
      </c>
      <c r="P31" s="1">
        <f>'App MESURE'!T27</f>
        <v>3.1626370207022005E-2</v>
      </c>
      <c r="Q31" s="85">
        <v>15.648353903225807</v>
      </c>
      <c r="R31" s="78">
        <f t="shared" si="10"/>
        <v>1.0002264625225857E-3</v>
      </c>
    </row>
    <row r="32" spans="1:18" s="1" customFormat="1" x14ac:dyDescent="0.2">
      <c r="A32" s="17">
        <v>33909</v>
      </c>
      <c r="B32" s="1">
        <f t="shared" si="6"/>
        <v>11</v>
      </c>
      <c r="C32" s="47"/>
      <c r="D32" s="47"/>
      <c r="E32" s="47"/>
      <c r="F32" s="51">
        <v>21.457458563535816</v>
      </c>
      <c r="G32" s="16">
        <f t="shared" si="0"/>
        <v>0</v>
      </c>
      <c r="H32" s="16">
        <f t="shared" si="1"/>
        <v>21.457458563535816</v>
      </c>
      <c r="I32" s="23">
        <f t="shared" si="7"/>
        <v>21.942961961854348</v>
      </c>
      <c r="J32" s="16">
        <f t="shared" si="8"/>
        <v>21.690060923918555</v>
      </c>
      <c r="K32" s="16">
        <f t="shared" si="2"/>
        <v>0.25290103793579277</v>
      </c>
      <c r="L32" s="16">
        <f t="shared" si="3"/>
        <v>0</v>
      </c>
      <c r="M32" s="16">
        <f t="shared" si="9"/>
        <v>8.042000013795725E-9</v>
      </c>
      <c r="N32" s="16">
        <f t="shared" si="4"/>
        <v>4.9860400085533497E-9</v>
      </c>
      <c r="O32" s="16">
        <f t="shared" si="5"/>
        <v>4.9860400085533497E-9</v>
      </c>
      <c r="P32" s="1">
        <f>'App MESURE'!T28</f>
        <v>2.4954320357947594E-2</v>
      </c>
      <c r="Q32" s="85">
        <v>12.873980266666671</v>
      </c>
      <c r="R32" s="78">
        <f t="shared" si="10"/>
        <v>6.2271785568062321E-4</v>
      </c>
    </row>
    <row r="33" spans="1:18" s="1" customFormat="1" x14ac:dyDescent="0.2">
      <c r="A33" s="17">
        <v>33939</v>
      </c>
      <c r="B33" s="1">
        <f t="shared" si="6"/>
        <v>12</v>
      </c>
      <c r="C33" s="47"/>
      <c r="D33" s="47"/>
      <c r="E33" s="47"/>
      <c r="F33" s="51">
        <v>22.822651933701632</v>
      </c>
      <c r="G33" s="16">
        <f t="shared" si="0"/>
        <v>0</v>
      </c>
      <c r="H33" s="16">
        <f t="shared" si="1"/>
        <v>22.822651933701632</v>
      </c>
      <c r="I33" s="23">
        <f t="shared" si="7"/>
        <v>23.075552971637425</v>
      </c>
      <c r="J33" s="16">
        <f t="shared" si="8"/>
        <v>22.640961409228854</v>
      </c>
      <c r="K33" s="16">
        <f t="shared" si="2"/>
        <v>0.43459156240857055</v>
      </c>
      <c r="L33" s="16">
        <f t="shared" si="3"/>
        <v>0</v>
      </c>
      <c r="M33" s="16">
        <f t="shared" si="9"/>
        <v>3.0559600052423753E-9</v>
      </c>
      <c r="N33" s="16">
        <f t="shared" si="4"/>
        <v>1.8946952032502728E-9</v>
      </c>
      <c r="O33" s="16">
        <f t="shared" si="5"/>
        <v>1.8946952032502728E-9</v>
      </c>
      <c r="P33" s="1">
        <f>'App MESURE'!T29</f>
        <v>1.9577733285874678E-2</v>
      </c>
      <c r="Q33" s="85">
        <v>9.8996696999999969</v>
      </c>
      <c r="R33" s="78">
        <f t="shared" si="10"/>
        <v>3.8328756642517424E-4</v>
      </c>
    </row>
    <row r="34" spans="1:18" s="1" customFormat="1" x14ac:dyDescent="0.2">
      <c r="A34" s="17">
        <v>33970</v>
      </c>
      <c r="B34" s="1">
        <v>1</v>
      </c>
      <c r="C34" s="47"/>
      <c r="D34" s="47"/>
      <c r="E34" s="47"/>
      <c r="F34" s="51">
        <v>26.667403314917088</v>
      </c>
      <c r="G34" s="16">
        <f t="shared" si="0"/>
        <v>0</v>
      </c>
      <c r="H34" s="16">
        <f t="shared" si="1"/>
        <v>26.667403314917088</v>
      </c>
      <c r="I34" s="23">
        <f t="shared" si="7"/>
        <v>27.101994877325659</v>
      </c>
      <c r="J34" s="16">
        <f t="shared" si="8"/>
        <v>26.159628625045279</v>
      </c>
      <c r="K34" s="16">
        <f t="shared" si="2"/>
        <v>0.94236625228037951</v>
      </c>
      <c r="L34" s="16">
        <f t="shared" si="3"/>
        <v>0</v>
      </c>
      <c r="M34" s="16">
        <f t="shared" si="9"/>
        <v>1.1612648019921024E-9</v>
      </c>
      <c r="N34" s="16">
        <f t="shared" si="4"/>
        <v>7.1998417723510355E-10</v>
      </c>
      <c r="O34" s="16">
        <f t="shared" si="5"/>
        <v>7.1998417723510355E-10</v>
      </c>
      <c r="P34" s="1">
        <f>'App MESURE'!T30</f>
        <v>5.3213945261074294E-3</v>
      </c>
      <c r="Q34" s="85">
        <v>7.5077949645161288</v>
      </c>
      <c r="R34" s="78">
        <f t="shared" si="10"/>
        <v>2.8317232039846911E-5</v>
      </c>
    </row>
    <row r="35" spans="1:18" s="1" customFormat="1" x14ac:dyDescent="0.2">
      <c r="A35" s="17">
        <v>34001</v>
      </c>
      <c r="B35" s="1">
        <f t="shared" si="6"/>
        <v>2</v>
      </c>
      <c r="C35" s="47"/>
      <c r="D35" s="47"/>
      <c r="E35" s="47"/>
      <c r="F35" s="51">
        <v>29.848066298342477</v>
      </c>
      <c r="G35" s="16">
        <f t="shared" si="0"/>
        <v>0</v>
      </c>
      <c r="H35" s="16">
        <f t="shared" si="1"/>
        <v>29.848066298342477</v>
      </c>
      <c r="I35" s="23">
        <f t="shared" si="7"/>
        <v>30.790432550622857</v>
      </c>
      <c r="J35" s="16">
        <f t="shared" si="8"/>
        <v>29.740299063256533</v>
      </c>
      <c r="K35" s="16">
        <f t="shared" si="2"/>
        <v>1.0501334873663239</v>
      </c>
      <c r="L35" s="16">
        <f t="shared" si="3"/>
        <v>0</v>
      </c>
      <c r="M35" s="16">
        <f t="shared" si="9"/>
        <v>4.4128062475699889E-10</v>
      </c>
      <c r="N35" s="16">
        <f t="shared" si="4"/>
        <v>2.735939873493393E-10</v>
      </c>
      <c r="O35" s="16">
        <f t="shared" si="5"/>
        <v>2.735939873493393E-10</v>
      </c>
      <c r="P35" s="1">
        <f>'App MESURE'!T31</f>
        <v>8.7277862275763948E-3</v>
      </c>
      <c r="Q35" s="85">
        <v>9.5944494249999988</v>
      </c>
      <c r="R35" s="78">
        <f t="shared" si="10"/>
        <v>7.617424765853259E-5</v>
      </c>
    </row>
    <row r="36" spans="1:18" s="1" customFormat="1" x14ac:dyDescent="0.2">
      <c r="A36" s="17">
        <v>34029</v>
      </c>
      <c r="B36" s="1">
        <f t="shared" si="6"/>
        <v>3</v>
      </c>
      <c r="C36" s="47"/>
      <c r="D36" s="47"/>
      <c r="E36" s="47"/>
      <c r="F36" s="51">
        <v>67.030386740331238</v>
      </c>
      <c r="G36" s="16">
        <f t="shared" si="0"/>
        <v>3.3057557986713844E-2</v>
      </c>
      <c r="H36" s="16">
        <f t="shared" si="1"/>
        <v>66.997329182344529</v>
      </c>
      <c r="I36" s="23">
        <f t="shared" si="7"/>
        <v>68.047462669710853</v>
      </c>
      <c r="J36" s="16">
        <f t="shared" si="8"/>
        <v>61.183034636443388</v>
      </c>
      <c r="K36" s="16">
        <f t="shared" si="2"/>
        <v>6.8644280332674654</v>
      </c>
      <c r="L36" s="16">
        <f t="shared" si="3"/>
        <v>0</v>
      </c>
      <c r="M36" s="16">
        <f t="shared" si="9"/>
        <v>1.6768663740765958E-10</v>
      </c>
      <c r="N36" s="16">
        <f t="shared" si="4"/>
        <v>1.0396571519274895E-10</v>
      </c>
      <c r="O36" s="16">
        <f t="shared" si="5"/>
        <v>3.3057558090679562E-2</v>
      </c>
      <c r="P36" s="1">
        <f>'App MESURE'!T32</f>
        <v>0.14218849483262391</v>
      </c>
      <c r="Q36" s="85">
        <v>12.51290077419355</v>
      </c>
      <c r="R36" s="78">
        <f t="shared" si="10"/>
        <v>1.190956135417426E-2</v>
      </c>
    </row>
    <row r="37" spans="1:18" s="1" customFormat="1" x14ac:dyDescent="0.2">
      <c r="A37" s="17">
        <v>34060</v>
      </c>
      <c r="B37" s="1">
        <f t="shared" si="6"/>
        <v>4</v>
      </c>
      <c r="C37" s="47"/>
      <c r="D37" s="47"/>
      <c r="E37" s="47"/>
      <c r="F37" s="51">
        <v>39.77237569060761</v>
      </c>
      <c r="G37" s="16">
        <f t="shared" si="0"/>
        <v>0</v>
      </c>
      <c r="H37" s="16">
        <f t="shared" si="1"/>
        <v>39.77237569060761</v>
      </c>
      <c r="I37" s="23">
        <f t="shared" si="7"/>
        <v>46.636803723875076</v>
      </c>
      <c r="J37" s="16">
        <f t="shared" si="8"/>
        <v>44.681408909991561</v>
      </c>
      <c r="K37" s="16">
        <f t="shared" si="2"/>
        <v>1.9553948138835153</v>
      </c>
      <c r="L37" s="16">
        <f t="shared" si="3"/>
        <v>0</v>
      </c>
      <c r="M37" s="16">
        <f t="shared" si="9"/>
        <v>6.3720922214910638E-11</v>
      </c>
      <c r="N37" s="16">
        <f t="shared" si="4"/>
        <v>3.9506971773244595E-11</v>
      </c>
      <c r="O37" s="16">
        <f t="shared" si="5"/>
        <v>3.9506971773244595E-11</v>
      </c>
      <c r="P37" s="1">
        <f>'App MESURE'!T33</f>
        <v>8.4041932727714919E-3</v>
      </c>
      <c r="Q37" s="85">
        <v>14.104994016666666</v>
      </c>
      <c r="R37" s="78">
        <f t="shared" si="10"/>
        <v>7.0630463902049146E-5</v>
      </c>
    </row>
    <row r="38" spans="1:18" s="1" customFormat="1" x14ac:dyDescent="0.2">
      <c r="A38" s="17">
        <v>34090</v>
      </c>
      <c r="B38" s="1">
        <f t="shared" si="6"/>
        <v>5</v>
      </c>
      <c r="C38" s="47"/>
      <c r="D38" s="47"/>
      <c r="E38" s="47"/>
      <c r="F38" s="51">
        <v>41.786187845303751</v>
      </c>
      <c r="G38" s="16">
        <f t="shared" si="0"/>
        <v>0</v>
      </c>
      <c r="H38" s="16">
        <f t="shared" si="1"/>
        <v>41.786187845303751</v>
      </c>
      <c r="I38" s="23">
        <f t="shared" si="7"/>
        <v>43.741582659187266</v>
      </c>
      <c r="J38" s="16">
        <f t="shared" si="8"/>
        <v>42.478023365353053</v>
      </c>
      <c r="K38" s="16">
        <f t="shared" si="2"/>
        <v>1.2635592938342128</v>
      </c>
      <c r="L38" s="16">
        <f t="shared" si="3"/>
        <v>0</v>
      </c>
      <c r="M38" s="16">
        <f t="shared" si="9"/>
        <v>2.4213950441666043E-11</v>
      </c>
      <c r="N38" s="16">
        <f t="shared" si="4"/>
        <v>1.5012649273832945E-11</v>
      </c>
      <c r="O38" s="16">
        <f t="shared" si="5"/>
        <v>1.5012649273832945E-11</v>
      </c>
      <c r="P38" s="1">
        <f>'App MESURE'!T34</f>
        <v>1.2683871884146472E-2</v>
      </c>
      <c r="Q38" s="85">
        <v>16.006019580645162</v>
      </c>
      <c r="R38" s="78">
        <f t="shared" si="10"/>
        <v>1.6088060559260435E-4</v>
      </c>
    </row>
    <row r="39" spans="1:18" s="1" customFormat="1" x14ac:dyDescent="0.2">
      <c r="A39" s="17">
        <v>34121</v>
      </c>
      <c r="B39" s="1">
        <f t="shared" si="6"/>
        <v>6</v>
      </c>
      <c r="C39" s="47"/>
      <c r="D39" s="47"/>
      <c r="E39" s="47"/>
      <c r="F39" s="51">
        <v>4.1823204419889422</v>
      </c>
      <c r="G39" s="16">
        <f t="shared" si="0"/>
        <v>0</v>
      </c>
      <c r="H39" s="16">
        <f t="shared" si="1"/>
        <v>4.1823204419889422</v>
      </c>
      <c r="I39" s="23">
        <f t="shared" si="7"/>
        <v>5.445879735823155</v>
      </c>
      <c r="J39" s="16">
        <f t="shared" si="8"/>
        <v>5.4446589393034168</v>
      </c>
      <c r="K39" s="16">
        <f t="shared" si="2"/>
        <v>1.2207965197381654E-3</v>
      </c>
      <c r="L39" s="16">
        <f t="shared" si="3"/>
        <v>0</v>
      </c>
      <c r="M39" s="16">
        <f t="shared" si="9"/>
        <v>9.2013011678330974E-12</v>
      </c>
      <c r="N39" s="16">
        <f t="shared" si="4"/>
        <v>5.7048067240565201E-12</v>
      </c>
      <c r="O39" s="16">
        <f t="shared" si="5"/>
        <v>5.7048067240565201E-12</v>
      </c>
      <c r="P39" s="1">
        <f>'App MESURE'!T35</f>
        <v>2.5825946036685775E-3</v>
      </c>
      <c r="Q39" s="85">
        <v>21.212757099999997</v>
      </c>
      <c r="R39" s="78">
        <f t="shared" si="10"/>
        <v>6.6697948574316501E-6</v>
      </c>
    </row>
    <row r="40" spans="1:18" s="1" customFormat="1" x14ac:dyDescent="0.2">
      <c r="A40" s="17">
        <v>34151</v>
      </c>
      <c r="B40" s="1">
        <f t="shared" si="6"/>
        <v>7</v>
      </c>
      <c r="C40" s="47"/>
      <c r="D40" s="47"/>
      <c r="E40" s="47"/>
      <c r="F40" s="51">
        <v>6.9281767955801019</v>
      </c>
      <c r="G40" s="16">
        <f t="shared" si="0"/>
        <v>0</v>
      </c>
      <c r="H40" s="16">
        <f t="shared" si="1"/>
        <v>6.9281767955801019</v>
      </c>
      <c r="I40" s="23">
        <f t="shared" si="7"/>
        <v>6.9293975920998401</v>
      </c>
      <c r="J40" s="16">
        <f t="shared" si="8"/>
        <v>6.9282459005983874</v>
      </c>
      <c r="K40" s="16">
        <f t="shared" si="2"/>
        <v>1.1516915014526674E-3</v>
      </c>
      <c r="L40" s="16">
        <f t="shared" si="3"/>
        <v>0</v>
      </c>
      <c r="M40" s="16">
        <f t="shared" si="9"/>
        <v>3.4964944437765773E-12</v>
      </c>
      <c r="N40" s="16">
        <f t="shared" si="4"/>
        <v>2.1678265551414781E-12</v>
      </c>
      <c r="O40" s="16">
        <f t="shared" si="5"/>
        <v>2.1678265551414781E-12</v>
      </c>
      <c r="P40" s="1">
        <f>'App MESURE'!T36</f>
        <v>2.5825946036685775E-3</v>
      </c>
      <c r="Q40" s="85">
        <v>26.799243741935484</v>
      </c>
      <c r="R40" s="78">
        <f t="shared" si="10"/>
        <v>6.6697948757008217E-6</v>
      </c>
    </row>
    <row r="41" spans="1:18" s="4" customFormat="1" ht="13.5" thickBot="1" x14ac:dyDescent="0.25">
      <c r="A41" s="17">
        <v>34182</v>
      </c>
      <c r="B41" s="4">
        <f t="shared" si="6"/>
        <v>8</v>
      </c>
      <c r="C41" s="48"/>
      <c r="D41" s="48"/>
      <c r="E41" s="48"/>
      <c r="F41" s="58">
        <v>6.0635359116022025</v>
      </c>
      <c r="G41" s="25">
        <f t="shared" si="0"/>
        <v>0</v>
      </c>
      <c r="H41" s="25">
        <f t="shared" si="1"/>
        <v>6.0635359116022025</v>
      </c>
      <c r="I41" s="24">
        <f t="shared" si="7"/>
        <v>6.0646876031036552</v>
      </c>
      <c r="J41" s="25">
        <f t="shared" si="8"/>
        <v>6.0637530401866213</v>
      </c>
      <c r="K41" s="25">
        <f t="shared" si="2"/>
        <v>9.345629170338654E-4</v>
      </c>
      <c r="L41" s="25">
        <f t="shared" si="3"/>
        <v>0</v>
      </c>
      <c r="M41" s="25">
        <f t="shared" si="9"/>
        <v>1.3286678886350992E-12</v>
      </c>
      <c r="N41" s="25">
        <f t="shared" si="4"/>
        <v>8.2377409095376155E-13</v>
      </c>
      <c r="O41" s="25">
        <f t="shared" si="5"/>
        <v>8.2377409095376155E-13</v>
      </c>
      <c r="P41" s="4">
        <f>'App MESURE'!T37</f>
        <v>2.5825946036685775E-3</v>
      </c>
      <c r="Q41" s="86">
        <v>25.416718838709677</v>
      </c>
      <c r="R41" s="79">
        <f t="shared" si="10"/>
        <v>6.6697948826431072E-6</v>
      </c>
    </row>
    <row r="42" spans="1:18" s="1" customFormat="1" x14ac:dyDescent="0.2">
      <c r="A42" s="17">
        <v>34213</v>
      </c>
      <c r="B42" s="1">
        <v>9</v>
      </c>
      <c r="C42" s="47"/>
      <c r="D42" s="47"/>
      <c r="E42" s="47"/>
      <c r="F42" s="51">
        <v>7.4812154696132351</v>
      </c>
      <c r="G42" s="16">
        <f t="shared" si="0"/>
        <v>0</v>
      </c>
      <c r="H42" s="16">
        <f t="shared" si="1"/>
        <v>7.4812154696132351</v>
      </c>
      <c r="I42" s="23">
        <f t="shared" si="7"/>
        <v>7.482150032530269</v>
      </c>
      <c r="J42" s="16">
        <f t="shared" si="8"/>
        <v>7.4782272679099133</v>
      </c>
      <c r="K42" s="16">
        <f t="shared" si="2"/>
        <v>3.9227646203556787E-3</v>
      </c>
      <c r="L42" s="16">
        <f t="shared" si="3"/>
        <v>0</v>
      </c>
      <c r="M42" s="16">
        <f t="shared" si="9"/>
        <v>5.0489379768133767E-13</v>
      </c>
      <c r="N42" s="16">
        <f t="shared" si="4"/>
        <v>3.1303415456242938E-13</v>
      </c>
      <c r="O42" s="16">
        <f t="shared" si="5"/>
        <v>3.1303415456242938E-13</v>
      </c>
      <c r="P42" s="1">
        <f>'App MESURE'!T38</f>
        <v>2.5825946036685775E-3</v>
      </c>
      <c r="Q42" s="85">
        <v>19.696201333333331</v>
      </c>
      <c r="R42" s="78">
        <f t="shared" si="10"/>
        <v>6.6697948852811752E-6</v>
      </c>
    </row>
    <row r="43" spans="1:18" s="1" customFormat="1" x14ac:dyDescent="0.2">
      <c r="A43" s="17">
        <v>34243</v>
      </c>
      <c r="B43" s="1">
        <f t="shared" si="6"/>
        <v>10</v>
      </c>
      <c r="C43" s="47"/>
      <c r="D43" s="47"/>
      <c r="E43" s="47"/>
      <c r="F43" s="51">
        <v>31.877348066298211</v>
      </c>
      <c r="G43" s="16">
        <f t="shared" si="0"/>
        <v>0</v>
      </c>
      <c r="H43" s="16">
        <f t="shared" si="1"/>
        <v>31.877348066298211</v>
      </c>
      <c r="I43" s="23">
        <f t="shared" si="7"/>
        <v>31.881270830918567</v>
      </c>
      <c r="J43" s="16">
        <f t="shared" si="8"/>
        <v>31.345615645836908</v>
      </c>
      <c r="K43" s="16">
        <f t="shared" si="2"/>
        <v>0.53565518508165866</v>
      </c>
      <c r="L43" s="16">
        <f t="shared" si="3"/>
        <v>0</v>
      </c>
      <c r="M43" s="16">
        <f t="shared" si="9"/>
        <v>1.918596431189083E-13</v>
      </c>
      <c r="N43" s="16">
        <f t="shared" si="4"/>
        <v>1.1895297873372313E-13</v>
      </c>
      <c r="O43" s="16">
        <f t="shared" si="5"/>
        <v>1.1895297873372313E-13</v>
      </c>
      <c r="P43" s="1">
        <f>'App MESURE'!T39</f>
        <v>2.5825946036685766E-3</v>
      </c>
      <c r="Q43" s="85">
        <v>15.491346693548389</v>
      </c>
      <c r="R43" s="78">
        <f t="shared" si="10"/>
        <v>6.6697948862836378E-6</v>
      </c>
    </row>
    <row r="44" spans="1:18" s="1" customFormat="1" x14ac:dyDescent="0.2">
      <c r="A44" s="17">
        <v>34274</v>
      </c>
      <c r="B44" s="1">
        <f t="shared" si="6"/>
        <v>11</v>
      </c>
      <c r="C44" s="47"/>
      <c r="D44" s="47"/>
      <c r="E44" s="47"/>
      <c r="F44" s="51">
        <v>113.76795580110479</v>
      </c>
      <c r="G44" s="16">
        <f t="shared" si="0"/>
        <v>0.96780893920218491</v>
      </c>
      <c r="H44" s="16">
        <f t="shared" si="1"/>
        <v>112.8001468619026</v>
      </c>
      <c r="I44" s="23">
        <f t="shared" si="7"/>
        <v>113.33580204698427</v>
      </c>
      <c r="J44" s="16">
        <f t="shared" si="8"/>
        <v>84.427643330016096</v>
      </c>
      <c r="K44" s="16">
        <f t="shared" si="2"/>
        <v>28.908158716968174</v>
      </c>
      <c r="L44" s="16">
        <f t="shared" si="3"/>
        <v>2.1956500788729242E-2</v>
      </c>
      <c r="M44" s="16">
        <f t="shared" si="9"/>
        <v>2.1956500788802149E-2</v>
      </c>
      <c r="N44" s="16">
        <f t="shared" si="4"/>
        <v>1.3613030489057333E-2</v>
      </c>
      <c r="O44" s="16">
        <f t="shared" si="5"/>
        <v>0.98142196969124229</v>
      </c>
      <c r="P44" s="1">
        <f>'App MESURE'!T40</f>
        <v>0.62613930084859781</v>
      </c>
      <c r="Q44" s="85">
        <v>11.045038999999999</v>
      </c>
      <c r="R44" s="78">
        <f t="shared" si="10"/>
        <v>0.12622577477995217</v>
      </c>
    </row>
    <row r="45" spans="1:18" s="1" customFormat="1" x14ac:dyDescent="0.2">
      <c r="A45" s="17">
        <v>34304</v>
      </c>
      <c r="B45" s="1">
        <f t="shared" si="6"/>
        <v>12</v>
      </c>
      <c r="C45" s="47"/>
      <c r="D45" s="47"/>
      <c r="E45" s="47"/>
      <c r="F45" s="51">
        <v>21.239226519336988</v>
      </c>
      <c r="G45" s="16">
        <f t="shared" si="0"/>
        <v>0</v>
      </c>
      <c r="H45" s="16">
        <f t="shared" si="1"/>
        <v>21.239226519336988</v>
      </c>
      <c r="I45" s="23">
        <f t="shared" si="7"/>
        <v>50.125428735516429</v>
      </c>
      <c r="J45" s="16">
        <f t="shared" si="8"/>
        <v>46.045476955464835</v>
      </c>
      <c r="K45" s="16">
        <f t="shared" si="2"/>
        <v>4.0799517800515943</v>
      </c>
      <c r="L45" s="16">
        <f t="shared" si="3"/>
        <v>0</v>
      </c>
      <c r="M45" s="16">
        <f t="shared" si="9"/>
        <v>8.3434702997448162E-3</v>
      </c>
      <c r="N45" s="16">
        <f t="shared" si="4"/>
        <v>5.172951585841786E-3</v>
      </c>
      <c r="O45" s="16">
        <f t="shared" si="5"/>
        <v>5.172951585841786E-3</v>
      </c>
      <c r="P45" s="1">
        <f>'App MESURE'!T41</f>
        <v>2.7617100358584931E-2</v>
      </c>
      <c r="Q45" s="85">
        <v>9.810658312903227</v>
      </c>
      <c r="R45" s="78">
        <f t="shared" si="10"/>
        <v>5.037398141330276E-4</v>
      </c>
    </row>
    <row r="46" spans="1:18" s="1" customFormat="1" x14ac:dyDescent="0.2">
      <c r="A46" s="17">
        <v>34335</v>
      </c>
      <c r="B46" s="1">
        <v>1</v>
      </c>
      <c r="C46" s="47"/>
      <c r="D46" s="47"/>
      <c r="E46" s="47"/>
      <c r="F46" s="51">
        <v>50.504419889502628</v>
      </c>
      <c r="G46" s="16">
        <f t="shared" si="0"/>
        <v>0</v>
      </c>
      <c r="H46" s="16">
        <f t="shared" si="1"/>
        <v>50.504419889502628</v>
      </c>
      <c r="I46" s="23">
        <f t="shared" si="7"/>
        <v>54.584371669554223</v>
      </c>
      <c r="J46" s="16">
        <f t="shared" si="8"/>
        <v>48.481021120491732</v>
      </c>
      <c r="K46" s="16">
        <f t="shared" si="2"/>
        <v>6.1033505490624904</v>
      </c>
      <c r="L46" s="16">
        <f t="shared" si="3"/>
        <v>0</v>
      </c>
      <c r="M46" s="16">
        <f t="shared" si="9"/>
        <v>3.1705187139030302E-3</v>
      </c>
      <c r="N46" s="16">
        <f t="shared" si="4"/>
        <v>1.9657216026198786E-3</v>
      </c>
      <c r="O46" s="16">
        <f t="shared" si="5"/>
        <v>1.9657216026198786E-3</v>
      </c>
      <c r="P46" s="1">
        <f>'App MESURE'!T42</f>
        <v>0.23766118566501693</v>
      </c>
      <c r="Q46" s="85">
        <v>8.311882012903224</v>
      </c>
      <c r="R46" s="78">
        <f t="shared" si="10"/>
        <v>5.5552351779588699E-2</v>
      </c>
    </row>
    <row r="47" spans="1:18" s="1" customFormat="1" x14ac:dyDescent="0.2">
      <c r="A47" s="17">
        <v>34366</v>
      </c>
      <c r="B47" s="1">
        <f t="shared" si="6"/>
        <v>2</v>
      </c>
      <c r="C47" s="47"/>
      <c r="D47" s="47"/>
      <c r="E47" s="47"/>
      <c r="F47" s="51">
        <v>98.199447513811833</v>
      </c>
      <c r="G47" s="16">
        <f t="shared" si="0"/>
        <v>0.65643877345632573</v>
      </c>
      <c r="H47" s="16">
        <f t="shared" si="1"/>
        <v>97.543008740355504</v>
      </c>
      <c r="I47" s="23">
        <f t="shared" si="7"/>
        <v>103.646359289418</v>
      </c>
      <c r="J47" s="16">
        <f t="shared" si="8"/>
        <v>77.393581132288503</v>
      </c>
      <c r="K47" s="16">
        <f t="shared" si="2"/>
        <v>26.252778157129498</v>
      </c>
      <c r="L47" s="16">
        <f t="shared" si="3"/>
        <v>0</v>
      </c>
      <c r="M47" s="16">
        <f t="shared" si="9"/>
        <v>1.2047971112831516E-3</v>
      </c>
      <c r="N47" s="16">
        <f t="shared" si="4"/>
        <v>7.4697420899555401E-4</v>
      </c>
      <c r="O47" s="16">
        <f t="shared" si="5"/>
        <v>0.65718574766532123</v>
      </c>
      <c r="P47" s="1">
        <f>'App MESURE'!T43</f>
        <v>0.90343540423600843</v>
      </c>
      <c r="Q47" s="85">
        <v>9.7895015892857113</v>
      </c>
      <c r="R47" s="78">
        <f t="shared" si="10"/>
        <v>6.063889336118139E-2</v>
      </c>
    </row>
    <row r="48" spans="1:18" s="1" customFormat="1" x14ac:dyDescent="0.2">
      <c r="A48" s="17">
        <v>34394</v>
      </c>
      <c r="B48" s="1">
        <f t="shared" si="6"/>
        <v>3</v>
      </c>
      <c r="C48" s="47"/>
      <c r="D48" s="47"/>
      <c r="E48" s="47"/>
      <c r="F48" s="51">
        <v>33.932596685082842</v>
      </c>
      <c r="G48" s="16">
        <f t="shared" si="0"/>
        <v>0</v>
      </c>
      <c r="H48" s="16">
        <f t="shared" si="1"/>
        <v>33.932596685082842</v>
      </c>
      <c r="I48" s="23">
        <f t="shared" si="7"/>
        <v>60.18537484221234</v>
      </c>
      <c r="J48" s="16">
        <f t="shared" si="8"/>
        <v>55.802782234937709</v>
      </c>
      <c r="K48" s="16">
        <f t="shared" si="2"/>
        <v>4.3825926072746313</v>
      </c>
      <c r="L48" s="16">
        <f t="shared" si="3"/>
        <v>0</v>
      </c>
      <c r="M48" s="16">
        <f t="shared" si="9"/>
        <v>4.5782290228759759E-4</v>
      </c>
      <c r="N48" s="16">
        <f t="shared" si="4"/>
        <v>2.8385019941831052E-4</v>
      </c>
      <c r="O48" s="16">
        <f t="shared" si="5"/>
        <v>2.8385019941831052E-4</v>
      </c>
      <c r="P48" s="1">
        <f>'App MESURE'!T44</f>
        <v>0.254531360092207</v>
      </c>
      <c r="Q48" s="85">
        <v>13.441175612903224</v>
      </c>
      <c r="R48" s="78">
        <f t="shared" si="10"/>
        <v>6.4641796286683692E-2</v>
      </c>
    </row>
    <row r="49" spans="1:18" s="1" customFormat="1" x14ac:dyDescent="0.2">
      <c r="A49" s="17">
        <v>34425</v>
      </c>
      <c r="B49" s="1">
        <f t="shared" si="6"/>
        <v>4</v>
      </c>
      <c r="C49" s="47"/>
      <c r="D49" s="47"/>
      <c r="E49" s="47"/>
      <c r="F49" s="51">
        <v>14.9270718232044</v>
      </c>
      <c r="G49" s="16">
        <f t="shared" si="0"/>
        <v>0</v>
      </c>
      <c r="H49" s="16">
        <f t="shared" si="1"/>
        <v>14.9270718232044</v>
      </c>
      <c r="I49" s="23">
        <f t="shared" si="7"/>
        <v>19.309664430479032</v>
      </c>
      <c r="J49" s="16">
        <f t="shared" si="8"/>
        <v>19.159694849416599</v>
      </c>
      <c r="K49" s="16">
        <f t="shared" si="2"/>
        <v>0.14996958106243241</v>
      </c>
      <c r="L49" s="16">
        <f t="shared" si="3"/>
        <v>0</v>
      </c>
      <c r="M49" s="16">
        <f t="shared" si="9"/>
        <v>1.7397270286928707E-4</v>
      </c>
      <c r="N49" s="16">
        <f t="shared" si="4"/>
        <v>1.0786307577895799E-4</v>
      </c>
      <c r="O49" s="16">
        <f t="shared" si="5"/>
        <v>1.0786307577895799E-4</v>
      </c>
      <c r="P49" s="1">
        <f>'App MESURE'!T45</f>
        <v>1.0825375713710781E-2</v>
      </c>
      <c r="Q49" s="85">
        <v>13.926574016666668</v>
      </c>
      <c r="R49" s="78">
        <f t="shared" si="10"/>
        <v>1.1486507714422836E-4</v>
      </c>
    </row>
    <row r="50" spans="1:18" s="1" customFormat="1" x14ac:dyDescent="0.2">
      <c r="A50" s="17">
        <v>34455</v>
      </c>
      <c r="B50" s="1">
        <f t="shared" si="6"/>
        <v>5</v>
      </c>
      <c r="C50" s="47"/>
      <c r="D50" s="47"/>
      <c r="E50" s="47"/>
      <c r="F50" s="51">
        <v>25.841988950276203</v>
      </c>
      <c r="G50" s="16">
        <f t="shared" si="0"/>
        <v>0</v>
      </c>
      <c r="H50" s="16">
        <f t="shared" si="1"/>
        <v>25.841988950276203</v>
      </c>
      <c r="I50" s="23">
        <f t="shared" si="7"/>
        <v>25.991958531338636</v>
      </c>
      <c r="J50" s="16">
        <f t="shared" si="8"/>
        <v>25.796953004013893</v>
      </c>
      <c r="K50" s="16">
        <f t="shared" si="2"/>
        <v>0.19500552732474219</v>
      </c>
      <c r="L50" s="16">
        <f t="shared" si="3"/>
        <v>0</v>
      </c>
      <c r="M50" s="16">
        <f t="shared" si="9"/>
        <v>6.6109627090329086E-5</v>
      </c>
      <c r="N50" s="16">
        <f t="shared" si="4"/>
        <v>4.098796879600403E-5</v>
      </c>
      <c r="O50" s="16">
        <f t="shared" si="5"/>
        <v>4.098796879600403E-5</v>
      </c>
      <c r="P50" s="1">
        <f>'App MESURE'!T46</f>
        <v>8.970350772581108E-2</v>
      </c>
      <c r="Q50" s="85">
        <v>18.418271548387096</v>
      </c>
      <c r="R50" s="78">
        <f t="shared" si="10"/>
        <v>8.0393674491771178E-3</v>
      </c>
    </row>
    <row r="51" spans="1:18" s="1" customFormat="1" x14ac:dyDescent="0.2">
      <c r="A51" s="17">
        <v>34486</v>
      </c>
      <c r="B51" s="1">
        <f t="shared" si="6"/>
        <v>6</v>
      </c>
      <c r="C51" s="47"/>
      <c r="D51" s="47"/>
      <c r="E51" s="47"/>
      <c r="F51" s="51">
        <v>3.3397790055248571</v>
      </c>
      <c r="G51" s="16">
        <f t="shared" si="0"/>
        <v>0</v>
      </c>
      <c r="H51" s="16">
        <f t="shared" si="1"/>
        <v>3.3397790055248571</v>
      </c>
      <c r="I51" s="23">
        <f t="shared" si="7"/>
        <v>3.5347845328495993</v>
      </c>
      <c r="J51" s="16">
        <f t="shared" si="8"/>
        <v>3.5345477333510891</v>
      </c>
      <c r="K51" s="16">
        <f t="shared" si="2"/>
        <v>2.3679949851018733E-4</v>
      </c>
      <c r="L51" s="16">
        <f t="shared" si="3"/>
        <v>0</v>
      </c>
      <c r="M51" s="16">
        <f t="shared" si="9"/>
        <v>2.5121658294325056E-5</v>
      </c>
      <c r="N51" s="16">
        <f t="shared" si="4"/>
        <v>1.5575428142481533E-5</v>
      </c>
      <c r="O51" s="16">
        <f t="shared" si="5"/>
        <v>1.5575428142481533E-5</v>
      </c>
      <c r="P51" s="1">
        <f>'App MESURE'!T47</f>
        <v>4.9284513686675335E-3</v>
      </c>
      <c r="Q51" s="85">
        <v>23.650715033333327</v>
      </c>
      <c r="R51" s="78">
        <f t="shared" si="10"/>
        <v>2.413635000698991E-5</v>
      </c>
    </row>
    <row r="52" spans="1:18" s="1" customFormat="1" x14ac:dyDescent="0.2">
      <c r="A52" s="17">
        <v>34516</v>
      </c>
      <c r="B52" s="1">
        <f t="shared" si="6"/>
        <v>7</v>
      </c>
      <c r="C52" s="47"/>
      <c r="D52" s="47"/>
      <c r="E52" s="47"/>
      <c r="F52" s="51">
        <v>8.9513812154696026</v>
      </c>
      <c r="G52" s="16">
        <f t="shared" si="0"/>
        <v>0</v>
      </c>
      <c r="H52" s="16">
        <f t="shared" si="1"/>
        <v>8.9513812154696026</v>
      </c>
      <c r="I52" s="23">
        <f t="shared" si="7"/>
        <v>8.9516180149681119</v>
      </c>
      <c r="J52" s="16">
        <f t="shared" si="8"/>
        <v>8.9495437494180425</v>
      </c>
      <c r="K52" s="16">
        <f t="shared" si="2"/>
        <v>2.0742655500693985E-3</v>
      </c>
      <c r="L52" s="16">
        <f t="shared" si="3"/>
        <v>0</v>
      </c>
      <c r="M52" s="16">
        <f t="shared" si="9"/>
        <v>9.5462301518435228E-6</v>
      </c>
      <c r="N52" s="16">
        <f t="shared" si="4"/>
        <v>5.9186626941429844E-6</v>
      </c>
      <c r="O52" s="16">
        <f t="shared" si="5"/>
        <v>5.9186626941429844E-6</v>
      </c>
      <c r="P52" s="1">
        <f>'App MESURE'!T48</f>
        <v>3.228243254585721E-3</v>
      </c>
      <c r="Q52" s="85">
        <v>28.114703806451612</v>
      </c>
      <c r="R52" s="78">
        <f t="shared" si="10"/>
        <v>1.0383375775509225E-5</v>
      </c>
    </row>
    <row r="53" spans="1:18" s="4" customFormat="1" ht="13.5" thickBot="1" x14ac:dyDescent="0.25">
      <c r="A53" s="17">
        <v>34547</v>
      </c>
      <c r="B53" s="4">
        <f t="shared" si="6"/>
        <v>8</v>
      </c>
      <c r="C53" s="48"/>
      <c r="D53" s="48"/>
      <c r="E53" s="48"/>
      <c r="F53" s="58">
        <v>9.8674033149171052</v>
      </c>
      <c r="G53" s="25">
        <f t="shared" si="0"/>
        <v>0</v>
      </c>
      <c r="H53" s="25">
        <f t="shared" si="1"/>
        <v>9.8674033149171052</v>
      </c>
      <c r="I53" s="24">
        <f t="shared" si="7"/>
        <v>9.8694775804671746</v>
      </c>
      <c r="J53" s="25">
        <f t="shared" si="8"/>
        <v>9.8659217293043664</v>
      </c>
      <c r="K53" s="25">
        <f t="shared" si="2"/>
        <v>3.5558511628082101E-3</v>
      </c>
      <c r="L53" s="25">
        <f t="shared" si="3"/>
        <v>0</v>
      </c>
      <c r="M53" s="25">
        <f t="shared" si="9"/>
        <v>3.6275674577005384E-6</v>
      </c>
      <c r="N53" s="25">
        <f t="shared" si="4"/>
        <v>2.2490918237743337E-6</v>
      </c>
      <c r="O53" s="25">
        <f t="shared" si="5"/>
        <v>2.2490918237743337E-6</v>
      </c>
      <c r="P53" s="4">
        <f>'App MESURE'!T49</f>
        <v>3.228243254585721E-3</v>
      </c>
      <c r="Q53" s="86">
        <v>26.315151774193556</v>
      </c>
      <c r="R53" s="79">
        <f t="shared" si="10"/>
        <v>1.0407038338174153E-5</v>
      </c>
    </row>
    <row r="54" spans="1:18" s="1" customFormat="1" x14ac:dyDescent="0.2">
      <c r="A54" s="17">
        <v>34578</v>
      </c>
      <c r="B54" s="1">
        <v>9</v>
      </c>
      <c r="C54" s="47"/>
      <c r="D54" s="47"/>
      <c r="E54" s="47"/>
      <c r="F54" s="51">
        <v>16.526519337016552</v>
      </c>
      <c r="G54" s="16">
        <f t="shared" ref="G54:G65" si="12">IF((F54-$J$2)&gt;0,$I$2*(F54-$J$2),0)</f>
        <v>0</v>
      </c>
      <c r="H54" s="16">
        <f t="shared" ref="H54:H65" si="13">F54-G54</f>
        <v>16.526519337016552</v>
      </c>
      <c r="I54" s="23">
        <f t="shared" si="7"/>
        <v>16.53007518817936</v>
      </c>
      <c r="J54" s="16">
        <f t="shared" si="8"/>
        <v>16.494674817938492</v>
      </c>
      <c r="K54" s="16">
        <f t="shared" si="2"/>
        <v>3.5400370240868284E-2</v>
      </c>
      <c r="L54" s="16">
        <f t="shared" si="3"/>
        <v>0</v>
      </c>
      <c r="M54" s="16">
        <f t="shared" si="9"/>
        <v>1.3784756339262047E-6</v>
      </c>
      <c r="N54" s="16">
        <f t="shared" si="4"/>
        <v>8.5465489303424693E-7</v>
      </c>
      <c r="O54" s="16">
        <f t="shared" si="5"/>
        <v>8.5465489303424693E-7</v>
      </c>
      <c r="P54" s="1">
        <f>'App MESURE'!T50</f>
        <v>2.6794419013061489E-3</v>
      </c>
      <c r="Q54" s="85">
        <v>20.936229033333333</v>
      </c>
      <c r="R54" s="78">
        <f t="shared" si="10"/>
        <v>7.1748296366469924E-6</v>
      </c>
    </row>
    <row r="55" spans="1:18" s="1" customFormat="1" x14ac:dyDescent="0.2">
      <c r="A55" s="17">
        <v>34608</v>
      </c>
      <c r="B55" s="1">
        <f t="shared" si="6"/>
        <v>10</v>
      </c>
      <c r="C55" s="47"/>
      <c r="D55" s="47"/>
      <c r="E55" s="47"/>
      <c r="F55" s="51">
        <v>33.499999999999886</v>
      </c>
      <c r="G55" s="16">
        <f t="shared" si="12"/>
        <v>0</v>
      </c>
      <c r="H55" s="16">
        <f t="shared" si="13"/>
        <v>33.499999999999886</v>
      </c>
      <c r="I55" s="23">
        <f t="shared" si="7"/>
        <v>33.535400370240751</v>
      </c>
      <c r="J55" s="16">
        <f t="shared" si="8"/>
        <v>33.107365479862665</v>
      </c>
      <c r="K55" s="16">
        <f t="shared" si="2"/>
        <v>0.42803489037808617</v>
      </c>
      <c r="L55" s="16">
        <f t="shared" si="3"/>
        <v>0</v>
      </c>
      <c r="M55" s="16">
        <f t="shared" si="9"/>
        <v>5.238207408919578E-7</v>
      </c>
      <c r="N55" s="16">
        <f t="shared" si="4"/>
        <v>3.2476885935301385E-7</v>
      </c>
      <c r="O55" s="16">
        <f t="shared" si="5"/>
        <v>3.2476885935301385E-7</v>
      </c>
      <c r="P55" s="1">
        <f>'App MESURE'!T51</f>
        <v>8.945357921577848E-3</v>
      </c>
      <c r="Q55" s="85">
        <v>18.208135096774193</v>
      </c>
      <c r="R55" s="78">
        <f t="shared" si="10"/>
        <v>8.0013618103232993E-5</v>
      </c>
    </row>
    <row r="56" spans="1:18" s="1" customFormat="1" x14ac:dyDescent="0.2">
      <c r="A56" s="17">
        <v>34639</v>
      </c>
      <c r="B56" s="1">
        <f t="shared" si="6"/>
        <v>11</v>
      </c>
      <c r="C56" s="47"/>
      <c r="D56" s="47"/>
      <c r="E56" s="47"/>
      <c r="F56" s="51">
        <v>18.627624309392239</v>
      </c>
      <c r="G56" s="16">
        <f t="shared" si="12"/>
        <v>0</v>
      </c>
      <c r="H56" s="16">
        <f t="shared" si="13"/>
        <v>18.627624309392239</v>
      </c>
      <c r="I56" s="23">
        <f t="shared" si="7"/>
        <v>19.055659199770325</v>
      </c>
      <c r="J56" s="16">
        <f t="shared" si="8"/>
        <v>18.924168626131912</v>
      </c>
      <c r="K56" s="16">
        <f t="shared" si="2"/>
        <v>0.13149057363841266</v>
      </c>
      <c r="L56" s="16">
        <f t="shared" si="3"/>
        <v>0</v>
      </c>
      <c r="M56" s="16">
        <f t="shared" si="9"/>
        <v>1.9905188153894395E-7</v>
      </c>
      <c r="N56" s="16">
        <f t="shared" si="4"/>
        <v>1.2341216655414525E-7</v>
      </c>
      <c r="O56" s="16">
        <f t="shared" si="5"/>
        <v>1.2341216655414525E-7</v>
      </c>
      <c r="P56" s="1">
        <f>'App MESURE'!T52</f>
        <v>5.9819347507473322E-2</v>
      </c>
      <c r="Q56" s="85">
        <v>14.598663</v>
      </c>
      <c r="R56" s="78">
        <f t="shared" si="10"/>
        <v>3.5783395713645297E-3</v>
      </c>
    </row>
    <row r="57" spans="1:18" s="1" customFormat="1" x14ac:dyDescent="0.2">
      <c r="A57" s="17">
        <v>34669</v>
      </c>
      <c r="B57" s="1">
        <f t="shared" si="6"/>
        <v>12</v>
      </c>
      <c r="C57" s="47"/>
      <c r="D57" s="47"/>
      <c r="E57" s="47"/>
      <c r="F57" s="51">
        <v>2.0392265193370078</v>
      </c>
      <c r="G57" s="16">
        <f t="shared" si="12"/>
        <v>0</v>
      </c>
      <c r="H57" s="16">
        <f t="shared" si="13"/>
        <v>2.0392265193370078</v>
      </c>
      <c r="I57" s="23">
        <f t="shared" si="7"/>
        <v>2.1707170929754205</v>
      </c>
      <c r="J57" s="16">
        <f t="shared" si="8"/>
        <v>2.1704005256524708</v>
      </c>
      <c r="K57" s="16">
        <f t="shared" si="2"/>
        <v>3.1656732294971235E-4</v>
      </c>
      <c r="L57" s="16">
        <f t="shared" si="3"/>
        <v>0</v>
      </c>
      <c r="M57" s="16">
        <f t="shared" si="9"/>
        <v>7.5639714984798703E-8</v>
      </c>
      <c r="N57" s="16">
        <f t="shared" si="4"/>
        <v>4.6896623290575197E-8</v>
      </c>
      <c r="O57" s="16">
        <f t="shared" si="5"/>
        <v>4.6896623290575197E-8</v>
      </c>
      <c r="P57" s="1">
        <f>'App MESURE'!T53</f>
        <v>9.3410780624625551E-3</v>
      </c>
      <c r="Q57" s="85">
        <v>11.108011135483872</v>
      </c>
      <c r="R57" s="78">
        <f t="shared" si="10"/>
        <v>8.725486324118043E-5</v>
      </c>
    </row>
    <row r="58" spans="1:18" s="1" customFormat="1" x14ac:dyDescent="0.2">
      <c r="A58" s="17">
        <v>34700</v>
      </c>
      <c r="B58" s="1">
        <v>1</v>
      </c>
      <c r="C58" s="47"/>
      <c r="D58" s="47"/>
      <c r="E58" s="47"/>
      <c r="F58" s="51">
        <v>4.3944751381215426</v>
      </c>
      <c r="G58" s="16">
        <f t="shared" si="12"/>
        <v>0</v>
      </c>
      <c r="H58" s="16">
        <f t="shared" si="13"/>
        <v>4.3944751381215426</v>
      </c>
      <c r="I58" s="23">
        <f t="shared" si="7"/>
        <v>4.3947917054444918</v>
      </c>
      <c r="J58" s="16">
        <f t="shared" si="8"/>
        <v>4.3915937715653142</v>
      </c>
      <c r="K58" s="16">
        <f t="shared" si="2"/>
        <v>3.1979338791776613E-3</v>
      </c>
      <c r="L58" s="16">
        <f t="shared" si="3"/>
        <v>0</v>
      </c>
      <c r="M58" s="16">
        <f t="shared" si="9"/>
        <v>2.8743091694223506E-8</v>
      </c>
      <c r="N58" s="16">
        <f t="shared" si="4"/>
        <v>1.7820716850418574E-8</v>
      </c>
      <c r="O58" s="16">
        <f t="shared" si="5"/>
        <v>1.7820716850418574E-8</v>
      </c>
      <c r="P58" s="1">
        <f>'App MESURE'!T54</f>
        <v>1.1173887136033804E-2</v>
      </c>
      <c r="Q58" s="85">
        <v>9.6315103516129028</v>
      </c>
      <c r="R58" s="78">
        <f t="shared" si="10"/>
        <v>1.2485535547578178E-4</v>
      </c>
    </row>
    <row r="59" spans="1:18" s="1" customFormat="1" x14ac:dyDescent="0.2">
      <c r="A59" s="17">
        <v>34731</v>
      </c>
      <c r="B59" s="1">
        <f t="shared" si="6"/>
        <v>2</v>
      </c>
      <c r="C59" s="47"/>
      <c r="D59" s="47"/>
      <c r="E59" s="47"/>
      <c r="F59" s="51">
        <v>44.07679558011047</v>
      </c>
      <c r="G59" s="16">
        <f t="shared" si="12"/>
        <v>0</v>
      </c>
      <c r="H59" s="16">
        <f t="shared" si="13"/>
        <v>44.07679558011047</v>
      </c>
      <c r="I59" s="23">
        <f t="shared" si="7"/>
        <v>44.079993513989649</v>
      </c>
      <c r="J59" s="16">
        <f t="shared" si="8"/>
        <v>41.901454740442809</v>
      </c>
      <c r="K59" s="16">
        <f t="shared" si="2"/>
        <v>2.1785387735468404</v>
      </c>
      <c r="L59" s="16">
        <f t="shared" si="3"/>
        <v>0</v>
      </c>
      <c r="M59" s="16">
        <f t="shared" si="9"/>
        <v>1.0922374843804931E-8</v>
      </c>
      <c r="N59" s="16">
        <f t="shared" si="4"/>
        <v>6.7718724031590574E-9</v>
      </c>
      <c r="O59" s="16">
        <f t="shared" si="5"/>
        <v>6.7718724031590574E-9</v>
      </c>
      <c r="P59" s="1">
        <f>'App MESURE'!T55</f>
        <v>2.1928995250792994E-2</v>
      </c>
      <c r="Q59" s="85">
        <v>11.996138242857143</v>
      </c>
      <c r="R59" s="78">
        <f t="shared" si="10"/>
        <v>4.8088053570863201E-4</v>
      </c>
    </row>
    <row r="60" spans="1:18" s="1" customFormat="1" x14ac:dyDescent="0.2">
      <c r="A60" s="17">
        <v>34759</v>
      </c>
      <c r="B60" s="1">
        <f t="shared" si="6"/>
        <v>3</v>
      </c>
      <c r="C60" s="47"/>
      <c r="D60" s="47"/>
      <c r="E60" s="47"/>
      <c r="F60" s="51">
        <v>43.190607734806484</v>
      </c>
      <c r="G60" s="16">
        <f t="shared" si="12"/>
        <v>0</v>
      </c>
      <c r="H60" s="16">
        <f t="shared" si="13"/>
        <v>43.190607734806484</v>
      </c>
      <c r="I60" s="23">
        <f t="shared" si="7"/>
        <v>45.369146508353325</v>
      </c>
      <c r="J60" s="16">
        <f t="shared" si="8"/>
        <v>43.433443450781787</v>
      </c>
      <c r="K60" s="16">
        <f t="shared" si="2"/>
        <v>1.935703057571537</v>
      </c>
      <c r="L60" s="16">
        <f t="shared" si="3"/>
        <v>0</v>
      </c>
      <c r="M60" s="16">
        <f t="shared" si="9"/>
        <v>4.150502440645874E-9</v>
      </c>
      <c r="N60" s="16">
        <f t="shared" si="4"/>
        <v>2.573311513200442E-9</v>
      </c>
      <c r="O60" s="16">
        <f t="shared" si="5"/>
        <v>2.573311513200442E-9</v>
      </c>
      <c r="P60" s="1">
        <f>'App MESURE'!T56</f>
        <v>1.2590148692884304E-2</v>
      </c>
      <c r="Q60" s="85">
        <v>13.570930887096774</v>
      </c>
      <c r="R60" s="78">
        <f t="shared" si="10"/>
        <v>1.5851177931219381E-4</v>
      </c>
    </row>
    <row r="61" spans="1:18" s="1" customFormat="1" x14ac:dyDescent="0.2">
      <c r="A61" s="17">
        <v>34790</v>
      </c>
      <c r="B61" s="1">
        <f t="shared" si="6"/>
        <v>4</v>
      </c>
      <c r="C61" s="47"/>
      <c r="D61" s="47"/>
      <c r="E61" s="47"/>
      <c r="F61" s="51">
        <v>88.590055248618555</v>
      </c>
      <c r="G61" s="16">
        <f t="shared" si="12"/>
        <v>0.46425092815246016</v>
      </c>
      <c r="H61" s="16">
        <f t="shared" si="13"/>
        <v>88.125804320466088</v>
      </c>
      <c r="I61" s="23">
        <f t="shared" si="7"/>
        <v>90.061507378037618</v>
      </c>
      <c r="J61" s="16">
        <f t="shared" si="8"/>
        <v>79.106526190818087</v>
      </c>
      <c r="K61" s="16">
        <f t="shared" si="2"/>
        <v>10.954981187219531</v>
      </c>
      <c r="L61" s="16">
        <f t="shared" si="3"/>
        <v>0</v>
      </c>
      <c r="M61" s="16">
        <f t="shared" si="9"/>
        <v>1.577190927445432E-9</v>
      </c>
      <c r="N61" s="16">
        <f t="shared" si="4"/>
        <v>9.7785837501616773E-10</v>
      </c>
      <c r="O61" s="16">
        <f t="shared" si="5"/>
        <v>0.46425092913031851</v>
      </c>
      <c r="P61" s="1">
        <f>'App MESURE'!T57</f>
        <v>0.53733032891494459</v>
      </c>
      <c r="Q61" s="85">
        <v>14.961985</v>
      </c>
      <c r="R61" s="78">
        <f t="shared" si="10"/>
        <v>5.3405986728812058E-3</v>
      </c>
    </row>
    <row r="62" spans="1:18" s="1" customFormat="1" x14ac:dyDescent="0.2">
      <c r="A62" s="17">
        <v>34820</v>
      </c>
      <c r="B62" s="1">
        <f t="shared" si="6"/>
        <v>5</v>
      </c>
      <c r="C62" s="47"/>
      <c r="D62" s="47"/>
      <c r="E62" s="47"/>
      <c r="F62" s="51">
        <v>11.619889502762394</v>
      </c>
      <c r="G62" s="16">
        <f t="shared" si="12"/>
        <v>0</v>
      </c>
      <c r="H62" s="16">
        <f t="shared" si="13"/>
        <v>11.619889502762394</v>
      </c>
      <c r="I62" s="23">
        <f t="shared" si="7"/>
        <v>22.574870689981925</v>
      </c>
      <c r="J62" s="16">
        <f t="shared" si="8"/>
        <v>22.489968210673968</v>
      </c>
      <c r="K62" s="16">
        <f t="shared" si="2"/>
        <v>8.4902479307956469E-2</v>
      </c>
      <c r="L62" s="16">
        <f t="shared" si="3"/>
        <v>0</v>
      </c>
      <c r="M62" s="16">
        <f t="shared" si="9"/>
        <v>5.9933255242926425E-10</v>
      </c>
      <c r="N62" s="16">
        <f t="shared" si="4"/>
        <v>3.7158618250614384E-10</v>
      </c>
      <c r="O62" s="16">
        <f t="shared" si="5"/>
        <v>3.7158618250614384E-10</v>
      </c>
      <c r="P62" s="1">
        <f>'App MESURE'!T58</f>
        <v>1.5828805635388051E-3</v>
      </c>
      <c r="Q62" s="85">
        <v>21.344363354838709</v>
      </c>
      <c r="R62" s="78">
        <f t="shared" si="10"/>
        <v>2.505509702075971E-6</v>
      </c>
    </row>
    <row r="63" spans="1:18" s="1" customFormat="1" x14ac:dyDescent="0.2">
      <c r="A63" s="17">
        <v>34851</v>
      </c>
      <c r="B63" s="1">
        <f t="shared" si="6"/>
        <v>6</v>
      </c>
      <c r="C63" s="47"/>
      <c r="D63" s="47"/>
      <c r="E63" s="47"/>
      <c r="F63" s="51">
        <v>28.090055248618746</v>
      </c>
      <c r="G63" s="16">
        <f t="shared" si="12"/>
        <v>0</v>
      </c>
      <c r="H63" s="16">
        <f t="shared" si="13"/>
        <v>28.090055248618746</v>
      </c>
      <c r="I63" s="23">
        <f t="shared" si="7"/>
        <v>28.174957727926703</v>
      </c>
      <c r="J63" s="16">
        <f t="shared" si="8"/>
        <v>28.003817807247934</v>
      </c>
      <c r="K63" s="16">
        <f t="shared" si="2"/>
        <v>0.17113992067876893</v>
      </c>
      <c r="L63" s="16">
        <f t="shared" si="3"/>
        <v>0</v>
      </c>
      <c r="M63" s="16">
        <f t="shared" si="9"/>
        <v>2.2774636992312041E-10</v>
      </c>
      <c r="N63" s="16">
        <f t="shared" si="4"/>
        <v>1.4120274935233465E-10</v>
      </c>
      <c r="O63" s="16">
        <f t="shared" si="5"/>
        <v>1.4120274935233465E-10</v>
      </c>
      <c r="P63" s="1">
        <f>'App MESURE'!T59</f>
        <v>3.6059477153722493E-2</v>
      </c>
      <c r="Q63" s="85">
        <v>21.063902133333329</v>
      </c>
      <c r="R63" s="78">
        <f t="shared" si="10"/>
        <v>1.3002858824164396E-3</v>
      </c>
    </row>
    <row r="64" spans="1:18" s="1" customFormat="1" x14ac:dyDescent="0.2">
      <c r="A64" s="17">
        <v>34881</v>
      </c>
      <c r="B64" s="1">
        <f t="shared" si="6"/>
        <v>7</v>
      </c>
      <c r="C64" s="47"/>
      <c r="D64" s="47"/>
      <c r="E64" s="47"/>
      <c r="F64" s="51">
        <v>7.4690607734806553</v>
      </c>
      <c r="G64" s="16">
        <f t="shared" si="12"/>
        <v>0</v>
      </c>
      <c r="H64" s="16">
        <f t="shared" si="13"/>
        <v>7.4690607734806553</v>
      </c>
      <c r="I64" s="23">
        <f t="shared" si="7"/>
        <v>7.6402006941594243</v>
      </c>
      <c r="J64" s="16">
        <f t="shared" si="8"/>
        <v>7.6384148286110332</v>
      </c>
      <c r="K64" s="16">
        <f t="shared" si="2"/>
        <v>1.7858655483911079E-3</v>
      </c>
      <c r="L64" s="16">
        <f t="shared" si="3"/>
        <v>0</v>
      </c>
      <c r="M64" s="16">
        <f t="shared" si="9"/>
        <v>8.654362057078576E-11</v>
      </c>
      <c r="N64" s="16">
        <f t="shared" si="4"/>
        <v>5.3657044753887168E-11</v>
      </c>
      <c r="O64" s="16">
        <f t="shared" si="5"/>
        <v>5.3657044753887168E-11</v>
      </c>
      <c r="P64" s="1">
        <f>'App MESURE'!T60</f>
        <v>1.6141216272928605E-3</v>
      </c>
      <c r="Q64" s="85">
        <v>25.742163064516131</v>
      </c>
      <c r="R64" s="78">
        <f t="shared" si="10"/>
        <v>2.6053884544765622E-6</v>
      </c>
    </row>
    <row r="65" spans="1:18" s="4" customFormat="1" ht="13.5" thickBot="1" x14ac:dyDescent="0.25">
      <c r="A65" s="17">
        <v>34912</v>
      </c>
      <c r="B65" s="4">
        <f t="shared" si="6"/>
        <v>8</v>
      </c>
      <c r="C65" s="48"/>
      <c r="D65" s="48"/>
      <c r="E65" s="48"/>
      <c r="F65" s="58">
        <v>5.8011049723756853</v>
      </c>
      <c r="G65" s="25">
        <f t="shared" si="12"/>
        <v>0</v>
      </c>
      <c r="H65" s="25">
        <f t="shared" si="13"/>
        <v>5.8011049723756853</v>
      </c>
      <c r="I65" s="24">
        <f t="shared" si="7"/>
        <v>5.8028908379240765</v>
      </c>
      <c r="J65" s="25">
        <f t="shared" si="8"/>
        <v>5.8021459297839426</v>
      </c>
      <c r="K65" s="25">
        <f t="shared" si="2"/>
        <v>7.4490814013383755E-4</v>
      </c>
      <c r="L65" s="25">
        <f t="shared" si="3"/>
        <v>0</v>
      </c>
      <c r="M65" s="25">
        <f t="shared" si="9"/>
        <v>3.2886575816898592E-11</v>
      </c>
      <c r="N65" s="25">
        <f t="shared" si="4"/>
        <v>2.0389677006477126E-11</v>
      </c>
      <c r="O65" s="25">
        <f t="shared" si="5"/>
        <v>2.0389677006477126E-11</v>
      </c>
      <c r="P65" s="4">
        <f>'App MESURE'!T61</f>
        <v>1.6141216272928605E-3</v>
      </c>
      <c r="Q65" s="86">
        <v>26.098981903225802</v>
      </c>
      <c r="R65" s="79">
        <f t="shared" si="10"/>
        <v>2.6053885618717155E-6</v>
      </c>
    </row>
    <row r="66" spans="1:18" s="1" customFormat="1" x14ac:dyDescent="0.2">
      <c r="A66" s="17">
        <v>34943</v>
      </c>
      <c r="B66" s="1">
        <v>9</v>
      </c>
      <c r="C66" s="47"/>
      <c r="D66" s="47"/>
      <c r="E66" s="47"/>
      <c r="F66" s="51">
        <v>21.148618784530367</v>
      </c>
      <c r="G66" s="16">
        <f t="shared" ref="G66:G78" si="14">IF((F66-$J$2)&gt;0,$I$2*(F66-$J$2),0)</f>
        <v>0</v>
      </c>
      <c r="H66" s="16">
        <f t="shared" ref="H66:H78" si="15">F66-G66</f>
        <v>21.148618784530367</v>
      </c>
      <c r="I66" s="23">
        <f t="shared" si="7"/>
        <v>21.149363692670502</v>
      </c>
      <c r="J66" s="16">
        <f t="shared" si="8"/>
        <v>21.068976051979416</v>
      </c>
      <c r="K66" s="16">
        <f t="shared" si="2"/>
        <v>8.0387640691085949E-2</v>
      </c>
      <c r="L66" s="16">
        <f t="shared" si="3"/>
        <v>0</v>
      </c>
      <c r="M66" s="16">
        <f t="shared" si="9"/>
        <v>1.2496898810421466E-11</v>
      </c>
      <c r="N66" s="16">
        <f t="shared" si="4"/>
        <v>7.7480772624613086E-12</v>
      </c>
      <c r="O66" s="16">
        <f t="shared" si="5"/>
        <v>7.7480772624613086E-12</v>
      </c>
      <c r="P66" s="1">
        <f>'App MESURE'!T62</f>
        <v>2.2748354133980683E-2</v>
      </c>
      <c r="Q66" s="85">
        <v>20.347593466666673</v>
      </c>
      <c r="R66" s="78">
        <f t="shared" si="10"/>
        <v>5.1748761545248408E-4</v>
      </c>
    </row>
    <row r="67" spans="1:18" s="1" customFormat="1" x14ac:dyDescent="0.2">
      <c r="A67" s="17">
        <v>34973</v>
      </c>
      <c r="B67" s="1">
        <f t="shared" ref="B67:B77" si="16">B66+1</f>
        <v>10</v>
      </c>
      <c r="C67" s="47"/>
      <c r="D67" s="47"/>
      <c r="E67" s="47"/>
      <c r="F67" s="51">
        <v>13.59723756906075</v>
      </c>
      <c r="G67" s="16">
        <f t="shared" si="14"/>
        <v>0</v>
      </c>
      <c r="H67" s="16">
        <f t="shared" si="15"/>
        <v>13.59723756906075</v>
      </c>
      <c r="I67" s="23">
        <f t="shared" si="7"/>
        <v>13.677625209751836</v>
      </c>
      <c r="J67" s="16">
        <f t="shared" si="8"/>
        <v>13.654559277770876</v>
      </c>
      <c r="K67" s="16">
        <f t="shared" si="2"/>
        <v>2.3065931980960741E-2</v>
      </c>
      <c r="L67" s="16">
        <f t="shared" si="3"/>
        <v>0</v>
      </c>
      <c r="M67" s="16">
        <f t="shared" si="9"/>
        <v>4.7488215479601577E-12</v>
      </c>
      <c r="N67" s="16">
        <f t="shared" si="4"/>
        <v>2.9442693597352978E-12</v>
      </c>
      <c r="O67" s="16">
        <f t="shared" si="5"/>
        <v>2.9442693597352978E-12</v>
      </c>
      <c r="P67" s="1">
        <f>'App MESURE'!T63</f>
        <v>1.6349490031288972E-3</v>
      </c>
      <c r="Q67" s="85">
        <v>19.953264225806453</v>
      </c>
      <c r="R67" s="78">
        <f t="shared" si="10"/>
        <v>2.6730582332047142E-6</v>
      </c>
    </row>
    <row r="68" spans="1:18" s="1" customFormat="1" x14ac:dyDescent="0.2">
      <c r="A68" s="17">
        <v>35004</v>
      </c>
      <c r="B68" s="1">
        <f t="shared" si="16"/>
        <v>11</v>
      </c>
      <c r="C68" s="47"/>
      <c r="D68" s="47"/>
      <c r="E68" s="47"/>
      <c r="F68" s="51">
        <v>42.54530386740322</v>
      </c>
      <c r="G68" s="16">
        <f t="shared" si="14"/>
        <v>0</v>
      </c>
      <c r="H68" s="16">
        <f t="shared" si="15"/>
        <v>42.54530386740322</v>
      </c>
      <c r="I68" s="23">
        <f t="shared" si="7"/>
        <v>42.568369799384179</v>
      </c>
      <c r="J68" s="16">
        <f t="shared" si="8"/>
        <v>41.307305986596354</v>
      </c>
      <c r="K68" s="16">
        <f t="shared" si="2"/>
        <v>1.2610638127878246</v>
      </c>
      <c r="L68" s="16">
        <f t="shared" si="3"/>
        <v>0</v>
      </c>
      <c r="M68" s="16">
        <f t="shared" si="9"/>
        <v>1.8045521882248599E-12</v>
      </c>
      <c r="N68" s="16">
        <f t="shared" si="4"/>
        <v>1.1188223566994131E-12</v>
      </c>
      <c r="O68" s="16">
        <f t="shared" si="5"/>
        <v>1.1188223566994131E-12</v>
      </c>
      <c r="P68" s="1">
        <f>'App MESURE'!T64</f>
        <v>0.15948597758738312</v>
      </c>
      <c r="Q68" s="85">
        <v>15.428987333333332</v>
      </c>
      <c r="R68" s="78">
        <f t="shared" si="10"/>
        <v>2.5435777046646395E-2</v>
      </c>
    </row>
    <row r="69" spans="1:18" s="1" customFormat="1" x14ac:dyDescent="0.2">
      <c r="A69" s="17">
        <v>35034</v>
      </c>
      <c r="B69" s="1">
        <f t="shared" si="16"/>
        <v>12</v>
      </c>
      <c r="C69" s="47"/>
      <c r="D69" s="47"/>
      <c r="E69" s="47"/>
      <c r="F69" s="51">
        <v>103.72817679557994</v>
      </c>
      <c r="G69" s="16">
        <f t="shared" si="14"/>
        <v>0.76701335909168789</v>
      </c>
      <c r="H69" s="16">
        <f t="shared" si="15"/>
        <v>102.96116343648825</v>
      </c>
      <c r="I69" s="23">
        <f t="shared" si="7"/>
        <v>104.22222724927607</v>
      </c>
      <c r="J69" s="16">
        <f t="shared" si="8"/>
        <v>80.560984129953724</v>
      </c>
      <c r="K69" s="16">
        <f t="shared" si="2"/>
        <v>23.66124311932235</v>
      </c>
      <c r="L69" s="16">
        <f t="shared" si="3"/>
        <v>0</v>
      </c>
      <c r="M69" s="16">
        <f t="shared" si="9"/>
        <v>6.8572983152544675E-13</v>
      </c>
      <c r="N69" s="16">
        <f t="shared" si="4"/>
        <v>4.2515249554577699E-13</v>
      </c>
      <c r="O69" s="16">
        <f t="shared" si="5"/>
        <v>0.76701335909211299</v>
      </c>
      <c r="P69" s="1">
        <f>'App MESURE'!T65</f>
        <v>0.49495217305549888</v>
      </c>
      <c r="Q69" s="85">
        <v>11.095212048387099</v>
      </c>
      <c r="R69" s="78">
        <f t="shared" si="10"/>
        <v>7.4017288947649154E-2</v>
      </c>
    </row>
    <row r="70" spans="1:18" s="1" customFormat="1" x14ac:dyDescent="0.2">
      <c r="A70" s="17">
        <v>35065</v>
      </c>
      <c r="B70" s="1">
        <v>1</v>
      </c>
      <c r="C70" s="47"/>
      <c r="D70" s="47"/>
      <c r="E70" s="47"/>
      <c r="F70" s="51">
        <v>217.04530386740259</v>
      </c>
      <c r="G70" s="16">
        <f t="shared" si="14"/>
        <v>3.0333559005281412</v>
      </c>
      <c r="H70" s="16">
        <f t="shared" si="15"/>
        <v>214.01194796687446</v>
      </c>
      <c r="I70" s="23">
        <f t="shared" si="7"/>
        <v>237.67319108619682</v>
      </c>
      <c r="J70" s="16">
        <f t="shared" si="8"/>
        <v>108.19803243858819</v>
      </c>
      <c r="K70" s="16">
        <f t="shared" si="2"/>
        <v>129.47515864760862</v>
      </c>
      <c r="L70" s="16">
        <f t="shared" si="3"/>
        <v>4.0887836261394659</v>
      </c>
      <c r="M70" s="16">
        <f t="shared" si="9"/>
        <v>4.0887836261397261</v>
      </c>
      <c r="N70" s="16">
        <f t="shared" si="4"/>
        <v>2.53504584820663</v>
      </c>
      <c r="O70" s="16">
        <f t="shared" si="5"/>
        <v>5.5684017487347717</v>
      </c>
      <c r="P70" s="1">
        <f>'App MESURE'!T66</f>
        <v>4.4833529909048924</v>
      </c>
      <c r="Q70" s="85">
        <v>10.440429935483868</v>
      </c>
      <c r="R70" s="78">
        <f t="shared" si="10"/>
        <v>1.177330806868164</v>
      </c>
    </row>
    <row r="71" spans="1:18" s="1" customFormat="1" x14ac:dyDescent="0.2">
      <c r="A71" s="17">
        <v>35096</v>
      </c>
      <c r="B71" s="1">
        <f t="shared" si="16"/>
        <v>2</v>
      </c>
      <c r="C71" s="47"/>
      <c r="D71" s="47"/>
      <c r="E71" s="47"/>
      <c r="F71" s="51">
        <v>70.286187845303715</v>
      </c>
      <c r="G71" s="16">
        <f t="shared" si="14"/>
        <v>9.8173580086163392E-2</v>
      </c>
      <c r="H71" s="16">
        <f t="shared" si="15"/>
        <v>70.188014265217546</v>
      </c>
      <c r="I71" s="23">
        <f t="shared" ref="I71:I77" si="17">H71+K70-L70</f>
        <v>195.57438928668668</v>
      </c>
      <c r="J71" s="16">
        <f t="shared" ref="J71:J134" si="18">I71/SQRT(1+(I71/($K$2*(300+(25*Q71)+0.05*(Q71)^3)))^2)</f>
        <v>96.256601963492471</v>
      </c>
      <c r="K71" s="16">
        <f t="shared" ref="K71:K77" si="19">I71-J71</f>
        <v>99.31778732319421</v>
      </c>
      <c r="L71" s="16">
        <f t="shared" ref="L71:L77" si="20">IF(K71&gt;$N$2,(K71-$N$2)/$L$2,0)</f>
        <v>2.8692502223788954</v>
      </c>
      <c r="M71" s="16">
        <f t="shared" ref="M71:M77" si="21">L71+M70-N70</f>
        <v>4.4229880003119906</v>
      </c>
      <c r="N71" s="16">
        <f t="shared" ref="N71:N77" si="22">$M$2*M71</f>
        <v>2.742252560193434</v>
      </c>
      <c r="O71" s="16">
        <f t="shared" ref="O71:O77" si="23">N71+G71</f>
        <v>2.8404261402795976</v>
      </c>
      <c r="P71" s="1">
        <f>'App MESURE'!T67</f>
        <v>1.2288474926679915</v>
      </c>
      <c r="Q71" s="85">
        <v>9.0219224517241372</v>
      </c>
      <c r="R71" s="78">
        <f t="shared" ref="R71:R134" si="24">(P71-O71)^2</f>
        <v>2.5971857374376532</v>
      </c>
    </row>
    <row r="72" spans="1:18" s="1" customFormat="1" x14ac:dyDescent="0.2">
      <c r="A72" s="17">
        <v>35125</v>
      </c>
      <c r="B72" s="1">
        <f t="shared" si="16"/>
        <v>3</v>
      </c>
      <c r="C72" s="47"/>
      <c r="D72" s="47"/>
      <c r="E72" s="47"/>
      <c r="F72" s="51">
        <v>108.64254143646394</v>
      </c>
      <c r="G72" s="16">
        <f t="shared" si="14"/>
        <v>0.865300651909368</v>
      </c>
      <c r="H72" s="16">
        <f t="shared" si="15"/>
        <v>107.77724078455458</v>
      </c>
      <c r="I72" s="23">
        <f t="shared" si="17"/>
        <v>204.22577788536989</v>
      </c>
      <c r="J72" s="16">
        <f t="shared" si="18"/>
        <v>112.21658734578193</v>
      </c>
      <c r="K72" s="16">
        <f t="shared" si="19"/>
        <v>92.009190539587962</v>
      </c>
      <c r="L72" s="16">
        <f t="shared" si="20"/>
        <v>2.5736980067582604</v>
      </c>
      <c r="M72" s="16">
        <f t="shared" si="21"/>
        <v>4.254433446876817</v>
      </c>
      <c r="N72" s="16">
        <f t="shared" si="22"/>
        <v>2.6377487370636263</v>
      </c>
      <c r="O72" s="16">
        <f t="shared" si="23"/>
        <v>3.5030493889729941</v>
      </c>
      <c r="P72" s="1">
        <f>'App MESURE'!T68</f>
        <v>2.1889572003674784</v>
      </c>
      <c r="Q72" s="85">
        <v>11.925536219354838</v>
      </c>
      <c r="R72" s="78">
        <f t="shared" si="24"/>
        <v>1.7268382801540343</v>
      </c>
    </row>
    <row r="73" spans="1:18" s="1" customFormat="1" x14ac:dyDescent="0.2">
      <c r="A73" s="17">
        <v>35156</v>
      </c>
      <c r="B73" s="1">
        <f t="shared" si="16"/>
        <v>4</v>
      </c>
      <c r="C73" s="47"/>
      <c r="D73" s="47"/>
      <c r="E73" s="47"/>
      <c r="F73" s="51">
        <v>44.896685082872864</v>
      </c>
      <c r="G73" s="16">
        <f t="shared" si="14"/>
        <v>0</v>
      </c>
      <c r="H73" s="16">
        <f t="shared" si="15"/>
        <v>44.896685082872864</v>
      </c>
      <c r="I73" s="23">
        <f t="shared" si="17"/>
        <v>134.33217761570256</v>
      </c>
      <c r="J73" s="16">
        <f t="shared" si="18"/>
        <v>104.40154233559416</v>
      </c>
      <c r="K73" s="16">
        <f t="shared" si="19"/>
        <v>29.930635280108405</v>
      </c>
      <c r="L73" s="16">
        <f t="shared" si="20"/>
        <v>6.3304412378832928E-2</v>
      </c>
      <c r="M73" s="16">
        <f t="shared" si="21"/>
        <v>1.6799891221920236</v>
      </c>
      <c r="N73" s="16">
        <f t="shared" si="22"/>
        <v>1.0415932557590546</v>
      </c>
      <c r="O73" s="16">
        <f t="shared" si="23"/>
        <v>1.0415932557590546</v>
      </c>
      <c r="P73" s="1">
        <f>'App MESURE'!T69</f>
        <v>0.22320073862205661</v>
      </c>
      <c r="Q73" s="85">
        <v>14.997888549999997</v>
      </c>
      <c r="R73" s="78">
        <f t="shared" si="24"/>
        <v>0.6697663121058316</v>
      </c>
    </row>
    <row r="74" spans="1:18" s="1" customFormat="1" x14ac:dyDescent="0.2">
      <c r="A74" s="17">
        <v>35186</v>
      </c>
      <c r="B74" s="1">
        <f t="shared" si="16"/>
        <v>5</v>
      </c>
      <c r="C74" s="47"/>
      <c r="D74" s="47"/>
      <c r="E74" s="47"/>
      <c r="F74" s="51">
        <v>68.753591160220864</v>
      </c>
      <c r="G74" s="16">
        <f t="shared" si="14"/>
        <v>6.7521646384506376E-2</v>
      </c>
      <c r="H74" s="16">
        <f t="shared" si="15"/>
        <v>68.686069513836358</v>
      </c>
      <c r="I74" s="23">
        <f t="shared" si="17"/>
        <v>98.553400381565936</v>
      </c>
      <c r="J74" s="16">
        <f t="shared" si="18"/>
        <v>88.27029449643527</v>
      </c>
      <c r="K74" s="16">
        <f t="shared" si="19"/>
        <v>10.283105885130666</v>
      </c>
      <c r="L74" s="16">
        <f t="shared" si="20"/>
        <v>0</v>
      </c>
      <c r="M74" s="16">
        <f t="shared" si="21"/>
        <v>0.63839586643296897</v>
      </c>
      <c r="N74" s="16">
        <f t="shared" si="22"/>
        <v>0.39580543718844075</v>
      </c>
      <c r="O74" s="16">
        <f t="shared" si="23"/>
        <v>0.46332708357294711</v>
      </c>
      <c r="P74" s="1">
        <f>'App MESURE'!T70</f>
        <v>4.6882423006919076E-2</v>
      </c>
      <c r="Q74" s="85">
        <v>17.552778693548383</v>
      </c>
      <c r="R74" s="78">
        <f t="shared" si="24"/>
        <v>0.17342615531395431</v>
      </c>
    </row>
    <row r="75" spans="1:18" s="1" customFormat="1" x14ac:dyDescent="0.2">
      <c r="A75" s="17">
        <v>35217</v>
      </c>
      <c r="B75" s="1">
        <f t="shared" si="16"/>
        <v>6</v>
      </c>
      <c r="C75" s="47"/>
      <c r="D75" s="47"/>
      <c r="E75" s="47"/>
      <c r="F75" s="51">
        <v>33.353591160220923</v>
      </c>
      <c r="G75" s="16">
        <f t="shared" si="14"/>
        <v>0</v>
      </c>
      <c r="H75" s="16">
        <f t="shared" si="15"/>
        <v>33.353591160220923</v>
      </c>
      <c r="I75" s="23">
        <f t="shared" si="17"/>
        <v>43.636697045351589</v>
      </c>
      <c r="J75" s="16">
        <f t="shared" si="18"/>
        <v>43.184464524079019</v>
      </c>
      <c r="K75" s="16">
        <f t="shared" si="19"/>
        <v>0.45223252127257041</v>
      </c>
      <c r="L75" s="16">
        <f t="shared" si="20"/>
        <v>0</v>
      </c>
      <c r="M75" s="16">
        <f t="shared" si="21"/>
        <v>0.24259042924452823</v>
      </c>
      <c r="N75" s="16">
        <f t="shared" si="22"/>
        <v>0.15040606613160751</v>
      </c>
      <c r="O75" s="16">
        <f t="shared" si="23"/>
        <v>0.15040606613160751</v>
      </c>
      <c r="P75" s="1">
        <f>'App MESURE'!T71</f>
        <v>6.5866923204397299E-2</v>
      </c>
      <c r="Q75" s="85">
        <v>23.433120133333329</v>
      </c>
      <c r="R75" s="78">
        <f t="shared" si="24"/>
        <v>7.1468666868672757E-3</v>
      </c>
    </row>
    <row r="76" spans="1:18" s="1" customFormat="1" x14ac:dyDescent="0.2">
      <c r="A76" s="17">
        <v>35247</v>
      </c>
      <c r="B76" s="1">
        <f t="shared" si="16"/>
        <v>7</v>
      </c>
      <c r="C76" s="47"/>
      <c r="D76" s="47"/>
      <c r="E76" s="47"/>
      <c r="F76" s="51">
        <v>5.4016574585635286</v>
      </c>
      <c r="G76" s="16">
        <f t="shared" si="14"/>
        <v>0</v>
      </c>
      <c r="H76" s="16">
        <f t="shared" si="15"/>
        <v>5.4016574585635286</v>
      </c>
      <c r="I76" s="23">
        <f t="shared" si="17"/>
        <v>5.853889979836099</v>
      </c>
      <c r="J76" s="16">
        <f t="shared" si="18"/>
        <v>5.8531339827875737</v>
      </c>
      <c r="K76" s="16">
        <f t="shared" si="19"/>
        <v>7.5599704852535865E-4</v>
      </c>
      <c r="L76" s="16">
        <f t="shared" si="20"/>
        <v>0</v>
      </c>
      <c r="M76" s="16">
        <f t="shared" si="21"/>
        <v>9.218436311292072E-2</v>
      </c>
      <c r="N76" s="16">
        <f t="shared" si="22"/>
        <v>5.7154305130010845E-2</v>
      </c>
      <c r="O76" s="16">
        <f t="shared" si="23"/>
        <v>5.7154305130010845E-2</v>
      </c>
      <c r="P76" s="1">
        <f>'App MESURE'!T72</f>
        <v>9.9971404012977189E-3</v>
      </c>
      <c r="Q76" s="85">
        <v>26.182065483870968</v>
      </c>
      <c r="R76" s="78">
        <f t="shared" si="24"/>
        <v>2.2237981852509855E-3</v>
      </c>
    </row>
    <row r="77" spans="1:18" s="4" customFormat="1" ht="13.5" thickBot="1" x14ac:dyDescent="0.25">
      <c r="A77" s="17">
        <v>35278</v>
      </c>
      <c r="B77" s="4">
        <f t="shared" si="16"/>
        <v>8</v>
      </c>
      <c r="C77" s="48"/>
      <c r="D77" s="48"/>
      <c r="E77" s="48"/>
      <c r="F77" s="58">
        <v>1.3337016574585627</v>
      </c>
      <c r="G77" s="25">
        <f t="shared" si="14"/>
        <v>0</v>
      </c>
      <c r="H77" s="25">
        <f t="shared" si="15"/>
        <v>1.3337016574585627</v>
      </c>
      <c r="I77" s="24">
        <f t="shared" si="17"/>
        <v>1.3344576545070881</v>
      </c>
      <c r="J77" s="25">
        <f t="shared" si="18"/>
        <v>1.334444867468114</v>
      </c>
      <c r="K77" s="25">
        <f t="shared" si="19"/>
        <v>1.2787038974115816E-5</v>
      </c>
      <c r="L77" s="25">
        <f t="shared" si="20"/>
        <v>0</v>
      </c>
      <c r="M77" s="25">
        <f t="shared" si="21"/>
        <v>3.5030057982909875E-2</v>
      </c>
      <c r="N77" s="25">
        <f t="shared" si="22"/>
        <v>2.1718635949404121E-2</v>
      </c>
      <c r="O77" s="25">
        <f t="shared" si="23"/>
        <v>2.1718635949404121E-2</v>
      </c>
      <c r="P77" s="4">
        <f>'App MESURE'!T73</f>
        <v>8.0914355123003403E-3</v>
      </c>
      <c r="Q77" s="86">
        <v>23.625663193548387</v>
      </c>
      <c r="R77" s="79">
        <f t="shared" si="24"/>
        <v>1.8570059175300149E-4</v>
      </c>
    </row>
    <row r="78" spans="1:18" s="1" customFormat="1" x14ac:dyDescent="0.2">
      <c r="A78" s="17">
        <v>35309</v>
      </c>
      <c r="B78" s="1">
        <v>9</v>
      </c>
      <c r="C78" s="47"/>
      <c r="D78" s="47"/>
      <c r="E78" s="47"/>
      <c r="F78" s="51">
        <v>33.102209944751287</v>
      </c>
      <c r="G78" s="16">
        <f t="shared" si="14"/>
        <v>0</v>
      </c>
      <c r="H78" s="16">
        <f t="shared" si="15"/>
        <v>33.102209944751287</v>
      </c>
      <c r="I78" s="23">
        <f t="shared" ref="I78:I142" si="25">H78+K77-L77</f>
        <v>33.102222731790263</v>
      </c>
      <c r="J78" s="16">
        <f t="shared" si="18"/>
        <v>32.790547124330971</v>
      </c>
      <c r="K78" s="16">
        <f t="shared" ref="K78:K141" si="26">I78-J78</f>
        <v>0.31167560745929279</v>
      </c>
      <c r="L78" s="16">
        <f t="shared" ref="L78:L141" si="27">IF(K78&gt;$N$2,(K78-$N$2)/$L$2,0)</f>
        <v>0</v>
      </c>
      <c r="M78" s="16">
        <f t="shared" ref="M78:M142" si="28">L78+M77-N77</f>
        <v>1.3311422033505754E-2</v>
      </c>
      <c r="N78" s="16">
        <f t="shared" ref="N78:N141" si="29">$M$2*M78</f>
        <v>8.2530816607735667E-3</v>
      </c>
      <c r="O78" s="16">
        <f t="shared" ref="O78:O141" si="30">N78+G78</f>
        <v>8.2530816607735667E-3</v>
      </c>
      <c r="P78" s="1">
        <f>'App MESURE'!T74</f>
        <v>2.4018129814117745E-2</v>
      </c>
      <c r="Q78" s="85">
        <v>20.209096399999996</v>
      </c>
      <c r="R78" s="78">
        <f t="shared" si="24"/>
        <v>2.485367432772607E-4</v>
      </c>
    </row>
    <row r="79" spans="1:18" s="1" customFormat="1" x14ac:dyDescent="0.2">
      <c r="A79" s="17">
        <v>35339</v>
      </c>
      <c r="B79" s="1">
        <f t="shared" ref="B79:B89" si="31">B78+1</f>
        <v>10</v>
      </c>
      <c r="C79" s="47"/>
      <c r="D79" s="47"/>
      <c r="E79" s="47"/>
      <c r="F79" s="51">
        <v>24.15414364640878</v>
      </c>
      <c r="G79" s="16">
        <f t="shared" ref="G79:G141" si="32">IF((F79-$J$2)&gt;0,$I$2*(F79-$J$2),0)</f>
        <v>0</v>
      </c>
      <c r="H79" s="16">
        <f t="shared" ref="H79:H141" si="33">F79-G79</f>
        <v>24.15414364640878</v>
      </c>
      <c r="I79" s="23">
        <f t="shared" si="25"/>
        <v>24.465819253868073</v>
      </c>
      <c r="J79" s="16">
        <f t="shared" si="18"/>
        <v>24.286630963768012</v>
      </c>
      <c r="K79" s="16">
        <f t="shared" si="26"/>
        <v>0.17918829010006121</v>
      </c>
      <c r="L79" s="16">
        <f t="shared" si="27"/>
        <v>0</v>
      </c>
      <c r="M79" s="16">
        <f t="shared" si="28"/>
        <v>5.0583403727321868E-3</v>
      </c>
      <c r="N79" s="16">
        <f t="shared" si="29"/>
        <v>3.1361710310939556E-3</v>
      </c>
      <c r="O79" s="16">
        <f t="shared" si="30"/>
        <v>3.1361710310939556E-3</v>
      </c>
      <c r="P79" s="1">
        <f>'App MESURE'!T75</f>
        <v>1.4193856632259133E-2</v>
      </c>
      <c r="Q79" s="85">
        <v>17.734346661290321</v>
      </c>
      <c r="R79" s="78">
        <f t="shared" si="24"/>
        <v>1.222724108542157E-4</v>
      </c>
    </row>
    <row r="80" spans="1:18" s="1" customFormat="1" x14ac:dyDescent="0.2">
      <c r="A80" s="17">
        <v>35370</v>
      </c>
      <c r="B80" s="1">
        <f t="shared" si="31"/>
        <v>11</v>
      </c>
      <c r="C80" s="47"/>
      <c r="D80" s="47"/>
      <c r="E80" s="47"/>
      <c r="F80" s="51">
        <v>34.288397790055228</v>
      </c>
      <c r="G80" s="16">
        <f t="shared" si="32"/>
        <v>0</v>
      </c>
      <c r="H80" s="16">
        <f t="shared" si="33"/>
        <v>34.288397790055228</v>
      </c>
      <c r="I80" s="23">
        <f t="shared" si="25"/>
        <v>34.467586080155286</v>
      </c>
      <c r="J80" s="16">
        <f t="shared" si="18"/>
        <v>33.550911655637961</v>
      </c>
      <c r="K80" s="16">
        <f t="shared" si="26"/>
        <v>0.91667442451732484</v>
      </c>
      <c r="L80" s="16">
        <f t="shared" si="27"/>
        <v>0</v>
      </c>
      <c r="M80" s="16">
        <f t="shared" si="28"/>
        <v>1.9221693416382312E-3</v>
      </c>
      <c r="N80" s="16">
        <f t="shared" si="29"/>
        <v>1.1917449918157034E-3</v>
      </c>
      <c r="O80" s="16">
        <f t="shared" si="30"/>
        <v>1.1917449918157034E-3</v>
      </c>
      <c r="P80" s="1">
        <f>'App MESURE'!T76</f>
        <v>3.8211639323446296E-2</v>
      </c>
      <c r="Q80" s="85">
        <v>13.193847316666668</v>
      </c>
      <c r="R80" s="78">
        <f t="shared" si="24"/>
        <v>1.370472576325095E-3</v>
      </c>
    </row>
    <row r="81" spans="1:18" s="1" customFormat="1" x14ac:dyDescent="0.2">
      <c r="A81" s="17">
        <v>35400</v>
      </c>
      <c r="B81" s="1">
        <f t="shared" si="31"/>
        <v>12</v>
      </c>
      <c r="C81" s="47"/>
      <c r="D81" s="47"/>
      <c r="E81" s="47"/>
      <c r="F81" s="51">
        <v>210.08618784530341</v>
      </c>
      <c r="G81" s="16">
        <f t="shared" si="32"/>
        <v>2.8941735800861572</v>
      </c>
      <c r="H81" s="16">
        <f t="shared" si="33"/>
        <v>207.19201426521727</v>
      </c>
      <c r="I81" s="23">
        <f t="shared" si="25"/>
        <v>208.10868868973461</v>
      </c>
      <c r="J81" s="16">
        <f t="shared" si="18"/>
        <v>103.08778675854708</v>
      </c>
      <c r="K81" s="16">
        <f t="shared" si="26"/>
        <v>105.02090193118752</v>
      </c>
      <c r="L81" s="16">
        <f t="shared" si="27"/>
        <v>3.0998783727937185</v>
      </c>
      <c r="M81" s="16">
        <f t="shared" si="28"/>
        <v>3.1006087971435408</v>
      </c>
      <c r="N81" s="16">
        <f t="shared" si="29"/>
        <v>1.9223774542289953</v>
      </c>
      <c r="O81" s="16">
        <f t="shared" si="30"/>
        <v>4.8165510343151521</v>
      </c>
      <c r="P81" s="1">
        <f>'App MESURE'!T77</f>
        <v>4.1469492164012243</v>
      </c>
      <c r="Q81" s="85">
        <v>10.085238512903228</v>
      </c>
      <c r="R81" s="78">
        <f t="shared" si="24"/>
        <v>0.44836659455363692</v>
      </c>
    </row>
    <row r="82" spans="1:18" s="1" customFormat="1" x14ac:dyDescent="0.2">
      <c r="A82" s="17">
        <v>35431</v>
      </c>
      <c r="B82" s="1">
        <v>1</v>
      </c>
      <c r="C82" s="47"/>
      <c r="D82" s="47"/>
      <c r="E82" s="47"/>
      <c r="F82" s="51">
        <v>101.63756906077337</v>
      </c>
      <c r="G82" s="16">
        <f t="shared" si="32"/>
        <v>0.72520120439555658</v>
      </c>
      <c r="H82" s="16">
        <f t="shared" si="33"/>
        <v>100.91236785637781</v>
      </c>
      <c r="I82" s="23">
        <f t="shared" si="25"/>
        <v>202.83339141477163</v>
      </c>
      <c r="J82" s="16">
        <f t="shared" si="18"/>
        <v>101.96161222647324</v>
      </c>
      <c r="K82" s="16">
        <f t="shared" si="26"/>
        <v>100.87177918829839</v>
      </c>
      <c r="L82" s="16">
        <f t="shared" si="27"/>
        <v>2.9320920718318844</v>
      </c>
      <c r="M82" s="16">
        <f t="shared" si="28"/>
        <v>4.1103234147464303</v>
      </c>
      <c r="N82" s="16">
        <f t="shared" si="29"/>
        <v>2.5484005171427868</v>
      </c>
      <c r="O82" s="16">
        <f t="shared" si="30"/>
        <v>3.2736017215383435</v>
      </c>
      <c r="P82" s="1">
        <f>'App MESURE'!T78</f>
        <v>4.842469018757761</v>
      </c>
      <c r="Q82" s="85">
        <v>9.9935739064516138</v>
      </c>
      <c r="R82" s="78">
        <f t="shared" si="24"/>
        <v>2.4613445962845604</v>
      </c>
    </row>
    <row r="83" spans="1:18" s="1" customFormat="1" x14ac:dyDescent="0.2">
      <c r="A83" s="17">
        <v>35462</v>
      </c>
      <c r="B83" s="1">
        <f t="shared" si="31"/>
        <v>2</v>
      </c>
      <c r="C83" s="47"/>
      <c r="D83" s="47"/>
      <c r="E83" s="47"/>
      <c r="F83" s="51">
        <v>5.0182320441988848</v>
      </c>
      <c r="G83" s="16">
        <f t="shared" si="32"/>
        <v>0</v>
      </c>
      <c r="H83" s="16">
        <f t="shared" si="33"/>
        <v>5.0182320441988848</v>
      </c>
      <c r="I83" s="23">
        <f t="shared" si="25"/>
        <v>102.95791916066538</v>
      </c>
      <c r="J83" s="16">
        <f t="shared" si="18"/>
        <v>82.637052547186642</v>
      </c>
      <c r="K83" s="16">
        <f t="shared" si="26"/>
        <v>20.320866613478742</v>
      </c>
      <c r="L83" s="16">
        <f t="shared" si="27"/>
        <v>0</v>
      </c>
      <c r="M83" s="16">
        <f t="shared" si="28"/>
        <v>1.5619228976036434</v>
      </c>
      <c r="N83" s="16">
        <f t="shared" si="29"/>
        <v>0.9683921965142589</v>
      </c>
      <c r="O83" s="16">
        <f t="shared" si="30"/>
        <v>0.9683921965142589</v>
      </c>
      <c r="P83" s="1">
        <f>'App MESURE'!T79</f>
        <v>1.0472190529072176</v>
      </c>
      <c r="Q83" s="85">
        <v>12.381923571428572</v>
      </c>
      <c r="R83" s="78">
        <f t="shared" si="24"/>
        <v>6.2136732887961375E-3</v>
      </c>
    </row>
    <row r="84" spans="1:18" s="1" customFormat="1" x14ac:dyDescent="0.2">
      <c r="A84" s="17">
        <v>35490</v>
      </c>
      <c r="B84" s="1">
        <f t="shared" si="31"/>
        <v>3</v>
      </c>
      <c r="C84" s="47"/>
      <c r="D84" s="47"/>
      <c r="E84" s="47"/>
      <c r="F84" s="51">
        <v>20.413812154696103</v>
      </c>
      <c r="G84" s="16">
        <f t="shared" si="32"/>
        <v>0</v>
      </c>
      <c r="H84" s="16">
        <f t="shared" si="33"/>
        <v>20.413812154696103</v>
      </c>
      <c r="I84" s="23">
        <f t="shared" si="25"/>
        <v>40.734678768174845</v>
      </c>
      <c r="J84" s="16">
        <f t="shared" si="18"/>
        <v>39.571658105072153</v>
      </c>
      <c r="K84" s="16">
        <f t="shared" si="26"/>
        <v>1.1630206631026923</v>
      </c>
      <c r="L84" s="16">
        <f t="shared" si="27"/>
        <v>0</v>
      </c>
      <c r="M84" s="16">
        <f t="shared" si="28"/>
        <v>0.59353070108938455</v>
      </c>
      <c r="N84" s="16">
        <f t="shared" si="29"/>
        <v>0.36798903467541844</v>
      </c>
      <c r="O84" s="16">
        <f t="shared" si="30"/>
        <v>0.36798903467541844</v>
      </c>
      <c r="P84" s="1">
        <f>'App MESURE'!T80</f>
        <v>0.42192097968643572</v>
      </c>
      <c r="Q84" s="85">
        <v>15.074186241935486</v>
      </c>
      <c r="R84" s="78">
        <f t="shared" si="24"/>
        <v>2.9086546926713917E-3</v>
      </c>
    </row>
    <row r="85" spans="1:18" s="1" customFormat="1" x14ac:dyDescent="0.2">
      <c r="A85" s="17">
        <v>35521</v>
      </c>
      <c r="B85" s="1">
        <f t="shared" si="31"/>
        <v>4</v>
      </c>
      <c r="C85" s="47"/>
      <c r="D85" s="47"/>
      <c r="E85" s="47"/>
      <c r="F85" s="51">
        <v>111.54640883977878</v>
      </c>
      <c r="G85" s="16">
        <f t="shared" si="32"/>
        <v>0.92337799997566461</v>
      </c>
      <c r="H85" s="16">
        <f t="shared" si="33"/>
        <v>110.62303083980311</v>
      </c>
      <c r="I85" s="23">
        <f t="shared" si="25"/>
        <v>111.78605150290579</v>
      </c>
      <c r="J85" s="16">
        <f t="shared" si="18"/>
        <v>94.190008812778487</v>
      </c>
      <c r="K85" s="16">
        <f t="shared" si="26"/>
        <v>17.596042690127305</v>
      </c>
      <c r="L85" s="16">
        <f t="shared" si="27"/>
        <v>0</v>
      </c>
      <c r="M85" s="16">
        <f t="shared" si="28"/>
        <v>0.22554166641396611</v>
      </c>
      <c r="N85" s="16">
        <f t="shared" si="29"/>
        <v>0.13983583317665899</v>
      </c>
      <c r="O85" s="16">
        <f t="shared" si="30"/>
        <v>1.0632138331523235</v>
      </c>
      <c r="P85" s="1">
        <f>'App MESURE'!T81</f>
        <v>0.33827684983718886</v>
      </c>
      <c r="Q85" s="85">
        <v>15.7534279</v>
      </c>
      <c r="R85" s="78">
        <f t="shared" si="24"/>
        <v>0.52553362977804785</v>
      </c>
    </row>
    <row r="86" spans="1:18" s="1" customFormat="1" x14ac:dyDescent="0.2">
      <c r="A86" s="17">
        <v>35551</v>
      </c>
      <c r="B86" s="1">
        <f t="shared" si="31"/>
        <v>5</v>
      </c>
      <c r="C86" s="47"/>
      <c r="D86" s="47"/>
      <c r="E86" s="47"/>
      <c r="F86" s="51">
        <v>32.261325966850727</v>
      </c>
      <c r="G86" s="16">
        <f t="shared" si="32"/>
        <v>0</v>
      </c>
      <c r="H86" s="16">
        <f t="shared" si="33"/>
        <v>32.261325966850727</v>
      </c>
      <c r="I86" s="23">
        <f t="shared" si="25"/>
        <v>49.857368656978032</v>
      </c>
      <c r="J86" s="16">
        <f t="shared" si="18"/>
        <v>48.329728712299691</v>
      </c>
      <c r="K86" s="16">
        <f t="shared" si="26"/>
        <v>1.5276399446783415</v>
      </c>
      <c r="L86" s="16">
        <f t="shared" si="27"/>
        <v>0</v>
      </c>
      <c r="M86" s="16">
        <f t="shared" si="28"/>
        <v>8.5705833237307127E-2</v>
      </c>
      <c r="N86" s="16">
        <f t="shared" si="29"/>
        <v>5.3137616607130421E-2</v>
      </c>
      <c r="O86" s="16">
        <f t="shared" si="30"/>
        <v>5.3137616607130421E-2</v>
      </c>
      <c r="P86" s="1">
        <f>'App MESURE'!T82</f>
        <v>5.9108092622672748E-2</v>
      </c>
      <c r="Q86" s="85">
        <v>17.428687322580643</v>
      </c>
      <c r="R86" s="78">
        <f t="shared" si="24"/>
        <v>3.5646583852166176E-5</v>
      </c>
    </row>
    <row r="87" spans="1:18" s="1" customFormat="1" x14ac:dyDescent="0.2">
      <c r="A87" s="17">
        <v>35582</v>
      </c>
      <c r="B87" s="1">
        <f t="shared" si="31"/>
        <v>6</v>
      </c>
      <c r="C87" s="47"/>
      <c r="D87" s="47"/>
      <c r="E87" s="47"/>
      <c r="F87" s="51">
        <v>21.330939226519249</v>
      </c>
      <c r="G87" s="16">
        <f t="shared" si="32"/>
        <v>0</v>
      </c>
      <c r="H87" s="16">
        <f t="shared" si="33"/>
        <v>21.330939226519249</v>
      </c>
      <c r="I87" s="23">
        <f t="shared" si="25"/>
        <v>22.85857917119759</v>
      </c>
      <c r="J87" s="16">
        <f t="shared" si="18"/>
        <v>22.756734553985432</v>
      </c>
      <c r="K87" s="16">
        <f t="shared" si="26"/>
        <v>0.10184461721215854</v>
      </c>
      <c r="L87" s="16">
        <f t="shared" si="27"/>
        <v>0</v>
      </c>
      <c r="M87" s="16">
        <f t="shared" si="28"/>
        <v>3.2568216630176706E-2</v>
      </c>
      <c r="N87" s="16">
        <f t="shared" si="29"/>
        <v>2.0192294310709558E-2</v>
      </c>
      <c r="O87" s="16">
        <f t="shared" si="30"/>
        <v>2.0192294310709558E-2</v>
      </c>
      <c r="P87" s="1">
        <f>'App MESURE'!T83</f>
        <v>4.2472920419499488E-2</v>
      </c>
      <c r="Q87" s="85">
        <v>20.316358399999999</v>
      </c>
      <c r="R87" s="78">
        <f t="shared" si="24"/>
        <v>4.9642629979969148E-4</v>
      </c>
    </row>
    <row r="88" spans="1:18" s="1" customFormat="1" x14ac:dyDescent="0.2">
      <c r="A88" s="17">
        <v>35612</v>
      </c>
      <c r="B88" s="1">
        <f t="shared" si="31"/>
        <v>7</v>
      </c>
      <c r="C88" s="47"/>
      <c r="D88" s="47"/>
      <c r="E88" s="47"/>
      <c r="F88" s="51">
        <v>3.1580110497237457</v>
      </c>
      <c r="G88" s="16">
        <f t="shared" si="32"/>
        <v>0</v>
      </c>
      <c r="H88" s="16">
        <f t="shared" si="33"/>
        <v>3.1580110497237457</v>
      </c>
      <c r="I88" s="23">
        <f t="shared" si="25"/>
        <v>3.2598556669359042</v>
      </c>
      <c r="J88" s="16">
        <f t="shared" si="18"/>
        <v>3.2596637440890586</v>
      </c>
      <c r="K88" s="16">
        <f t="shared" si="26"/>
        <v>1.9192284684566019E-4</v>
      </c>
      <c r="L88" s="16">
        <f t="shared" si="27"/>
        <v>0</v>
      </c>
      <c r="M88" s="16">
        <f t="shared" si="28"/>
        <v>1.2375922319467148E-2</v>
      </c>
      <c r="N88" s="16">
        <f t="shared" si="29"/>
        <v>7.673071838069632E-3</v>
      </c>
      <c r="O88" s="16">
        <f t="shared" si="30"/>
        <v>7.673071838069632E-3</v>
      </c>
      <c r="P88" s="1">
        <f>'App MESURE'!T84</f>
        <v>2.7200552841864192E-2</v>
      </c>
      <c r="Q88" s="85">
        <v>23.41719296774194</v>
      </c>
      <c r="R88" s="78">
        <f t="shared" si="24"/>
        <v>3.8132251435355743E-4</v>
      </c>
    </row>
    <row r="89" spans="1:18" s="4" customFormat="1" ht="13.5" thickBot="1" x14ac:dyDescent="0.25">
      <c r="A89" s="17">
        <v>35643</v>
      </c>
      <c r="B89" s="4">
        <f t="shared" si="31"/>
        <v>8</v>
      </c>
      <c r="C89" s="48"/>
      <c r="D89" s="48"/>
      <c r="E89" s="48"/>
      <c r="F89" s="58">
        <v>12.507182320441959</v>
      </c>
      <c r="G89" s="25">
        <f t="shared" si="32"/>
        <v>0</v>
      </c>
      <c r="H89" s="25">
        <f t="shared" si="33"/>
        <v>12.507182320441959</v>
      </c>
      <c r="I89" s="24">
        <f t="shared" si="25"/>
        <v>12.507374243288805</v>
      </c>
      <c r="J89" s="25">
        <f t="shared" si="18"/>
        <v>12.497689924516322</v>
      </c>
      <c r="K89" s="25">
        <f t="shared" si="26"/>
        <v>9.6843187724822144E-3</v>
      </c>
      <c r="L89" s="25">
        <f t="shared" si="27"/>
        <v>0</v>
      </c>
      <c r="M89" s="25">
        <f t="shared" si="28"/>
        <v>4.7028504813975162E-3</v>
      </c>
      <c r="N89" s="25">
        <f t="shared" si="29"/>
        <v>2.91576729846646E-3</v>
      </c>
      <c r="O89" s="25">
        <f t="shared" si="30"/>
        <v>2.91576729846646E-3</v>
      </c>
      <c r="P89" s="4">
        <f>'App MESURE'!T85</f>
        <v>2.9915054159161014E-2</v>
      </c>
      <c r="Q89" s="86">
        <v>24.213919129032256</v>
      </c>
      <c r="R89" s="79">
        <f t="shared" si="24"/>
        <v>7.289614909860736E-4</v>
      </c>
    </row>
    <row r="90" spans="1:18" s="1" customFormat="1" x14ac:dyDescent="0.2">
      <c r="A90" s="17">
        <v>35674</v>
      </c>
      <c r="B90" s="1">
        <f t="shared" ref="B90:B153" si="34">B78</f>
        <v>9</v>
      </c>
      <c r="C90" s="47"/>
      <c r="D90" s="47"/>
      <c r="E90" s="47"/>
      <c r="F90" s="51">
        <v>62.046961325966727</v>
      </c>
      <c r="G90" s="16">
        <f t="shared" si="32"/>
        <v>0</v>
      </c>
      <c r="H90" s="16">
        <f t="shared" si="33"/>
        <v>62.046961325966727</v>
      </c>
      <c r="I90" s="23">
        <f t="shared" si="25"/>
        <v>62.056645644739206</v>
      </c>
      <c r="J90" s="16">
        <f t="shared" si="18"/>
        <v>60.657896585685755</v>
      </c>
      <c r="K90" s="16">
        <f t="shared" si="26"/>
        <v>1.3987490590534506</v>
      </c>
      <c r="L90" s="16">
        <f t="shared" si="27"/>
        <v>0</v>
      </c>
      <c r="M90" s="16">
        <f t="shared" si="28"/>
        <v>1.7870831829310562E-3</v>
      </c>
      <c r="N90" s="16">
        <f t="shared" si="29"/>
        <v>1.1079915734172549E-3</v>
      </c>
      <c r="O90" s="16">
        <f t="shared" si="30"/>
        <v>1.1079915734172549E-3</v>
      </c>
      <c r="P90" s="1">
        <f>'App MESURE'!T86</f>
        <v>0.38730310406349749</v>
      </c>
      <c r="Q90" s="85">
        <v>22.783803366666668</v>
      </c>
      <c r="R90" s="78">
        <f t="shared" si="24"/>
        <v>0.14914666491122575</v>
      </c>
    </row>
    <row r="91" spans="1:18" s="1" customFormat="1" x14ac:dyDescent="0.2">
      <c r="A91" s="17">
        <v>35704</v>
      </c>
      <c r="B91" s="1">
        <f t="shared" si="34"/>
        <v>10</v>
      </c>
      <c r="C91" s="47"/>
      <c r="D91" s="47"/>
      <c r="E91" s="47"/>
      <c r="F91" s="51">
        <v>35.799999999999962</v>
      </c>
      <c r="G91" s="16">
        <f t="shared" si="32"/>
        <v>0</v>
      </c>
      <c r="H91" s="16">
        <f t="shared" si="33"/>
        <v>35.799999999999962</v>
      </c>
      <c r="I91" s="23">
        <f t="shared" si="25"/>
        <v>37.198749059053412</v>
      </c>
      <c r="J91" s="16">
        <f t="shared" si="18"/>
        <v>36.683922588173353</v>
      </c>
      <c r="K91" s="16">
        <f t="shared" si="26"/>
        <v>0.51482647088005962</v>
      </c>
      <c r="L91" s="16">
        <f t="shared" si="27"/>
        <v>0</v>
      </c>
      <c r="M91" s="16">
        <f t="shared" si="28"/>
        <v>6.7909160951380135E-4</v>
      </c>
      <c r="N91" s="16">
        <f t="shared" si="29"/>
        <v>4.2103679789855681E-4</v>
      </c>
      <c r="O91" s="16">
        <f t="shared" si="30"/>
        <v>4.2103679789855681E-4</v>
      </c>
      <c r="P91" s="1">
        <f>'App MESURE'!T87</f>
        <v>0.29042734234561651</v>
      </c>
      <c r="Q91" s="85">
        <v>19.089686838709675</v>
      </c>
      <c r="R91" s="78">
        <f t="shared" si="24"/>
        <v>8.4103657257436334E-2</v>
      </c>
    </row>
    <row r="92" spans="1:18" s="1" customFormat="1" x14ac:dyDescent="0.2">
      <c r="A92" s="17">
        <v>35735</v>
      </c>
      <c r="B92" s="1">
        <f t="shared" si="34"/>
        <v>11</v>
      </c>
      <c r="C92" s="47"/>
      <c r="D92" s="47"/>
      <c r="E92" s="47"/>
      <c r="F92" s="51">
        <v>84.4348066298341</v>
      </c>
      <c r="G92" s="16">
        <f t="shared" si="32"/>
        <v>0.38114595577677107</v>
      </c>
      <c r="H92" s="16">
        <f t="shared" si="33"/>
        <v>84.053660674057326</v>
      </c>
      <c r="I92" s="23">
        <f t="shared" si="25"/>
        <v>84.568487144937393</v>
      </c>
      <c r="J92" s="16">
        <f t="shared" si="18"/>
        <v>73.719573478964904</v>
      </c>
      <c r="K92" s="16">
        <f t="shared" si="26"/>
        <v>10.848913665972489</v>
      </c>
      <c r="L92" s="16">
        <f t="shared" si="27"/>
        <v>0</v>
      </c>
      <c r="M92" s="16">
        <f t="shared" si="28"/>
        <v>2.5805481161524454E-4</v>
      </c>
      <c r="N92" s="16">
        <f t="shared" si="29"/>
        <v>1.5999398320145161E-4</v>
      </c>
      <c r="O92" s="16">
        <f t="shared" si="30"/>
        <v>0.38130594975997251</v>
      </c>
      <c r="P92" s="1">
        <f>'App MESURE'!T88</f>
        <v>0.36068085802401384</v>
      </c>
      <c r="Q92" s="85">
        <v>13.585023883333331</v>
      </c>
      <c r="R92" s="78">
        <f t="shared" si="24"/>
        <v>4.2539440911671051E-4</v>
      </c>
    </row>
    <row r="93" spans="1:18" s="1" customFormat="1" x14ac:dyDescent="0.2">
      <c r="A93" s="17">
        <v>35765</v>
      </c>
      <c r="B93" s="1">
        <f t="shared" si="34"/>
        <v>12</v>
      </c>
      <c r="C93" s="47"/>
      <c r="D93" s="47"/>
      <c r="E93" s="47"/>
      <c r="F93" s="51">
        <v>97.424861878452887</v>
      </c>
      <c r="G93" s="16">
        <f t="shared" si="32"/>
        <v>0.64094706074914687</v>
      </c>
      <c r="H93" s="16">
        <f t="shared" si="33"/>
        <v>96.783914817703746</v>
      </c>
      <c r="I93" s="23">
        <f t="shared" si="25"/>
        <v>107.63282848367624</v>
      </c>
      <c r="J93" s="16">
        <f t="shared" si="18"/>
        <v>80.278789742422333</v>
      </c>
      <c r="K93" s="16">
        <f t="shared" si="26"/>
        <v>27.354038741253902</v>
      </c>
      <c r="L93" s="16">
        <f t="shared" si="27"/>
        <v>0</v>
      </c>
      <c r="M93" s="16">
        <f t="shared" si="28"/>
        <v>9.8060828413792933E-5</v>
      </c>
      <c r="N93" s="16">
        <f t="shared" si="29"/>
        <v>6.0797713616551621E-5</v>
      </c>
      <c r="O93" s="16">
        <f t="shared" si="30"/>
        <v>0.64100785846276342</v>
      </c>
      <c r="P93" s="1">
        <f>'App MESURE'!T89</f>
        <v>0.49933633566898478</v>
      </c>
      <c r="Q93" s="85">
        <v>10.316799387096772</v>
      </c>
      <c r="R93" s="78">
        <f t="shared" si="24"/>
        <v>2.0070820370708144E-2</v>
      </c>
    </row>
    <row r="94" spans="1:18" s="1" customFormat="1" x14ac:dyDescent="0.2">
      <c r="A94" s="17">
        <v>35796</v>
      </c>
      <c r="B94" s="1">
        <f t="shared" si="34"/>
        <v>1</v>
      </c>
      <c r="C94" s="47"/>
      <c r="D94" s="47"/>
      <c r="E94" s="47"/>
      <c r="F94" s="51">
        <v>43.164088397790003</v>
      </c>
      <c r="G94" s="16">
        <f t="shared" si="32"/>
        <v>0</v>
      </c>
      <c r="H94" s="16">
        <f t="shared" si="33"/>
        <v>43.164088397790003</v>
      </c>
      <c r="I94" s="23">
        <f t="shared" si="25"/>
        <v>70.518127139043912</v>
      </c>
      <c r="J94" s="16">
        <f t="shared" si="18"/>
        <v>59.837326591245287</v>
      </c>
      <c r="K94" s="16">
        <f t="shared" si="26"/>
        <v>10.680800547798626</v>
      </c>
      <c r="L94" s="16">
        <f t="shared" si="27"/>
        <v>0</v>
      </c>
      <c r="M94" s="16">
        <f t="shared" si="28"/>
        <v>3.7263114797241312E-5</v>
      </c>
      <c r="N94" s="16">
        <f t="shared" si="29"/>
        <v>2.3103131174289613E-5</v>
      </c>
      <c r="O94" s="16">
        <f t="shared" si="30"/>
        <v>2.3103131174289613E-5</v>
      </c>
      <c r="P94" s="1">
        <f>'App MESURE'!T90</f>
        <v>0.38786822019451522</v>
      </c>
      <c r="Q94" s="85">
        <v>9.360536029032259</v>
      </c>
      <c r="R94" s="78">
        <f t="shared" si="24"/>
        <v>0.15042383482987665</v>
      </c>
    </row>
    <row r="95" spans="1:18" s="1" customFormat="1" x14ac:dyDescent="0.2">
      <c r="A95" s="17">
        <v>35827</v>
      </c>
      <c r="B95" s="1">
        <f t="shared" si="34"/>
        <v>2</v>
      </c>
      <c r="C95" s="47"/>
      <c r="D95" s="47"/>
      <c r="E95" s="47"/>
      <c r="F95" s="51">
        <v>79.532044198894894</v>
      </c>
      <c r="G95" s="16">
        <f t="shared" si="32"/>
        <v>0.28309070715798695</v>
      </c>
      <c r="H95" s="16">
        <f t="shared" si="33"/>
        <v>79.248953491736913</v>
      </c>
      <c r="I95" s="23">
        <f t="shared" si="25"/>
        <v>89.929754039535538</v>
      </c>
      <c r="J95" s="16">
        <f t="shared" si="18"/>
        <v>76.473647450155198</v>
      </c>
      <c r="K95" s="16">
        <f t="shared" si="26"/>
        <v>13.45610658938034</v>
      </c>
      <c r="L95" s="16">
        <f t="shared" si="27"/>
        <v>0</v>
      </c>
      <c r="M95" s="16">
        <f t="shared" si="28"/>
        <v>1.4159983622951699E-5</v>
      </c>
      <c r="N95" s="16">
        <f t="shared" si="29"/>
        <v>8.7791898462300537E-6</v>
      </c>
      <c r="O95" s="16">
        <f t="shared" si="30"/>
        <v>0.28309948634783316</v>
      </c>
      <c r="P95" s="1">
        <f>'App MESURE'!T91</f>
        <v>1.5147493822525948</v>
      </c>
      <c r="Q95" s="85">
        <v>13.08242230357143</v>
      </c>
      <c r="R95" s="78">
        <f t="shared" si="24"/>
        <v>1.5169614660822104</v>
      </c>
    </row>
    <row r="96" spans="1:18" s="1" customFormat="1" x14ac:dyDescent="0.2">
      <c r="A96" s="17">
        <v>35855</v>
      </c>
      <c r="B96" s="1">
        <f t="shared" si="34"/>
        <v>3</v>
      </c>
      <c r="C96" s="47"/>
      <c r="D96" s="47"/>
      <c r="E96" s="47"/>
      <c r="F96" s="51">
        <v>25.067955801104926</v>
      </c>
      <c r="G96" s="16">
        <f t="shared" si="32"/>
        <v>0</v>
      </c>
      <c r="H96" s="16">
        <f t="shared" si="33"/>
        <v>25.067955801104926</v>
      </c>
      <c r="I96" s="23">
        <f t="shared" si="25"/>
        <v>38.52406239048527</v>
      </c>
      <c r="J96" s="16">
        <f t="shared" si="18"/>
        <v>37.477947558909577</v>
      </c>
      <c r="K96" s="16">
        <f t="shared" si="26"/>
        <v>1.046114831575693</v>
      </c>
      <c r="L96" s="16">
        <f t="shared" si="27"/>
        <v>0</v>
      </c>
      <c r="M96" s="16">
        <f t="shared" si="28"/>
        <v>5.3807937767216455E-6</v>
      </c>
      <c r="N96" s="16">
        <f t="shared" si="29"/>
        <v>3.3360921415674201E-6</v>
      </c>
      <c r="O96" s="16">
        <f t="shared" si="30"/>
        <v>3.3360921415674201E-6</v>
      </c>
      <c r="P96" s="1">
        <f>'App MESURE'!T92</f>
        <v>0.10405356967684042</v>
      </c>
      <c r="Q96" s="85">
        <v>14.648025758064515</v>
      </c>
      <c r="R96" s="78">
        <f t="shared" si="24"/>
        <v>1.0826451109030393E-2</v>
      </c>
    </row>
    <row r="97" spans="1:18" s="1" customFormat="1" x14ac:dyDescent="0.2">
      <c r="A97" s="17">
        <v>35886</v>
      </c>
      <c r="B97" s="1">
        <f t="shared" si="34"/>
        <v>4</v>
      </c>
      <c r="C97" s="47"/>
      <c r="D97" s="47"/>
      <c r="E97" s="47"/>
      <c r="F97" s="51">
        <v>14.839779005524832</v>
      </c>
      <c r="G97" s="16">
        <f t="shared" si="32"/>
        <v>0</v>
      </c>
      <c r="H97" s="16">
        <f t="shared" si="33"/>
        <v>14.839779005524832</v>
      </c>
      <c r="I97" s="23">
        <f t="shared" si="25"/>
        <v>15.885893837100525</v>
      </c>
      <c r="J97" s="16">
        <f t="shared" si="18"/>
        <v>15.803471515858611</v>
      </c>
      <c r="K97" s="16">
        <f t="shared" si="26"/>
        <v>8.2422321241914176E-2</v>
      </c>
      <c r="L97" s="16">
        <f t="shared" si="27"/>
        <v>0</v>
      </c>
      <c r="M97" s="16">
        <f t="shared" si="28"/>
        <v>2.0447016351542254E-6</v>
      </c>
      <c r="N97" s="16">
        <f t="shared" si="29"/>
        <v>1.2677150137956198E-6</v>
      </c>
      <c r="O97" s="16">
        <f t="shared" si="30"/>
        <v>1.2677150137956198E-6</v>
      </c>
      <c r="P97" s="1">
        <f>'App MESURE'!T93</f>
        <v>5.1544283964885307E-2</v>
      </c>
      <c r="Q97" s="85">
        <v>14.049226616666667</v>
      </c>
      <c r="R97" s="78">
        <f t="shared" si="24"/>
        <v>2.6566825241345184E-3</v>
      </c>
    </row>
    <row r="98" spans="1:18" s="1" customFormat="1" x14ac:dyDescent="0.2">
      <c r="A98" s="17">
        <v>35916</v>
      </c>
      <c r="B98" s="1">
        <f t="shared" si="34"/>
        <v>5</v>
      </c>
      <c r="C98" s="47"/>
      <c r="D98" s="47"/>
      <c r="E98" s="47"/>
      <c r="F98" s="51">
        <v>39.222099447513756</v>
      </c>
      <c r="G98" s="16">
        <f t="shared" si="32"/>
        <v>0</v>
      </c>
      <c r="H98" s="16">
        <f t="shared" si="33"/>
        <v>39.222099447513756</v>
      </c>
      <c r="I98" s="23">
        <f t="shared" si="25"/>
        <v>39.30452176875567</v>
      </c>
      <c r="J98" s="16">
        <f t="shared" si="18"/>
        <v>38.382105157031965</v>
      </c>
      <c r="K98" s="16">
        <f t="shared" si="26"/>
        <v>0.9224166117237047</v>
      </c>
      <c r="L98" s="16">
        <f t="shared" si="27"/>
        <v>0</v>
      </c>
      <c r="M98" s="16">
        <f t="shared" si="28"/>
        <v>7.7698662135860558E-7</v>
      </c>
      <c r="N98" s="16">
        <f t="shared" si="29"/>
        <v>4.8173170524233549E-7</v>
      </c>
      <c r="O98" s="16">
        <f t="shared" si="30"/>
        <v>4.8173170524233549E-7</v>
      </c>
      <c r="P98" s="1">
        <f>'App MESURE'!T94</f>
        <v>1.9369459527514329E-2</v>
      </c>
      <c r="Q98" s="85">
        <v>16.021681661290323</v>
      </c>
      <c r="R98" s="78">
        <f t="shared" si="24"/>
        <v>3.7515730085454547E-4</v>
      </c>
    </row>
    <row r="99" spans="1:18" s="1" customFormat="1" x14ac:dyDescent="0.2">
      <c r="A99" s="17">
        <v>35947</v>
      </c>
      <c r="B99" s="1">
        <f t="shared" si="34"/>
        <v>6</v>
      </c>
      <c r="C99" s="47"/>
      <c r="D99" s="47"/>
      <c r="E99" s="47"/>
      <c r="F99" s="51">
        <v>28.558011049723667</v>
      </c>
      <c r="G99" s="16">
        <f t="shared" si="32"/>
        <v>0</v>
      </c>
      <c r="H99" s="16">
        <f t="shared" si="33"/>
        <v>28.558011049723667</v>
      </c>
      <c r="I99" s="23">
        <f t="shared" si="25"/>
        <v>29.480427661447372</v>
      </c>
      <c r="J99" s="16">
        <f t="shared" si="18"/>
        <v>29.3245873946301</v>
      </c>
      <c r="K99" s="16">
        <f t="shared" si="26"/>
        <v>0.15584026681727181</v>
      </c>
      <c r="L99" s="16">
        <f t="shared" si="27"/>
        <v>0</v>
      </c>
      <c r="M99" s="16">
        <f t="shared" si="28"/>
        <v>2.9525491611627009E-7</v>
      </c>
      <c r="N99" s="16">
        <f t="shared" si="29"/>
        <v>1.8305804799208745E-7</v>
      </c>
      <c r="O99" s="16">
        <f t="shared" si="30"/>
        <v>1.8305804799208745E-7</v>
      </c>
      <c r="P99" s="1">
        <f>'App MESURE'!T95</f>
        <v>3.2045694707187586E-2</v>
      </c>
      <c r="Q99" s="85">
        <v>22.697513866666668</v>
      </c>
      <c r="R99" s="78">
        <f t="shared" si="24"/>
        <v>1.0269148168551416E-3</v>
      </c>
    </row>
    <row r="100" spans="1:18" s="1" customFormat="1" x14ac:dyDescent="0.2">
      <c r="A100" s="17">
        <v>35977</v>
      </c>
      <c r="B100" s="1">
        <f t="shared" si="34"/>
        <v>7</v>
      </c>
      <c r="C100" s="47"/>
      <c r="D100" s="47"/>
      <c r="E100" s="47"/>
      <c r="F100" s="51">
        <v>5.9690607734806367</v>
      </c>
      <c r="G100" s="16">
        <f t="shared" si="32"/>
        <v>0</v>
      </c>
      <c r="H100" s="16">
        <f t="shared" si="33"/>
        <v>5.9690607734806367</v>
      </c>
      <c r="I100" s="23">
        <f t="shared" si="25"/>
        <v>6.1249010402979085</v>
      </c>
      <c r="J100" s="16">
        <f t="shared" si="18"/>
        <v>6.1240802633794011</v>
      </c>
      <c r="K100" s="16">
        <f t="shared" si="26"/>
        <v>8.207769185073488E-4</v>
      </c>
      <c r="L100" s="16">
        <f t="shared" si="27"/>
        <v>0</v>
      </c>
      <c r="M100" s="16">
        <f t="shared" si="28"/>
        <v>1.1219686812418263E-7</v>
      </c>
      <c r="N100" s="16">
        <f t="shared" si="29"/>
        <v>6.9562058236993237E-8</v>
      </c>
      <c r="O100" s="16">
        <f t="shared" si="30"/>
        <v>6.9562058236993237E-8</v>
      </c>
      <c r="P100" s="1">
        <f>'App MESURE'!T96</f>
        <v>1.2746354011654587E-2</v>
      </c>
      <c r="Q100" s="85">
        <v>26.570545548387095</v>
      </c>
      <c r="R100" s="78">
        <f t="shared" si="24"/>
        <v>1.6246776727002173E-4</v>
      </c>
    </row>
    <row r="101" spans="1:18" s="1" customFormat="1" ht="13.5" thickBot="1" x14ac:dyDescent="0.25">
      <c r="A101" s="17">
        <v>36008</v>
      </c>
      <c r="B101" s="4">
        <f t="shared" si="34"/>
        <v>8</v>
      </c>
      <c r="C101" s="48"/>
      <c r="D101" s="48"/>
      <c r="E101" s="48"/>
      <c r="F101" s="58">
        <v>5.6563535911602134</v>
      </c>
      <c r="G101" s="25">
        <f t="shared" si="32"/>
        <v>0</v>
      </c>
      <c r="H101" s="25">
        <f t="shared" si="33"/>
        <v>5.6563535911602134</v>
      </c>
      <c r="I101" s="24">
        <f t="shared" si="25"/>
        <v>5.6571743680787208</v>
      </c>
      <c r="J101" s="25">
        <f t="shared" si="18"/>
        <v>5.6565521195980413</v>
      </c>
      <c r="K101" s="25">
        <f t="shared" si="26"/>
        <v>6.2224848067948813E-4</v>
      </c>
      <c r="L101" s="25">
        <f t="shared" si="27"/>
        <v>0</v>
      </c>
      <c r="M101" s="25">
        <f t="shared" si="28"/>
        <v>4.2634809887189396E-8</v>
      </c>
      <c r="N101" s="25">
        <f t="shared" si="29"/>
        <v>2.6433582130057425E-8</v>
      </c>
      <c r="O101" s="25">
        <f t="shared" si="30"/>
        <v>2.6433582130057425E-8</v>
      </c>
      <c r="P101" s="4">
        <f>'App MESURE'!T97</f>
        <v>1.3225383655883438E-2</v>
      </c>
      <c r="Q101" s="86">
        <v>26.851569290322583</v>
      </c>
      <c r="R101" s="79">
        <f t="shared" si="24"/>
        <v>1.7491007365747735E-4</v>
      </c>
    </row>
    <row r="102" spans="1:18" s="1" customFormat="1" x14ac:dyDescent="0.2">
      <c r="A102" s="17">
        <v>36039</v>
      </c>
      <c r="B102" s="1">
        <f t="shared" si="34"/>
        <v>9</v>
      </c>
      <c r="C102" s="47"/>
      <c r="D102" s="47"/>
      <c r="E102" s="47"/>
      <c r="F102" s="51">
        <v>27.197237569060729</v>
      </c>
      <c r="G102" s="16">
        <f t="shared" si="32"/>
        <v>0</v>
      </c>
      <c r="H102" s="16">
        <f t="shared" si="33"/>
        <v>27.197237569060729</v>
      </c>
      <c r="I102" s="23">
        <f t="shared" si="25"/>
        <v>27.197859817541406</v>
      </c>
      <c r="J102" s="16">
        <f t="shared" si="18"/>
        <v>27.073435474998057</v>
      </c>
      <c r="K102" s="16">
        <f t="shared" si="26"/>
        <v>0.12442434254334955</v>
      </c>
      <c r="L102" s="16">
        <f t="shared" si="27"/>
        <v>0</v>
      </c>
      <c r="M102" s="16">
        <f t="shared" si="28"/>
        <v>1.6201227757131971E-8</v>
      </c>
      <c r="N102" s="16">
        <f t="shared" si="29"/>
        <v>1.0044761209421822E-8</v>
      </c>
      <c r="O102" s="16">
        <f t="shared" si="30"/>
        <v>1.0044761209421822E-8</v>
      </c>
      <c r="P102" s="1">
        <f>'App MESURE'!T98</f>
        <v>2.3512371704232659E-2</v>
      </c>
      <c r="Q102" s="85">
        <v>22.587093933333332</v>
      </c>
      <c r="R102" s="78">
        <f t="shared" si="24"/>
        <v>5.5283115080578295E-4</v>
      </c>
    </row>
    <row r="103" spans="1:18" s="1" customFormat="1" x14ac:dyDescent="0.2">
      <c r="A103" s="17">
        <v>36069</v>
      </c>
      <c r="B103" s="1">
        <f t="shared" si="34"/>
        <v>10</v>
      </c>
      <c r="C103" s="47"/>
      <c r="D103" s="47"/>
      <c r="E103" s="47"/>
      <c r="F103" s="51">
        <v>6.4022099447513714</v>
      </c>
      <c r="G103" s="16">
        <f t="shared" si="32"/>
        <v>0</v>
      </c>
      <c r="H103" s="16">
        <f t="shared" si="33"/>
        <v>6.4022099447513714</v>
      </c>
      <c r="I103" s="23">
        <f t="shared" si="25"/>
        <v>6.5266342872947209</v>
      </c>
      <c r="J103" s="16">
        <f t="shared" si="18"/>
        <v>6.5232472241167159</v>
      </c>
      <c r="K103" s="16">
        <f t="shared" si="26"/>
        <v>3.3870631780050786E-3</v>
      </c>
      <c r="L103" s="16">
        <f t="shared" si="27"/>
        <v>0</v>
      </c>
      <c r="M103" s="16">
        <f t="shared" si="28"/>
        <v>6.1564665477101487E-9</v>
      </c>
      <c r="N103" s="16">
        <f t="shared" si="29"/>
        <v>3.8170092595802925E-9</v>
      </c>
      <c r="O103" s="16">
        <f t="shared" si="30"/>
        <v>3.8170092595802925E-9</v>
      </c>
      <c r="P103" s="1">
        <f>'App MESURE'!T99</f>
        <v>3.4458893320723043E-2</v>
      </c>
      <c r="Q103" s="85">
        <v>17.837519999999998</v>
      </c>
      <c r="R103" s="78">
        <f t="shared" si="24"/>
        <v>1.1874150658291562E-3</v>
      </c>
    </row>
    <row r="104" spans="1:18" s="1" customFormat="1" x14ac:dyDescent="0.2">
      <c r="A104" s="17">
        <v>36100</v>
      </c>
      <c r="B104" s="1">
        <f t="shared" si="34"/>
        <v>11</v>
      </c>
      <c r="C104" s="47"/>
      <c r="D104" s="47"/>
      <c r="E104" s="47"/>
      <c r="F104" s="51">
        <v>1.0099447513812128</v>
      </c>
      <c r="G104" s="16">
        <f t="shared" si="32"/>
        <v>0</v>
      </c>
      <c r="H104" s="16">
        <f t="shared" si="33"/>
        <v>1.0099447513812128</v>
      </c>
      <c r="I104" s="23">
        <f t="shared" si="25"/>
        <v>1.0133318145592178</v>
      </c>
      <c r="J104" s="16">
        <f t="shared" si="18"/>
        <v>1.0133120701343719</v>
      </c>
      <c r="K104" s="16">
        <f t="shared" si="26"/>
        <v>1.9744424845979935E-5</v>
      </c>
      <c r="L104" s="16">
        <f t="shared" si="27"/>
        <v>0</v>
      </c>
      <c r="M104" s="16">
        <f t="shared" si="28"/>
        <v>2.3394572881298561E-9</v>
      </c>
      <c r="N104" s="16">
        <f t="shared" si="29"/>
        <v>1.4504635186405108E-9</v>
      </c>
      <c r="O104" s="16">
        <f t="shared" si="30"/>
        <v>1.4504635186405108E-9</v>
      </c>
      <c r="P104" s="1">
        <f>'App MESURE'!T100</f>
        <v>3.722164472537335E-2</v>
      </c>
      <c r="Q104" s="85">
        <v>14.683768666666671</v>
      </c>
      <c r="R104" s="78">
        <f t="shared" si="24"/>
        <v>1.3854507280846402E-3</v>
      </c>
    </row>
    <row r="105" spans="1:18" s="1" customFormat="1" x14ac:dyDescent="0.2">
      <c r="A105" s="17">
        <v>36130</v>
      </c>
      <c r="B105" s="1">
        <f t="shared" si="34"/>
        <v>12</v>
      </c>
      <c r="C105" s="47"/>
      <c r="D105" s="47"/>
      <c r="E105" s="47"/>
      <c r="F105" s="51">
        <v>67.7226519337014</v>
      </c>
      <c r="G105" s="16">
        <f t="shared" si="32"/>
        <v>4.690286185411708E-2</v>
      </c>
      <c r="H105" s="16">
        <f t="shared" si="33"/>
        <v>67.675749071847278</v>
      </c>
      <c r="I105" s="23">
        <f t="shared" si="25"/>
        <v>67.675768816272125</v>
      </c>
      <c r="J105" s="16">
        <f t="shared" si="18"/>
        <v>57.617563394111095</v>
      </c>
      <c r="K105" s="16">
        <f t="shared" si="26"/>
        <v>10.058205422161031</v>
      </c>
      <c r="L105" s="16">
        <f t="shared" si="27"/>
        <v>0</v>
      </c>
      <c r="M105" s="16">
        <f t="shared" si="28"/>
        <v>8.8899376948934531E-10</v>
      </c>
      <c r="N105" s="16">
        <f t="shared" si="29"/>
        <v>5.5117613708339406E-10</v>
      </c>
      <c r="O105" s="16">
        <f t="shared" si="30"/>
        <v>4.6902862405293219E-2</v>
      </c>
      <c r="P105" s="1">
        <f>'App MESURE'!T101</f>
        <v>4.5101682372937907E-2</v>
      </c>
      <c r="Q105" s="85">
        <v>8.9210063677419367</v>
      </c>
      <c r="R105" s="78">
        <f t="shared" si="24"/>
        <v>3.2442495089554839E-6</v>
      </c>
    </row>
    <row r="106" spans="1:18" s="1" customFormat="1" x14ac:dyDescent="0.2">
      <c r="A106" s="17">
        <v>36161</v>
      </c>
      <c r="B106" s="1">
        <f t="shared" si="34"/>
        <v>1</v>
      </c>
      <c r="C106" s="47"/>
      <c r="D106" s="47"/>
      <c r="E106" s="47"/>
      <c r="F106" s="51">
        <v>85.2187845303866</v>
      </c>
      <c r="G106" s="16">
        <f t="shared" si="32"/>
        <v>0.3968255137878211</v>
      </c>
      <c r="H106" s="16">
        <f t="shared" si="33"/>
        <v>84.821959016598782</v>
      </c>
      <c r="I106" s="23">
        <f t="shared" si="25"/>
        <v>94.880164438759806</v>
      </c>
      <c r="J106" s="16">
        <f t="shared" si="18"/>
        <v>70.960409752174854</v>
      </c>
      <c r="K106" s="16">
        <f t="shared" si="26"/>
        <v>23.919754686584952</v>
      </c>
      <c r="L106" s="16">
        <f t="shared" si="27"/>
        <v>0</v>
      </c>
      <c r="M106" s="16">
        <f t="shared" si="28"/>
        <v>3.3781763240595125E-10</v>
      </c>
      <c r="N106" s="16">
        <f t="shared" si="29"/>
        <v>2.0944693209168976E-10</v>
      </c>
      <c r="O106" s="16">
        <f t="shared" si="30"/>
        <v>0.39682551399726806</v>
      </c>
      <c r="P106" s="1">
        <f>'App MESURE'!T102</f>
        <v>0.46018086909723527</v>
      </c>
      <c r="Q106" s="85">
        <v>8.5098016354838713</v>
      </c>
      <c r="R106" s="78">
        <f t="shared" si="24"/>
        <v>4.0139010198429401E-3</v>
      </c>
    </row>
    <row r="107" spans="1:18" s="1" customFormat="1" x14ac:dyDescent="0.2">
      <c r="A107" s="17">
        <v>36192</v>
      </c>
      <c r="B107" s="1">
        <f t="shared" si="34"/>
        <v>2</v>
      </c>
      <c r="C107" s="47"/>
      <c r="D107" s="47"/>
      <c r="E107" s="47"/>
      <c r="F107" s="51">
        <v>53.913812154696103</v>
      </c>
      <c r="G107" s="16">
        <f t="shared" si="32"/>
        <v>0</v>
      </c>
      <c r="H107" s="16">
        <f t="shared" si="33"/>
        <v>53.913812154696103</v>
      </c>
      <c r="I107" s="23">
        <f t="shared" si="25"/>
        <v>77.833566841281055</v>
      </c>
      <c r="J107" s="16">
        <f t="shared" si="18"/>
        <v>62.733797826732314</v>
      </c>
      <c r="K107" s="16">
        <f t="shared" si="26"/>
        <v>15.099769014548741</v>
      </c>
      <c r="L107" s="16">
        <f t="shared" si="27"/>
        <v>0</v>
      </c>
      <c r="M107" s="16">
        <f t="shared" si="28"/>
        <v>1.2837070031426148E-10</v>
      </c>
      <c r="N107" s="16">
        <f t="shared" si="29"/>
        <v>7.9589834194842123E-11</v>
      </c>
      <c r="O107" s="16">
        <f t="shared" si="30"/>
        <v>7.9589834194842123E-11</v>
      </c>
      <c r="P107" s="1">
        <f>'App MESURE'!T103</f>
        <v>0.34033754511469949</v>
      </c>
      <c r="Q107" s="85">
        <v>8.3796990821428565</v>
      </c>
      <c r="R107" s="78">
        <f t="shared" si="24"/>
        <v>0.11582964456052529</v>
      </c>
    </row>
    <row r="108" spans="1:18" s="1" customFormat="1" x14ac:dyDescent="0.2">
      <c r="A108" s="17">
        <v>36220</v>
      </c>
      <c r="B108" s="1">
        <f t="shared" si="34"/>
        <v>3</v>
      </c>
      <c r="C108" s="47"/>
      <c r="D108" s="47"/>
      <c r="E108" s="47"/>
      <c r="F108" s="51">
        <v>42.123204419889447</v>
      </c>
      <c r="G108" s="16">
        <f t="shared" si="32"/>
        <v>0</v>
      </c>
      <c r="H108" s="16">
        <f t="shared" si="33"/>
        <v>42.123204419889447</v>
      </c>
      <c r="I108" s="23">
        <f t="shared" si="25"/>
        <v>57.222973434438188</v>
      </c>
      <c r="J108" s="16">
        <f t="shared" si="18"/>
        <v>52.602040664199293</v>
      </c>
      <c r="K108" s="16">
        <f t="shared" si="26"/>
        <v>4.6209327702388947</v>
      </c>
      <c r="L108" s="16">
        <f t="shared" si="27"/>
        <v>0</v>
      </c>
      <c r="M108" s="16">
        <f t="shared" si="28"/>
        <v>4.8780866119419361E-11</v>
      </c>
      <c r="N108" s="16">
        <f t="shared" si="29"/>
        <v>3.0244136994040003E-11</v>
      </c>
      <c r="O108" s="16">
        <f t="shared" si="30"/>
        <v>3.0244136994040003E-11</v>
      </c>
      <c r="P108" s="1">
        <f>'App MESURE'!T104</f>
        <v>0.24222238097310911</v>
      </c>
      <c r="Q108" s="85">
        <v>11.849241145161287</v>
      </c>
      <c r="R108" s="78">
        <f t="shared" si="24"/>
        <v>5.8671681829630395E-2</v>
      </c>
    </row>
    <row r="109" spans="1:18" s="1" customFormat="1" x14ac:dyDescent="0.2">
      <c r="A109" s="17">
        <v>36251</v>
      </c>
      <c r="B109" s="1">
        <f t="shared" si="34"/>
        <v>4</v>
      </c>
      <c r="C109" s="47"/>
      <c r="D109" s="47"/>
      <c r="E109" s="47"/>
      <c r="F109" s="51">
        <v>4.7132596685082788</v>
      </c>
      <c r="G109" s="16">
        <f t="shared" si="32"/>
        <v>0</v>
      </c>
      <c r="H109" s="16">
        <f t="shared" si="33"/>
        <v>4.7132596685082788</v>
      </c>
      <c r="I109" s="23">
        <f t="shared" si="25"/>
        <v>9.3341924387471735</v>
      </c>
      <c r="J109" s="16">
        <f t="shared" si="18"/>
        <v>9.3227528071450934</v>
      </c>
      <c r="K109" s="16">
        <f t="shared" si="26"/>
        <v>1.1439631602080169E-2</v>
      </c>
      <c r="L109" s="16">
        <f t="shared" si="27"/>
        <v>0</v>
      </c>
      <c r="M109" s="16">
        <f t="shared" si="28"/>
        <v>1.8536729125379359E-11</v>
      </c>
      <c r="N109" s="16">
        <f t="shared" si="29"/>
        <v>1.1492772057735203E-11</v>
      </c>
      <c r="O109" s="16">
        <f t="shared" si="30"/>
        <v>1.1492772057735203E-11</v>
      </c>
      <c r="P109" s="1">
        <f>'App MESURE'!T105</f>
        <v>4.8509735305574751E-2</v>
      </c>
      <c r="Q109" s="85">
        <v>16.810586600000001</v>
      </c>
      <c r="R109" s="78">
        <f t="shared" si="24"/>
        <v>2.353194418301903E-3</v>
      </c>
    </row>
    <row r="110" spans="1:18" s="1" customFormat="1" x14ac:dyDescent="0.2">
      <c r="A110" s="17">
        <v>36281</v>
      </c>
      <c r="B110" s="1">
        <f t="shared" si="34"/>
        <v>5</v>
      </c>
      <c r="C110" s="47"/>
      <c r="D110" s="47"/>
      <c r="E110" s="47"/>
      <c r="F110" s="51">
        <v>17.553591160220975</v>
      </c>
      <c r="G110" s="16">
        <f t="shared" si="32"/>
        <v>0</v>
      </c>
      <c r="H110" s="16">
        <f t="shared" si="33"/>
        <v>17.553591160220975</v>
      </c>
      <c r="I110" s="23">
        <f t="shared" si="25"/>
        <v>17.565030791823055</v>
      </c>
      <c r="J110" s="16">
        <f t="shared" si="18"/>
        <v>17.52077345987361</v>
      </c>
      <c r="K110" s="16">
        <f t="shared" si="26"/>
        <v>4.42573319494457E-2</v>
      </c>
      <c r="L110" s="16">
        <f t="shared" si="27"/>
        <v>0</v>
      </c>
      <c r="M110" s="16">
        <f t="shared" si="28"/>
        <v>7.0439570676441556E-12</v>
      </c>
      <c r="N110" s="16">
        <f t="shared" si="29"/>
        <v>4.3672533819393768E-12</v>
      </c>
      <c r="O110" s="16">
        <f t="shared" si="30"/>
        <v>4.3672533819393768E-12</v>
      </c>
      <c r="P110" s="1">
        <f>'App MESURE'!T106</f>
        <v>2.2837217604214463E-2</v>
      </c>
      <c r="Q110" s="85">
        <v>20.641817064516125</v>
      </c>
      <c r="R110" s="78">
        <f t="shared" si="24"/>
        <v>5.215385077027712E-4</v>
      </c>
    </row>
    <row r="111" spans="1:18" s="1" customFormat="1" x14ac:dyDescent="0.2">
      <c r="A111" s="17">
        <v>36312</v>
      </c>
      <c r="B111" s="1">
        <f t="shared" si="34"/>
        <v>6</v>
      </c>
      <c r="C111" s="47"/>
      <c r="D111" s="47"/>
      <c r="E111" s="47"/>
      <c r="F111" s="51">
        <v>1.7458563535911591</v>
      </c>
      <c r="G111" s="16">
        <f t="shared" si="32"/>
        <v>0</v>
      </c>
      <c r="H111" s="16">
        <f t="shared" si="33"/>
        <v>1.7458563535911591</v>
      </c>
      <c r="I111" s="23">
        <f t="shared" si="25"/>
        <v>1.7901136855406048</v>
      </c>
      <c r="J111" s="16">
        <f t="shared" si="18"/>
        <v>1.790083573435205</v>
      </c>
      <c r="K111" s="16">
        <f t="shared" si="26"/>
        <v>3.0112105399826561E-5</v>
      </c>
      <c r="L111" s="16">
        <f t="shared" si="27"/>
        <v>0</v>
      </c>
      <c r="M111" s="16">
        <f t="shared" si="28"/>
        <v>2.6767036857047788E-12</v>
      </c>
      <c r="N111" s="16">
        <f t="shared" si="29"/>
        <v>1.6595562851369628E-12</v>
      </c>
      <c r="O111" s="16">
        <f t="shared" si="30"/>
        <v>1.6595562851369628E-12</v>
      </c>
      <c r="P111" s="1">
        <f>'App MESURE'!T107</f>
        <v>4.9930162337592468E-2</v>
      </c>
      <c r="Q111" s="85">
        <v>23.80220623333333</v>
      </c>
      <c r="R111" s="78">
        <f t="shared" si="24"/>
        <v>2.4930211108926139E-3</v>
      </c>
    </row>
    <row r="112" spans="1:18" s="1" customFormat="1" x14ac:dyDescent="0.2">
      <c r="A112" s="17">
        <v>36342</v>
      </c>
      <c r="B112" s="1">
        <f t="shared" si="34"/>
        <v>7</v>
      </c>
      <c r="C112" s="47"/>
      <c r="D112" s="47"/>
      <c r="E112" s="47"/>
      <c r="F112" s="51">
        <v>5.1165745856353535</v>
      </c>
      <c r="G112" s="16">
        <f t="shared" si="32"/>
        <v>0</v>
      </c>
      <c r="H112" s="16">
        <f t="shared" si="33"/>
        <v>5.1165745856353535</v>
      </c>
      <c r="I112" s="23">
        <f t="shared" si="25"/>
        <v>5.1166046977407529</v>
      </c>
      <c r="J112" s="16">
        <f t="shared" si="18"/>
        <v>5.1161211438532286</v>
      </c>
      <c r="K112" s="16">
        <f t="shared" si="26"/>
        <v>4.8355388752430173E-4</v>
      </c>
      <c r="L112" s="16">
        <f t="shared" si="27"/>
        <v>0</v>
      </c>
      <c r="M112" s="16">
        <f t="shared" si="28"/>
        <v>1.0171474005678159E-12</v>
      </c>
      <c r="N112" s="16">
        <f t="shared" si="29"/>
        <v>6.3063138835204592E-13</v>
      </c>
      <c r="O112" s="16">
        <f t="shared" si="30"/>
        <v>6.3063138835204592E-13</v>
      </c>
      <c r="P112" s="1">
        <f>'App MESURE'!T108</f>
        <v>3.6864455229785329E-3</v>
      </c>
      <c r="Q112" s="85">
        <v>26.494518322580642</v>
      </c>
      <c r="R112" s="78">
        <f t="shared" si="24"/>
        <v>1.3589880589238892E-5</v>
      </c>
    </row>
    <row r="113" spans="1:18" s="1" customFormat="1" ht="13.5" thickBot="1" x14ac:dyDescent="0.25">
      <c r="A113" s="17">
        <v>36373</v>
      </c>
      <c r="B113" s="4">
        <f t="shared" si="34"/>
        <v>8</v>
      </c>
      <c r="C113" s="48"/>
      <c r="D113" s="48"/>
      <c r="E113" s="48"/>
      <c r="F113" s="58">
        <v>8.6187845303867299</v>
      </c>
      <c r="G113" s="25">
        <f t="shared" si="32"/>
        <v>0</v>
      </c>
      <c r="H113" s="25">
        <f t="shared" si="33"/>
        <v>8.6187845303867299</v>
      </c>
      <c r="I113" s="24">
        <f t="shared" si="25"/>
        <v>8.6192680842742533</v>
      </c>
      <c r="J113" s="25">
        <f t="shared" si="18"/>
        <v>8.6168292192261848</v>
      </c>
      <c r="K113" s="25">
        <f t="shared" si="26"/>
        <v>2.4388650480684504E-3</v>
      </c>
      <c r="L113" s="25">
        <f t="shared" si="27"/>
        <v>0</v>
      </c>
      <c r="M113" s="25">
        <f t="shared" si="28"/>
        <v>3.8651601221577003E-13</v>
      </c>
      <c r="N113" s="25">
        <f t="shared" si="29"/>
        <v>2.3963992757377741E-13</v>
      </c>
      <c r="O113" s="25">
        <f t="shared" si="30"/>
        <v>2.3963992757377741E-13</v>
      </c>
      <c r="P113" s="4">
        <f>'App MESURE'!T109</f>
        <v>1.7703269460631366E-4</v>
      </c>
      <c r="Q113" s="86">
        <v>26.103852612903228</v>
      </c>
      <c r="R113" s="79">
        <f t="shared" si="24"/>
        <v>3.1340574874724114E-8</v>
      </c>
    </row>
    <row r="114" spans="1:18" s="1" customFormat="1" x14ac:dyDescent="0.2">
      <c r="A114" s="17">
        <v>36404</v>
      </c>
      <c r="B114" s="1">
        <f t="shared" si="34"/>
        <v>9</v>
      </c>
      <c r="C114" s="47"/>
      <c r="D114" s="47"/>
      <c r="E114" s="47"/>
      <c r="F114" s="51">
        <v>11.508839779005509</v>
      </c>
      <c r="G114" s="16">
        <f t="shared" si="32"/>
        <v>0</v>
      </c>
      <c r="H114" s="16">
        <f t="shared" si="33"/>
        <v>11.508839779005509</v>
      </c>
      <c r="I114" s="23">
        <f t="shared" si="25"/>
        <v>11.511278644053577</v>
      </c>
      <c r="J114" s="16">
        <f t="shared" si="18"/>
        <v>11.500511250137167</v>
      </c>
      <c r="K114" s="16">
        <f t="shared" si="26"/>
        <v>1.0767393916410128E-2</v>
      </c>
      <c r="L114" s="16">
        <f t="shared" si="27"/>
        <v>0</v>
      </c>
      <c r="M114" s="16">
        <f t="shared" si="28"/>
        <v>1.4687608464199262E-13</v>
      </c>
      <c r="N114" s="16">
        <f t="shared" si="29"/>
        <v>9.1063172478035423E-14</v>
      </c>
      <c r="O114" s="16">
        <f t="shared" si="30"/>
        <v>9.1063172478035423E-14</v>
      </c>
      <c r="P114" s="1">
        <f>'App MESURE'!T110</f>
        <v>8.1782162449504936E-4</v>
      </c>
      <c r="Q114" s="85">
        <v>21.688817666666662</v>
      </c>
      <c r="R114" s="78">
        <f t="shared" si="24"/>
        <v>6.6883220934277455E-7</v>
      </c>
    </row>
    <row r="115" spans="1:18" s="1" customFormat="1" x14ac:dyDescent="0.2">
      <c r="A115" s="17">
        <v>36434</v>
      </c>
      <c r="B115" s="1">
        <f t="shared" si="34"/>
        <v>10</v>
      </c>
      <c r="C115" s="47"/>
      <c r="D115" s="47"/>
      <c r="E115" s="47"/>
      <c r="F115" s="51">
        <v>62.391160220994387</v>
      </c>
      <c r="G115" s="16">
        <f t="shared" si="32"/>
        <v>0</v>
      </c>
      <c r="H115" s="16">
        <f t="shared" si="33"/>
        <v>62.391160220994387</v>
      </c>
      <c r="I115" s="23">
        <f t="shared" si="25"/>
        <v>62.401927614910797</v>
      </c>
      <c r="J115" s="16">
        <f t="shared" si="18"/>
        <v>59.910209102715847</v>
      </c>
      <c r="K115" s="16">
        <f t="shared" si="26"/>
        <v>2.4917185121949501</v>
      </c>
      <c r="L115" s="16">
        <f t="shared" si="27"/>
        <v>0</v>
      </c>
      <c r="M115" s="16">
        <f t="shared" si="28"/>
        <v>5.5812912163957201E-14</v>
      </c>
      <c r="N115" s="16">
        <f t="shared" si="29"/>
        <v>3.4604005541653465E-14</v>
      </c>
      <c r="O115" s="16">
        <f t="shared" si="30"/>
        <v>3.4604005541653465E-14</v>
      </c>
      <c r="P115" s="1">
        <f>'App MESURE'!T111</f>
        <v>9.2681822470364267E-4</v>
      </c>
      <c r="Q115" s="85">
        <v>18.628168677419357</v>
      </c>
      <c r="R115" s="78">
        <f t="shared" si="24"/>
        <v>8.5899202157866857E-7</v>
      </c>
    </row>
    <row r="116" spans="1:18" s="1" customFormat="1" x14ac:dyDescent="0.2">
      <c r="A116" s="17">
        <v>36465</v>
      </c>
      <c r="B116" s="1">
        <f t="shared" si="34"/>
        <v>11</v>
      </c>
      <c r="C116" s="47"/>
      <c r="D116" s="47"/>
      <c r="E116" s="47"/>
      <c r="F116" s="51">
        <v>51.203867403314796</v>
      </c>
      <c r="G116" s="16">
        <f t="shared" si="32"/>
        <v>0</v>
      </c>
      <c r="H116" s="16">
        <f t="shared" si="33"/>
        <v>51.203867403314796</v>
      </c>
      <c r="I116" s="23">
        <f t="shared" si="25"/>
        <v>53.695585915509746</v>
      </c>
      <c r="J116" s="16">
        <f t="shared" si="18"/>
        <v>49.819994790872009</v>
      </c>
      <c r="K116" s="16">
        <f t="shared" si="26"/>
        <v>3.8755911246377366</v>
      </c>
      <c r="L116" s="16">
        <f t="shared" si="27"/>
        <v>0</v>
      </c>
      <c r="M116" s="16">
        <f t="shared" si="28"/>
        <v>2.1208906622303736E-14</v>
      </c>
      <c r="N116" s="16">
        <f t="shared" si="29"/>
        <v>1.3149522105828316E-14</v>
      </c>
      <c r="O116" s="16">
        <f t="shared" si="30"/>
        <v>1.3149522105828316E-14</v>
      </c>
      <c r="P116" s="1">
        <f>'App MESURE'!T112</f>
        <v>2.015499871946351E-2</v>
      </c>
      <c r="Q116" s="85">
        <v>11.842885276666665</v>
      </c>
      <c r="R116" s="78">
        <f t="shared" si="24"/>
        <v>4.0622397338104568E-4</v>
      </c>
    </row>
    <row r="117" spans="1:18" s="1" customFormat="1" x14ac:dyDescent="0.2">
      <c r="A117" s="17">
        <v>36495</v>
      </c>
      <c r="B117" s="1">
        <f t="shared" si="34"/>
        <v>12</v>
      </c>
      <c r="C117" s="47"/>
      <c r="D117" s="47"/>
      <c r="E117" s="47"/>
      <c r="F117" s="51">
        <v>47.214364640883893</v>
      </c>
      <c r="G117" s="16">
        <f t="shared" si="32"/>
        <v>0</v>
      </c>
      <c r="H117" s="16">
        <f t="shared" si="33"/>
        <v>47.214364640883893</v>
      </c>
      <c r="I117" s="23">
        <f t="shared" si="25"/>
        <v>51.08995576552163</v>
      </c>
      <c r="J117" s="16">
        <f t="shared" si="18"/>
        <v>46.469875307903123</v>
      </c>
      <c r="K117" s="16">
        <f t="shared" si="26"/>
        <v>4.6200804576185064</v>
      </c>
      <c r="L117" s="16">
        <f t="shared" si="27"/>
        <v>0</v>
      </c>
      <c r="M117" s="16">
        <f t="shared" si="28"/>
        <v>8.0593845164754196E-15</v>
      </c>
      <c r="N117" s="16">
        <f t="shared" si="29"/>
        <v>4.9968184002147604E-15</v>
      </c>
      <c r="O117" s="16">
        <f t="shared" si="30"/>
        <v>4.9968184002147604E-15</v>
      </c>
      <c r="P117" s="1">
        <f>'App MESURE'!T113</f>
        <v>7.1479553869278609E-2</v>
      </c>
      <c r="Q117" s="85">
        <v>9.1917415193548386</v>
      </c>
      <c r="R117" s="78">
        <f t="shared" si="24"/>
        <v>5.1093266213503886E-3</v>
      </c>
    </row>
    <row r="118" spans="1:18" s="1" customFormat="1" x14ac:dyDescent="0.2">
      <c r="A118" s="17">
        <v>36526</v>
      </c>
      <c r="B118" s="1">
        <f t="shared" si="34"/>
        <v>1</v>
      </c>
      <c r="C118" s="47"/>
      <c r="D118" s="47"/>
      <c r="E118" s="47"/>
      <c r="F118" s="51">
        <v>28.634806629834166</v>
      </c>
      <c r="G118" s="16">
        <f t="shared" si="32"/>
        <v>0</v>
      </c>
      <c r="H118" s="16">
        <f t="shared" si="33"/>
        <v>28.634806629834166</v>
      </c>
      <c r="I118" s="23">
        <f t="shared" si="25"/>
        <v>33.254887087452673</v>
      </c>
      <c r="J118" s="16">
        <f t="shared" si="18"/>
        <v>31.600512888884527</v>
      </c>
      <c r="K118" s="16">
        <f t="shared" si="26"/>
        <v>1.6543741985681457</v>
      </c>
      <c r="L118" s="16">
        <f t="shared" si="27"/>
        <v>0</v>
      </c>
      <c r="M118" s="16">
        <f t="shared" si="28"/>
        <v>3.0625661162606592E-15</v>
      </c>
      <c r="N118" s="16">
        <f t="shared" si="29"/>
        <v>1.8987909920816087E-15</v>
      </c>
      <c r="O118" s="16">
        <f t="shared" si="30"/>
        <v>1.8987909920816087E-15</v>
      </c>
      <c r="P118" s="1">
        <f>'App MESURE'!T114</f>
        <v>1.0465756357608543E-2</v>
      </c>
      <c r="Q118" s="85">
        <v>7.7159246129032244</v>
      </c>
      <c r="R118" s="78">
        <f t="shared" si="24"/>
        <v>1.0953205613678388E-4</v>
      </c>
    </row>
    <row r="119" spans="1:18" s="1" customFormat="1" x14ac:dyDescent="0.2">
      <c r="A119" s="17">
        <v>36557</v>
      </c>
      <c r="B119" s="1">
        <f t="shared" si="34"/>
        <v>2</v>
      </c>
      <c r="C119" s="47"/>
      <c r="D119" s="47"/>
      <c r="E119" s="47"/>
      <c r="F119" s="51">
        <v>8.1767955801104825E-2</v>
      </c>
      <c r="G119" s="16">
        <f t="shared" si="32"/>
        <v>0</v>
      </c>
      <c r="H119" s="16">
        <f t="shared" si="33"/>
        <v>8.1767955801104825E-2</v>
      </c>
      <c r="I119" s="23">
        <f t="shared" si="25"/>
        <v>1.7361421543692506</v>
      </c>
      <c r="J119" s="16">
        <f t="shared" si="18"/>
        <v>1.7360141937171065</v>
      </c>
      <c r="K119" s="16">
        <f t="shared" si="26"/>
        <v>1.2796065214404351E-4</v>
      </c>
      <c r="L119" s="16">
        <f t="shared" si="27"/>
        <v>0</v>
      </c>
      <c r="M119" s="16">
        <f t="shared" si="28"/>
        <v>1.1637751241790504E-15</v>
      </c>
      <c r="N119" s="16">
        <f t="shared" si="29"/>
        <v>7.2154057699101125E-16</v>
      </c>
      <c r="O119" s="16">
        <f t="shared" si="30"/>
        <v>7.2154057699101125E-16</v>
      </c>
      <c r="P119" s="1">
        <f>'App MESURE'!T115</f>
        <v>1.7699678533763094E-3</v>
      </c>
      <c r="Q119" s="85">
        <v>12.844626431034483</v>
      </c>
      <c r="R119" s="78">
        <f t="shared" si="24"/>
        <v>3.1327862019829861E-6</v>
      </c>
    </row>
    <row r="120" spans="1:18" s="1" customFormat="1" x14ac:dyDescent="0.2">
      <c r="A120" s="17">
        <v>36586</v>
      </c>
      <c r="B120" s="1">
        <f t="shared" si="34"/>
        <v>3</v>
      </c>
      <c r="C120" s="47"/>
      <c r="D120" s="47"/>
      <c r="E120" s="47"/>
      <c r="F120" s="51">
        <v>2.6469613259668479</v>
      </c>
      <c r="G120" s="16">
        <f t="shared" si="32"/>
        <v>0</v>
      </c>
      <c r="H120" s="16">
        <f t="shared" si="33"/>
        <v>2.6469613259668479</v>
      </c>
      <c r="I120" s="23">
        <f t="shared" si="25"/>
        <v>2.6470892866189919</v>
      </c>
      <c r="J120" s="16">
        <f t="shared" si="18"/>
        <v>2.6467677298461729</v>
      </c>
      <c r="K120" s="16">
        <f t="shared" si="26"/>
        <v>3.215567728189761E-4</v>
      </c>
      <c r="L120" s="16">
        <f t="shared" si="27"/>
        <v>0</v>
      </c>
      <c r="M120" s="16">
        <f t="shared" si="28"/>
        <v>4.422345471880392E-16</v>
      </c>
      <c r="N120" s="16">
        <f t="shared" si="29"/>
        <v>2.741854192565843E-16</v>
      </c>
      <c r="O120" s="16">
        <f t="shared" si="30"/>
        <v>2.741854192565843E-16</v>
      </c>
      <c r="P120" s="1">
        <f>'App MESURE'!T116</f>
        <v>6.9771709050723673E-4</v>
      </c>
      <c r="Q120" s="85">
        <v>15.331423612903224</v>
      </c>
      <c r="R120" s="78">
        <f t="shared" si="24"/>
        <v>4.8680913838550095E-7</v>
      </c>
    </row>
    <row r="121" spans="1:18" s="1" customFormat="1" x14ac:dyDescent="0.2">
      <c r="A121" s="17">
        <v>36617</v>
      </c>
      <c r="B121" s="1">
        <f t="shared" si="34"/>
        <v>4</v>
      </c>
      <c r="C121" s="47"/>
      <c r="D121" s="47"/>
      <c r="E121" s="47"/>
      <c r="F121" s="51">
        <v>70.177348066298123</v>
      </c>
      <c r="G121" s="16">
        <f t="shared" si="32"/>
        <v>9.5996784506051536E-2</v>
      </c>
      <c r="H121" s="16">
        <f t="shared" si="33"/>
        <v>70.081351281792067</v>
      </c>
      <c r="I121" s="23">
        <f t="shared" si="25"/>
        <v>70.081672838564884</v>
      </c>
      <c r="J121" s="16">
        <f t="shared" si="18"/>
        <v>63.492660449837231</v>
      </c>
      <c r="K121" s="16">
        <f t="shared" si="26"/>
        <v>6.589012388727653</v>
      </c>
      <c r="L121" s="16">
        <f t="shared" si="27"/>
        <v>0</v>
      </c>
      <c r="M121" s="16">
        <f t="shared" si="28"/>
        <v>1.680491279314549E-16</v>
      </c>
      <c r="N121" s="16">
        <f t="shared" si="29"/>
        <v>1.0419045931750204E-16</v>
      </c>
      <c r="O121" s="16">
        <f t="shared" si="30"/>
        <v>9.5996784506051647E-2</v>
      </c>
      <c r="P121" s="1">
        <f>'App MESURE'!T117</f>
        <v>3.5198612285832952E-2</v>
      </c>
      <c r="Q121" s="85">
        <v>13.540953526666669</v>
      </c>
      <c r="R121" s="78">
        <f t="shared" si="24"/>
        <v>3.6964177453193722E-3</v>
      </c>
    </row>
    <row r="122" spans="1:18" s="1" customFormat="1" x14ac:dyDescent="0.2">
      <c r="A122" s="17">
        <v>36647</v>
      </c>
      <c r="B122" s="1">
        <f t="shared" si="34"/>
        <v>5</v>
      </c>
      <c r="C122" s="47"/>
      <c r="D122" s="47"/>
      <c r="E122" s="47"/>
      <c r="F122" s="51">
        <v>47.558563535911524</v>
      </c>
      <c r="G122" s="16">
        <f t="shared" si="32"/>
        <v>0</v>
      </c>
      <c r="H122" s="16">
        <f t="shared" si="33"/>
        <v>47.558563535911524</v>
      </c>
      <c r="I122" s="23">
        <f t="shared" si="25"/>
        <v>54.147575924639177</v>
      </c>
      <c r="J122" s="16">
        <f t="shared" si="18"/>
        <v>52.406601099103874</v>
      </c>
      <c r="K122" s="16">
        <f t="shared" si="26"/>
        <v>1.7409748255353037</v>
      </c>
      <c r="L122" s="16">
        <f t="shared" si="27"/>
        <v>0</v>
      </c>
      <c r="M122" s="16">
        <f t="shared" si="28"/>
        <v>6.385866861395286E-17</v>
      </c>
      <c r="N122" s="16">
        <f t="shared" si="29"/>
        <v>3.9592374540650773E-17</v>
      </c>
      <c r="O122" s="16">
        <f t="shared" si="30"/>
        <v>3.9592374540650773E-17</v>
      </c>
      <c r="P122" s="1">
        <f>'App MESURE'!T118</f>
        <v>6.0201529854064656E-2</v>
      </c>
      <c r="Q122" s="85">
        <v>18.239774983870966</v>
      </c>
      <c r="R122" s="78">
        <f t="shared" si="24"/>
        <v>3.6242241967698332E-3</v>
      </c>
    </row>
    <row r="123" spans="1:18" s="1" customFormat="1" x14ac:dyDescent="0.2">
      <c r="A123" s="17">
        <v>36678</v>
      </c>
      <c r="B123" s="1">
        <f t="shared" si="34"/>
        <v>6</v>
      </c>
      <c r="C123" s="47"/>
      <c r="D123" s="47"/>
      <c r="E123" s="47"/>
      <c r="F123" s="51">
        <v>3.5723756906077289</v>
      </c>
      <c r="G123" s="16">
        <f t="shared" si="32"/>
        <v>0</v>
      </c>
      <c r="H123" s="16">
        <f t="shared" si="33"/>
        <v>3.5723756906077289</v>
      </c>
      <c r="I123" s="23">
        <f t="shared" si="25"/>
        <v>5.3133505161430321</v>
      </c>
      <c r="J123" s="16">
        <f t="shared" si="18"/>
        <v>5.3126932876838557</v>
      </c>
      <c r="K123" s="16">
        <f t="shared" si="26"/>
        <v>6.5722845917637329E-4</v>
      </c>
      <c r="L123" s="16">
        <f t="shared" si="27"/>
        <v>0</v>
      </c>
      <c r="M123" s="16">
        <f t="shared" si="28"/>
        <v>2.4266294073302088E-17</v>
      </c>
      <c r="N123" s="16">
        <f t="shared" si="29"/>
        <v>1.5045102325447293E-17</v>
      </c>
      <c r="O123" s="16">
        <f t="shared" si="30"/>
        <v>1.5045102325447293E-17</v>
      </c>
      <c r="P123" s="1">
        <f>'App MESURE'!T119</f>
        <v>3.6263932559846266E-3</v>
      </c>
      <c r="Q123" s="85">
        <v>25.095126799999996</v>
      </c>
      <c r="R123" s="78">
        <f t="shared" si="24"/>
        <v>1.3150728047050672E-5</v>
      </c>
    </row>
    <row r="124" spans="1:18" s="1" customFormat="1" x14ac:dyDescent="0.2">
      <c r="A124" s="17">
        <v>36708</v>
      </c>
      <c r="B124" s="1">
        <f t="shared" si="34"/>
        <v>7</v>
      </c>
      <c r="C124" s="47"/>
      <c r="D124" s="47"/>
      <c r="E124" s="47"/>
      <c r="F124" s="51">
        <v>4.1773480662983369</v>
      </c>
      <c r="G124" s="16">
        <f t="shared" si="32"/>
        <v>0</v>
      </c>
      <c r="H124" s="16">
        <f t="shared" si="33"/>
        <v>4.1773480662983369</v>
      </c>
      <c r="I124" s="23">
        <f t="shared" si="25"/>
        <v>4.1780052947575133</v>
      </c>
      <c r="J124" s="16">
        <f t="shared" si="18"/>
        <v>4.1777445666802189</v>
      </c>
      <c r="K124" s="16">
        <f t="shared" si="26"/>
        <v>2.6072807729438097E-4</v>
      </c>
      <c r="L124" s="16">
        <f t="shared" si="27"/>
        <v>0</v>
      </c>
      <c r="M124" s="16">
        <f t="shared" si="28"/>
        <v>9.2211917478547949E-18</v>
      </c>
      <c r="N124" s="16">
        <f t="shared" si="29"/>
        <v>5.717138883669973E-18</v>
      </c>
      <c r="O124" s="16">
        <f t="shared" si="30"/>
        <v>5.717138883669973E-18</v>
      </c>
      <c r="P124" s="1">
        <f>'App MESURE'!T120</f>
        <v>3.228243254585721E-3</v>
      </c>
      <c r="Q124" s="85">
        <v>26.565421354838701</v>
      </c>
      <c r="R124" s="78">
        <f t="shared" si="24"/>
        <v>1.0421554510778172E-5</v>
      </c>
    </row>
    <row r="125" spans="1:18" s="1" customFormat="1" ht="13.5" thickBot="1" x14ac:dyDescent="0.25">
      <c r="A125" s="17">
        <v>36739</v>
      </c>
      <c r="B125" s="4">
        <f t="shared" si="34"/>
        <v>8</v>
      </c>
      <c r="C125" s="48"/>
      <c r="D125" s="48"/>
      <c r="E125" s="48"/>
      <c r="F125" s="58">
        <v>10.443646408839772</v>
      </c>
      <c r="G125" s="25">
        <f t="shared" si="32"/>
        <v>0</v>
      </c>
      <c r="H125" s="25">
        <f t="shared" si="33"/>
        <v>10.443646408839772</v>
      </c>
      <c r="I125" s="24">
        <f t="shared" si="25"/>
        <v>10.443907136917066</v>
      </c>
      <c r="J125" s="25">
        <f t="shared" si="18"/>
        <v>10.44015221563083</v>
      </c>
      <c r="K125" s="25">
        <f t="shared" si="26"/>
        <v>3.7549212862355574E-3</v>
      </c>
      <c r="L125" s="25">
        <f t="shared" si="27"/>
        <v>0</v>
      </c>
      <c r="M125" s="25">
        <f t="shared" si="28"/>
        <v>3.5040528641848219E-18</v>
      </c>
      <c r="N125" s="25">
        <f t="shared" si="29"/>
        <v>2.1725127757945896E-18</v>
      </c>
      <c r="O125" s="25">
        <f t="shared" si="30"/>
        <v>2.1725127757945896E-18</v>
      </c>
      <c r="P125" s="4">
        <f>'App MESURE'!T121</f>
        <v>3.2594843183397764E-3</v>
      </c>
      <c r="Q125" s="86">
        <v>27.153616387096779</v>
      </c>
      <c r="R125" s="79">
        <f t="shared" si="24"/>
        <v>1.0624238021502903E-5</v>
      </c>
    </row>
    <row r="126" spans="1:18" s="1" customFormat="1" x14ac:dyDescent="0.2">
      <c r="A126" s="17">
        <v>36770</v>
      </c>
      <c r="B126" s="1">
        <f t="shared" si="34"/>
        <v>9</v>
      </c>
      <c r="C126" s="47"/>
      <c r="D126" s="47"/>
      <c r="E126" s="47"/>
      <c r="F126" s="51">
        <v>15.31933701657457</v>
      </c>
      <c r="G126" s="16">
        <f t="shared" si="32"/>
        <v>0</v>
      </c>
      <c r="H126" s="16">
        <f t="shared" si="33"/>
        <v>15.31933701657457</v>
      </c>
      <c r="I126" s="23">
        <f t="shared" si="25"/>
        <v>15.323091937860806</v>
      </c>
      <c r="J126" s="16">
        <f t="shared" si="18"/>
        <v>15.302730801106238</v>
      </c>
      <c r="K126" s="16">
        <f t="shared" si="26"/>
        <v>2.0361136754567966E-2</v>
      </c>
      <c r="L126" s="16">
        <f t="shared" si="27"/>
        <v>0</v>
      </c>
      <c r="M126" s="16">
        <f t="shared" si="28"/>
        <v>1.3315400883902323E-18</v>
      </c>
      <c r="N126" s="16">
        <f t="shared" si="29"/>
        <v>8.2555485480194408E-19</v>
      </c>
      <c r="O126" s="16">
        <f t="shared" si="30"/>
        <v>8.2555485480194408E-19</v>
      </c>
      <c r="P126" s="1">
        <f>'App MESURE'!T122</f>
        <v>5.2006998831375946E-2</v>
      </c>
      <c r="Q126" s="85">
        <v>23.252322399999994</v>
      </c>
      <c r="R126" s="78">
        <f t="shared" si="24"/>
        <v>2.7047279274467389E-3</v>
      </c>
    </row>
    <row r="127" spans="1:18" s="1" customFormat="1" x14ac:dyDescent="0.2">
      <c r="A127" s="17">
        <v>36800</v>
      </c>
      <c r="B127" s="1">
        <f t="shared" si="34"/>
        <v>10</v>
      </c>
      <c r="C127" s="47"/>
      <c r="D127" s="47"/>
      <c r="E127" s="47"/>
      <c r="F127" s="51">
        <v>49.455801104972316</v>
      </c>
      <c r="G127" s="16">
        <f t="shared" si="32"/>
        <v>0</v>
      </c>
      <c r="H127" s="16">
        <f t="shared" si="33"/>
        <v>49.455801104972316</v>
      </c>
      <c r="I127" s="23">
        <f t="shared" si="25"/>
        <v>49.476162241726882</v>
      </c>
      <c r="J127" s="16">
        <f t="shared" si="18"/>
        <v>47.680520417488424</v>
      </c>
      <c r="K127" s="16">
        <f t="shared" si="26"/>
        <v>1.7956418242384586</v>
      </c>
      <c r="L127" s="16">
        <f t="shared" si="27"/>
        <v>0</v>
      </c>
      <c r="M127" s="16">
        <f t="shared" si="28"/>
        <v>5.0598523358828824E-19</v>
      </c>
      <c r="N127" s="16">
        <f t="shared" si="29"/>
        <v>3.1371084482473869E-19</v>
      </c>
      <c r="O127" s="16">
        <f t="shared" si="30"/>
        <v>3.1371084482473869E-19</v>
      </c>
      <c r="P127" s="1">
        <f>'App MESURE'!T123</f>
        <v>0.19935964150254515</v>
      </c>
      <c r="Q127" s="85">
        <v>16.053095967741935</v>
      </c>
      <c r="R127" s="78">
        <f t="shared" si="24"/>
        <v>3.9744266660023321E-2</v>
      </c>
    </row>
    <row r="128" spans="1:18" s="1" customFormat="1" x14ac:dyDescent="0.2">
      <c r="A128" s="17">
        <v>36831</v>
      </c>
      <c r="B128" s="1">
        <f t="shared" si="34"/>
        <v>11</v>
      </c>
      <c r="C128" s="47"/>
      <c r="D128" s="47"/>
      <c r="E128" s="47"/>
      <c r="F128" s="51">
        <v>27.824309392265171</v>
      </c>
      <c r="G128" s="16">
        <f t="shared" si="32"/>
        <v>0</v>
      </c>
      <c r="H128" s="16">
        <f t="shared" si="33"/>
        <v>27.824309392265171</v>
      </c>
      <c r="I128" s="23">
        <f t="shared" si="25"/>
        <v>29.61995121650363</v>
      </c>
      <c r="J128" s="16">
        <f t="shared" si="18"/>
        <v>28.991278534880973</v>
      </c>
      <c r="K128" s="16">
        <f t="shared" si="26"/>
        <v>0.62867268162265688</v>
      </c>
      <c r="L128" s="16">
        <f t="shared" si="27"/>
        <v>0</v>
      </c>
      <c r="M128" s="16">
        <f t="shared" si="28"/>
        <v>1.9227438876354955E-19</v>
      </c>
      <c r="N128" s="16">
        <f t="shared" si="29"/>
        <v>1.1921012103340072E-19</v>
      </c>
      <c r="O128" s="16">
        <f t="shared" si="30"/>
        <v>1.1921012103340072E-19</v>
      </c>
      <c r="P128" s="1">
        <f>'App MESURE'!T124</f>
        <v>2.3200308189622706E-2</v>
      </c>
      <c r="Q128" s="85">
        <v>12.687972433333334</v>
      </c>
      <c r="R128" s="78">
        <f t="shared" si="24"/>
        <v>5.3825430009347443E-4</v>
      </c>
    </row>
    <row r="129" spans="1:18" s="1" customFormat="1" x14ac:dyDescent="0.2">
      <c r="A129" s="17">
        <v>36861</v>
      </c>
      <c r="B129" s="1">
        <f t="shared" si="34"/>
        <v>12</v>
      </c>
      <c r="C129" s="47"/>
      <c r="D129" s="47"/>
      <c r="E129" s="47"/>
      <c r="F129" s="51">
        <v>117.45635359115992</v>
      </c>
      <c r="G129" s="16">
        <f t="shared" si="32"/>
        <v>1.0415768950032875</v>
      </c>
      <c r="H129" s="16">
        <f t="shared" si="33"/>
        <v>116.41477669615664</v>
      </c>
      <c r="I129" s="23">
        <f t="shared" si="25"/>
        <v>117.0434493777793</v>
      </c>
      <c r="J129" s="16">
        <f t="shared" si="18"/>
        <v>85.614918019078374</v>
      </c>
      <c r="K129" s="16">
        <f t="shared" si="26"/>
        <v>31.428531358700923</v>
      </c>
      <c r="L129" s="16">
        <f t="shared" si="27"/>
        <v>0.12387780531665443</v>
      </c>
      <c r="M129" s="16">
        <f t="shared" si="28"/>
        <v>0.12387780531665443</v>
      </c>
      <c r="N129" s="16">
        <f t="shared" si="29"/>
        <v>7.6804239296325752E-2</v>
      </c>
      <c r="O129" s="16">
        <f t="shared" si="30"/>
        <v>1.1183811342996133</v>
      </c>
      <c r="P129" s="1">
        <f>'App MESURE'!T125</f>
        <v>1.1936377365391109</v>
      </c>
      <c r="Q129" s="85">
        <v>10.928068161290321</v>
      </c>
      <c r="R129" s="78">
        <f t="shared" si="24"/>
        <v>5.6635561806339541E-3</v>
      </c>
    </row>
    <row r="130" spans="1:18" s="1" customFormat="1" x14ac:dyDescent="0.2">
      <c r="A130" s="17">
        <v>36892</v>
      </c>
      <c r="B130" s="1">
        <f t="shared" si="34"/>
        <v>1</v>
      </c>
      <c r="C130" s="47"/>
      <c r="D130" s="47"/>
      <c r="E130" s="47"/>
      <c r="F130" s="51">
        <v>69.15303867403297</v>
      </c>
      <c r="G130" s="16">
        <f t="shared" si="32"/>
        <v>7.5510596660748497E-2</v>
      </c>
      <c r="H130" s="16">
        <f t="shared" si="33"/>
        <v>69.077528077372222</v>
      </c>
      <c r="I130" s="23">
        <f t="shared" si="25"/>
        <v>100.38218163075649</v>
      </c>
      <c r="J130" s="16">
        <f t="shared" si="18"/>
        <v>75.120009042620325</v>
      </c>
      <c r="K130" s="16">
        <f t="shared" si="26"/>
        <v>25.262172588136167</v>
      </c>
      <c r="L130" s="16">
        <f t="shared" si="27"/>
        <v>0</v>
      </c>
      <c r="M130" s="16">
        <f t="shared" si="28"/>
        <v>4.707356602032868E-2</v>
      </c>
      <c r="N130" s="16">
        <f t="shared" si="29"/>
        <v>2.9185610932603783E-2</v>
      </c>
      <c r="O130" s="16">
        <f t="shared" si="30"/>
        <v>0.10469620759335228</v>
      </c>
      <c r="P130" s="1">
        <f>'App MESURE'!T126</f>
        <v>0.37523641674995872</v>
      </c>
      <c r="Q130" s="85">
        <v>9.3823752354838721</v>
      </c>
      <c r="R130" s="78">
        <f t="shared" si="24"/>
        <v>7.3192004770500349E-2</v>
      </c>
    </row>
    <row r="131" spans="1:18" s="1" customFormat="1" x14ac:dyDescent="0.2">
      <c r="A131" s="17">
        <v>36923</v>
      </c>
      <c r="B131" s="1">
        <f t="shared" si="34"/>
        <v>2</v>
      </c>
      <c r="C131" s="47"/>
      <c r="D131" s="47"/>
      <c r="E131" s="47"/>
      <c r="F131" s="51">
        <v>7.6182320441988658</v>
      </c>
      <c r="G131" s="16">
        <f t="shared" si="32"/>
        <v>0</v>
      </c>
      <c r="H131" s="16">
        <f t="shared" si="33"/>
        <v>7.6182320441988658</v>
      </c>
      <c r="I131" s="23">
        <f t="shared" si="25"/>
        <v>32.880404632335029</v>
      </c>
      <c r="J131" s="16">
        <f t="shared" si="18"/>
        <v>31.744088177379009</v>
      </c>
      <c r="K131" s="16">
        <f t="shared" si="26"/>
        <v>1.1363164549560203</v>
      </c>
      <c r="L131" s="16">
        <f t="shared" si="27"/>
        <v>0</v>
      </c>
      <c r="M131" s="16">
        <f t="shared" si="28"/>
        <v>1.7887955087724897E-2</v>
      </c>
      <c r="N131" s="16">
        <f t="shared" si="29"/>
        <v>1.1090532154389435E-2</v>
      </c>
      <c r="O131" s="16">
        <f t="shared" si="30"/>
        <v>1.1090532154389435E-2</v>
      </c>
      <c r="P131" s="1">
        <f>'App MESURE'!T127</f>
        <v>5.0372124211732164E-2</v>
      </c>
      <c r="Q131" s="85">
        <v>10.474924803571428</v>
      </c>
      <c r="R131" s="78">
        <f t="shared" si="24"/>
        <v>1.5430434745594915E-3</v>
      </c>
    </row>
    <row r="132" spans="1:18" s="1" customFormat="1" x14ac:dyDescent="0.2">
      <c r="A132" s="17">
        <v>36951</v>
      </c>
      <c r="B132" s="1">
        <f t="shared" si="34"/>
        <v>3</v>
      </c>
      <c r="C132" s="47"/>
      <c r="D132" s="47"/>
      <c r="E132" s="47"/>
      <c r="F132" s="51">
        <v>20.55911602209942</v>
      </c>
      <c r="G132" s="16">
        <f t="shared" si="32"/>
        <v>0</v>
      </c>
      <c r="H132" s="16">
        <f t="shared" si="33"/>
        <v>20.55911602209942</v>
      </c>
      <c r="I132" s="23">
        <f t="shared" si="25"/>
        <v>21.695432477055441</v>
      </c>
      <c r="J132" s="16">
        <f t="shared" si="18"/>
        <v>21.51119133303466</v>
      </c>
      <c r="K132" s="16">
        <f t="shared" si="26"/>
        <v>0.18424114402078118</v>
      </c>
      <c r="L132" s="16">
        <f t="shared" si="27"/>
        <v>0</v>
      </c>
      <c r="M132" s="16">
        <f t="shared" si="28"/>
        <v>6.7974229333354619E-3</v>
      </c>
      <c r="N132" s="16">
        <f t="shared" si="29"/>
        <v>4.2144022186679864E-3</v>
      </c>
      <c r="O132" s="16">
        <f t="shared" si="30"/>
        <v>4.2144022186679864E-3</v>
      </c>
      <c r="P132" s="1">
        <f>'App MESURE'!T128</f>
        <v>4.0738347135288171E-2</v>
      </c>
      <c r="Q132" s="85">
        <v>14.954632983870969</v>
      </c>
      <c r="R132" s="78">
        <f t="shared" si="24"/>
        <v>1.3339985522723054E-3</v>
      </c>
    </row>
    <row r="133" spans="1:18" s="1" customFormat="1" x14ac:dyDescent="0.2">
      <c r="A133" s="17">
        <v>36982</v>
      </c>
      <c r="B133" s="1">
        <f t="shared" si="34"/>
        <v>4</v>
      </c>
      <c r="C133" s="47"/>
      <c r="D133" s="47"/>
      <c r="E133" s="47"/>
      <c r="F133" s="51">
        <v>3.6994475138121432</v>
      </c>
      <c r="G133" s="16">
        <f t="shared" si="32"/>
        <v>0</v>
      </c>
      <c r="H133" s="16">
        <f t="shared" si="33"/>
        <v>3.6994475138121432</v>
      </c>
      <c r="I133" s="23">
        <f t="shared" si="25"/>
        <v>3.8836886578329244</v>
      </c>
      <c r="J133" s="16">
        <f t="shared" si="18"/>
        <v>3.88281072032555</v>
      </c>
      <c r="K133" s="16">
        <f t="shared" si="26"/>
        <v>8.7793750737441556E-4</v>
      </c>
      <c r="L133" s="16">
        <f t="shared" si="27"/>
        <v>0</v>
      </c>
      <c r="M133" s="16">
        <f t="shared" si="28"/>
        <v>2.5830207146674755E-3</v>
      </c>
      <c r="N133" s="16">
        <f t="shared" si="29"/>
        <v>1.6014728430938348E-3</v>
      </c>
      <c r="O133" s="16">
        <f t="shared" si="30"/>
        <v>1.6014728430938348E-3</v>
      </c>
      <c r="P133" s="1">
        <f>'App MESURE'!T129</f>
        <v>3.8846527163514844E-3</v>
      </c>
      <c r="Q133" s="85">
        <v>16.370013383333337</v>
      </c>
      <c r="R133" s="78">
        <f t="shared" si="24"/>
        <v>5.2129103336488169E-6</v>
      </c>
    </row>
    <row r="134" spans="1:18" s="1" customFormat="1" x14ac:dyDescent="0.2">
      <c r="A134" s="17">
        <v>37012</v>
      </c>
      <c r="B134" s="1">
        <f t="shared" si="34"/>
        <v>5</v>
      </c>
      <c r="C134" s="47"/>
      <c r="D134" s="47"/>
      <c r="E134" s="47"/>
      <c r="F134" s="51">
        <v>20.634806629834234</v>
      </c>
      <c r="G134" s="16">
        <f t="shared" si="32"/>
        <v>0</v>
      </c>
      <c r="H134" s="16">
        <f t="shared" si="33"/>
        <v>20.634806629834234</v>
      </c>
      <c r="I134" s="23">
        <f t="shared" si="25"/>
        <v>20.63568456734161</v>
      </c>
      <c r="J134" s="16">
        <f t="shared" si="18"/>
        <v>20.535649705048616</v>
      </c>
      <c r="K134" s="16">
        <f t="shared" si="26"/>
        <v>0.10003486229299341</v>
      </c>
      <c r="L134" s="16">
        <f t="shared" si="27"/>
        <v>0</v>
      </c>
      <c r="M134" s="16">
        <f t="shared" si="28"/>
        <v>9.8154787157364067E-4</v>
      </c>
      <c r="N134" s="16">
        <f t="shared" si="29"/>
        <v>6.0855968037565723E-4</v>
      </c>
      <c r="O134" s="16">
        <f t="shared" si="30"/>
        <v>6.0855968037565723E-4</v>
      </c>
      <c r="P134" s="1">
        <f>'App MESURE'!T130</f>
        <v>4.2487846705515303E-3</v>
      </c>
      <c r="Q134" s="85">
        <v>18.2713845</v>
      </c>
      <c r="R134" s="78">
        <f t="shared" si="24"/>
        <v>1.3251237979100936E-5</v>
      </c>
    </row>
    <row r="135" spans="1:18" s="1" customFormat="1" x14ac:dyDescent="0.2">
      <c r="A135" s="17">
        <v>37043</v>
      </c>
      <c r="B135" s="1">
        <f t="shared" si="34"/>
        <v>6</v>
      </c>
      <c r="C135" s="47"/>
      <c r="D135" s="47"/>
      <c r="E135" s="47"/>
      <c r="F135" s="51">
        <v>4.710497237569049</v>
      </c>
      <c r="G135" s="16">
        <f t="shared" si="32"/>
        <v>0</v>
      </c>
      <c r="H135" s="16">
        <f t="shared" si="33"/>
        <v>4.710497237569049</v>
      </c>
      <c r="I135" s="23">
        <f t="shared" si="25"/>
        <v>4.8105320998620424</v>
      </c>
      <c r="J135" s="16">
        <f t="shared" ref="J135:J198" si="35">I135/SQRT(1+(I135/($K$2*(300+(25*Q135)+0.05*(Q135)^3)))^2)</f>
        <v>4.810052225925908</v>
      </c>
      <c r="K135" s="16">
        <f t="shared" si="26"/>
        <v>4.7987393613446727E-4</v>
      </c>
      <c r="L135" s="16">
        <f t="shared" si="27"/>
        <v>0</v>
      </c>
      <c r="M135" s="16">
        <f t="shared" si="28"/>
        <v>3.7298819119798343E-4</v>
      </c>
      <c r="N135" s="16">
        <f t="shared" si="29"/>
        <v>2.3125267854274973E-4</v>
      </c>
      <c r="O135" s="16">
        <f t="shared" si="30"/>
        <v>2.3125267854274973E-4</v>
      </c>
      <c r="P135" s="1">
        <f>'App MESURE'!T131</f>
        <v>3.8738919055028658E-3</v>
      </c>
      <c r="Q135" s="85">
        <v>25.212342666666661</v>
      </c>
      <c r="R135" s="78">
        <f t="shared" ref="R135:R198" si="36">(P135-O135)^2</f>
        <v>1.3268820537788593E-5</v>
      </c>
    </row>
    <row r="136" spans="1:18" s="1" customFormat="1" x14ac:dyDescent="0.2">
      <c r="A136" s="17">
        <v>37073</v>
      </c>
      <c r="B136" s="1">
        <f t="shared" si="34"/>
        <v>7</v>
      </c>
      <c r="C136" s="47"/>
      <c r="D136" s="47"/>
      <c r="E136" s="47"/>
      <c r="F136" s="51">
        <v>2.045856353591156</v>
      </c>
      <c r="G136" s="16">
        <f t="shared" si="32"/>
        <v>0</v>
      </c>
      <c r="H136" s="16">
        <f t="shared" si="33"/>
        <v>2.045856353591156</v>
      </c>
      <c r="I136" s="23">
        <f t="shared" si="25"/>
        <v>2.0463362275272905</v>
      </c>
      <c r="J136" s="16">
        <f t="shared" si="35"/>
        <v>2.0463020355603865</v>
      </c>
      <c r="K136" s="16">
        <f t="shared" si="26"/>
        <v>3.4191966904018045E-5</v>
      </c>
      <c r="L136" s="16">
        <f t="shared" si="27"/>
        <v>0</v>
      </c>
      <c r="M136" s="16">
        <f t="shared" si="28"/>
        <v>1.417355126552337E-4</v>
      </c>
      <c r="N136" s="16">
        <f t="shared" si="29"/>
        <v>8.7876017846244892E-5</v>
      </c>
      <c r="O136" s="16">
        <f t="shared" si="30"/>
        <v>8.7876017846244892E-5</v>
      </c>
      <c r="P136" s="1">
        <f>'App MESURE'!T132</f>
        <v>3.8738919055028658E-3</v>
      </c>
      <c r="Q136" s="85">
        <v>25.770143516129025</v>
      </c>
      <c r="R136" s="78">
        <f t="shared" si="36"/>
        <v>1.433391630158835E-5</v>
      </c>
    </row>
    <row r="137" spans="1:18" s="1" customFormat="1" ht="13.5" thickBot="1" x14ac:dyDescent="0.25">
      <c r="A137" s="17">
        <v>37104</v>
      </c>
      <c r="B137" s="4">
        <f t="shared" si="34"/>
        <v>8</v>
      </c>
      <c r="C137" s="48"/>
      <c r="D137" s="48"/>
      <c r="E137" s="48"/>
      <c r="F137" s="58">
        <v>6.892265193370152</v>
      </c>
      <c r="G137" s="25">
        <f t="shared" si="32"/>
        <v>0</v>
      </c>
      <c r="H137" s="25">
        <f t="shared" si="33"/>
        <v>6.892265193370152</v>
      </c>
      <c r="I137" s="24">
        <f t="shared" si="25"/>
        <v>6.892299385337056</v>
      </c>
      <c r="J137" s="25">
        <f t="shared" si="35"/>
        <v>6.8910977415490011</v>
      </c>
      <c r="K137" s="25">
        <f t="shared" si="26"/>
        <v>1.2016437880548736E-3</v>
      </c>
      <c r="L137" s="25">
        <f t="shared" si="27"/>
        <v>0</v>
      </c>
      <c r="M137" s="25">
        <f t="shared" si="28"/>
        <v>5.3859494808988813E-5</v>
      </c>
      <c r="N137" s="25">
        <f t="shared" si="29"/>
        <v>3.3392886781573067E-5</v>
      </c>
      <c r="O137" s="25">
        <f t="shared" si="30"/>
        <v>3.3392886781573067E-5</v>
      </c>
      <c r="P137" s="4">
        <f>'App MESURE'!T133</f>
        <v>3.8738919055028658E-3</v>
      </c>
      <c r="Q137" s="86">
        <v>26.373586129032255</v>
      </c>
      <c r="R137" s="79">
        <f t="shared" si="36"/>
        <v>1.4749432712799212E-5</v>
      </c>
    </row>
    <row r="138" spans="1:18" s="1" customFormat="1" x14ac:dyDescent="0.2">
      <c r="A138" s="17">
        <v>37135</v>
      </c>
      <c r="B138" s="1">
        <f t="shared" si="34"/>
        <v>9</v>
      </c>
      <c r="C138" s="47"/>
      <c r="D138" s="47"/>
      <c r="E138" s="47"/>
      <c r="F138" s="51">
        <v>8.5149171270718167</v>
      </c>
      <c r="G138" s="16">
        <f t="shared" si="32"/>
        <v>0</v>
      </c>
      <c r="H138" s="16">
        <f t="shared" si="33"/>
        <v>8.5149171270718167</v>
      </c>
      <c r="I138" s="23">
        <f t="shared" si="25"/>
        <v>8.5161187708598725</v>
      </c>
      <c r="J138" s="16">
        <f t="shared" si="35"/>
        <v>8.5119721501676171</v>
      </c>
      <c r="K138" s="16">
        <f t="shared" si="26"/>
        <v>4.1466206922553539E-3</v>
      </c>
      <c r="L138" s="16">
        <f t="shared" si="27"/>
        <v>0</v>
      </c>
      <c r="M138" s="16">
        <f t="shared" si="28"/>
        <v>2.0466608027415746E-5</v>
      </c>
      <c r="N138" s="16">
        <f t="shared" si="29"/>
        <v>1.2689296976997762E-5</v>
      </c>
      <c r="O138" s="16">
        <f t="shared" si="30"/>
        <v>1.2689296976997762E-5</v>
      </c>
      <c r="P138" s="1">
        <f>'App MESURE'!T134</f>
        <v>3.8738919055028658E-3</v>
      </c>
      <c r="Q138" s="85">
        <v>22.048462866666679</v>
      </c>
      <c r="R138" s="78">
        <f t="shared" si="36"/>
        <v>1.4908885584086967E-5</v>
      </c>
    </row>
    <row r="139" spans="1:18" s="1" customFormat="1" x14ac:dyDescent="0.2">
      <c r="A139" s="17">
        <v>37165</v>
      </c>
      <c r="B139" s="1">
        <f t="shared" si="34"/>
        <v>10</v>
      </c>
      <c r="C139" s="47"/>
      <c r="D139" s="47"/>
      <c r="E139" s="47"/>
      <c r="F139" s="51">
        <v>4.613259668508281</v>
      </c>
      <c r="G139" s="16">
        <f t="shared" si="32"/>
        <v>0</v>
      </c>
      <c r="H139" s="16">
        <f t="shared" si="33"/>
        <v>4.613259668508281</v>
      </c>
      <c r="I139" s="23">
        <f t="shared" si="25"/>
        <v>4.6174062892005363</v>
      </c>
      <c r="J139" s="16">
        <f t="shared" si="35"/>
        <v>4.6166532789852841</v>
      </c>
      <c r="K139" s="16">
        <f t="shared" si="26"/>
        <v>7.5301021525220335E-4</v>
      </c>
      <c r="L139" s="16">
        <f t="shared" si="27"/>
        <v>0</v>
      </c>
      <c r="M139" s="16">
        <f t="shared" si="28"/>
        <v>7.7773110504179838E-6</v>
      </c>
      <c r="N139" s="16">
        <f t="shared" si="29"/>
        <v>4.8219328512591499E-6</v>
      </c>
      <c r="O139" s="16">
        <f t="shared" si="30"/>
        <v>4.8219328512591499E-6</v>
      </c>
      <c r="P139" s="1">
        <f>'App MESURE'!T135</f>
        <v>1.7026379745960166E-2</v>
      </c>
      <c r="Q139" s="85">
        <v>21.129309967741932</v>
      </c>
      <c r="R139" s="78">
        <f t="shared" si="36"/>
        <v>2.8973343038500885E-4</v>
      </c>
    </row>
    <row r="140" spans="1:18" s="1" customFormat="1" x14ac:dyDescent="0.2">
      <c r="A140" s="17">
        <v>37196</v>
      </c>
      <c r="B140" s="1">
        <f t="shared" si="34"/>
        <v>11</v>
      </c>
      <c r="C140" s="47"/>
      <c r="D140" s="47"/>
      <c r="E140" s="47"/>
      <c r="F140" s="51">
        <v>18.063535911602191</v>
      </c>
      <c r="G140" s="16">
        <f t="shared" si="32"/>
        <v>0</v>
      </c>
      <c r="H140" s="16">
        <f t="shared" si="33"/>
        <v>18.063535911602191</v>
      </c>
      <c r="I140" s="23">
        <f t="shared" si="25"/>
        <v>18.064288921817443</v>
      </c>
      <c r="J140" s="16">
        <f t="shared" si="35"/>
        <v>17.931130444263744</v>
      </c>
      <c r="K140" s="16">
        <f t="shared" si="26"/>
        <v>0.13315847755369958</v>
      </c>
      <c r="L140" s="16">
        <f t="shared" si="27"/>
        <v>0</v>
      </c>
      <c r="M140" s="16">
        <f t="shared" si="28"/>
        <v>2.9553781991588338E-6</v>
      </c>
      <c r="N140" s="16">
        <f t="shared" si="29"/>
        <v>1.8323344834784769E-6</v>
      </c>
      <c r="O140" s="16">
        <f t="shared" si="30"/>
        <v>1.8323344834784769E-6</v>
      </c>
      <c r="P140" s="1">
        <f>'App MESURE'!T136</f>
        <v>0.17266797087694161</v>
      </c>
      <c r="Q140" s="85">
        <v>13.342247719999998</v>
      </c>
      <c r="R140" s="78">
        <f t="shared" si="36"/>
        <v>2.9813595399163346E-2</v>
      </c>
    </row>
    <row r="141" spans="1:18" s="1" customFormat="1" x14ac:dyDescent="0.2">
      <c r="A141" s="17">
        <v>37226</v>
      </c>
      <c r="B141" s="1">
        <f t="shared" si="34"/>
        <v>12</v>
      </c>
      <c r="C141" s="47"/>
      <c r="D141" s="47"/>
      <c r="E141" s="47"/>
      <c r="F141" s="51">
        <v>104.03535911602181</v>
      </c>
      <c r="G141" s="16">
        <f t="shared" si="32"/>
        <v>0.77315700550052524</v>
      </c>
      <c r="H141" s="16">
        <f t="shared" si="33"/>
        <v>103.26220211052129</v>
      </c>
      <c r="I141" s="23">
        <f t="shared" si="25"/>
        <v>103.39536058807499</v>
      </c>
      <c r="J141" s="16">
        <f t="shared" si="35"/>
        <v>83.20653123401928</v>
      </c>
      <c r="K141" s="16">
        <f t="shared" si="26"/>
        <v>20.188829354055713</v>
      </c>
      <c r="L141" s="16">
        <f t="shared" si="27"/>
        <v>0</v>
      </c>
      <c r="M141" s="16">
        <f t="shared" si="28"/>
        <v>1.1230437156803569E-6</v>
      </c>
      <c r="N141" s="16">
        <f t="shared" si="29"/>
        <v>6.9628710372182128E-7</v>
      </c>
      <c r="O141" s="16">
        <f t="shared" si="30"/>
        <v>0.77315770178762899</v>
      </c>
      <c r="P141" s="1">
        <f>'App MESURE'!T137</f>
        <v>0.13678379080317238</v>
      </c>
      <c r="Q141" s="85">
        <v>12.552947435483869</v>
      </c>
      <c r="R141" s="78">
        <f t="shared" si="36"/>
        <v>0.40497175458165313</v>
      </c>
    </row>
    <row r="142" spans="1:18" s="1" customFormat="1" x14ac:dyDescent="0.2">
      <c r="A142" s="17">
        <v>37257</v>
      </c>
      <c r="B142" s="1">
        <f t="shared" si="34"/>
        <v>1</v>
      </c>
      <c r="C142" s="47"/>
      <c r="D142" s="47"/>
      <c r="E142" s="47"/>
      <c r="F142" s="51">
        <v>6.0613259668508173</v>
      </c>
      <c r="G142" s="16">
        <f t="shared" ref="G142:G205" si="37">IF((F142-$J$2)&gt;0,$I$2*(F142-$J$2),0)</f>
        <v>0</v>
      </c>
      <c r="H142" s="16">
        <f t="shared" ref="H142:H205" si="38">F142-G142</f>
        <v>6.0613259668508173</v>
      </c>
      <c r="I142" s="23">
        <f t="shared" si="25"/>
        <v>26.250155320906529</v>
      </c>
      <c r="J142" s="16">
        <f t="shared" si="35"/>
        <v>25.739156832705302</v>
      </c>
      <c r="K142" s="16">
        <f t="shared" ref="K142:K205" si="39">I142-J142</f>
        <v>0.51099848820122773</v>
      </c>
      <c r="L142" s="16">
        <f t="shared" ref="L142:L205" si="40">IF(K142&gt;$N$2,(K142-$N$2)/$L$2,0)</f>
        <v>0</v>
      </c>
      <c r="M142" s="16">
        <f t="shared" si="28"/>
        <v>4.2675661195853566E-7</v>
      </c>
      <c r="N142" s="16">
        <f t="shared" ref="N142:N205" si="41">$M$2*M142</f>
        <v>2.645890994142921E-7</v>
      </c>
      <c r="O142" s="16">
        <f t="shared" ref="O142:O205" si="42">N142+G142</f>
        <v>2.645890994142921E-7</v>
      </c>
      <c r="P142" s="1">
        <f>'App MESURE'!T138</f>
        <v>3.1386855384907597E-2</v>
      </c>
      <c r="Q142" s="85">
        <v>11.567026290322584</v>
      </c>
      <c r="R142" s="78">
        <f t="shared" si="36"/>
        <v>9.8511808178351084E-4</v>
      </c>
    </row>
    <row r="143" spans="1:18" s="1" customFormat="1" x14ac:dyDescent="0.2">
      <c r="A143" s="17">
        <v>37288</v>
      </c>
      <c r="B143" s="1">
        <f t="shared" si="34"/>
        <v>2</v>
      </c>
      <c r="C143" s="47"/>
      <c r="D143" s="47"/>
      <c r="E143" s="47"/>
      <c r="F143" s="51">
        <v>10.419889502762409</v>
      </c>
      <c r="G143" s="16">
        <f t="shared" si="37"/>
        <v>0</v>
      </c>
      <c r="H143" s="16">
        <f t="shared" si="38"/>
        <v>10.419889502762409</v>
      </c>
      <c r="I143" s="23">
        <f t="shared" ref="I143:I206" si="43">H143+K142-L142</f>
        <v>10.930887990963637</v>
      </c>
      <c r="J143" s="16">
        <f t="shared" si="35"/>
        <v>10.900200647052056</v>
      </c>
      <c r="K143" s="16">
        <f t="shared" si="39"/>
        <v>3.0687343911580456E-2</v>
      </c>
      <c r="L143" s="16">
        <f t="shared" si="40"/>
        <v>0</v>
      </c>
      <c r="M143" s="16">
        <f t="shared" ref="M143:M206" si="44">L143+M142-N142</f>
        <v>1.6216751254424355E-7</v>
      </c>
      <c r="N143" s="16">
        <f t="shared" si="41"/>
        <v>1.0054385777743101E-7</v>
      </c>
      <c r="O143" s="16">
        <f t="shared" si="42"/>
        <v>1.0054385777743101E-7</v>
      </c>
      <c r="P143" s="1">
        <f>'App MESURE'!T139</f>
        <v>1.323579734380145E-2</v>
      </c>
      <c r="Q143" s="85">
        <v>13.105865857142856</v>
      </c>
      <c r="R143" s="78">
        <f t="shared" si="36"/>
        <v>1.7518366978003916E-4</v>
      </c>
    </row>
    <row r="144" spans="1:18" s="1" customFormat="1" x14ac:dyDescent="0.2">
      <c r="A144" s="17">
        <v>37316</v>
      </c>
      <c r="B144" s="1">
        <f t="shared" si="34"/>
        <v>3</v>
      </c>
      <c r="C144" s="47"/>
      <c r="D144" s="47"/>
      <c r="E144" s="47"/>
      <c r="F144" s="51">
        <v>90.602209944751152</v>
      </c>
      <c r="G144" s="16">
        <f t="shared" si="37"/>
        <v>0.50449402207511218</v>
      </c>
      <c r="H144" s="16">
        <f t="shared" si="38"/>
        <v>90.097715922676045</v>
      </c>
      <c r="I144" s="23">
        <f t="shared" si="43"/>
        <v>90.128403266587625</v>
      </c>
      <c r="J144" s="16">
        <f t="shared" si="35"/>
        <v>76.832090273487253</v>
      </c>
      <c r="K144" s="16">
        <f t="shared" si="39"/>
        <v>13.296312993100372</v>
      </c>
      <c r="L144" s="16">
        <f t="shared" si="40"/>
        <v>0</v>
      </c>
      <c r="M144" s="16">
        <f t="shared" si="44"/>
        <v>6.1623654766812547E-8</v>
      </c>
      <c r="N144" s="16">
        <f t="shared" si="41"/>
        <v>3.8206665955423778E-8</v>
      </c>
      <c r="O144" s="16">
        <f t="shared" si="42"/>
        <v>0.50449406028177812</v>
      </c>
      <c r="P144" s="1">
        <f>'App MESURE'!T140</f>
        <v>5.3047326254386011E-2</v>
      </c>
      <c r="Q144" s="85">
        <v>13.245423583870966</v>
      </c>
      <c r="R144" s="78">
        <f t="shared" si="36"/>
        <v>0.2038041536639989</v>
      </c>
    </row>
    <row r="145" spans="1:18" s="1" customFormat="1" x14ac:dyDescent="0.2">
      <c r="A145" s="17">
        <v>37347</v>
      </c>
      <c r="B145" s="1">
        <f t="shared" si="34"/>
        <v>4</v>
      </c>
      <c r="C145" s="47"/>
      <c r="D145" s="47"/>
      <c r="E145" s="47"/>
      <c r="F145" s="51">
        <v>102.67845303867384</v>
      </c>
      <c r="G145" s="16">
        <f t="shared" si="37"/>
        <v>0.74601888395356586</v>
      </c>
      <c r="H145" s="16">
        <f t="shared" si="38"/>
        <v>101.93243415472027</v>
      </c>
      <c r="I145" s="23">
        <f t="shared" si="43"/>
        <v>115.22874714782064</v>
      </c>
      <c r="J145" s="16">
        <f t="shared" si="35"/>
        <v>93.408604609327227</v>
      </c>
      <c r="K145" s="16">
        <f t="shared" si="39"/>
        <v>21.820142538493414</v>
      </c>
      <c r="L145" s="16">
        <f t="shared" si="40"/>
        <v>0</v>
      </c>
      <c r="M145" s="16">
        <f t="shared" si="44"/>
        <v>2.3416988811388769E-8</v>
      </c>
      <c r="N145" s="16">
        <f t="shared" si="41"/>
        <v>1.4518533063061036E-8</v>
      </c>
      <c r="O145" s="16">
        <f t="shared" si="42"/>
        <v>0.7460188984720989</v>
      </c>
      <c r="P145" s="1">
        <f>'App MESURE'!T141</f>
        <v>0.22411540754418921</v>
      </c>
      <c r="Q145" s="85">
        <v>14.432931850000005</v>
      </c>
      <c r="R145" s="78">
        <f t="shared" si="36"/>
        <v>0.2723832538427387</v>
      </c>
    </row>
    <row r="146" spans="1:18" s="1" customFormat="1" x14ac:dyDescent="0.2">
      <c r="A146" s="17">
        <v>37377</v>
      </c>
      <c r="B146" s="1">
        <f t="shared" si="34"/>
        <v>5</v>
      </c>
      <c r="C146" s="47"/>
      <c r="D146" s="47"/>
      <c r="E146" s="47"/>
      <c r="F146" s="51">
        <v>23.664640883977885</v>
      </c>
      <c r="G146" s="16">
        <f t="shared" si="37"/>
        <v>0</v>
      </c>
      <c r="H146" s="16">
        <f t="shared" si="38"/>
        <v>23.664640883977885</v>
      </c>
      <c r="I146" s="23">
        <f t="shared" si="43"/>
        <v>45.484783422471295</v>
      </c>
      <c r="J146" s="16">
        <f t="shared" si="35"/>
        <v>44.39417731235563</v>
      </c>
      <c r="K146" s="16">
        <f t="shared" si="39"/>
        <v>1.0906061101156652</v>
      </c>
      <c r="L146" s="16">
        <f t="shared" si="40"/>
        <v>0</v>
      </c>
      <c r="M146" s="16">
        <f t="shared" si="44"/>
        <v>8.8984557483277322E-9</v>
      </c>
      <c r="N146" s="16">
        <f t="shared" si="41"/>
        <v>5.5170425639631936E-9</v>
      </c>
      <c r="O146" s="16">
        <f t="shared" si="42"/>
        <v>5.5170425639631936E-9</v>
      </c>
      <c r="P146" s="1">
        <f>'App MESURE'!T142</f>
        <v>1.1278024015213984E-2</v>
      </c>
      <c r="Q146" s="85">
        <v>17.938275951612905</v>
      </c>
      <c r="R146" s="78">
        <f t="shared" si="36"/>
        <v>1.2719370124509674E-4</v>
      </c>
    </row>
    <row r="147" spans="1:18" s="1" customFormat="1" x14ac:dyDescent="0.2">
      <c r="A147" s="17">
        <v>37408</v>
      </c>
      <c r="B147" s="1">
        <f t="shared" si="34"/>
        <v>6</v>
      </c>
      <c r="C147" s="47"/>
      <c r="D147" s="47"/>
      <c r="E147" s="47"/>
      <c r="F147" s="51">
        <v>2.842541436464082</v>
      </c>
      <c r="G147" s="16">
        <f t="shared" si="37"/>
        <v>0</v>
      </c>
      <c r="H147" s="16">
        <f t="shared" si="38"/>
        <v>2.842541436464082</v>
      </c>
      <c r="I147" s="23">
        <f t="shared" si="43"/>
        <v>3.9331475465797472</v>
      </c>
      <c r="J147" s="16">
        <f t="shared" si="35"/>
        <v>3.9327857572695795</v>
      </c>
      <c r="K147" s="16">
        <f t="shared" si="39"/>
        <v>3.6178931016772609E-4</v>
      </c>
      <c r="L147" s="16">
        <f t="shared" si="40"/>
        <v>0</v>
      </c>
      <c r="M147" s="16">
        <f t="shared" si="44"/>
        <v>3.3814131843645386E-9</v>
      </c>
      <c r="N147" s="16">
        <f t="shared" si="41"/>
        <v>2.0964761743060139E-9</v>
      </c>
      <c r="O147" s="16">
        <f t="shared" si="42"/>
        <v>2.0964761743060139E-9</v>
      </c>
      <c r="P147" s="1">
        <f>'App MESURE'!T143</f>
        <v>5.8108378582542976E-3</v>
      </c>
      <c r="Q147" s="85">
        <v>22.913987533333337</v>
      </c>
      <c r="R147" s="78">
        <f t="shared" si="36"/>
        <v>3.3765812250359548E-5</v>
      </c>
    </row>
    <row r="148" spans="1:18" s="1" customFormat="1" x14ac:dyDescent="0.2">
      <c r="A148" s="17">
        <v>37438</v>
      </c>
      <c r="B148" s="1">
        <f t="shared" si="34"/>
        <v>7</v>
      </c>
      <c r="C148" s="47"/>
      <c r="D148" s="47"/>
      <c r="E148" s="47"/>
      <c r="F148" s="51">
        <v>1.6375690607734781</v>
      </c>
      <c r="G148" s="16">
        <f t="shared" si="37"/>
        <v>0</v>
      </c>
      <c r="H148" s="16">
        <f t="shared" si="38"/>
        <v>1.6375690607734781</v>
      </c>
      <c r="I148" s="23">
        <f t="shared" si="43"/>
        <v>1.6379308500836458</v>
      </c>
      <c r="J148" s="16">
        <f t="shared" si="35"/>
        <v>1.6379121912365846</v>
      </c>
      <c r="K148" s="16">
        <f t="shared" si="39"/>
        <v>1.8658847061203687E-5</v>
      </c>
      <c r="L148" s="16">
        <f t="shared" si="40"/>
        <v>0</v>
      </c>
      <c r="M148" s="16">
        <f t="shared" si="44"/>
        <v>1.2849370100585247E-9</v>
      </c>
      <c r="N148" s="16">
        <f t="shared" si="41"/>
        <v>7.9666094623628531E-10</v>
      </c>
      <c r="O148" s="16">
        <f t="shared" si="42"/>
        <v>7.9666094623628531E-10</v>
      </c>
      <c r="P148" s="1">
        <f>'App MESURE'!T144</f>
        <v>5.8108378582542976E-3</v>
      </c>
      <c r="Q148" s="85">
        <v>25.321833806451618</v>
      </c>
      <c r="R148" s="78">
        <f t="shared" si="36"/>
        <v>3.3765827356386851E-5</v>
      </c>
    </row>
    <row r="149" spans="1:18" s="1" customFormat="1" ht="13.5" thickBot="1" x14ac:dyDescent="0.25">
      <c r="A149" s="17">
        <v>37469</v>
      </c>
      <c r="B149" s="4">
        <f t="shared" si="34"/>
        <v>8</v>
      </c>
      <c r="C149" s="48"/>
      <c r="D149" s="48"/>
      <c r="E149" s="48"/>
      <c r="F149" s="58">
        <v>4.674033149171259</v>
      </c>
      <c r="G149" s="25">
        <f t="shared" si="37"/>
        <v>0</v>
      </c>
      <c r="H149" s="25">
        <f t="shared" si="38"/>
        <v>4.674033149171259</v>
      </c>
      <c r="I149" s="24">
        <f t="shared" si="43"/>
        <v>4.6740518080183202</v>
      </c>
      <c r="J149" s="25">
        <f t="shared" si="35"/>
        <v>4.6735365672357165</v>
      </c>
      <c r="K149" s="25">
        <f t="shared" si="39"/>
        <v>5.1524078260367645E-4</v>
      </c>
      <c r="L149" s="25">
        <f t="shared" si="40"/>
        <v>0</v>
      </c>
      <c r="M149" s="25">
        <f t="shared" si="44"/>
        <v>4.882760638222394E-10</v>
      </c>
      <c r="N149" s="25">
        <f t="shared" si="41"/>
        <v>3.0273115956978843E-10</v>
      </c>
      <c r="O149" s="25">
        <f t="shared" si="42"/>
        <v>3.0273115956978843E-10</v>
      </c>
      <c r="P149" s="4">
        <f>'App MESURE'!T145</f>
        <v>5.8108378582542976E-3</v>
      </c>
      <c r="Q149" s="86">
        <v>24.083469258064515</v>
      </c>
      <c r="R149" s="79">
        <f t="shared" si="36"/>
        <v>3.3765833096678116E-5</v>
      </c>
    </row>
    <row r="150" spans="1:18" s="1" customFormat="1" x14ac:dyDescent="0.2">
      <c r="A150" s="17">
        <v>37500</v>
      </c>
      <c r="B150" s="1">
        <f t="shared" si="34"/>
        <v>9</v>
      </c>
      <c r="C150" s="47"/>
      <c r="D150" s="47"/>
      <c r="E150" s="47"/>
      <c r="F150" s="51">
        <v>3.9243093922651835</v>
      </c>
      <c r="G150" s="16">
        <f t="shared" si="37"/>
        <v>0</v>
      </c>
      <c r="H150" s="16">
        <f t="shared" si="38"/>
        <v>3.9243093922651835</v>
      </c>
      <c r="I150" s="23">
        <f t="shared" si="43"/>
        <v>3.9248246330477872</v>
      </c>
      <c r="J150" s="16">
        <f t="shared" si="35"/>
        <v>3.9244297662966026</v>
      </c>
      <c r="K150" s="16">
        <f t="shared" si="39"/>
        <v>3.9486675118460823E-4</v>
      </c>
      <c r="L150" s="16">
        <f t="shared" si="40"/>
        <v>0</v>
      </c>
      <c r="M150" s="16">
        <f t="shared" si="44"/>
        <v>1.8554490425245097E-10</v>
      </c>
      <c r="N150" s="16">
        <f t="shared" si="41"/>
        <v>1.1503784063651961E-10</v>
      </c>
      <c r="O150" s="16">
        <f t="shared" si="42"/>
        <v>1.1503784063651961E-10</v>
      </c>
      <c r="P150" s="1">
        <f>'App MESURE'!T146</f>
        <v>8.1889770557991119E-3</v>
      </c>
      <c r="Q150" s="85">
        <v>22.248005133333329</v>
      </c>
      <c r="R150" s="78">
        <f t="shared" si="36"/>
        <v>6.7059343336319834E-5</v>
      </c>
    </row>
    <row r="151" spans="1:18" s="1" customFormat="1" x14ac:dyDescent="0.2">
      <c r="A151" s="17">
        <v>37530</v>
      </c>
      <c r="B151" s="1">
        <f t="shared" si="34"/>
        <v>10</v>
      </c>
      <c r="C151" s="47"/>
      <c r="D151" s="47"/>
      <c r="E151" s="47"/>
      <c r="F151" s="51">
        <v>47.291712707182185</v>
      </c>
      <c r="G151" s="16">
        <f t="shared" si="37"/>
        <v>0</v>
      </c>
      <c r="H151" s="16">
        <f t="shared" si="38"/>
        <v>47.291712707182185</v>
      </c>
      <c r="I151" s="23">
        <f t="shared" si="43"/>
        <v>47.292107573933372</v>
      </c>
      <c r="J151" s="16">
        <f t="shared" si="35"/>
        <v>46.282270994727639</v>
      </c>
      <c r="K151" s="16">
        <f t="shared" si="39"/>
        <v>1.0098365792057322</v>
      </c>
      <c r="L151" s="16">
        <f t="shared" si="40"/>
        <v>0</v>
      </c>
      <c r="M151" s="16">
        <f t="shared" si="44"/>
        <v>7.0507063615931365E-11</v>
      </c>
      <c r="N151" s="16">
        <f t="shared" si="41"/>
        <v>4.3714379441877445E-11</v>
      </c>
      <c r="O151" s="16">
        <f t="shared" si="42"/>
        <v>4.3714379441877445E-11</v>
      </c>
      <c r="P151" s="1">
        <f>'App MESURE'!T147</f>
        <v>0.12153815169119335</v>
      </c>
      <c r="Q151" s="85">
        <v>19.336705064516124</v>
      </c>
      <c r="R151" s="78">
        <f t="shared" si="36"/>
        <v>1.4771522305885595E-2</v>
      </c>
    </row>
    <row r="152" spans="1:18" s="1" customFormat="1" x14ac:dyDescent="0.2">
      <c r="A152" s="17">
        <v>37561</v>
      </c>
      <c r="B152" s="1">
        <f t="shared" si="34"/>
        <v>11</v>
      </c>
      <c r="C152" s="47"/>
      <c r="D152" s="47"/>
      <c r="E152" s="47"/>
      <c r="F152" s="51">
        <v>182.28729281767937</v>
      </c>
      <c r="G152" s="16">
        <f t="shared" si="37"/>
        <v>2.3381956795336767</v>
      </c>
      <c r="H152" s="16">
        <f t="shared" si="38"/>
        <v>179.9490971381457</v>
      </c>
      <c r="I152" s="23">
        <f t="shared" si="43"/>
        <v>180.95893371735144</v>
      </c>
      <c r="J152" s="16">
        <f t="shared" si="35"/>
        <v>115.8419669254086</v>
      </c>
      <c r="K152" s="16">
        <f t="shared" si="39"/>
        <v>65.116966791942843</v>
      </c>
      <c r="L152" s="16">
        <f t="shared" si="40"/>
        <v>1.4862038479054307</v>
      </c>
      <c r="M152" s="16">
        <f t="shared" si="44"/>
        <v>1.4862038479322235</v>
      </c>
      <c r="N152" s="16">
        <f t="shared" si="41"/>
        <v>0.92144638571797854</v>
      </c>
      <c r="O152" s="16">
        <f t="shared" si="42"/>
        <v>3.2596420652516551</v>
      </c>
      <c r="P152" s="1">
        <f>'App MESURE'!T148</f>
        <v>3.1069796771326321</v>
      </c>
      <c r="Q152" s="85">
        <v>13.618189583333335</v>
      </c>
      <c r="R152" s="78">
        <f t="shared" si="36"/>
        <v>2.3305804746203213E-2</v>
      </c>
    </row>
    <row r="153" spans="1:18" s="1" customFormat="1" x14ac:dyDescent="0.2">
      <c r="A153" s="17">
        <v>37591</v>
      </c>
      <c r="B153" s="1">
        <f t="shared" si="34"/>
        <v>12</v>
      </c>
      <c r="C153" s="47"/>
      <c r="D153" s="47"/>
      <c r="E153" s="47"/>
      <c r="F153" s="51">
        <v>45.282872928176751</v>
      </c>
      <c r="G153" s="16">
        <f t="shared" si="37"/>
        <v>0</v>
      </c>
      <c r="H153" s="16">
        <f t="shared" si="38"/>
        <v>45.282872928176751</v>
      </c>
      <c r="I153" s="23">
        <f t="shared" si="43"/>
        <v>108.91363587221416</v>
      </c>
      <c r="J153" s="16">
        <f t="shared" si="35"/>
        <v>83.062344942454843</v>
      </c>
      <c r="K153" s="16">
        <f t="shared" si="39"/>
        <v>25.851290929759315</v>
      </c>
      <c r="L153" s="16">
        <f t="shared" si="40"/>
        <v>0</v>
      </c>
      <c r="M153" s="16">
        <f t="shared" si="44"/>
        <v>0.56475746221424494</v>
      </c>
      <c r="N153" s="16">
        <f t="shared" si="41"/>
        <v>0.35014962657283188</v>
      </c>
      <c r="O153" s="16">
        <f t="shared" si="42"/>
        <v>0.35014962657283188</v>
      </c>
      <c r="P153" s="1">
        <f>'App MESURE'!T149</f>
        <v>0.20520172042455362</v>
      </c>
      <c r="Q153" s="85">
        <v>11.262233090322583</v>
      </c>
      <c r="R153" s="78">
        <f t="shared" si="36"/>
        <v>2.1009895496770084E-2</v>
      </c>
    </row>
    <row r="154" spans="1:18" s="1" customFormat="1" x14ac:dyDescent="0.2">
      <c r="A154" s="17">
        <v>37622</v>
      </c>
      <c r="B154" s="1">
        <f t="shared" ref="B154:B217" si="45">B142</f>
        <v>1</v>
      </c>
      <c r="C154" s="47"/>
      <c r="D154" s="47"/>
      <c r="E154" s="47"/>
      <c r="F154" s="51">
        <v>58.846961325966696</v>
      </c>
      <c r="G154" s="16">
        <f t="shared" si="37"/>
        <v>0</v>
      </c>
      <c r="H154" s="16">
        <f t="shared" si="38"/>
        <v>58.846961325966696</v>
      </c>
      <c r="I154" s="23">
        <f t="shared" si="43"/>
        <v>84.698252255726004</v>
      </c>
      <c r="J154" s="16">
        <f t="shared" si="35"/>
        <v>66.083243440407173</v>
      </c>
      <c r="K154" s="16">
        <f t="shared" si="39"/>
        <v>18.615008815318831</v>
      </c>
      <c r="L154" s="16">
        <f t="shared" si="40"/>
        <v>0</v>
      </c>
      <c r="M154" s="16">
        <f t="shared" si="44"/>
        <v>0.21460783564141306</v>
      </c>
      <c r="N154" s="16">
        <f t="shared" si="41"/>
        <v>0.13305685809767609</v>
      </c>
      <c r="O154" s="16">
        <f t="shared" si="42"/>
        <v>0.13305685809767609</v>
      </c>
      <c r="P154" s="1">
        <f>'App MESURE'!T150</f>
        <v>0.75311791023109431</v>
      </c>
      <c r="Q154" s="85">
        <v>8.3314672225806437</v>
      </c>
      <c r="R154" s="78">
        <f t="shared" si="36"/>
        <v>0.38447570837280159</v>
      </c>
    </row>
    <row r="155" spans="1:18" s="1" customFormat="1" x14ac:dyDescent="0.2">
      <c r="A155" s="17">
        <v>37653</v>
      </c>
      <c r="B155" s="1">
        <f t="shared" si="45"/>
        <v>2</v>
      </c>
      <c r="C155" s="47"/>
      <c r="D155" s="47"/>
      <c r="E155" s="47"/>
      <c r="F155" s="51">
        <v>48.803867403314804</v>
      </c>
      <c r="G155" s="16">
        <f t="shared" si="37"/>
        <v>0</v>
      </c>
      <c r="H155" s="16">
        <f t="shared" si="38"/>
        <v>48.803867403314804</v>
      </c>
      <c r="I155" s="23">
        <f t="shared" si="43"/>
        <v>67.418876218633642</v>
      </c>
      <c r="J155" s="16">
        <f t="shared" si="35"/>
        <v>57.616078932511193</v>
      </c>
      <c r="K155" s="16">
        <f t="shared" si="39"/>
        <v>9.8027972861224484</v>
      </c>
      <c r="L155" s="16">
        <f t="shared" si="40"/>
        <v>0</v>
      </c>
      <c r="M155" s="16">
        <f t="shared" si="44"/>
        <v>8.1550977543736969E-2</v>
      </c>
      <c r="N155" s="16">
        <f t="shared" si="41"/>
        <v>5.0561606077116919E-2</v>
      </c>
      <c r="O155" s="16">
        <f t="shared" si="42"/>
        <v>5.0561606077116919E-2</v>
      </c>
      <c r="P155" s="1">
        <f>'App MESURE'!T151</f>
        <v>0.22370572810259545</v>
      </c>
      <c r="Q155" s="85">
        <v>9.0731025428571428</v>
      </c>
      <c r="R155" s="78">
        <f t="shared" si="36"/>
        <v>2.9978886991973795E-2</v>
      </c>
    </row>
    <row r="156" spans="1:18" s="1" customFormat="1" x14ac:dyDescent="0.2">
      <c r="A156" s="17">
        <v>37681</v>
      </c>
      <c r="B156" s="1">
        <f t="shared" si="45"/>
        <v>3</v>
      </c>
      <c r="C156" s="47"/>
      <c r="D156" s="47"/>
      <c r="E156" s="47"/>
      <c r="F156" s="51">
        <v>64.104419889502608</v>
      </c>
      <c r="G156" s="16">
        <f t="shared" si="37"/>
        <v>0</v>
      </c>
      <c r="H156" s="16">
        <f t="shared" si="38"/>
        <v>64.104419889502608</v>
      </c>
      <c r="I156" s="23">
        <f t="shared" si="43"/>
        <v>73.90721717562505</v>
      </c>
      <c r="J156" s="16">
        <f t="shared" si="35"/>
        <v>67.187256118911947</v>
      </c>
      <c r="K156" s="16">
        <f t="shared" si="39"/>
        <v>6.7199610567131032</v>
      </c>
      <c r="L156" s="16">
        <f t="shared" si="40"/>
        <v>0</v>
      </c>
      <c r="M156" s="16">
        <f t="shared" si="44"/>
        <v>3.098937146662005E-2</v>
      </c>
      <c r="N156" s="16">
        <f t="shared" si="41"/>
        <v>1.921341030930443E-2</v>
      </c>
      <c r="O156" s="16">
        <f t="shared" si="42"/>
        <v>1.921341030930443E-2</v>
      </c>
      <c r="P156" s="1">
        <f>'App MESURE'!T152</f>
        <v>0.63624509072717328</v>
      </c>
      <c r="Q156" s="85">
        <v>14.589323290322582</v>
      </c>
      <c r="R156" s="78">
        <f t="shared" si="36"/>
        <v>0.38072809463929902</v>
      </c>
    </row>
    <row r="157" spans="1:18" s="1" customFormat="1" x14ac:dyDescent="0.2">
      <c r="A157" s="17">
        <v>37712</v>
      </c>
      <c r="B157" s="1">
        <f t="shared" si="45"/>
        <v>4</v>
      </c>
      <c r="C157" s="47"/>
      <c r="D157" s="47"/>
      <c r="E157" s="47"/>
      <c r="F157" s="51">
        <v>55.61546961325962</v>
      </c>
      <c r="G157" s="16">
        <f t="shared" si="37"/>
        <v>0</v>
      </c>
      <c r="H157" s="16">
        <f t="shared" si="38"/>
        <v>55.61546961325962</v>
      </c>
      <c r="I157" s="23">
        <f t="shared" si="43"/>
        <v>62.335430669972723</v>
      </c>
      <c r="J157" s="16">
        <f t="shared" si="35"/>
        <v>58.366139102774184</v>
      </c>
      <c r="K157" s="16">
        <f t="shared" si="39"/>
        <v>3.9692915671985389</v>
      </c>
      <c r="L157" s="16">
        <f t="shared" si="40"/>
        <v>0</v>
      </c>
      <c r="M157" s="16">
        <f t="shared" si="44"/>
        <v>1.177596115731562E-2</v>
      </c>
      <c r="N157" s="16">
        <f t="shared" si="41"/>
        <v>7.3010959175356842E-3</v>
      </c>
      <c r="O157" s="16">
        <f t="shared" si="42"/>
        <v>7.3010959175356842E-3</v>
      </c>
      <c r="P157" s="1">
        <f>'App MESURE'!T153</f>
        <v>0.16530757625648607</v>
      </c>
      <c r="Q157" s="85">
        <v>15.024700499999998</v>
      </c>
      <c r="R157" s="78">
        <f t="shared" si="36"/>
        <v>2.4966047829103111E-2</v>
      </c>
    </row>
    <row r="158" spans="1:18" s="1" customFormat="1" x14ac:dyDescent="0.2">
      <c r="A158" s="17">
        <v>37742</v>
      </c>
      <c r="B158" s="1">
        <f t="shared" si="45"/>
        <v>5</v>
      </c>
      <c r="C158" s="47"/>
      <c r="D158" s="47"/>
      <c r="E158" s="47"/>
      <c r="F158" s="51">
        <v>18.544751381215441</v>
      </c>
      <c r="G158" s="16">
        <f t="shared" si="37"/>
        <v>0</v>
      </c>
      <c r="H158" s="16">
        <f t="shared" si="38"/>
        <v>18.544751381215441</v>
      </c>
      <c r="I158" s="23">
        <f t="shared" si="43"/>
        <v>22.51404294841398</v>
      </c>
      <c r="J158" s="16">
        <f t="shared" si="35"/>
        <v>22.416555368735914</v>
      </c>
      <c r="K158" s="16">
        <f t="shared" si="39"/>
        <v>9.7487579678066538E-2</v>
      </c>
      <c r="L158" s="16">
        <f t="shared" si="40"/>
        <v>0</v>
      </c>
      <c r="M158" s="16">
        <f t="shared" si="44"/>
        <v>4.4748652397799361E-3</v>
      </c>
      <c r="N158" s="16">
        <f t="shared" si="41"/>
        <v>2.7744164486635603E-3</v>
      </c>
      <c r="O158" s="16">
        <f t="shared" si="42"/>
        <v>2.7744164486635603E-3</v>
      </c>
      <c r="P158" s="1">
        <f>'App MESURE'!T154</f>
        <v>0.10163759407986006</v>
      </c>
      <c r="Q158" s="85">
        <v>20.304713322580643</v>
      </c>
      <c r="R158" s="78">
        <f t="shared" si="36"/>
        <v>9.7739278913375107E-3</v>
      </c>
    </row>
    <row r="159" spans="1:18" s="1" customFormat="1" x14ac:dyDescent="0.2">
      <c r="A159" s="17">
        <v>37773</v>
      </c>
      <c r="B159" s="1">
        <f t="shared" si="45"/>
        <v>6</v>
      </c>
      <c r="C159" s="47"/>
      <c r="D159" s="47"/>
      <c r="E159" s="47"/>
      <c r="F159" s="51">
        <v>11.179558011049702</v>
      </c>
      <c r="G159" s="16">
        <f t="shared" si="37"/>
        <v>0</v>
      </c>
      <c r="H159" s="16">
        <f t="shared" si="38"/>
        <v>11.179558011049702</v>
      </c>
      <c r="I159" s="23">
        <f t="shared" si="43"/>
        <v>11.277045590727768</v>
      </c>
      <c r="J159" s="16">
        <f t="shared" si="35"/>
        <v>11.270292703922539</v>
      </c>
      <c r="K159" s="16">
        <f t="shared" si="39"/>
        <v>6.7528868052288971E-3</v>
      </c>
      <c r="L159" s="16">
        <f t="shared" si="40"/>
        <v>0</v>
      </c>
      <c r="M159" s="16">
        <f t="shared" si="44"/>
        <v>1.7004487911163758E-3</v>
      </c>
      <c r="N159" s="16">
        <f t="shared" si="41"/>
        <v>1.0542782504921529E-3</v>
      </c>
      <c r="O159" s="16">
        <f t="shared" si="42"/>
        <v>1.0542782504921529E-3</v>
      </c>
      <c r="P159" s="1">
        <f>'App MESURE'!T155</f>
        <v>8.0899775959918166E-2</v>
      </c>
      <c r="Q159" s="85">
        <v>24.572901233333333</v>
      </c>
      <c r="R159" s="78">
        <f t="shared" si="36"/>
        <v>6.3753035044659557E-3</v>
      </c>
    </row>
    <row r="160" spans="1:18" s="1" customFormat="1" x14ac:dyDescent="0.2">
      <c r="A160" s="17">
        <v>37803</v>
      </c>
      <c r="B160" s="1">
        <f t="shared" si="45"/>
        <v>7</v>
      </c>
      <c r="C160" s="47"/>
      <c r="D160" s="47"/>
      <c r="E160" s="47"/>
      <c r="F160" s="51">
        <v>7.5591160220994311</v>
      </c>
      <c r="G160" s="16">
        <f t="shared" si="37"/>
        <v>0</v>
      </c>
      <c r="H160" s="16">
        <f t="shared" si="38"/>
        <v>7.5591160220994311</v>
      </c>
      <c r="I160" s="23">
        <f t="shared" si="43"/>
        <v>7.56586890890466</v>
      </c>
      <c r="J160" s="16">
        <f t="shared" si="35"/>
        <v>7.5644223543983875</v>
      </c>
      <c r="K160" s="16">
        <f t="shared" si="39"/>
        <v>1.4465545062725127E-3</v>
      </c>
      <c r="L160" s="16">
        <f t="shared" si="40"/>
        <v>0</v>
      </c>
      <c r="M160" s="16">
        <f t="shared" si="44"/>
        <v>6.4617054062422285E-4</v>
      </c>
      <c r="N160" s="16">
        <f t="shared" si="41"/>
        <v>4.0062573518701819E-4</v>
      </c>
      <c r="O160" s="16">
        <f t="shared" si="42"/>
        <v>4.0062573518701819E-4</v>
      </c>
      <c r="P160" s="1">
        <f>'App MESURE'!T156</f>
        <v>7.3374845070358019E-2</v>
      </c>
      <c r="Q160" s="85">
        <v>27.058897709677424</v>
      </c>
      <c r="R160" s="78">
        <f t="shared" si="36"/>
        <v>5.3252366875776447E-3</v>
      </c>
    </row>
    <row r="161" spans="1:18" s="1" customFormat="1" ht="13.5" thickBot="1" x14ac:dyDescent="0.25">
      <c r="A161" s="17">
        <v>37834</v>
      </c>
      <c r="B161" s="4">
        <f t="shared" si="45"/>
        <v>8</v>
      </c>
      <c r="C161" s="48"/>
      <c r="D161" s="48"/>
      <c r="E161" s="48"/>
      <c r="F161" s="58">
        <v>9.6977900552486087</v>
      </c>
      <c r="G161" s="25">
        <f t="shared" si="37"/>
        <v>0</v>
      </c>
      <c r="H161" s="25">
        <f t="shared" si="38"/>
        <v>9.6977900552486087</v>
      </c>
      <c r="I161" s="24">
        <f t="shared" si="43"/>
        <v>9.6992366097548803</v>
      </c>
      <c r="J161" s="25">
        <f t="shared" si="35"/>
        <v>9.6961805207553713</v>
      </c>
      <c r="K161" s="25">
        <f t="shared" si="39"/>
        <v>3.0560889995090434E-3</v>
      </c>
      <c r="L161" s="25">
        <f t="shared" si="40"/>
        <v>0</v>
      </c>
      <c r="M161" s="25">
        <f t="shared" si="44"/>
        <v>2.4554480543720466E-4</v>
      </c>
      <c r="N161" s="25">
        <f t="shared" si="41"/>
        <v>1.522377793710669E-4</v>
      </c>
      <c r="O161" s="25">
        <f t="shared" si="42"/>
        <v>1.522377793710669E-4</v>
      </c>
      <c r="P161" s="4">
        <f>'App MESURE'!T157</f>
        <v>3.4354756441542837E-2</v>
      </c>
      <c r="Q161" s="86">
        <v>27.037471838709667</v>
      </c>
      <c r="R161" s="79">
        <f t="shared" si="36"/>
        <v>1.1698122828362081E-3</v>
      </c>
    </row>
    <row r="162" spans="1:18" s="1" customFormat="1" x14ac:dyDescent="0.2">
      <c r="A162" s="17">
        <v>37865</v>
      </c>
      <c r="B162" s="1">
        <f t="shared" si="45"/>
        <v>9</v>
      </c>
      <c r="C162" s="47"/>
      <c r="D162" s="47"/>
      <c r="E162" s="47"/>
      <c r="F162" s="51">
        <v>2.6458563535911579</v>
      </c>
      <c r="G162" s="16">
        <f t="shared" si="37"/>
        <v>0</v>
      </c>
      <c r="H162" s="16">
        <f t="shared" si="38"/>
        <v>2.6458563535911579</v>
      </c>
      <c r="I162" s="23">
        <f t="shared" si="43"/>
        <v>2.6489124425906669</v>
      </c>
      <c r="J162" s="16">
        <f t="shared" si="35"/>
        <v>2.6488196151728767</v>
      </c>
      <c r="K162" s="16">
        <f t="shared" si="39"/>
        <v>9.2827417790264377E-5</v>
      </c>
      <c r="L162" s="16">
        <f t="shared" si="40"/>
        <v>0</v>
      </c>
      <c r="M162" s="16">
        <f t="shared" si="44"/>
        <v>9.3307026066137766E-5</v>
      </c>
      <c r="N162" s="16">
        <f t="shared" si="41"/>
        <v>5.7850356161005416E-5</v>
      </c>
      <c r="O162" s="16">
        <f t="shared" si="42"/>
        <v>5.7850356161005416E-5</v>
      </c>
      <c r="P162" s="1">
        <f>'App MESURE'!T158</f>
        <v>1.9369459527514329E-3</v>
      </c>
      <c r="Q162" s="85">
        <v>24.157604333333335</v>
      </c>
      <c r="R162" s="78">
        <f t="shared" si="36"/>
        <v>3.5310002611255351E-6</v>
      </c>
    </row>
    <row r="163" spans="1:18" s="1" customFormat="1" x14ac:dyDescent="0.2">
      <c r="A163" s="17">
        <v>37895</v>
      </c>
      <c r="B163" s="1">
        <f t="shared" si="45"/>
        <v>10</v>
      </c>
      <c r="C163" s="47"/>
      <c r="D163" s="47"/>
      <c r="E163" s="47"/>
      <c r="F163" s="51">
        <v>101.79171270718207</v>
      </c>
      <c r="G163" s="16">
        <f t="shared" si="37"/>
        <v>0.72828407732373057</v>
      </c>
      <c r="H163" s="16">
        <f t="shared" si="38"/>
        <v>101.06342862985834</v>
      </c>
      <c r="I163" s="23">
        <f t="shared" si="43"/>
        <v>101.06352145727612</v>
      </c>
      <c r="J163" s="16">
        <f t="shared" si="35"/>
        <v>89.701668116055529</v>
      </c>
      <c r="K163" s="16">
        <f t="shared" si="39"/>
        <v>11.361853341220595</v>
      </c>
      <c r="L163" s="16">
        <f t="shared" si="40"/>
        <v>0</v>
      </c>
      <c r="M163" s="16">
        <f t="shared" si="44"/>
        <v>3.5456669905132351E-5</v>
      </c>
      <c r="N163" s="16">
        <f t="shared" si="41"/>
        <v>2.1983135341182058E-5</v>
      </c>
      <c r="O163" s="16">
        <f t="shared" si="42"/>
        <v>0.72830606045907176</v>
      </c>
      <c r="P163" s="1">
        <f>'App MESURE'!T159</f>
        <v>0.40004182137067873</v>
      </c>
      <c r="Q163" s="85">
        <v>17.282228661290326</v>
      </c>
      <c r="R163" s="78">
        <f t="shared" si="36"/>
        <v>0.10775741066428166</v>
      </c>
    </row>
    <row r="164" spans="1:18" s="1" customFormat="1" x14ac:dyDescent="0.2">
      <c r="A164" s="17">
        <v>37926</v>
      </c>
      <c r="B164" s="1">
        <f t="shared" si="45"/>
        <v>11</v>
      </c>
      <c r="C164" s="47"/>
      <c r="D164" s="47"/>
      <c r="E164" s="47"/>
      <c r="F164" s="51">
        <v>92.872375690607583</v>
      </c>
      <c r="G164" s="16">
        <f t="shared" si="37"/>
        <v>0.54989733699224075</v>
      </c>
      <c r="H164" s="16">
        <f t="shared" si="38"/>
        <v>92.322478353615338</v>
      </c>
      <c r="I164" s="23">
        <f t="shared" si="43"/>
        <v>103.68433169483593</v>
      </c>
      <c r="J164" s="16">
        <f t="shared" si="35"/>
        <v>83.865503916607921</v>
      </c>
      <c r="K164" s="16">
        <f t="shared" si="39"/>
        <v>19.818827778228012</v>
      </c>
      <c r="L164" s="16">
        <f t="shared" si="40"/>
        <v>0</v>
      </c>
      <c r="M164" s="16">
        <f t="shared" si="44"/>
        <v>1.3473534563950293E-5</v>
      </c>
      <c r="N164" s="16">
        <f t="shared" si="41"/>
        <v>8.3535914296491814E-6</v>
      </c>
      <c r="O164" s="16">
        <f t="shared" si="42"/>
        <v>0.54990569058367045</v>
      </c>
      <c r="P164" s="1">
        <f>'App MESURE'!T160</f>
        <v>0.44617550021629226</v>
      </c>
      <c r="Q164" s="85">
        <v>12.807550716666666</v>
      </c>
      <c r="R164" s="78">
        <f t="shared" si="36"/>
        <v>1.0759952393652518E-2</v>
      </c>
    </row>
    <row r="165" spans="1:18" s="1" customFormat="1" x14ac:dyDescent="0.2">
      <c r="A165" s="17">
        <v>37956</v>
      </c>
      <c r="B165" s="1">
        <f t="shared" si="45"/>
        <v>12</v>
      </c>
      <c r="C165" s="47"/>
      <c r="D165" s="47"/>
      <c r="E165" s="47"/>
      <c r="F165" s="51">
        <v>106.94254143646387</v>
      </c>
      <c r="G165" s="16">
        <f t="shared" si="37"/>
        <v>0.83130065190936653</v>
      </c>
      <c r="H165" s="16">
        <f t="shared" si="38"/>
        <v>106.1112407845545</v>
      </c>
      <c r="I165" s="23">
        <f t="shared" si="43"/>
        <v>125.93006856278251</v>
      </c>
      <c r="J165" s="16">
        <f t="shared" si="35"/>
        <v>85.153455952872804</v>
      </c>
      <c r="K165" s="16">
        <f t="shared" si="39"/>
        <v>40.776612609909705</v>
      </c>
      <c r="L165" s="16">
        <f t="shared" si="40"/>
        <v>0.50190469712627694</v>
      </c>
      <c r="M165" s="16">
        <f t="shared" si="44"/>
        <v>0.50190981706941118</v>
      </c>
      <c r="N165" s="16">
        <f t="shared" si="41"/>
        <v>0.31118408658303492</v>
      </c>
      <c r="O165" s="16">
        <f t="shared" si="42"/>
        <v>1.1424847384924015</v>
      </c>
      <c r="P165" s="1">
        <f>'App MESURE'!T161</f>
        <v>1.7540711792231092</v>
      </c>
      <c r="Q165" s="85">
        <v>9.6896391870967733</v>
      </c>
      <c r="R165" s="78">
        <f t="shared" si="36"/>
        <v>0.3740379744856554</v>
      </c>
    </row>
    <row r="166" spans="1:18" s="1" customFormat="1" x14ac:dyDescent="0.2">
      <c r="A166" s="17">
        <v>37987</v>
      </c>
      <c r="B166" s="1">
        <f t="shared" si="45"/>
        <v>1</v>
      </c>
      <c r="C166" s="47"/>
      <c r="D166" s="47"/>
      <c r="E166" s="47"/>
      <c r="F166" s="51">
        <v>2.2834254143646362</v>
      </c>
      <c r="G166" s="16">
        <f t="shared" si="37"/>
        <v>0</v>
      </c>
      <c r="H166" s="16">
        <f t="shared" si="38"/>
        <v>2.2834254143646362</v>
      </c>
      <c r="I166" s="23">
        <f t="shared" si="43"/>
        <v>42.558133327148063</v>
      </c>
      <c r="J166" s="16">
        <f t="shared" si="35"/>
        <v>39.843250306410951</v>
      </c>
      <c r="K166" s="16">
        <f t="shared" si="39"/>
        <v>2.714883020737112</v>
      </c>
      <c r="L166" s="16">
        <f t="shared" si="40"/>
        <v>0</v>
      </c>
      <c r="M166" s="16">
        <f t="shared" si="44"/>
        <v>0.19072573048637625</v>
      </c>
      <c r="N166" s="16">
        <f t="shared" si="41"/>
        <v>0.11824995290155328</v>
      </c>
      <c r="O166" s="16">
        <f t="shared" si="42"/>
        <v>0.11824995290155328</v>
      </c>
      <c r="P166" s="1">
        <f>'App MESURE'!T162</f>
        <v>0.12207966346293032</v>
      </c>
      <c r="Q166" s="85">
        <v>9.3983004903225797</v>
      </c>
      <c r="R166" s="78">
        <f t="shared" si="36"/>
        <v>1.4666682983922859E-5</v>
      </c>
    </row>
    <row r="167" spans="1:18" s="1" customFormat="1" x14ac:dyDescent="0.2">
      <c r="A167" s="17">
        <v>38018</v>
      </c>
      <c r="B167" s="1">
        <f t="shared" si="45"/>
        <v>2</v>
      </c>
      <c r="C167" s="47"/>
      <c r="D167" s="47"/>
      <c r="E167" s="47"/>
      <c r="F167" s="51">
        <v>50.037016574585522</v>
      </c>
      <c r="G167" s="16">
        <f t="shared" si="37"/>
        <v>0</v>
      </c>
      <c r="H167" s="16">
        <f t="shared" si="38"/>
        <v>50.037016574585522</v>
      </c>
      <c r="I167" s="23">
        <f t="shared" si="43"/>
        <v>52.751899595322634</v>
      </c>
      <c r="J167" s="16">
        <f t="shared" si="35"/>
        <v>48.793598549270868</v>
      </c>
      <c r="K167" s="16">
        <f t="shared" si="39"/>
        <v>3.9583010460517656</v>
      </c>
      <c r="L167" s="16">
        <f t="shared" si="40"/>
        <v>0</v>
      </c>
      <c r="M167" s="16">
        <f t="shared" si="44"/>
        <v>7.2475777584822973E-2</v>
      </c>
      <c r="N167" s="16">
        <f t="shared" si="41"/>
        <v>4.493498210259024E-2</v>
      </c>
      <c r="O167" s="16">
        <f t="shared" si="42"/>
        <v>4.493498210259024E-2</v>
      </c>
      <c r="P167" s="1">
        <f>'App MESURE'!T163</f>
        <v>9.1782295289859511E-2</v>
      </c>
      <c r="Q167" s="85">
        <v>11.258624086206895</v>
      </c>
      <c r="R167" s="78">
        <f t="shared" si="36"/>
        <v>2.1946707528660934E-3</v>
      </c>
    </row>
    <row r="168" spans="1:18" s="1" customFormat="1" x14ac:dyDescent="0.2">
      <c r="A168" s="17">
        <v>38047</v>
      </c>
      <c r="B168" s="1">
        <f t="shared" si="45"/>
        <v>3</v>
      </c>
      <c r="C168" s="47"/>
      <c r="D168" s="47"/>
      <c r="E168" s="47"/>
      <c r="F168" s="51">
        <v>48.616574585635277</v>
      </c>
      <c r="G168" s="16">
        <f t="shared" si="37"/>
        <v>0</v>
      </c>
      <c r="H168" s="16">
        <f t="shared" si="38"/>
        <v>48.616574585635277</v>
      </c>
      <c r="I168" s="23">
        <f t="shared" si="43"/>
        <v>52.574875631687043</v>
      </c>
      <c r="J168" s="16">
        <f t="shared" si="35"/>
        <v>49.115164887228012</v>
      </c>
      <c r="K168" s="16">
        <f t="shared" si="39"/>
        <v>3.4597107444590307</v>
      </c>
      <c r="L168" s="16">
        <f t="shared" si="40"/>
        <v>0</v>
      </c>
      <c r="M168" s="16">
        <f t="shared" si="44"/>
        <v>2.7540795482232733E-2</v>
      </c>
      <c r="N168" s="16">
        <f t="shared" si="41"/>
        <v>1.7075293198984293E-2</v>
      </c>
      <c r="O168" s="16">
        <f t="shared" si="42"/>
        <v>1.7075293198984293E-2</v>
      </c>
      <c r="P168" s="1">
        <f>'App MESURE'!T164</f>
        <v>6.1607377722997132E-2</v>
      </c>
      <c r="Q168" s="85">
        <v>12.289093983870966</v>
      </c>
      <c r="R168" s="78">
        <f t="shared" si="36"/>
        <v>1.9831065520538238E-3</v>
      </c>
    </row>
    <row r="169" spans="1:18" s="1" customFormat="1" x14ac:dyDescent="0.2">
      <c r="A169" s="17">
        <v>38078</v>
      </c>
      <c r="B169" s="1">
        <f t="shared" si="45"/>
        <v>4</v>
      </c>
      <c r="C169" s="47"/>
      <c r="D169" s="47"/>
      <c r="E169" s="47"/>
      <c r="F169" s="51">
        <v>57.654143646408791</v>
      </c>
      <c r="G169" s="16">
        <f t="shared" si="37"/>
        <v>0</v>
      </c>
      <c r="H169" s="16">
        <f t="shared" si="38"/>
        <v>57.654143646408791</v>
      </c>
      <c r="I169" s="23">
        <f t="shared" si="43"/>
        <v>61.113854390867822</v>
      </c>
      <c r="J169" s="16">
        <f t="shared" si="35"/>
        <v>56.980871189918162</v>
      </c>
      <c r="K169" s="16">
        <f t="shared" si="39"/>
        <v>4.1329832009496599</v>
      </c>
      <c r="L169" s="16">
        <f t="shared" si="40"/>
        <v>0</v>
      </c>
      <c r="M169" s="16">
        <f t="shared" si="44"/>
        <v>1.046550228324844E-2</v>
      </c>
      <c r="N169" s="16">
        <f t="shared" si="41"/>
        <v>6.4886114156140328E-3</v>
      </c>
      <c r="O169" s="16">
        <f t="shared" si="42"/>
        <v>6.4886114156140328E-3</v>
      </c>
      <c r="P169" s="1">
        <f>'App MESURE'!T165</f>
        <v>4.6562028541974713E-2</v>
      </c>
      <c r="Q169" s="85">
        <v>14.260103450000001</v>
      </c>
      <c r="R169" s="78">
        <f t="shared" si="36"/>
        <v>1.6058787601832974E-3</v>
      </c>
    </row>
    <row r="170" spans="1:18" s="1" customFormat="1" x14ac:dyDescent="0.2">
      <c r="A170" s="17">
        <v>38108</v>
      </c>
      <c r="B170" s="1">
        <f t="shared" si="45"/>
        <v>5</v>
      </c>
      <c r="C170" s="47"/>
      <c r="D170" s="47"/>
      <c r="E170" s="47"/>
      <c r="F170" s="51">
        <v>70.995027624309245</v>
      </c>
      <c r="G170" s="16">
        <f t="shared" si="37"/>
        <v>0.11235037566627398</v>
      </c>
      <c r="H170" s="16">
        <f t="shared" si="38"/>
        <v>70.882677248642977</v>
      </c>
      <c r="I170" s="23">
        <f t="shared" si="43"/>
        <v>75.015660449592644</v>
      </c>
      <c r="J170" s="16">
        <f t="shared" si="35"/>
        <v>68.706520729143392</v>
      </c>
      <c r="K170" s="16">
        <f t="shared" si="39"/>
        <v>6.3091397204492523</v>
      </c>
      <c r="L170" s="16">
        <f t="shared" si="40"/>
        <v>0</v>
      </c>
      <c r="M170" s="16">
        <f t="shared" si="44"/>
        <v>3.9768908676344073E-3</v>
      </c>
      <c r="N170" s="16">
        <f t="shared" si="41"/>
        <v>2.4656723379333327E-3</v>
      </c>
      <c r="O170" s="16">
        <f t="shared" si="42"/>
        <v>0.11481604800420732</v>
      </c>
      <c r="P170" s="1">
        <f>'App MESURE'!T166</f>
        <v>7.2916642801965192E-2</v>
      </c>
      <c r="Q170" s="85">
        <v>15.444668387096776</v>
      </c>
      <c r="R170" s="78">
        <f t="shared" si="36"/>
        <v>1.7555601563016745E-3</v>
      </c>
    </row>
    <row r="171" spans="1:18" s="1" customFormat="1" x14ac:dyDescent="0.2">
      <c r="A171" s="17">
        <v>38139</v>
      </c>
      <c r="B171" s="1">
        <f t="shared" si="45"/>
        <v>6</v>
      </c>
      <c r="C171" s="47"/>
      <c r="D171" s="47"/>
      <c r="E171" s="47"/>
      <c r="F171" s="51">
        <v>14.533149171270699</v>
      </c>
      <c r="G171" s="16">
        <f t="shared" si="37"/>
        <v>0</v>
      </c>
      <c r="H171" s="16">
        <f t="shared" si="38"/>
        <v>14.533149171270699</v>
      </c>
      <c r="I171" s="23">
        <f t="shared" si="43"/>
        <v>20.842288891719953</v>
      </c>
      <c r="J171" s="16">
        <f t="shared" si="35"/>
        <v>20.797414606888218</v>
      </c>
      <c r="K171" s="16">
        <f t="shared" si="39"/>
        <v>4.4874284831735167E-2</v>
      </c>
      <c r="L171" s="16">
        <f t="shared" si="40"/>
        <v>0</v>
      </c>
      <c r="M171" s="16">
        <f t="shared" si="44"/>
        <v>1.5112185297010746E-3</v>
      </c>
      <c r="N171" s="16">
        <f t="shared" si="41"/>
        <v>9.369554884146663E-4</v>
      </c>
      <c r="O171" s="16">
        <f t="shared" si="42"/>
        <v>9.369554884146663E-4</v>
      </c>
      <c r="P171" s="1">
        <f>'App MESURE'!T167</f>
        <v>5.8754027233460125E-3</v>
      </c>
      <c r="Q171" s="85">
        <v>24.189383216666673</v>
      </c>
      <c r="R171" s="78">
        <f t="shared" si="36"/>
        <v>2.4388261092201059E-5</v>
      </c>
    </row>
    <row r="172" spans="1:18" s="1" customFormat="1" x14ac:dyDescent="0.2">
      <c r="A172" s="17">
        <v>38169</v>
      </c>
      <c r="B172" s="1">
        <f t="shared" si="45"/>
        <v>7</v>
      </c>
      <c r="C172" s="47"/>
      <c r="D172" s="47"/>
      <c r="E172" s="47"/>
      <c r="F172" s="51">
        <v>5.9629834254143566</v>
      </c>
      <c r="G172" s="16">
        <f t="shared" si="37"/>
        <v>0</v>
      </c>
      <c r="H172" s="16">
        <f t="shared" si="38"/>
        <v>5.9629834254143566</v>
      </c>
      <c r="I172" s="23">
        <f t="shared" si="43"/>
        <v>6.0078577102460917</v>
      </c>
      <c r="J172" s="16">
        <f t="shared" si="35"/>
        <v>6.0070647659407914</v>
      </c>
      <c r="K172" s="16">
        <f t="shared" si="39"/>
        <v>7.9294430530030269E-4</v>
      </c>
      <c r="L172" s="16">
        <f t="shared" si="40"/>
        <v>0</v>
      </c>
      <c r="M172" s="16">
        <f t="shared" si="44"/>
        <v>5.7426304128640831E-4</v>
      </c>
      <c r="N172" s="16">
        <f t="shared" si="41"/>
        <v>3.5604308559757314E-4</v>
      </c>
      <c r="O172" s="16">
        <f t="shared" si="42"/>
        <v>3.5604308559757314E-4</v>
      </c>
      <c r="P172" s="1">
        <f>'App MESURE'!T168</f>
        <v>1.4266752447685282E-3</v>
      </c>
      <c r="Q172" s="85">
        <v>26.400770193548386</v>
      </c>
      <c r="R172" s="78">
        <f t="shared" si="36"/>
        <v>1.1462532202510613E-6</v>
      </c>
    </row>
    <row r="173" spans="1:18" s="1" customFormat="1" ht="13.5" thickBot="1" x14ac:dyDescent="0.25">
      <c r="A173" s="17">
        <v>38200</v>
      </c>
      <c r="B173" s="4">
        <f t="shared" si="45"/>
        <v>8</v>
      </c>
      <c r="C173" s="48"/>
      <c r="D173" s="48"/>
      <c r="E173" s="48"/>
      <c r="F173" s="58">
        <v>3.7386740331491675</v>
      </c>
      <c r="G173" s="25">
        <f t="shared" si="37"/>
        <v>0</v>
      </c>
      <c r="H173" s="25">
        <f t="shared" si="38"/>
        <v>3.7386740331491675</v>
      </c>
      <c r="I173" s="24">
        <f t="shared" si="43"/>
        <v>3.7394669774544678</v>
      </c>
      <c r="J173" s="25">
        <f t="shared" si="35"/>
        <v>3.7392652070239136</v>
      </c>
      <c r="K173" s="25">
        <f t="shared" si="39"/>
        <v>2.017704305541379E-4</v>
      </c>
      <c r="L173" s="25">
        <f t="shared" si="40"/>
        <v>0</v>
      </c>
      <c r="M173" s="25">
        <f t="shared" si="44"/>
        <v>2.1821995568883516E-4</v>
      </c>
      <c r="N173" s="25">
        <f t="shared" si="41"/>
        <v>1.3529637252707779E-4</v>
      </c>
      <c r="O173" s="25">
        <f t="shared" si="42"/>
        <v>1.3529637252707779E-4</v>
      </c>
      <c r="P173" s="4">
        <f>'App MESURE'!T169</f>
        <v>1.7494995702271006E-3</v>
      </c>
      <c r="Q173" s="86">
        <v>26.012154516129034</v>
      </c>
      <c r="R173" s="79">
        <f t="shared" si="36"/>
        <v>2.605651963464979E-6</v>
      </c>
    </row>
    <row r="174" spans="1:18" s="1" customFormat="1" x14ac:dyDescent="0.2">
      <c r="A174" s="17">
        <v>38231</v>
      </c>
      <c r="B174" s="1">
        <f t="shared" si="45"/>
        <v>9</v>
      </c>
      <c r="C174" s="47"/>
      <c r="D174" s="47"/>
      <c r="E174" s="47"/>
      <c r="F174" s="51">
        <v>2.2922651933701634</v>
      </c>
      <c r="G174" s="16">
        <f t="shared" si="37"/>
        <v>0</v>
      </c>
      <c r="H174" s="16">
        <f t="shared" si="38"/>
        <v>2.2922651933701634</v>
      </c>
      <c r="I174" s="23">
        <f t="shared" si="43"/>
        <v>2.2924669638007176</v>
      </c>
      <c r="J174" s="16">
        <f t="shared" si="35"/>
        <v>2.2924022482082358</v>
      </c>
      <c r="K174" s="16">
        <f t="shared" si="39"/>
        <v>6.4715592481778828E-5</v>
      </c>
      <c r="L174" s="16">
        <f t="shared" si="40"/>
        <v>0</v>
      </c>
      <c r="M174" s="16">
        <f t="shared" si="44"/>
        <v>8.2923583161757374E-5</v>
      </c>
      <c r="N174" s="16">
        <f t="shared" si="41"/>
        <v>5.1412621560289574E-5</v>
      </c>
      <c r="O174" s="16">
        <f t="shared" si="42"/>
        <v>5.1412621560289574E-5</v>
      </c>
      <c r="P174" s="1">
        <f>'App MESURE'!T170</f>
        <v>1.9369459527514329E-3</v>
      </c>
      <c r="Q174" s="85">
        <v>23.637871066666669</v>
      </c>
      <c r="R174" s="78">
        <f t="shared" si="36"/>
        <v>3.5552359430327695E-6</v>
      </c>
    </row>
    <row r="175" spans="1:18" s="1" customFormat="1" x14ac:dyDescent="0.2">
      <c r="A175" s="17">
        <v>38261</v>
      </c>
      <c r="B175" s="1">
        <f t="shared" si="45"/>
        <v>10</v>
      </c>
      <c r="C175" s="47"/>
      <c r="D175" s="47"/>
      <c r="E175" s="47"/>
      <c r="F175" s="51">
        <v>67.279005524861759</v>
      </c>
      <c r="G175" s="16">
        <f t="shared" si="37"/>
        <v>3.8029933677324268E-2</v>
      </c>
      <c r="H175" s="16">
        <f t="shared" si="38"/>
        <v>67.240975591184437</v>
      </c>
      <c r="I175" s="23">
        <f t="shared" si="43"/>
        <v>67.241040306776924</v>
      </c>
      <c r="J175" s="16">
        <f t="shared" si="35"/>
        <v>64.476970836209674</v>
      </c>
      <c r="K175" s="16">
        <f t="shared" si="39"/>
        <v>2.7640694705672502</v>
      </c>
      <c r="L175" s="16">
        <f t="shared" si="40"/>
        <v>0</v>
      </c>
      <c r="M175" s="16">
        <f t="shared" si="44"/>
        <v>3.15109616014678E-5</v>
      </c>
      <c r="N175" s="16">
        <f t="shared" si="41"/>
        <v>1.9536796192910034E-5</v>
      </c>
      <c r="O175" s="16">
        <f t="shared" si="42"/>
        <v>3.8049470473517179E-2</v>
      </c>
      <c r="P175" s="1">
        <f>'App MESURE'!T171</f>
        <v>1.8598846621580952E-2</v>
      </c>
      <c r="Q175" s="85">
        <v>19.464884870967737</v>
      </c>
      <c r="R175" s="78">
        <f t="shared" si="36"/>
        <v>3.7832676822951045E-4</v>
      </c>
    </row>
    <row r="176" spans="1:18" s="1" customFormat="1" x14ac:dyDescent="0.2">
      <c r="A176" s="17">
        <v>38292</v>
      </c>
      <c r="B176" s="1">
        <f t="shared" si="45"/>
        <v>11</v>
      </c>
      <c r="C176" s="47"/>
      <c r="D176" s="47"/>
      <c r="E176" s="47"/>
      <c r="F176" s="51">
        <v>45.430939226519278</v>
      </c>
      <c r="G176" s="16">
        <f t="shared" si="37"/>
        <v>0</v>
      </c>
      <c r="H176" s="16">
        <f t="shared" si="38"/>
        <v>45.430939226519278</v>
      </c>
      <c r="I176" s="23">
        <f t="shared" si="43"/>
        <v>48.195008697086529</v>
      </c>
      <c r="J176" s="16">
        <f t="shared" si="35"/>
        <v>45.493953353598002</v>
      </c>
      <c r="K176" s="16">
        <f t="shared" si="39"/>
        <v>2.7010553434885267</v>
      </c>
      <c r="L176" s="16">
        <f t="shared" si="40"/>
        <v>0</v>
      </c>
      <c r="M176" s="16">
        <f t="shared" si="44"/>
        <v>1.1974165408557766E-5</v>
      </c>
      <c r="N176" s="16">
        <f t="shared" si="41"/>
        <v>7.4239825533058146E-6</v>
      </c>
      <c r="O176" s="16">
        <f t="shared" si="42"/>
        <v>7.4239825533058146E-6</v>
      </c>
      <c r="P176" s="1">
        <f>'App MESURE'!T172</f>
        <v>6.3811608332311085E-3</v>
      </c>
      <c r="Q176" s="85">
        <v>12.306344299999999</v>
      </c>
      <c r="R176" s="78">
        <f t="shared" si="36"/>
        <v>4.0624521441688198E-5</v>
      </c>
    </row>
    <row r="177" spans="1:18" s="1" customFormat="1" x14ac:dyDescent="0.2">
      <c r="A177" s="17">
        <v>38322</v>
      </c>
      <c r="B177" s="1">
        <f t="shared" si="45"/>
        <v>12</v>
      </c>
      <c r="C177" s="47"/>
      <c r="D177" s="47"/>
      <c r="E177" s="47"/>
      <c r="F177" s="51">
        <v>61.485082872928096</v>
      </c>
      <c r="G177" s="16">
        <f t="shared" si="37"/>
        <v>0</v>
      </c>
      <c r="H177" s="16">
        <f t="shared" si="38"/>
        <v>61.485082872928096</v>
      </c>
      <c r="I177" s="23">
        <f t="shared" si="43"/>
        <v>64.186138216416623</v>
      </c>
      <c r="J177" s="16">
        <f t="shared" si="35"/>
        <v>54.927577355826294</v>
      </c>
      <c r="K177" s="16">
        <f t="shared" si="39"/>
        <v>9.2585608605903289</v>
      </c>
      <c r="L177" s="16">
        <f t="shared" si="40"/>
        <v>0</v>
      </c>
      <c r="M177" s="16">
        <f t="shared" si="44"/>
        <v>4.550182855251951E-6</v>
      </c>
      <c r="N177" s="16">
        <f t="shared" si="41"/>
        <v>2.8211133702562097E-6</v>
      </c>
      <c r="O177" s="16">
        <f t="shared" si="42"/>
        <v>2.8211133702562097E-6</v>
      </c>
      <c r="P177" s="1">
        <f>'App MESURE'!T173</f>
        <v>3.7582999696128584E-2</v>
      </c>
      <c r="Q177" s="85">
        <v>8.4054685451612894</v>
      </c>
      <c r="R177" s="78">
        <f t="shared" si="36"/>
        <v>1.4122698223120076E-3</v>
      </c>
    </row>
    <row r="178" spans="1:18" s="1" customFormat="1" x14ac:dyDescent="0.2">
      <c r="A178" s="17">
        <v>38353</v>
      </c>
      <c r="B178" s="1">
        <f t="shared" si="45"/>
        <v>1</v>
      </c>
      <c r="C178" s="47"/>
      <c r="D178" s="47"/>
      <c r="E178" s="47"/>
      <c r="F178" s="51">
        <v>3.3513812154696083</v>
      </c>
      <c r="G178" s="16">
        <f t="shared" si="37"/>
        <v>0</v>
      </c>
      <c r="H178" s="16">
        <f t="shared" si="38"/>
        <v>3.3513812154696083</v>
      </c>
      <c r="I178" s="23">
        <f t="shared" si="43"/>
        <v>12.609942076059937</v>
      </c>
      <c r="J178" s="16">
        <f t="shared" si="35"/>
        <v>12.510521529004768</v>
      </c>
      <c r="K178" s="16">
        <f t="shared" si="39"/>
        <v>9.942054705516945E-2</v>
      </c>
      <c r="L178" s="16">
        <f t="shared" si="40"/>
        <v>0</v>
      </c>
      <c r="M178" s="16">
        <f t="shared" si="44"/>
        <v>1.7290694849957414E-6</v>
      </c>
      <c r="N178" s="16">
        <f t="shared" si="41"/>
        <v>1.0720230806973596E-6</v>
      </c>
      <c r="O178" s="16">
        <f t="shared" si="42"/>
        <v>1.0720230806973596E-6</v>
      </c>
      <c r="P178" s="1">
        <f>'App MESURE'!T174</f>
        <v>1.5599704501191631E-2</v>
      </c>
      <c r="Q178" s="85">
        <v>7.4699988287096781</v>
      </c>
      <c r="R178" s="78">
        <f t="shared" si="36"/>
        <v>2.4331733518717725E-4</v>
      </c>
    </row>
    <row r="179" spans="1:18" s="1" customFormat="1" x14ac:dyDescent="0.2">
      <c r="A179" s="17">
        <v>38384</v>
      </c>
      <c r="B179" s="1">
        <f t="shared" si="45"/>
        <v>2</v>
      </c>
      <c r="C179" s="47"/>
      <c r="D179" s="47"/>
      <c r="E179" s="47"/>
      <c r="F179" s="51">
        <v>48.17458563535898</v>
      </c>
      <c r="G179" s="16">
        <f t="shared" si="37"/>
        <v>0</v>
      </c>
      <c r="H179" s="16">
        <f t="shared" si="38"/>
        <v>48.17458563535898</v>
      </c>
      <c r="I179" s="23">
        <f t="shared" si="43"/>
        <v>48.274006182414148</v>
      </c>
      <c r="J179" s="16">
        <f t="shared" si="35"/>
        <v>43.628468614608714</v>
      </c>
      <c r="K179" s="16">
        <f t="shared" si="39"/>
        <v>4.6455375678054338</v>
      </c>
      <c r="L179" s="16">
        <f t="shared" si="40"/>
        <v>0</v>
      </c>
      <c r="M179" s="16">
        <f t="shared" si="44"/>
        <v>6.5704640429838176E-7</v>
      </c>
      <c r="N179" s="16">
        <f t="shared" si="41"/>
        <v>4.0736877066499669E-7</v>
      </c>
      <c r="O179" s="16">
        <f t="shared" si="42"/>
        <v>4.0736877066499669E-7</v>
      </c>
      <c r="P179" s="1">
        <f>'App MESURE'!T175</f>
        <v>2.375064680159493E-2</v>
      </c>
      <c r="Q179" s="85">
        <v>7.787406046428571</v>
      </c>
      <c r="R179" s="78">
        <f t="shared" si="36"/>
        <v>5.640738731164807E-4</v>
      </c>
    </row>
    <row r="180" spans="1:18" s="1" customFormat="1" x14ac:dyDescent="0.2">
      <c r="A180" s="17">
        <v>38412</v>
      </c>
      <c r="B180" s="1">
        <f t="shared" si="45"/>
        <v>3</v>
      </c>
      <c r="C180" s="47"/>
      <c r="D180" s="47"/>
      <c r="E180" s="47"/>
      <c r="F180" s="51">
        <v>26.317679558011012</v>
      </c>
      <c r="G180" s="16">
        <f t="shared" si="37"/>
        <v>0</v>
      </c>
      <c r="H180" s="16">
        <f t="shared" si="38"/>
        <v>26.317679558011012</v>
      </c>
      <c r="I180" s="23">
        <f t="shared" si="43"/>
        <v>30.963217125816445</v>
      </c>
      <c r="J180" s="16">
        <f t="shared" si="35"/>
        <v>30.345292393322978</v>
      </c>
      <c r="K180" s="16">
        <f t="shared" si="39"/>
        <v>0.61792473249346713</v>
      </c>
      <c r="L180" s="16">
        <f t="shared" si="40"/>
        <v>0</v>
      </c>
      <c r="M180" s="16">
        <f t="shared" si="44"/>
        <v>2.4967763363338507E-7</v>
      </c>
      <c r="N180" s="16">
        <f t="shared" si="41"/>
        <v>1.5480013285269874E-7</v>
      </c>
      <c r="O180" s="16">
        <f t="shared" si="42"/>
        <v>1.5480013285269874E-7</v>
      </c>
      <c r="P180" s="1">
        <f>'App MESURE'!T176</f>
        <v>3.7239347994833985E-2</v>
      </c>
      <c r="Q180" s="85">
        <v>13.796646261290322</v>
      </c>
      <c r="R180" s="78">
        <f t="shared" si="36"/>
        <v>1.3867575097922752E-3</v>
      </c>
    </row>
    <row r="181" spans="1:18" s="1" customFormat="1" x14ac:dyDescent="0.2">
      <c r="A181" s="17">
        <v>38443</v>
      </c>
      <c r="B181" s="1">
        <f t="shared" si="45"/>
        <v>4</v>
      </c>
      <c r="C181" s="47"/>
      <c r="D181" s="47"/>
      <c r="E181" s="47"/>
      <c r="F181" s="51">
        <v>1.7005524861878418</v>
      </c>
      <c r="G181" s="16">
        <f t="shared" si="37"/>
        <v>0</v>
      </c>
      <c r="H181" s="16">
        <f t="shared" si="38"/>
        <v>1.7005524861878418</v>
      </c>
      <c r="I181" s="23">
        <f t="shared" si="43"/>
        <v>2.3184772186813092</v>
      </c>
      <c r="J181" s="16">
        <f t="shared" si="35"/>
        <v>2.3182878326245628</v>
      </c>
      <c r="K181" s="16">
        <f t="shared" si="39"/>
        <v>1.8938605674634346E-4</v>
      </c>
      <c r="L181" s="16">
        <f t="shared" si="40"/>
        <v>0</v>
      </c>
      <c r="M181" s="16">
        <f t="shared" si="44"/>
        <v>9.4877500780686336E-8</v>
      </c>
      <c r="N181" s="16">
        <f t="shared" si="41"/>
        <v>5.882405048402553E-8</v>
      </c>
      <c r="O181" s="16">
        <f t="shared" si="42"/>
        <v>5.882405048402553E-8</v>
      </c>
      <c r="P181" s="1">
        <f>'App MESURE'!T177</f>
        <v>1.0976027065591455E-2</v>
      </c>
      <c r="Q181" s="85">
        <v>16.272995433333332</v>
      </c>
      <c r="R181" s="78">
        <f t="shared" si="36"/>
        <v>1.2047187883931598E-4</v>
      </c>
    </row>
    <row r="182" spans="1:18" s="1" customFormat="1" x14ac:dyDescent="0.2">
      <c r="A182" s="17">
        <v>38473</v>
      </c>
      <c r="B182" s="1">
        <f t="shared" si="45"/>
        <v>5</v>
      </c>
      <c r="C182" s="47"/>
      <c r="D182" s="47"/>
      <c r="E182" s="47"/>
      <c r="F182" s="51">
        <v>15.463535911602104</v>
      </c>
      <c r="G182" s="16">
        <f t="shared" si="37"/>
        <v>0</v>
      </c>
      <c r="H182" s="16">
        <f t="shared" si="38"/>
        <v>15.463535911602104</v>
      </c>
      <c r="I182" s="23">
        <f t="shared" si="43"/>
        <v>15.463725297658851</v>
      </c>
      <c r="J182" s="16">
        <f t="shared" si="35"/>
        <v>15.435273633185769</v>
      </c>
      <c r="K182" s="16">
        <f t="shared" si="39"/>
        <v>2.8451664473081451E-2</v>
      </c>
      <c r="L182" s="16">
        <f t="shared" si="40"/>
        <v>0</v>
      </c>
      <c r="M182" s="16">
        <f t="shared" si="44"/>
        <v>3.6053450296660806E-8</v>
      </c>
      <c r="N182" s="16">
        <f t="shared" si="41"/>
        <v>2.23531391839297E-8</v>
      </c>
      <c r="O182" s="16">
        <f t="shared" si="42"/>
        <v>2.23531391839297E-8</v>
      </c>
      <c r="P182" s="1">
        <f>'App MESURE'!T178</f>
        <v>1.4943642162356481E-2</v>
      </c>
      <c r="Q182" s="85">
        <v>21.069879935483868</v>
      </c>
      <c r="R182" s="78">
        <f t="shared" si="36"/>
        <v>2.2331177300243161E-4</v>
      </c>
    </row>
    <row r="183" spans="1:18" s="1" customFormat="1" x14ac:dyDescent="0.2">
      <c r="A183" s="17">
        <v>38504</v>
      </c>
      <c r="B183" s="1">
        <f t="shared" si="45"/>
        <v>6</v>
      </c>
      <c r="C183" s="47"/>
      <c r="D183" s="47"/>
      <c r="E183" s="47"/>
      <c r="F183" s="51">
        <v>9.5889502762430787</v>
      </c>
      <c r="G183" s="16">
        <f t="shared" si="37"/>
        <v>0</v>
      </c>
      <c r="H183" s="16">
        <f t="shared" si="38"/>
        <v>9.5889502762430787</v>
      </c>
      <c r="I183" s="23">
        <f t="shared" si="43"/>
        <v>9.6174019407161602</v>
      </c>
      <c r="J183" s="16">
        <f t="shared" si="35"/>
        <v>9.6135331035619931</v>
      </c>
      <c r="K183" s="16">
        <f t="shared" si="39"/>
        <v>3.8688371541670818E-3</v>
      </c>
      <c r="L183" s="16">
        <f t="shared" si="40"/>
        <v>0</v>
      </c>
      <c r="M183" s="16">
        <f t="shared" si="44"/>
        <v>1.3700311112731106E-8</v>
      </c>
      <c r="N183" s="16">
        <f t="shared" si="41"/>
        <v>8.4941928898932857E-9</v>
      </c>
      <c r="O183" s="16">
        <f t="shared" si="42"/>
        <v>8.4941928898932857E-9</v>
      </c>
      <c r="P183" s="1">
        <f>'App MESURE'!T179</f>
        <v>2.2382486565127669E-3</v>
      </c>
      <c r="Q183" s="85">
        <v>25.145161133333332</v>
      </c>
      <c r="R183" s="78">
        <f t="shared" si="36"/>
        <v>5.0097190242217092E-6</v>
      </c>
    </row>
    <row r="184" spans="1:18" s="1" customFormat="1" x14ac:dyDescent="0.2">
      <c r="A184" s="17">
        <v>38534</v>
      </c>
      <c r="B184" s="1">
        <f t="shared" si="45"/>
        <v>7</v>
      </c>
      <c r="C184" s="47"/>
      <c r="D184" s="47"/>
      <c r="E184" s="47"/>
      <c r="F184" s="51">
        <v>3.704419889502752</v>
      </c>
      <c r="G184" s="16">
        <f t="shared" si="37"/>
        <v>0</v>
      </c>
      <c r="H184" s="16">
        <f t="shared" si="38"/>
        <v>3.704419889502752</v>
      </c>
      <c r="I184" s="23">
        <f t="shared" si="43"/>
        <v>3.7082887266569191</v>
      </c>
      <c r="J184" s="16">
        <f t="shared" si="35"/>
        <v>3.7081094435885675</v>
      </c>
      <c r="K184" s="16">
        <f t="shared" si="39"/>
        <v>1.792830683515767E-4</v>
      </c>
      <c r="L184" s="16">
        <f t="shared" si="40"/>
        <v>0</v>
      </c>
      <c r="M184" s="16">
        <f t="shared" si="44"/>
        <v>5.2061182228378198E-9</v>
      </c>
      <c r="N184" s="16">
        <f t="shared" si="41"/>
        <v>3.2277932981594482E-9</v>
      </c>
      <c r="O184" s="16">
        <f t="shared" si="42"/>
        <v>3.2277932981594482E-9</v>
      </c>
      <c r="P184" s="1">
        <f>'App MESURE'!T180</f>
        <v>1.9369459527514329E-3</v>
      </c>
      <c r="Q184" s="85">
        <v>26.687127290322582</v>
      </c>
      <c r="R184" s="78">
        <f t="shared" si="36"/>
        <v>3.7517471197682448E-6</v>
      </c>
    </row>
    <row r="185" spans="1:18" s="1" customFormat="1" ht="13.5" thickBot="1" x14ac:dyDescent="0.25">
      <c r="A185" s="17">
        <v>38565</v>
      </c>
      <c r="B185" s="4">
        <f t="shared" si="45"/>
        <v>8</v>
      </c>
      <c r="C185" s="48"/>
      <c r="D185" s="48"/>
      <c r="E185" s="48"/>
      <c r="F185" s="58">
        <v>7.6524861878452883</v>
      </c>
      <c r="G185" s="25">
        <f t="shared" si="37"/>
        <v>0</v>
      </c>
      <c r="H185" s="25">
        <f t="shared" si="38"/>
        <v>7.6524861878452883</v>
      </c>
      <c r="I185" s="24">
        <f t="shared" si="43"/>
        <v>7.6526654709136395</v>
      </c>
      <c r="J185" s="25">
        <f t="shared" si="35"/>
        <v>7.6512419720704328</v>
      </c>
      <c r="K185" s="25">
        <f t="shared" si="39"/>
        <v>1.4234988432066942E-3</v>
      </c>
      <c r="L185" s="25">
        <f t="shared" si="40"/>
        <v>0</v>
      </c>
      <c r="M185" s="25">
        <f t="shared" si="44"/>
        <v>1.9783249246783717E-9</v>
      </c>
      <c r="N185" s="25">
        <f t="shared" si="41"/>
        <v>1.2265614533005904E-9</v>
      </c>
      <c r="O185" s="25">
        <f t="shared" si="42"/>
        <v>1.2265614533005904E-9</v>
      </c>
      <c r="P185" s="4">
        <f>'App MESURE'!T181</f>
        <v>1.9369459527514329E-3</v>
      </c>
      <c r="Q185" s="86">
        <v>27.426357354838711</v>
      </c>
      <c r="R185" s="79">
        <f t="shared" si="36"/>
        <v>3.751754872315175E-6</v>
      </c>
    </row>
    <row r="186" spans="1:18" s="1" customFormat="1" x14ac:dyDescent="0.2">
      <c r="A186" s="17">
        <v>38596</v>
      </c>
      <c r="B186" s="1">
        <f t="shared" si="45"/>
        <v>9</v>
      </c>
      <c r="C186" s="47"/>
      <c r="D186" s="47"/>
      <c r="E186" s="47"/>
      <c r="F186" s="51">
        <v>2.7801104972375614</v>
      </c>
      <c r="G186" s="16">
        <f t="shared" si="37"/>
        <v>0</v>
      </c>
      <c r="H186" s="16">
        <f t="shared" si="38"/>
        <v>2.7801104972375614</v>
      </c>
      <c r="I186" s="23">
        <f t="shared" si="43"/>
        <v>2.7815339960807681</v>
      </c>
      <c r="J186" s="16">
        <f t="shared" si="35"/>
        <v>2.7814043197607941</v>
      </c>
      <c r="K186" s="16">
        <f t="shared" si="39"/>
        <v>1.2967631997407025E-4</v>
      </c>
      <c r="L186" s="16">
        <f t="shared" si="40"/>
        <v>0</v>
      </c>
      <c r="M186" s="16">
        <f t="shared" si="44"/>
        <v>7.5176347137778124E-10</v>
      </c>
      <c r="N186" s="16">
        <f t="shared" si="41"/>
        <v>4.6609335225422436E-10</v>
      </c>
      <c r="O186" s="16">
        <f t="shared" si="42"/>
        <v>4.6609335225422436E-10</v>
      </c>
      <c r="P186" s="1">
        <f>'App MESURE'!T182</f>
        <v>4.6917135299979146E-3</v>
      </c>
      <c r="Q186" s="85">
        <v>22.820050700000003</v>
      </c>
      <c r="R186" s="78">
        <f t="shared" si="36"/>
        <v>2.2012171474012736E-5</v>
      </c>
    </row>
    <row r="187" spans="1:18" s="1" customFormat="1" x14ac:dyDescent="0.2">
      <c r="A187" s="17">
        <v>38626</v>
      </c>
      <c r="B187" s="1">
        <f t="shared" si="45"/>
        <v>10</v>
      </c>
      <c r="C187" s="47"/>
      <c r="D187" s="47"/>
      <c r="E187" s="47"/>
      <c r="F187" s="51">
        <v>34.167403314917102</v>
      </c>
      <c r="G187" s="16">
        <f t="shared" si="37"/>
        <v>0</v>
      </c>
      <c r="H187" s="16">
        <f t="shared" si="38"/>
        <v>34.167403314917102</v>
      </c>
      <c r="I187" s="23">
        <f t="shared" si="43"/>
        <v>34.167532991237074</v>
      </c>
      <c r="J187" s="16">
        <f t="shared" si="35"/>
        <v>33.804995778191014</v>
      </c>
      <c r="K187" s="16">
        <f t="shared" si="39"/>
        <v>0.36253721304606046</v>
      </c>
      <c r="L187" s="16">
        <f t="shared" si="40"/>
        <v>0</v>
      </c>
      <c r="M187" s="16">
        <f t="shared" si="44"/>
        <v>2.8567011912355688E-10</v>
      </c>
      <c r="N187" s="16">
        <f t="shared" si="41"/>
        <v>1.7711547385660526E-10</v>
      </c>
      <c r="O187" s="16">
        <f t="shared" si="42"/>
        <v>1.7711547385660526E-10</v>
      </c>
      <c r="P187" s="1">
        <f>'App MESURE'!T183</f>
        <v>5.3630492777795059E-3</v>
      </c>
      <c r="Q187" s="85">
        <v>19.800021677419359</v>
      </c>
      <c r="R187" s="78">
        <f t="shared" si="36"/>
        <v>2.876229565613328E-5</v>
      </c>
    </row>
    <row r="188" spans="1:18" s="1" customFormat="1" x14ac:dyDescent="0.2">
      <c r="A188" s="17">
        <v>38657</v>
      </c>
      <c r="B188" s="1">
        <f t="shared" si="45"/>
        <v>11</v>
      </c>
      <c r="C188" s="47"/>
      <c r="D188" s="47"/>
      <c r="E188" s="47"/>
      <c r="F188" s="51">
        <v>72.790055248618657</v>
      </c>
      <c r="G188" s="16">
        <f t="shared" si="37"/>
        <v>0.14825092815246221</v>
      </c>
      <c r="H188" s="16">
        <f t="shared" si="38"/>
        <v>72.641804320466193</v>
      </c>
      <c r="I188" s="23">
        <f t="shared" si="43"/>
        <v>73.004341533512246</v>
      </c>
      <c r="J188" s="16">
        <f t="shared" si="35"/>
        <v>64.758879557952369</v>
      </c>
      <c r="K188" s="16">
        <f t="shared" si="39"/>
        <v>8.245461975559877</v>
      </c>
      <c r="L188" s="16">
        <f t="shared" si="40"/>
        <v>0</v>
      </c>
      <c r="M188" s="16">
        <f t="shared" si="44"/>
        <v>1.0855464526695162E-10</v>
      </c>
      <c r="N188" s="16">
        <f t="shared" si="41"/>
        <v>6.730388006551001E-11</v>
      </c>
      <c r="O188" s="16">
        <f t="shared" si="42"/>
        <v>0.1482509282197661</v>
      </c>
      <c r="P188" s="1">
        <f>'App MESURE'!T184</f>
        <v>0.29179014697115457</v>
      </c>
      <c r="Q188" s="85">
        <v>12.564047916666665</v>
      </c>
      <c r="R188" s="78">
        <f t="shared" si="36"/>
        <v>2.0603507319758952E-2</v>
      </c>
    </row>
    <row r="189" spans="1:18" s="1" customFormat="1" x14ac:dyDescent="0.2">
      <c r="A189" s="17">
        <v>38687</v>
      </c>
      <c r="B189" s="1">
        <f t="shared" si="45"/>
        <v>12</v>
      </c>
      <c r="C189" s="47"/>
      <c r="D189" s="47"/>
      <c r="E189" s="47"/>
      <c r="F189" s="51">
        <v>35.376795580110389</v>
      </c>
      <c r="G189" s="16">
        <f t="shared" si="37"/>
        <v>0</v>
      </c>
      <c r="H189" s="16">
        <f t="shared" si="38"/>
        <v>35.376795580110389</v>
      </c>
      <c r="I189" s="23">
        <f t="shared" si="43"/>
        <v>43.622257555670267</v>
      </c>
      <c r="J189" s="16">
        <f t="shared" si="35"/>
        <v>40.678632573422412</v>
      </c>
      <c r="K189" s="16">
        <f t="shared" si="39"/>
        <v>2.9436249822478544</v>
      </c>
      <c r="L189" s="16">
        <f t="shared" si="40"/>
        <v>0</v>
      </c>
      <c r="M189" s="16">
        <f t="shared" si="44"/>
        <v>4.125076520144161E-11</v>
      </c>
      <c r="N189" s="16">
        <f t="shared" si="41"/>
        <v>2.5575474424893799E-11</v>
      </c>
      <c r="O189" s="16">
        <f t="shared" si="42"/>
        <v>2.5575474424893799E-11</v>
      </c>
      <c r="P189" s="1">
        <f>'App MESURE'!T185</f>
        <v>0.1159251739033814</v>
      </c>
      <c r="Q189" s="85">
        <v>9.301884341935482</v>
      </c>
      <c r="R189" s="78">
        <f t="shared" si="36"/>
        <v>1.3438645938599539E-2</v>
      </c>
    </row>
    <row r="190" spans="1:18" s="1" customFormat="1" x14ac:dyDescent="0.2">
      <c r="A190" s="17">
        <v>38718</v>
      </c>
      <c r="B190" s="1">
        <f t="shared" si="45"/>
        <v>1</v>
      </c>
      <c r="C190" s="47"/>
      <c r="D190" s="47"/>
      <c r="E190" s="47"/>
      <c r="F190" s="51">
        <v>125.98342541436452</v>
      </c>
      <c r="G190" s="16">
        <f t="shared" si="37"/>
        <v>1.2121183314673796</v>
      </c>
      <c r="H190" s="16">
        <f t="shared" si="38"/>
        <v>124.77130708289714</v>
      </c>
      <c r="I190" s="23">
        <f t="shared" si="43"/>
        <v>127.71493206514499</v>
      </c>
      <c r="J190" s="16">
        <f t="shared" si="35"/>
        <v>77.4049175695081</v>
      </c>
      <c r="K190" s="16">
        <f t="shared" si="39"/>
        <v>50.310014495636892</v>
      </c>
      <c r="L190" s="16">
        <f t="shared" si="40"/>
        <v>0.88742576678615293</v>
      </c>
      <c r="M190" s="16">
        <f t="shared" si="44"/>
        <v>0.88742576680182828</v>
      </c>
      <c r="N190" s="16">
        <f t="shared" si="41"/>
        <v>0.55020397541713351</v>
      </c>
      <c r="O190" s="16">
        <f t="shared" si="42"/>
        <v>1.7623223068845131</v>
      </c>
      <c r="P190" s="1">
        <f>'App MESURE'!T186</f>
        <v>1.882055403735557</v>
      </c>
      <c r="Q190" s="85">
        <v>7.0826550387096763</v>
      </c>
      <c r="R190" s="78">
        <f t="shared" si="36"/>
        <v>1.4336014481541469E-2</v>
      </c>
    </row>
    <row r="191" spans="1:18" s="1" customFormat="1" x14ac:dyDescent="0.2">
      <c r="A191" s="17">
        <v>38749</v>
      </c>
      <c r="B191" s="1">
        <f t="shared" si="45"/>
        <v>2</v>
      </c>
      <c r="C191" s="47"/>
      <c r="D191" s="47"/>
      <c r="E191" s="47"/>
      <c r="F191" s="51">
        <v>84.124309392265047</v>
      </c>
      <c r="G191" s="16">
        <f t="shared" si="37"/>
        <v>0.37493601102539004</v>
      </c>
      <c r="H191" s="16">
        <f t="shared" si="38"/>
        <v>83.749373381239664</v>
      </c>
      <c r="I191" s="23">
        <f t="shared" si="43"/>
        <v>133.17196211009039</v>
      </c>
      <c r="J191" s="16">
        <f t="shared" si="35"/>
        <v>84.905366955546654</v>
      </c>
      <c r="K191" s="16">
        <f t="shared" si="39"/>
        <v>48.266595154543737</v>
      </c>
      <c r="L191" s="16">
        <f t="shared" si="40"/>
        <v>0.80479196831791366</v>
      </c>
      <c r="M191" s="16">
        <f t="shared" si="44"/>
        <v>1.1420137597026083</v>
      </c>
      <c r="N191" s="16">
        <f t="shared" si="41"/>
        <v>0.70804853101561716</v>
      </c>
      <c r="O191" s="16">
        <f t="shared" si="42"/>
        <v>1.0829845420410071</v>
      </c>
      <c r="P191" s="1">
        <f>'App MESURE'!T187</f>
        <v>2.3679164272386255</v>
      </c>
      <c r="Q191" s="85">
        <v>8.971673757142856</v>
      </c>
      <c r="R191" s="78">
        <f t="shared" si="36"/>
        <v>1.6510499495975055</v>
      </c>
    </row>
    <row r="192" spans="1:18" s="1" customFormat="1" x14ac:dyDescent="0.2">
      <c r="A192" s="17">
        <v>38777</v>
      </c>
      <c r="B192" s="1">
        <f t="shared" si="45"/>
        <v>3</v>
      </c>
      <c r="C192" s="47"/>
      <c r="D192" s="47"/>
      <c r="E192" s="47"/>
      <c r="F192" s="51">
        <v>36.120441988950155</v>
      </c>
      <c r="G192" s="16">
        <f t="shared" si="37"/>
        <v>0</v>
      </c>
      <c r="H192" s="16">
        <f t="shared" si="38"/>
        <v>36.120441988950155</v>
      </c>
      <c r="I192" s="23">
        <f t="shared" si="43"/>
        <v>83.582245175175984</v>
      </c>
      <c r="J192" s="16">
        <f t="shared" si="35"/>
        <v>72.350325119032235</v>
      </c>
      <c r="K192" s="16">
        <f t="shared" si="39"/>
        <v>11.23192005614375</v>
      </c>
      <c r="L192" s="16">
        <f t="shared" si="40"/>
        <v>0</v>
      </c>
      <c r="M192" s="16">
        <f t="shared" si="44"/>
        <v>0.43396522868699117</v>
      </c>
      <c r="N192" s="16">
        <f t="shared" si="41"/>
        <v>0.26905844178593452</v>
      </c>
      <c r="O192" s="16">
        <f t="shared" si="42"/>
        <v>0.26905844178593452</v>
      </c>
      <c r="P192" s="1">
        <f>'App MESURE'!T188</f>
        <v>2.0007818596888853</v>
      </c>
      <c r="Q192" s="85">
        <v>12.997923738709677</v>
      </c>
      <c r="R192" s="78">
        <f t="shared" si="36"/>
        <v>2.9988659961134778</v>
      </c>
    </row>
    <row r="193" spans="1:18" s="1" customFormat="1" x14ac:dyDescent="0.2">
      <c r="A193" s="17">
        <v>38808</v>
      </c>
      <c r="B193" s="1">
        <f t="shared" si="45"/>
        <v>4</v>
      </c>
      <c r="C193" s="47"/>
      <c r="D193" s="47"/>
      <c r="E193" s="47"/>
      <c r="F193" s="51">
        <v>21.10883977900551</v>
      </c>
      <c r="G193" s="16">
        <f t="shared" si="37"/>
        <v>0</v>
      </c>
      <c r="H193" s="16">
        <f t="shared" si="38"/>
        <v>21.10883977900551</v>
      </c>
      <c r="I193" s="23">
        <f t="shared" si="43"/>
        <v>32.340759835149257</v>
      </c>
      <c r="J193" s="16">
        <f t="shared" si="35"/>
        <v>31.851722061173543</v>
      </c>
      <c r="K193" s="16">
        <f t="shared" si="39"/>
        <v>0.48903777397571346</v>
      </c>
      <c r="L193" s="16">
        <f t="shared" si="40"/>
        <v>0</v>
      </c>
      <c r="M193" s="16">
        <f t="shared" si="44"/>
        <v>0.16490678690105665</v>
      </c>
      <c r="N193" s="16">
        <f t="shared" si="41"/>
        <v>0.10224220787865512</v>
      </c>
      <c r="O193" s="16">
        <f t="shared" si="42"/>
        <v>0.10224220787865512</v>
      </c>
      <c r="P193" s="1">
        <f>'App MESURE'!T189</f>
        <v>0.55299806951053387</v>
      </c>
      <c r="Q193" s="85">
        <v>16.465873766666668</v>
      </c>
      <c r="R193" s="78">
        <f t="shared" si="36"/>
        <v>0.20318084679549742</v>
      </c>
    </row>
    <row r="194" spans="1:18" s="1" customFormat="1" x14ac:dyDescent="0.2">
      <c r="A194" s="17">
        <v>38838</v>
      </c>
      <c r="B194" s="1">
        <f t="shared" si="45"/>
        <v>5</v>
      </c>
      <c r="C194" s="47"/>
      <c r="D194" s="47"/>
      <c r="E194" s="47"/>
      <c r="F194" s="51">
        <v>46.243646408839602</v>
      </c>
      <c r="G194" s="16">
        <f t="shared" si="37"/>
        <v>0</v>
      </c>
      <c r="H194" s="16">
        <f t="shared" si="38"/>
        <v>46.243646408839602</v>
      </c>
      <c r="I194" s="23">
        <f t="shared" si="43"/>
        <v>46.732684182815319</v>
      </c>
      <c r="J194" s="16">
        <f t="shared" si="35"/>
        <v>45.952137713141717</v>
      </c>
      <c r="K194" s="16">
        <f t="shared" si="39"/>
        <v>0.78054646967360242</v>
      </c>
      <c r="L194" s="16">
        <f t="shared" si="40"/>
        <v>0</v>
      </c>
      <c r="M194" s="16">
        <f t="shared" si="44"/>
        <v>6.2664579022401523E-2</v>
      </c>
      <c r="N194" s="16">
        <f t="shared" si="41"/>
        <v>3.8852038993888942E-2</v>
      </c>
      <c r="O194" s="16">
        <f t="shared" si="42"/>
        <v>3.8852038993888942E-2</v>
      </c>
      <c r="P194" s="1">
        <f>'App MESURE'!T190</f>
        <v>0.41648503459323</v>
      </c>
      <c r="Q194" s="85">
        <v>20.953402354838708</v>
      </c>
      <c r="R194" s="78">
        <f t="shared" si="36"/>
        <v>0.14260667936533195</v>
      </c>
    </row>
    <row r="195" spans="1:18" s="1" customFormat="1" x14ac:dyDescent="0.2">
      <c r="A195" s="17">
        <v>38869</v>
      </c>
      <c r="B195" s="1">
        <f t="shared" si="45"/>
        <v>6</v>
      </c>
      <c r="C195" s="47"/>
      <c r="D195" s="47"/>
      <c r="E195" s="47"/>
      <c r="F195" s="51">
        <v>29.18784530386732</v>
      </c>
      <c r="G195" s="16">
        <f t="shared" si="37"/>
        <v>0</v>
      </c>
      <c r="H195" s="16">
        <f t="shared" si="38"/>
        <v>29.18784530386732</v>
      </c>
      <c r="I195" s="23">
        <f t="shared" si="43"/>
        <v>29.968391773540922</v>
      </c>
      <c r="J195" s="16">
        <f t="shared" si="35"/>
        <v>29.80165470700447</v>
      </c>
      <c r="K195" s="16">
        <f t="shared" si="39"/>
        <v>0.16673706653645226</v>
      </c>
      <c r="L195" s="16">
        <f t="shared" si="40"/>
        <v>0</v>
      </c>
      <c r="M195" s="16">
        <f t="shared" si="44"/>
        <v>2.3812540028512581E-2</v>
      </c>
      <c r="N195" s="16">
        <f t="shared" si="41"/>
        <v>1.4763774817677801E-2</v>
      </c>
      <c r="O195" s="16">
        <f t="shared" si="42"/>
        <v>1.4763774817677801E-2</v>
      </c>
      <c r="P195" s="1">
        <f>'App MESURE'!T191</f>
        <v>0.30671539161818928</v>
      </c>
      <c r="Q195" s="85">
        <v>22.564403733333336</v>
      </c>
      <c r="R195" s="78">
        <f t="shared" si="36"/>
        <v>8.5235746552432684E-2</v>
      </c>
    </row>
    <row r="196" spans="1:18" s="1" customFormat="1" x14ac:dyDescent="0.2">
      <c r="A196" s="17">
        <v>38899</v>
      </c>
      <c r="B196" s="1">
        <f t="shared" si="45"/>
        <v>7</v>
      </c>
      <c r="C196" s="47"/>
      <c r="D196" s="47"/>
      <c r="E196" s="47"/>
      <c r="F196" s="51">
        <v>14.376795580110484</v>
      </c>
      <c r="G196" s="16">
        <f t="shared" si="37"/>
        <v>0</v>
      </c>
      <c r="H196" s="16">
        <f t="shared" si="38"/>
        <v>14.376795580110484</v>
      </c>
      <c r="I196" s="23">
        <f t="shared" si="43"/>
        <v>14.543532646646936</v>
      </c>
      <c r="J196" s="16">
        <f t="shared" si="35"/>
        <v>14.5344689822695</v>
      </c>
      <c r="K196" s="16">
        <f t="shared" si="39"/>
        <v>9.0636643774359982E-3</v>
      </c>
      <c r="L196" s="16">
        <f t="shared" si="40"/>
        <v>0</v>
      </c>
      <c r="M196" s="16">
        <f t="shared" si="44"/>
        <v>9.0487652108347805E-3</v>
      </c>
      <c r="N196" s="16">
        <f t="shared" si="41"/>
        <v>5.6102344307175636E-3</v>
      </c>
      <c r="O196" s="16">
        <f t="shared" si="42"/>
        <v>5.6102344307175636E-3</v>
      </c>
      <c r="P196" s="1">
        <f>'App MESURE'!T192</f>
        <v>0.2397439232486209</v>
      </c>
      <c r="Q196" s="85">
        <v>27.972569709677412</v>
      </c>
      <c r="R196" s="78">
        <f t="shared" si="36"/>
        <v>5.4818584239478794E-2</v>
      </c>
    </row>
    <row r="197" spans="1:18" s="1" customFormat="1" ht="13.5" thickBot="1" x14ac:dyDescent="0.25">
      <c r="A197" s="17">
        <v>38930</v>
      </c>
      <c r="B197" s="4">
        <f t="shared" si="45"/>
        <v>8</v>
      </c>
      <c r="C197" s="48"/>
      <c r="D197" s="48"/>
      <c r="E197" s="48"/>
      <c r="F197" s="58">
        <v>5.5751381215469555</v>
      </c>
      <c r="G197" s="25">
        <f t="shared" si="37"/>
        <v>0</v>
      </c>
      <c r="H197" s="25">
        <f t="shared" si="38"/>
        <v>5.5751381215469555</v>
      </c>
      <c r="I197" s="24">
        <f t="shared" si="43"/>
        <v>5.5842017859243915</v>
      </c>
      <c r="J197" s="25">
        <f t="shared" si="35"/>
        <v>5.583585413788863</v>
      </c>
      <c r="K197" s="25">
        <f t="shared" si="39"/>
        <v>6.1637213552856451E-4</v>
      </c>
      <c r="L197" s="25">
        <f t="shared" si="40"/>
        <v>0</v>
      </c>
      <c r="M197" s="25">
        <f t="shared" si="44"/>
        <v>3.4385307801172169E-3</v>
      </c>
      <c r="N197" s="25">
        <f t="shared" si="41"/>
        <v>2.1318890836726744E-3</v>
      </c>
      <c r="O197" s="25">
        <f t="shared" si="42"/>
        <v>2.1318890836726744E-3</v>
      </c>
      <c r="P197" s="4">
        <f>'App MESURE'!T193</f>
        <v>0.22556048030427969</v>
      </c>
      <c r="Q197" s="86">
        <v>26.637210322580653</v>
      </c>
      <c r="R197" s="79">
        <f t="shared" si="36"/>
        <v>4.9920335374825112E-2</v>
      </c>
    </row>
    <row r="198" spans="1:18" s="1" customFormat="1" x14ac:dyDescent="0.2">
      <c r="A198" s="17">
        <v>38961</v>
      </c>
      <c r="B198" s="1">
        <f t="shared" si="45"/>
        <v>9</v>
      </c>
      <c r="C198" s="47"/>
      <c r="D198" s="47"/>
      <c r="E198" s="47"/>
      <c r="F198" s="51">
        <v>9.6491712707182113</v>
      </c>
      <c r="G198" s="16">
        <f t="shared" si="37"/>
        <v>0</v>
      </c>
      <c r="H198" s="16">
        <f t="shared" si="38"/>
        <v>9.6491712707182113</v>
      </c>
      <c r="I198" s="23">
        <f t="shared" si="43"/>
        <v>9.6497876428537399</v>
      </c>
      <c r="J198" s="16">
        <f t="shared" si="35"/>
        <v>9.6449647570588226</v>
      </c>
      <c r="K198" s="16">
        <f t="shared" si="39"/>
        <v>4.8228857949172976E-3</v>
      </c>
      <c r="L198" s="16">
        <f t="shared" si="40"/>
        <v>0</v>
      </c>
      <c r="M198" s="16">
        <f t="shared" si="44"/>
        <v>1.3066416964445425E-3</v>
      </c>
      <c r="N198" s="16">
        <f t="shared" si="41"/>
        <v>8.1011785179561642E-4</v>
      </c>
      <c r="O198" s="16">
        <f t="shared" si="42"/>
        <v>8.1011785179561642E-4</v>
      </c>
      <c r="P198" s="1">
        <f>'App MESURE'!T194</f>
        <v>3.9169351488973415E-2</v>
      </c>
      <c r="Q198" s="85">
        <v>23.638505866666673</v>
      </c>
      <c r="R198" s="78">
        <f t="shared" si="36"/>
        <v>1.4714308052315925E-3</v>
      </c>
    </row>
    <row r="199" spans="1:18" s="1" customFormat="1" x14ac:dyDescent="0.2">
      <c r="A199" s="17">
        <v>38991</v>
      </c>
      <c r="B199" s="1">
        <f t="shared" si="45"/>
        <v>10</v>
      </c>
      <c r="C199" s="47"/>
      <c r="D199" s="47"/>
      <c r="E199" s="47"/>
      <c r="F199" s="51">
        <v>26.859668508287267</v>
      </c>
      <c r="G199" s="16">
        <f t="shared" si="37"/>
        <v>0</v>
      </c>
      <c r="H199" s="16">
        <f t="shared" si="38"/>
        <v>26.859668508287267</v>
      </c>
      <c r="I199" s="23">
        <f t="shared" si="43"/>
        <v>26.864491394082187</v>
      </c>
      <c r="J199" s="16">
        <f t="shared" ref="J199:J262" si="46">I199/SQRT(1+(I199/($K$2*(300+(25*Q199)+0.05*(Q199)^3)))^2)</f>
        <v>26.703449753408332</v>
      </c>
      <c r="K199" s="16">
        <f t="shared" si="39"/>
        <v>0.1610416406738544</v>
      </c>
      <c r="L199" s="16">
        <f t="shared" si="40"/>
        <v>0</v>
      </c>
      <c r="M199" s="16">
        <f t="shared" si="44"/>
        <v>4.9652384464892612E-4</v>
      </c>
      <c r="N199" s="16">
        <f t="shared" si="41"/>
        <v>3.0784478368233418E-4</v>
      </c>
      <c r="O199" s="16">
        <f t="shared" si="42"/>
        <v>3.0784478368233418E-4</v>
      </c>
      <c r="P199" s="1">
        <f>'App MESURE'!T195</f>
        <v>4.6195119604329843E-2</v>
      </c>
      <c r="Q199" s="85">
        <v>20.485094000000004</v>
      </c>
      <c r="R199" s="78">
        <f t="shared" ref="R199:R262" si="47">(P199-O199)^2</f>
        <v>2.1056419904656306E-3</v>
      </c>
    </row>
    <row r="200" spans="1:18" s="1" customFormat="1" x14ac:dyDescent="0.2">
      <c r="A200" s="17">
        <v>39022</v>
      </c>
      <c r="B200" s="1">
        <f t="shared" si="45"/>
        <v>11</v>
      </c>
      <c r="C200" s="47"/>
      <c r="D200" s="47"/>
      <c r="E200" s="47"/>
      <c r="F200" s="51">
        <v>29.760220994475059</v>
      </c>
      <c r="G200" s="16">
        <f t="shared" si="37"/>
        <v>0</v>
      </c>
      <c r="H200" s="16">
        <f t="shared" si="38"/>
        <v>29.760220994475059</v>
      </c>
      <c r="I200" s="23">
        <f t="shared" si="43"/>
        <v>29.921262635148913</v>
      </c>
      <c r="J200" s="16">
        <f t="shared" si="46"/>
        <v>29.470544509005048</v>
      </c>
      <c r="K200" s="16">
        <f t="shared" si="39"/>
        <v>0.45071812614386531</v>
      </c>
      <c r="L200" s="16">
        <f t="shared" si="40"/>
        <v>0</v>
      </c>
      <c r="M200" s="16">
        <f t="shared" si="44"/>
        <v>1.8867906096659194E-4</v>
      </c>
      <c r="N200" s="16">
        <f t="shared" si="41"/>
        <v>1.16981017799287E-4</v>
      </c>
      <c r="O200" s="16">
        <f t="shared" si="42"/>
        <v>1.16981017799287E-4</v>
      </c>
      <c r="P200" s="1">
        <f>'App MESURE'!T196</f>
        <v>6.2929221842724301E-2</v>
      </c>
      <c r="Q200" s="85">
        <v>15.383639566666664</v>
      </c>
      <c r="R200" s="78">
        <f t="shared" si="47"/>
        <v>3.9453775974483763E-3</v>
      </c>
    </row>
    <row r="201" spans="1:18" s="1" customFormat="1" x14ac:dyDescent="0.2">
      <c r="A201" s="17">
        <v>39052</v>
      </c>
      <c r="B201" s="1">
        <f t="shared" si="45"/>
        <v>12</v>
      </c>
      <c r="C201" s="47"/>
      <c r="D201" s="47"/>
      <c r="E201" s="47"/>
      <c r="F201" s="51">
        <v>17.364088397790027</v>
      </c>
      <c r="G201" s="16">
        <f t="shared" si="37"/>
        <v>0</v>
      </c>
      <c r="H201" s="16">
        <f t="shared" si="38"/>
        <v>17.364088397790027</v>
      </c>
      <c r="I201" s="23">
        <f t="shared" si="43"/>
        <v>17.814806523933893</v>
      </c>
      <c r="J201" s="16">
        <f t="shared" si="46"/>
        <v>17.583970859735064</v>
      </c>
      <c r="K201" s="16">
        <f t="shared" si="39"/>
        <v>0.23083566419882828</v>
      </c>
      <c r="L201" s="16">
        <f t="shared" si="40"/>
        <v>0</v>
      </c>
      <c r="M201" s="16">
        <f t="shared" si="44"/>
        <v>7.1698043167304939E-5</v>
      </c>
      <c r="N201" s="16">
        <f t="shared" si="41"/>
        <v>4.4452786763729063E-5</v>
      </c>
      <c r="O201" s="16">
        <f t="shared" si="42"/>
        <v>4.4452786763729063E-5</v>
      </c>
      <c r="P201" s="1">
        <f>'App MESURE'!T197</f>
        <v>0.11614386134965973</v>
      </c>
      <c r="Q201" s="85">
        <v>8.8857896516129031</v>
      </c>
      <c r="R201" s="78">
        <f t="shared" si="47"/>
        <v>1.3479072668654252E-2</v>
      </c>
    </row>
    <row r="202" spans="1:18" s="1" customFormat="1" x14ac:dyDescent="0.2">
      <c r="A202" s="17">
        <v>39083</v>
      </c>
      <c r="B202" s="1">
        <f t="shared" si="45"/>
        <v>1</v>
      </c>
      <c r="C202" s="47"/>
      <c r="D202" s="47"/>
      <c r="E202" s="47"/>
      <c r="F202" s="51">
        <v>18.358011049723743</v>
      </c>
      <c r="G202" s="16">
        <f t="shared" si="37"/>
        <v>0</v>
      </c>
      <c r="H202" s="16">
        <f t="shared" si="38"/>
        <v>18.358011049723743</v>
      </c>
      <c r="I202" s="23">
        <f t="shared" si="43"/>
        <v>18.588846713922571</v>
      </c>
      <c r="J202" s="16">
        <f t="shared" si="46"/>
        <v>18.366531908265621</v>
      </c>
      <c r="K202" s="16">
        <f t="shared" si="39"/>
        <v>0.22231480565694994</v>
      </c>
      <c r="L202" s="16">
        <f t="shared" si="40"/>
        <v>0</v>
      </c>
      <c r="M202" s="16">
        <f t="shared" si="44"/>
        <v>2.7245256403575876E-5</v>
      </c>
      <c r="N202" s="16">
        <f t="shared" si="41"/>
        <v>1.6892058970217042E-5</v>
      </c>
      <c r="O202" s="16">
        <f t="shared" si="42"/>
        <v>1.6892058970217042E-5</v>
      </c>
      <c r="P202" s="1">
        <f>'App MESURE'!T198</f>
        <v>0.11167638923282983</v>
      </c>
      <c r="Q202" s="85">
        <v>10.140943567741935</v>
      </c>
      <c r="R202" s="78">
        <f t="shared" si="47"/>
        <v>1.246784330911916E-2</v>
      </c>
    </row>
    <row r="203" spans="1:18" s="1" customFormat="1" x14ac:dyDescent="0.2">
      <c r="A203" s="17">
        <v>39114</v>
      </c>
      <c r="B203" s="1">
        <f t="shared" si="45"/>
        <v>2</v>
      </c>
      <c r="C203" s="47"/>
      <c r="D203" s="47"/>
      <c r="E203" s="47"/>
      <c r="F203" s="51">
        <v>47.966850828729122</v>
      </c>
      <c r="G203" s="16">
        <f t="shared" si="37"/>
        <v>0</v>
      </c>
      <c r="H203" s="16">
        <f t="shared" si="38"/>
        <v>47.966850828729122</v>
      </c>
      <c r="I203" s="23">
        <f t="shared" si="43"/>
        <v>48.189165634386072</v>
      </c>
      <c r="J203" s="16">
        <f t="shared" si="46"/>
        <v>45.3544873258206</v>
      </c>
      <c r="K203" s="16">
        <f t="shared" si="39"/>
        <v>2.8346783085654721</v>
      </c>
      <c r="L203" s="16">
        <f t="shared" si="40"/>
        <v>0</v>
      </c>
      <c r="M203" s="16">
        <f t="shared" si="44"/>
        <v>1.0353197433358833E-5</v>
      </c>
      <c r="N203" s="16">
        <f t="shared" si="41"/>
        <v>6.4189824086824769E-6</v>
      </c>
      <c r="O203" s="16">
        <f t="shared" si="42"/>
        <v>6.4189824086824769E-6</v>
      </c>
      <c r="P203" s="1">
        <f>'App MESURE'!T199</f>
        <v>0.21563511996613116</v>
      </c>
      <c r="Q203" s="85">
        <v>11.915554582142859</v>
      </c>
      <c r="R203" s="78">
        <f t="shared" si="47"/>
        <v>4.64957366879276E-2</v>
      </c>
    </row>
    <row r="204" spans="1:18" s="1" customFormat="1" x14ac:dyDescent="0.2">
      <c r="A204" s="17">
        <v>39142</v>
      </c>
      <c r="B204" s="1">
        <f t="shared" si="45"/>
        <v>3</v>
      </c>
      <c r="C204" s="47"/>
      <c r="D204" s="47"/>
      <c r="E204" s="47"/>
      <c r="F204" s="51">
        <v>23.908287292817644</v>
      </c>
      <c r="G204" s="16">
        <f t="shared" si="37"/>
        <v>0</v>
      </c>
      <c r="H204" s="16">
        <f t="shared" si="38"/>
        <v>23.908287292817644</v>
      </c>
      <c r="I204" s="23">
        <f t="shared" si="43"/>
        <v>26.742965601383116</v>
      </c>
      <c r="J204" s="16">
        <f t="shared" si="46"/>
        <v>26.292606454337335</v>
      </c>
      <c r="K204" s="16">
        <f t="shared" si="39"/>
        <v>0.45035914704578062</v>
      </c>
      <c r="L204" s="16">
        <f t="shared" si="40"/>
        <v>0</v>
      </c>
      <c r="M204" s="16">
        <f t="shared" si="44"/>
        <v>3.9342150246763565E-6</v>
      </c>
      <c r="N204" s="16">
        <f t="shared" si="41"/>
        <v>2.439213315299341E-6</v>
      </c>
      <c r="O204" s="16">
        <f t="shared" si="42"/>
        <v>2.439213315299341E-6</v>
      </c>
      <c r="P204" s="1">
        <f>'App MESURE'!T200</f>
        <v>0.17911543218991735</v>
      </c>
      <c r="Q204" s="85">
        <v>12.934758790322579</v>
      </c>
      <c r="R204" s="78">
        <f t="shared" si="47"/>
        <v>3.2081464253036297E-2</v>
      </c>
    </row>
    <row r="205" spans="1:18" s="1" customFormat="1" x14ac:dyDescent="0.2">
      <c r="A205" s="17">
        <v>39173</v>
      </c>
      <c r="B205" s="1">
        <f t="shared" si="45"/>
        <v>4</v>
      </c>
      <c r="C205" s="47"/>
      <c r="D205" s="47"/>
      <c r="E205" s="47"/>
      <c r="F205" s="51">
        <v>90.163535911602025</v>
      </c>
      <c r="G205" s="16">
        <f t="shared" si="37"/>
        <v>0.49572054141212962</v>
      </c>
      <c r="H205" s="16">
        <f t="shared" si="38"/>
        <v>89.667815370189899</v>
      </c>
      <c r="I205" s="23">
        <f t="shared" si="43"/>
        <v>90.118174517235673</v>
      </c>
      <c r="J205" s="16">
        <f t="shared" si="46"/>
        <v>77.262159092935732</v>
      </c>
      <c r="K205" s="16">
        <f t="shared" si="39"/>
        <v>12.85601542429994</v>
      </c>
      <c r="L205" s="16">
        <f t="shared" si="40"/>
        <v>0</v>
      </c>
      <c r="M205" s="16">
        <f t="shared" si="44"/>
        <v>1.4950017093770155E-6</v>
      </c>
      <c r="N205" s="16">
        <f t="shared" si="41"/>
        <v>9.2690105981374953E-7</v>
      </c>
      <c r="O205" s="16">
        <f t="shared" si="42"/>
        <v>0.49572146831318942</v>
      </c>
      <c r="P205" s="1">
        <f>'App MESURE'!T201</f>
        <v>0.37065612968068373</v>
      </c>
      <c r="Q205" s="85">
        <v>13.551572683333331</v>
      </c>
      <c r="R205" s="78">
        <f t="shared" si="47"/>
        <v>1.5641338927263319E-2</v>
      </c>
    </row>
    <row r="206" spans="1:18" s="1" customFormat="1" x14ac:dyDescent="0.2">
      <c r="A206" s="17">
        <v>39203</v>
      </c>
      <c r="B206" s="1">
        <f t="shared" si="45"/>
        <v>5</v>
      </c>
      <c r="C206" s="47"/>
      <c r="D206" s="47"/>
      <c r="E206" s="47"/>
      <c r="F206" s="51">
        <v>30.16685082872921</v>
      </c>
      <c r="G206" s="16">
        <f t="shared" ref="G206:G269" si="48">IF((F206-$J$2)&gt;0,$I$2*(F206-$J$2),0)</f>
        <v>0</v>
      </c>
      <c r="H206" s="16">
        <f t="shared" ref="H206:H269" si="49">F206-G206</f>
        <v>30.16685082872921</v>
      </c>
      <c r="I206" s="23">
        <f t="shared" si="43"/>
        <v>43.02286625302915</v>
      </c>
      <c r="J206" s="16">
        <f t="shared" si="46"/>
        <v>42.121087515875459</v>
      </c>
      <c r="K206" s="16">
        <f t="shared" ref="K206:K269" si="50">I206-J206</f>
        <v>0.90177873715369117</v>
      </c>
      <c r="L206" s="16">
        <f t="shared" ref="L206:L269" si="51">IF(K206&gt;$N$2,(K206-$N$2)/$L$2,0)</f>
        <v>0</v>
      </c>
      <c r="M206" s="16">
        <f t="shared" si="44"/>
        <v>5.6810064956326593E-7</v>
      </c>
      <c r="N206" s="16">
        <f t="shared" ref="N206:N269" si="52">$M$2*M206</f>
        <v>3.522224027292249E-7</v>
      </c>
      <c r="O206" s="16">
        <f t="shared" ref="O206:O269" si="53">N206+G206</f>
        <v>3.522224027292249E-7</v>
      </c>
      <c r="P206" s="1">
        <f>'App MESURE'!T202</f>
        <v>0.18241657125992916</v>
      </c>
      <c r="Q206" s="85">
        <v>18.135173032258066</v>
      </c>
      <c r="R206" s="78">
        <f t="shared" si="47"/>
        <v>3.3275676967946824E-2</v>
      </c>
    </row>
    <row r="207" spans="1:18" s="1" customFormat="1" x14ac:dyDescent="0.2">
      <c r="A207" s="17">
        <v>39234</v>
      </c>
      <c r="B207" s="1">
        <f t="shared" si="45"/>
        <v>6</v>
      </c>
      <c r="C207" s="47"/>
      <c r="D207" s="47"/>
      <c r="E207" s="47"/>
      <c r="F207" s="51">
        <v>1.9718232044198867</v>
      </c>
      <c r="G207" s="16">
        <f t="shared" si="48"/>
        <v>0</v>
      </c>
      <c r="H207" s="16">
        <f t="shared" si="49"/>
        <v>1.9718232044198867</v>
      </c>
      <c r="I207" s="23">
        <f t="shared" ref="I207:I270" si="54">H207+K206-L206</f>
        <v>2.8736019415735781</v>
      </c>
      <c r="J207" s="16">
        <f t="shared" si="46"/>
        <v>2.8734444378403379</v>
      </c>
      <c r="K207" s="16">
        <f t="shared" si="50"/>
        <v>1.5750373324019407E-4</v>
      </c>
      <c r="L207" s="16">
        <f t="shared" si="51"/>
        <v>0</v>
      </c>
      <c r="M207" s="16">
        <f t="shared" ref="M207:M270" si="55">L207+M206-N206</f>
        <v>2.1587824683404104E-7</v>
      </c>
      <c r="N207" s="16">
        <f t="shared" si="52"/>
        <v>1.3384451303710544E-7</v>
      </c>
      <c r="O207" s="16">
        <f t="shared" si="53"/>
        <v>1.3384451303710544E-7</v>
      </c>
      <c r="P207" s="1">
        <f>'App MESURE'!T203</f>
        <v>0.16589942085316009</v>
      </c>
      <c r="Q207" s="85">
        <v>22.133930033333332</v>
      </c>
      <c r="R207" s="78">
        <f t="shared" si="47"/>
        <v>2.7522573429977451E-2</v>
      </c>
    </row>
    <row r="208" spans="1:18" s="1" customFormat="1" x14ac:dyDescent="0.2">
      <c r="A208" s="17">
        <v>39264</v>
      </c>
      <c r="B208" s="1">
        <f t="shared" si="45"/>
        <v>7</v>
      </c>
      <c r="C208" s="47"/>
      <c r="D208" s="47"/>
      <c r="E208" s="47"/>
      <c r="F208" s="51">
        <v>4.8403314917126998</v>
      </c>
      <c r="G208" s="16">
        <f t="shared" si="48"/>
        <v>0</v>
      </c>
      <c r="H208" s="16">
        <f t="shared" si="49"/>
        <v>4.8403314917126998</v>
      </c>
      <c r="I208" s="23">
        <f t="shared" si="54"/>
        <v>4.8404889954459396</v>
      </c>
      <c r="J208" s="16">
        <f t="shared" si="46"/>
        <v>4.8401464716555225</v>
      </c>
      <c r="K208" s="16">
        <f t="shared" si="50"/>
        <v>3.4252379041710412E-4</v>
      </c>
      <c r="L208" s="16">
        <f t="shared" si="51"/>
        <v>0</v>
      </c>
      <c r="M208" s="16">
        <f t="shared" si="55"/>
        <v>8.2033733796935597E-8</v>
      </c>
      <c r="N208" s="16">
        <f t="shared" si="52"/>
        <v>5.0860914954100069E-8</v>
      </c>
      <c r="O208" s="16">
        <f t="shared" si="53"/>
        <v>5.0860914954100069E-8</v>
      </c>
      <c r="P208" s="1">
        <f>'App MESURE'!T204</f>
        <v>0.1456562529093241</v>
      </c>
      <c r="Q208" s="85">
        <v>27.797153096774199</v>
      </c>
      <c r="R208" s="78">
        <f t="shared" si="47"/>
        <v>2.1215729195166989E-2</v>
      </c>
    </row>
    <row r="209" spans="1:18" s="1" customFormat="1" ht="13.5" thickBot="1" x14ac:dyDescent="0.25">
      <c r="A209" s="17">
        <v>39295</v>
      </c>
      <c r="B209" s="4">
        <f t="shared" si="45"/>
        <v>8</v>
      </c>
      <c r="C209" s="48"/>
      <c r="D209" s="48"/>
      <c r="E209" s="48"/>
      <c r="F209" s="58">
        <v>7.3198895027624191</v>
      </c>
      <c r="G209" s="25">
        <f t="shared" si="48"/>
        <v>0</v>
      </c>
      <c r="H209" s="25">
        <f t="shared" si="49"/>
        <v>7.3198895027624191</v>
      </c>
      <c r="I209" s="24">
        <f t="shared" si="54"/>
        <v>7.3202320265528362</v>
      </c>
      <c r="J209" s="25">
        <f t="shared" si="46"/>
        <v>7.3188040934742862</v>
      </c>
      <c r="K209" s="25">
        <f t="shared" si="50"/>
        <v>1.4279330785500477E-3</v>
      </c>
      <c r="L209" s="25">
        <f t="shared" si="51"/>
        <v>0</v>
      </c>
      <c r="M209" s="25">
        <f t="shared" si="55"/>
        <v>3.1172818842835527E-8</v>
      </c>
      <c r="N209" s="25">
        <f t="shared" si="52"/>
        <v>1.9327147682558027E-8</v>
      </c>
      <c r="O209" s="25">
        <f t="shared" si="53"/>
        <v>1.9327147682558027E-8</v>
      </c>
      <c r="P209" s="4">
        <f>'App MESURE'!T205</f>
        <v>0.12875483741838012</v>
      </c>
      <c r="Q209" s="86">
        <v>26.43267574193548</v>
      </c>
      <c r="R209" s="79">
        <f t="shared" si="47"/>
        <v>1.6577803181706353E-2</v>
      </c>
    </row>
    <row r="210" spans="1:18" s="1" customFormat="1" x14ac:dyDescent="0.2">
      <c r="A210" s="17">
        <v>39326</v>
      </c>
      <c r="B210" s="1">
        <f t="shared" si="45"/>
        <v>9</v>
      </c>
      <c r="C210" s="47"/>
      <c r="D210" s="47"/>
      <c r="E210" s="47"/>
      <c r="F210" s="51">
        <v>5.9176795580110424</v>
      </c>
      <c r="G210" s="16">
        <f t="shared" si="48"/>
        <v>0</v>
      </c>
      <c r="H210" s="16">
        <f t="shared" si="49"/>
        <v>5.9176795580110424</v>
      </c>
      <c r="I210" s="23">
        <f t="shared" si="54"/>
        <v>5.9191074910895924</v>
      </c>
      <c r="J210" s="16">
        <f t="shared" si="46"/>
        <v>5.9177892207797171</v>
      </c>
      <c r="K210" s="16">
        <f t="shared" si="50"/>
        <v>1.3182703098753024E-3</v>
      </c>
      <c r="L210" s="16">
        <f t="shared" si="51"/>
        <v>0</v>
      </c>
      <c r="M210" s="16">
        <f t="shared" si="55"/>
        <v>1.18456711602775E-8</v>
      </c>
      <c r="N210" s="16">
        <f t="shared" si="52"/>
        <v>7.3443161193720498E-9</v>
      </c>
      <c r="O210" s="16">
        <f t="shared" si="53"/>
        <v>7.3443161193720498E-9</v>
      </c>
      <c r="P210" s="1">
        <f>'App MESURE'!T206</f>
        <v>0.12622431125430164</v>
      </c>
      <c r="Q210" s="85">
        <v>22.438587866666658</v>
      </c>
      <c r="R210" s="78">
        <f t="shared" si="47"/>
        <v>1.5932574897560385E-2</v>
      </c>
    </row>
    <row r="211" spans="1:18" s="1" customFormat="1" x14ac:dyDescent="0.2">
      <c r="A211" s="17">
        <v>39356</v>
      </c>
      <c r="B211" s="1">
        <f t="shared" si="45"/>
        <v>10</v>
      </c>
      <c r="C211" s="47"/>
      <c r="D211" s="47"/>
      <c r="E211" s="47"/>
      <c r="F211" s="51">
        <v>40.67790055248615</v>
      </c>
      <c r="G211" s="16">
        <f t="shared" si="48"/>
        <v>0</v>
      </c>
      <c r="H211" s="16">
        <f t="shared" si="49"/>
        <v>40.67790055248615</v>
      </c>
      <c r="I211" s="23">
        <f t="shared" si="54"/>
        <v>40.679218822796024</v>
      </c>
      <c r="J211" s="16">
        <f t="shared" si="46"/>
        <v>39.952995452958056</v>
      </c>
      <c r="K211" s="16">
        <f t="shared" si="50"/>
        <v>0.72622336983796743</v>
      </c>
      <c r="L211" s="16">
        <f t="shared" si="51"/>
        <v>0</v>
      </c>
      <c r="M211" s="16">
        <f t="shared" si="55"/>
        <v>4.5013550409054502E-9</v>
      </c>
      <c r="N211" s="16">
        <f t="shared" si="52"/>
        <v>2.790840125361379E-9</v>
      </c>
      <c r="O211" s="16">
        <f t="shared" si="53"/>
        <v>2.790840125361379E-9</v>
      </c>
      <c r="P211" s="1">
        <f>'App MESURE'!T207</f>
        <v>0.14665596694945388</v>
      </c>
      <c r="Q211" s="85">
        <v>18.511594241935487</v>
      </c>
      <c r="R211" s="78">
        <f t="shared" si="47"/>
        <v>2.1507971823292605E-2</v>
      </c>
    </row>
    <row r="212" spans="1:18" s="1" customFormat="1" x14ac:dyDescent="0.2">
      <c r="A212" s="17">
        <v>39387</v>
      </c>
      <c r="B212" s="1">
        <f t="shared" si="45"/>
        <v>11</v>
      </c>
      <c r="C212" s="47"/>
      <c r="D212" s="47"/>
      <c r="E212" s="47"/>
      <c r="F212" s="51">
        <v>54.248618784530294</v>
      </c>
      <c r="G212" s="16">
        <f t="shared" si="48"/>
        <v>0</v>
      </c>
      <c r="H212" s="16">
        <f t="shared" si="49"/>
        <v>54.248618784530294</v>
      </c>
      <c r="I212" s="23">
        <f t="shared" si="54"/>
        <v>54.974842154368261</v>
      </c>
      <c r="J212" s="16">
        <f t="shared" si="46"/>
        <v>51.877601011791135</v>
      </c>
      <c r="K212" s="16">
        <f t="shared" si="50"/>
        <v>3.0972411425771256</v>
      </c>
      <c r="L212" s="16">
        <f t="shared" si="51"/>
        <v>0</v>
      </c>
      <c r="M212" s="16">
        <f t="shared" si="55"/>
        <v>1.7105149155440712E-9</v>
      </c>
      <c r="N212" s="16">
        <f t="shared" si="52"/>
        <v>1.0605192476373242E-9</v>
      </c>
      <c r="O212" s="16">
        <f t="shared" si="53"/>
        <v>1.0605192476373242E-9</v>
      </c>
      <c r="P212" s="1">
        <f>'App MESURE'!T208</f>
        <v>0.29374861454560325</v>
      </c>
      <c r="Q212" s="85">
        <v>14.181688833333332</v>
      </c>
      <c r="R212" s="78">
        <f t="shared" si="47"/>
        <v>8.6288247924409284E-2</v>
      </c>
    </row>
    <row r="213" spans="1:18" s="1" customFormat="1" x14ac:dyDescent="0.2">
      <c r="A213" s="17">
        <v>39417</v>
      </c>
      <c r="B213" s="1">
        <f t="shared" si="45"/>
        <v>12</v>
      </c>
      <c r="C213" s="47"/>
      <c r="D213" s="47"/>
      <c r="E213" s="47"/>
      <c r="F213" s="51">
        <v>17.264640883977879</v>
      </c>
      <c r="G213" s="16">
        <f t="shared" si="48"/>
        <v>0</v>
      </c>
      <c r="H213" s="16">
        <f t="shared" si="49"/>
        <v>17.264640883977879</v>
      </c>
      <c r="I213" s="23">
        <f t="shared" si="54"/>
        <v>20.361882026555005</v>
      </c>
      <c r="J213" s="16">
        <f t="shared" si="46"/>
        <v>20.073875088152146</v>
      </c>
      <c r="K213" s="16">
        <f t="shared" si="50"/>
        <v>0.28800693840285874</v>
      </c>
      <c r="L213" s="16">
        <f t="shared" si="51"/>
        <v>0</v>
      </c>
      <c r="M213" s="16">
        <f t="shared" si="55"/>
        <v>6.4999566790674705E-10</v>
      </c>
      <c r="N213" s="16">
        <f t="shared" si="52"/>
        <v>4.0299731410218316E-10</v>
      </c>
      <c r="O213" s="16">
        <f t="shared" si="53"/>
        <v>4.0299731410218316E-10</v>
      </c>
      <c r="P213" s="1">
        <f>'App MESURE'!T209</f>
        <v>6.2273853749750391E-3</v>
      </c>
      <c r="Q213" s="85">
        <v>10.22399469354839</v>
      </c>
      <c r="R213" s="78">
        <f t="shared" si="47"/>
        <v>3.8780323589214009E-5</v>
      </c>
    </row>
    <row r="214" spans="1:18" s="1" customFormat="1" x14ac:dyDescent="0.2">
      <c r="A214" s="17">
        <v>39448</v>
      </c>
      <c r="B214" s="1">
        <f t="shared" si="45"/>
        <v>1</v>
      </c>
      <c r="C214" s="47"/>
      <c r="D214" s="47"/>
      <c r="E214" s="47"/>
      <c r="F214" s="51">
        <v>51.005524861878364</v>
      </c>
      <c r="G214" s="16">
        <f t="shared" si="48"/>
        <v>0</v>
      </c>
      <c r="H214" s="16">
        <f t="shared" si="49"/>
        <v>51.005524861878364</v>
      </c>
      <c r="I214" s="23">
        <f t="shared" si="54"/>
        <v>51.293531800281222</v>
      </c>
      <c r="J214" s="16">
        <f t="shared" si="46"/>
        <v>47.287772872301389</v>
      </c>
      <c r="K214" s="16">
        <f t="shared" si="50"/>
        <v>4.0057589279798336</v>
      </c>
      <c r="L214" s="16">
        <f t="shared" si="51"/>
        <v>0</v>
      </c>
      <c r="M214" s="16">
        <f t="shared" si="55"/>
        <v>2.4699835380456389E-10</v>
      </c>
      <c r="N214" s="16">
        <f t="shared" si="52"/>
        <v>1.5313897935882962E-10</v>
      </c>
      <c r="O214" s="16">
        <f t="shared" si="53"/>
        <v>1.5313897935882962E-10</v>
      </c>
      <c r="P214" s="1">
        <f>'App MESURE'!T210</f>
        <v>0.39484539109958738</v>
      </c>
      <c r="Q214" s="85">
        <v>10.506565980645162</v>
      </c>
      <c r="R214" s="78">
        <f t="shared" si="47"/>
        <v>0.15590288275165365</v>
      </c>
    </row>
    <row r="215" spans="1:18" s="1" customFormat="1" x14ac:dyDescent="0.2">
      <c r="A215" s="17">
        <v>39479</v>
      </c>
      <c r="B215" s="1">
        <f t="shared" si="45"/>
        <v>2</v>
      </c>
      <c r="C215" s="47"/>
      <c r="D215" s="47"/>
      <c r="E215" s="47"/>
      <c r="F215" s="51">
        <v>36.78895027624305</v>
      </c>
      <c r="G215" s="16">
        <f t="shared" si="48"/>
        <v>0</v>
      </c>
      <c r="H215" s="16">
        <f t="shared" si="49"/>
        <v>36.78895027624305</v>
      </c>
      <c r="I215" s="23">
        <f t="shared" si="54"/>
        <v>40.794709204222883</v>
      </c>
      <c r="J215" s="16">
        <f t="shared" si="46"/>
        <v>39.270659603689033</v>
      </c>
      <c r="K215" s="16">
        <f t="shared" si="50"/>
        <v>1.52404960053385</v>
      </c>
      <c r="L215" s="16">
        <f t="shared" si="51"/>
        <v>0</v>
      </c>
      <c r="M215" s="16">
        <f t="shared" si="55"/>
        <v>9.3859374445734273E-11</v>
      </c>
      <c r="N215" s="16">
        <f t="shared" si="52"/>
        <v>5.8192812156355246E-11</v>
      </c>
      <c r="O215" s="16">
        <f t="shared" si="53"/>
        <v>5.8192812156355246E-11</v>
      </c>
      <c r="P215" s="1">
        <f>'App MESURE'!T211</f>
        <v>4.0642469387905042E-2</v>
      </c>
      <c r="Q215" s="85">
        <v>13.051380000000002</v>
      </c>
      <c r="R215" s="78">
        <f t="shared" si="47"/>
        <v>1.6518103132165992E-3</v>
      </c>
    </row>
    <row r="216" spans="1:18" s="1" customFormat="1" x14ac:dyDescent="0.2">
      <c r="A216" s="17">
        <v>39508</v>
      </c>
      <c r="B216" s="1">
        <f t="shared" si="45"/>
        <v>3</v>
      </c>
      <c r="C216" s="47"/>
      <c r="D216" s="47"/>
      <c r="E216" s="47"/>
      <c r="F216" s="51">
        <v>15.77569060773479</v>
      </c>
      <c r="G216" s="16">
        <f t="shared" si="48"/>
        <v>0</v>
      </c>
      <c r="H216" s="16">
        <f t="shared" si="49"/>
        <v>15.77569060773479</v>
      </c>
      <c r="I216" s="23">
        <f t="shared" si="54"/>
        <v>17.299740208268638</v>
      </c>
      <c r="J216" s="16">
        <f t="shared" si="46"/>
        <v>17.189744504990408</v>
      </c>
      <c r="K216" s="16">
        <f t="shared" si="50"/>
        <v>0.10999570327822994</v>
      </c>
      <c r="L216" s="16">
        <f t="shared" si="51"/>
        <v>0</v>
      </c>
      <c r="M216" s="16">
        <f t="shared" si="55"/>
        <v>3.5666562289379028E-11</v>
      </c>
      <c r="N216" s="16">
        <f t="shared" si="52"/>
        <v>2.2113268619414997E-11</v>
      </c>
      <c r="O216" s="16">
        <f t="shared" si="53"/>
        <v>2.2113268619414997E-11</v>
      </c>
      <c r="P216" s="1">
        <f>'App MESURE'!T212</f>
        <v>1.391268705847265E-2</v>
      </c>
      <c r="Q216" s="85">
        <v>13.798934225806454</v>
      </c>
      <c r="R216" s="78">
        <f t="shared" si="47"/>
        <v>1.9356286057168242E-4</v>
      </c>
    </row>
    <row r="217" spans="1:18" s="1" customFormat="1" x14ac:dyDescent="0.2">
      <c r="A217" s="17">
        <v>39539</v>
      </c>
      <c r="B217" s="1">
        <f t="shared" si="45"/>
        <v>4</v>
      </c>
      <c r="C217" s="47"/>
      <c r="D217" s="47"/>
      <c r="E217" s="47"/>
      <c r="F217" s="51">
        <v>27.556906077348032</v>
      </c>
      <c r="G217" s="16">
        <f t="shared" si="48"/>
        <v>0</v>
      </c>
      <c r="H217" s="16">
        <f t="shared" si="49"/>
        <v>27.556906077348032</v>
      </c>
      <c r="I217" s="23">
        <f t="shared" si="54"/>
        <v>27.666901780626262</v>
      </c>
      <c r="J217" s="16">
        <f t="shared" si="46"/>
        <v>27.383001122530349</v>
      </c>
      <c r="K217" s="16">
        <f t="shared" si="50"/>
        <v>0.28390065809591292</v>
      </c>
      <c r="L217" s="16">
        <f t="shared" si="51"/>
        <v>0</v>
      </c>
      <c r="M217" s="16">
        <f t="shared" si="55"/>
        <v>1.3553293669964031E-11</v>
      </c>
      <c r="N217" s="16">
        <f t="shared" si="52"/>
        <v>8.4030420753776989E-12</v>
      </c>
      <c r="O217" s="16">
        <f t="shared" si="53"/>
        <v>8.4030420753776989E-12</v>
      </c>
      <c r="P217" s="1">
        <f>'App MESURE'!T213</f>
        <v>1.0997548687288689E-2</v>
      </c>
      <c r="Q217" s="85">
        <v>17.055427333333331</v>
      </c>
      <c r="R217" s="78">
        <f t="shared" si="47"/>
        <v>1.2094607694445943E-4</v>
      </c>
    </row>
    <row r="218" spans="1:18" s="1" customFormat="1" x14ac:dyDescent="0.2">
      <c r="A218" s="17">
        <v>39569</v>
      </c>
      <c r="B218" s="1">
        <f t="shared" ref="B218:B281" si="56">B206</f>
        <v>5</v>
      </c>
      <c r="C218" s="47"/>
      <c r="D218" s="47"/>
      <c r="E218" s="47"/>
      <c r="F218" s="51">
        <v>30.54143646408837</v>
      </c>
      <c r="G218" s="16">
        <f t="shared" si="48"/>
        <v>0</v>
      </c>
      <c r="H218" s="16">
        <f t="shared" si="49"/>
        <v>30.54143646408837</v>
      </c>
      <c r="I218" s="23">
        <f t="shared" si="54"/>
        <v>30.825337122184283</v>
      </c>
      <c r="J218" s="16">
        <f t="shared" si="46"/>
        <v>30.442837560168361</v>
      </c>
      <c r="K218" s="16">
        <f t="shared" si="50"/>
        <v>0.38249956201592283</v>
      </c>
      <c r="L218" s="16">
        <f t="shared" si="51"/>
        <v>0</v>
      </c>
      <c r="M218" s="16">
        <f t="shared" si="55"/>
        <v>5.1502515945863318E-12</v>
      </c>
      <c r="N218" s="16">
        <f t="shared" si="52"/>
        <v>3.1931559886435257E-12</v>
      </c>
      <c r="O218" s="16">
        <f t="shared" si="53"/>
        <v>3.1931559886435257E-12</v>
      </c>
      <c r="P218" s="1">
        <f>'App MESURE'!T214</f>
        <v>7.9977123210381706E-3</v>
      </c>
      <c r="Q218" s="85">
        <v>17.218177032258065</v>
      </c>
      <c r="R218" s="78">
        <f t="shared" si="47"/>
        <v>6.3963402319009878E-5</v>
      </c>
    </row>
    <row r="219" spans="1:18" s="1" customFormat="1" x14ac:dyDescent="0.2">
      <c r="A219" s="17">
        <v>39600</v>
      </c>
      <c r="B219" s="1">
        <f t="shared" si="56"/>
        <v>6</v>
      </c>
      <c r="C219" s="47"/>
      <c r="D219" s="47"/>
      <c r="E219" s="47"/>
      <c r="F219" s="51">
        <v>3.1425414364640787</v>
      </c>
      <c r="G219" s="16">
        <f t="shared" si="48"/>
        <v>0</v>
      </c>
      <c r="H219" s="16">
        <f t="shared" si="49"/>
        <v>3.1425414364640787</v>
      </c>
      <c r="I219" s="23">
        <f t="shared" si="54"/>
        <v>3.5250409984800015</v>
      </c>
      <c r="J219" s="16">
        <f t="shared" si="46"/>
        <v>3.5248175767321506</v>
      </c>
      <c r="K219" s="16">
        <f t="shared" si="50"/>
        <v>2.2342174785094926E-4</v>
      </c>
      <c r="L219" s="16">
        <f t="shared" si="51"/>
        <v>0</v>
      </c>
      <c r="M219" s="16">
        <f t="shared" si="55"/>
        <v>1.9570956059428061E-12</v>
      </c>
      <c r="N219" s="16">
        <f t="shared" si="52"/>
        <v>1.2133992756845399E-12</v>
      </c>
      <c r="O219" s="16">
        <f t="shared" si="53"/>
        <v>1.2133992756845399E-12</v>
      </c>
      <c r="P219" s="1">
        <f>'App MESURE'!T215</f>
        <v>1.9369459527514329E-3</v>
      </c>
      <c r="Q219" s="85">
        <v>24.0066089</v>
      </c>
      <c r="R219" s="78">
        <f t="shared" si="47"/>
        <v>3.751759619179579E-6</v>
      </c>
    </row>
    <row r="220" spans="1:18" s="1" customFormat="1" x14ac:dyDescent="0.2">
      <c r="A220" s="17">
        <v>39630</v>
      </c>
      <c r="B220" s="1">
        <f t="shared" si="56"/>
        <v>7</v>
      </c>
      <c r="C220" s="47"/>
      <c r="D220" s="47"/>
      <c r="E220" s="47"/>
      <c r="F220" s="51">
        <v>8.2430939226519246</v>
      </c>
      <c r="G220" s="16">
        <f t="shared" si="48"/>
        <v>0</v>
      </c>
      <c r="H220" s="16">
        <f t="shared" si="49"/>
        <v>8.2430939226519246</v>
      </c>
      <c r="I220" s="23">
        <f t="shared" si="54"/>
        <v>8.2433173443997756</v>
      </c>
      <c r="J220" s="16">
        <f t="shared" si="46"/>
        <v>8.2414429879367699</v>
      </c>
      <c r="K220" s="16">
        <f t="shared" si="50"/>
        <v>1.8743564630057108E-3</v>
      </c>
      <c r="L220" s="16">
        <f t="shared" si="51"/>
        <v>0</v>
      </c>
      <c r="M220" s="16">
        <f t="shared" si="55"/>
        <v>7.4369633025826624E-13</v>
      </c>
      <c r="N220" s="16">
        <f t="shared" si="52"/>
        <v>4.6109172476012509E-13</v>
      </c>
      <c r="O220" s="16">
        <f t="shared" si="53"/>
        <v>4.6109172476012509E-13</v>
      </c>
      <c r="P220" s="1">
        <f>'App MESURE'!T216</f>
        <v>1.9369459527514329E-3</v>
      </c>
      <c r="Q220" s="85">
        <v>27.045270483870965</v>
      </c>
      <c r="R220" s="78">
        <f t="shared" si="47"/>
        <v>3.7517596220939369E-6</v>
      </c>
    </row>
    <row r="221" spans="1:18" s="1" customFormat="1" ht="13.5" thickBot="1" x14ac:dyDescent="0.25">
      <c r="A221" s="17">
        <v>39661</v>
      </c>
      <c r="B221" s="4">
        <f t="shared" si="56"/>
        <v>8</v>
      </c>
      <c r="C221" s="48"/>
      <c r="D221" s="48"/>
      <c r="E221" s="48"/>
      <c r="F221" s="58">
        <v>7.7370165745856205</v>
      </c>
      <c r="G221" s="25">
        <f t="shared" si="48"/>
        <v>0</v>
      </c>
      <c r="H221" s="25">
        <f t="shared" si="49"/>
        <v>7.7370165745856205</v>
      </c>
      <c r="I221" s="24">
        <f t="shared" si="54"/>
        <v>7.7388909310486262</v>
      </c>
      <c r="J221" s="25">
        <f t="shared" si="46"/>
        <v>7.7373155983947406</v>
      </c>
      <c r="K221" s="25">
        <f t="shared" si="50"/>
        <v>1.5753326538856527E-3</v>
      </c>
      <c r="L221" s="25">
        <f t="shared" si="51"/>
        <v>0</v>
      </c>
      <c r="M221" s="25">
        <f t="shared" si="55"/>
        <v>2.8260460549814115E-13</v>
      </c>
      <c r="N221" s="25">
        <f t="shared" si="52"/>
        <v>1.7521485540884751E-13</v>
      </c>
      <c r="O221" s="25">
        <f t="shared" si="53"/>
        <v>1.7521485540884751E-13</v>
      </c>
      <c r="P221" s="4">
        <f>'App MESURE'!T217</f>
        <v>1.9369459527514329E-3</v>
      </c>
      <c r="Q221" s="86">
        <v>26.931547548387098</v>
      </c>
      <c r="R221" s="79">
        <f t="shared" si="47"/>
        <v>3.7517596232013927E-6</v>
      </c>
    </row>
    <row r="222" spans="1:18" s="1" customFormat="1" x14ac:dyDescent="0.2">
      <c r="A222" s="17">
        <v>39692</v>
      </c>
      <c r="B222" s="1">
        <f t="shared" si="56"/>
        <v>9</v>
      </c>
      <c r="C222" s="47"/>
      <c r="D222" s="47"/>
      <c r="E222" s="47"/>
      <c r="F222" s="51">
        <v>54.235359116022046</v>
      </c>
      <c r="G222" s="16">
        <f t="shared" si="48"/>
        <v>0</v>
      </c>
      <c r="H222" s="16">
        <f t="shared" si="49"/>
        <v>54.235359116022046</v>
      </c>
      <c r="I222" s="23">
        <f t="shared" si="54"/>
        <v>54.236934448675932</v>
      </c>
      <c r="J222" s="16">
        <f t="shared" si="46"/>
        <v>53.151730823121852</v>
      </c>
      <c r="K222" s="16">
        <f t="shared" si="50"/>
        <v>1.0852036255540796</v>
      </c>
      <c r="L222" s="16">
        <f t="shared" si="51"/>
        <v>0</v>
      </c>
      <c r="M222" s="16">
        <f t="shared" si="55"/>
        <v>1.0738975008929364E-13</v>
      </c>
      <c r="N222" s="16">
        <f t="shared" si="52"/>
        <v>6.6581645055362062E-14</v>
      </c>
      <c r="O222" s="16">
        <f t="shared" si="53"/>
        <v>6.6581645055362062E-14</v>
      </c>
      <c r="P222" s="1">
        <f>'App MESURE'!T218</f>
        <v>0.23930967246243942</v>
      </c>
      <c r="Q222" s="85">
        <v>21.746416600000007</v>
      </c>
      <c r="R222" s="78">
        <f t="shared" si="47"/>
        <v>5.7269119334048164E-2</v>
      </c>
    </row>
    <row r="223" spans="1:18" s="1" customFormat="1" x14ac:dyDescent="0.2">
      <c r="A223" s="17">
        <v>39722</v>
      </c>
      <c r="B223" s="1">
        <f t="shared" si="56"/>
        <v>10</v>
      </c>
      <c r="C223" s="47"/>
      <c r="D223" s="47"/>
      <c r="E223" s="47"/>
      <c r="F223" s="51">
        <v>84.145856353590887</v>
      </c>
      <c r="G223" s="16">
        <f t="shared" si="48"/>
        <v>0.37536695025190681</v>
      </c>
      <c r="H223" s="16">
        <f t="shared" si="49"/>
        <v>83.770489403338985</v>
      </c>
      <c r="I223" s="23">
        <f t="shared" si="54"/>
        <v>84.855693028893057</v>
      </c>
      <c r="J223" s="16">
        <f t="shared" si="46"/>
        <v>76.578924746941539</v>
      </c>
      <c r="K223" s="16">
        <f t="shared" si="50"/>
        <v>8.2767682819515187</v>
      </c>
      <c r="L223" s="16">
        <f t="shared" si="51"/>
        <v>0</v>
      </c>
      <c r="M223" s="16">
        <f t="shared" si="55"/>
        <v>4.0808105033931582E-14</v>
      </c>
      <c r="N223" s="16">
        <f t="shared" si="52"/>
        <v>2.5301025121037581E-14</v>
      </c>
      <c r="O223" s="16">
        <f t="shared" si="53"/>
        <v>0.37536695025193212</v>
      </c>
      <c r="P223" s="1">
        <f>'App MESURE'!T219</f>
        <v>0.15043613566369451</v>
      </c>
      <c r="Q223" s="85">
        <v>15.986419419354842</v>
      </c>
      <c r="R223" s="78">
        <f t="shared" si="47"/>
        <v>5.0593871351328125E-2</v>
      </c>
    </row>
    <row r="224" spans="1:18" s="1" customFormat="1" x14ac:dyDescent="0.2">
      <c r="A224" s="17">
        <v>39753</v>
      </c>
      <c r="B224" s="1">
        <f t="shared" si="56"/>
        <v>11</v>
      </c>
      <c r="C224" s="47"/>
      <c r="D224" s="47"/>
      <c r="E224" s="47"/>
      <c r="F224" s="51">
        <v>99.574585635358915</v>
      </c>
      <c r="G224" s="16">
        <f t="shared" si="48"/>
        <v>0.68394153588726736</v>
      </c>
      <c r="H224" s="16">
        <f t="shared" si="49"/>
        <v>98.890644099471643</v>
      </c>
      <c r="I224" s="23">
        <f t="shared" si="54"/>
        <v>107.16741238142316</v>
      </c>
      <c r="J224" s="16">
        <f t="shared" si="46"/>
        <v>80.289903820271888</v>
      </c>
      <c r="K224" s="16">
        <f t="shared" si="50"/>
        <v>26.877508561151274</v>
      </c>
      <c r="L224" s="16">
        <f t="shared" si="51"/>
        <v>0</v>
      </c>
      <c r="M224" s="16">
        <f t="shared" si="55"/>
        <v>1.5507079912894001E-14</v>
      </c>
      <c r="N224" s="16">
        <f t="shared" si="52"/>
        <v>9.6143895459942808E-15</v>
      </c>
      <c r="O224" s="16">
        <f t="shared" si="53"/>
        <v>0.68394153588727702</v>
      </c>
      <c r="P224" s="1">
        <f>'App MESURE'!T220</f>
        <v>0.52826972618040713</v>
      </c>
      <c r="Q224" s="85">
        <v>10.403567883333336</v>
      </c>
      <c r="R224" s="78">
        <f t="shared" si="47"/>
        <v>2.4233712337411912E-2</v>
      </c>
    </row>
    <row r="225" spans="1:18" s="1" customFormat="1" x14ac:dyDescent="0.2">
      <c r="A225" s="17">
        <v>39783</v>
      </c>
      <c r="B225" s="1">
        <f t="shared" si="56"/>
        <v>12</v>
      </c>
      <c r="C225" s="47"/>
      <c r="D225" s="47"/>
      <c r="E225" s="47"/>
      <c r="F225" s="51">
        <v>89.257458563535664</v>
      </c>
      <c r="G225" s="16">
        <f t="shared" si="48"/>
        <v>0.47759899445080239</v>
      </c>
      <c r="H225" s="16">
        <f t="shared" si="49"/>
        <v>88.779859569084863</v>
      </c>
      <c r="I225" s="23">
        <f t="shared" si="54"/>
        <v>115.65736813023614</v>
      </c>
      <c r="J225" s="16">
        <f t="shared" si="46"/>
        <v>78.365783288112254</v>
      </c>
      <c r="K225" s="16">
        <f t="shared" si="50"/>
        <v>37.291584842123882</v>
      </c>
      <c r="L225" s="16">
        <f t="shared" si="51"/>
        <v>0.3609737210764114</v>
      </c>
      <c r="M225" s="16">
        <f t="shared" si="55"/>
        <v>0.36097372107641729</v>
      </c>
      <c r="N225" s="16">
        <f t="shared" si="52"/>
        <v>0.2238037070673787</v>
      </c>
      <c r="O225" s="16">
        <f t="shared" si="53"/>
        <v>0.70140270151818107</v>
      </c>
      <c r="P225" s="1">
        <f>'App MESURE'!T221</f>
        <v>1.0804617762460864</v>
      </c>
      <c r="Q225" s="85">
        <v>8.4609290483870954</v>
      </c>
      <c r="R225" s="78">
        <f t="shared" si="47"/>
        <v>0.14368578213357572</v>
      </c>
    </row>
    <row r="226" spans="1:18" s="1" customFormat="1" x14ac:dyDescent="0.2">
      <c r="A226" s="17">
        <v>39814</v>
      </c>
      <c r="B226" s="1">
        <f t="shared" si="56"/>
        <v>1</v>
      </c>
      <c r="C226" s="47"/>
      <c r="D226" s="47"/>
      <c r="E226" s="47"/>
      <c r="F226" s="51">
        <v>98.256353591160135</v>
      </c>
      <c r="G226" s="16">
        <f t="shared" si="48"/>
        <v>0.65757689500329175</v>
      </c>
      <c r="H226" s="16">
        <f t="shared" si="49"/>
        <v>97.598776696156847</v>
      </c>
      <c r="I226" s="23">
        <f t="shared" si="54"/>
        <v>134.52938781720431</v>
      </c>
      <c r="J226" s="16">
        <f t="shared" si="46"/>
        <v>80.869180785844236</v>
      </c>
      <c r="K226" s="16">
        <f t="shared" si="50"/>
        <v>53.660207031360073</v>
      </c>
      <c r="L226" s="16">
        <f t="shared" si="51"/>
        <v>1.0229041432796679</v>
      </c>
      <c r="M226" s="16">
        <f t="shared" si="55"/>
        <v>1.1600741572887066</v>
      </c>
      <c r="N226" s="16">
        <f t="shared" si="52"/>
        <v>0.7192459775189981</v>
      </c>
      <c r="O226" s="16">
        <f t="shared" si="53"/>
        <v>1.3768228725222897</v>
      </c>
      <c r="P226" s="1">
        <f>'App MESURE'!T222</f>
        <v>1.4432330085581764</v>
      </c>
      <c r="Q226" s="85">
        <v>7.6771680032258081</v>
      </c>
      <c r="R226" s="78">
        <f t="shared" si="47"/>
        <v>4.410306168304969E-3</v>
      </c>
    </row>
    <row r="227" spans="1:18" s="1" customFormat="1" x14ac:dyDescent="0.2">
      <c r="A227" s="17">
        <v>39845</v>
      </c>
      <c r="B227" s="1">
        <f t="shared" si="56"/>
        <v>2</v>
      </c>
      <c r="C227" s="47"/>
      <c r="D227" s="47"/>
      <c r="E227" s="47"/>
      <c r="F227" s="51">
        <v>116.23535911602177</v>
      </c>
      <c r="G227" s="16">
        <f t="shared" si="48"/>
        <v>1.0171570055005246</v>
      </c>
      <c r="H227" s="16">
        <f t="shared" si="49"/>
        <v>115.21820211052125</v>
      </c>
      <c r="I227" s="23">
        <f t="shared" si="54"/>
        <v>167.85550499860165</v>
      </c>
      <c r="J227" s="16">
        <f t="shared" si="46"/>
        <v>97.554315542093704</v>
      </c>
      <c r="K227" s="16">
        <f t="shared" si="50"/>
        <v>70.301189456507942</v>
      </c>
      <c r="L227" s="16">
        <f t="shared" si="51"/>
        <v>1.6958485362291578</v>
      </c>
      <c r="M227" s="16">
        <f t="shared" si="55"/>
        <v>2.136676715998866</v>
      </c>
      <c r="N227" s="16">
        <f t="shared" si="52"/>
        <v>1.3247395639192969</v>
      </c>
      <c r="O227" s="16">
        <f t="shared" si="53"/>
        <v>2.3418965694198217</v>
      </c>
      <c r="P227" s="1">
        <f>'App MESURE'!T223</f>
        <v>3.8254682566840787</v>
      </c>
      <c r="Q227" s="85">
        <v>10.237003321428572</v>
      </c>
      <c r="R227" s="78">
        <f t="shared" si="47"/>
        <v>2.2009849512521145</v>
      </c>
    </row>
    <row r="228" spans="1:18" s="1" customFormat="1" x14ac:dyDescent="0.2">
      <c r="A228" s="17">
        <v>39873</v>
      </c>
      <c r="B228" s="1">
        <f t="shared" si="56"/>
        <v>3</v>
      </c>
      <c r="C228" s="47"/>
      <c r="D228" s="47"/>
      <c r="E228" s="47"/>
      <c r="F228" s="51">
        <v>99.583425414364427</v>
      </c>
      <c r="G228" s="16">
        <f t="shared" si="48"/>
        <v>0.68411833146737766</v>
      </c>
      <c r="H228" s="16">
        <f t="shared" si="49"/>
        <v>98.899307082897053</v>
      </c>
      <c r="I228" s="23">
        <f t="shared" si="54"/>
        <v>167.50464800317582</v>
      </c>
      <c r="J228" s="16">
        <f t="shared" si="46"/>
        <v>111.77969789219233</v>
      </c>
      <c r="K228" s="16">
        <f t="shared" si="50"/>
        <v>55.724950110983485</v>
      </c>
      <c r="L228" s="16">
        <f t="shared" si="51"/>
        <v>1.1064002520318825</v>
      </c>
      <c r="M228" s="16">
        <f t="shared" si="55"/>
        <v>1.9183374041114514</v>
      </c>
      <c r="N228" s="16">
        <f t="shared" si="52"/>
        <v>1.1893691905491</v>
      </c>
      <c r="O228" s="16">
        <f t="shared" si="53"/>
        <v>1.8734875220164775</v>
      </c>
      <c r="P228" s="1">
        <f>'App MESURE'!T224</f>
        <v>0.51470693903598008</v>
      </c>
      <c r="Q228" s="85">
        <v>13.550496903225808</v>
      </c>
      <c r="R228" s="78">
        <f t="shared" si="47"/>
        <v>1.8462846726848208</v>
      </c>
    </row>
    <row r="229" spans="1:18" s="1" customFormat="1" x14ac:dyDescent="0.2">
      <c r="A229" s="17">
        <v>39904</v>
      </c>
      <c r="B229" s="1">
        <f t="shared" si="56"/>
        <v>4</v>
      </c>
      <c r="C229" s="47"/>
      <c r="D229" s="47"/>
      <c r="E229" s="47"/>
      <c r="F229" s="51">
        <v>8.0243093922651827</v>
      </c>
      <c r="G229" s="16">
        <f t="shared" si="48"/>
        <v>0</v>
      </c>
      <c r="H229" s="16">
        <f t="shared" si="49"/>
        <v>8.0243093922651827</v>
      </c>
      <c r="I229" s="23">
        <f t="shared" si="54"/>
        <v>62.642859251216784</v>
      </c>
      <c r="J229" s="16">
        <f t="shared" si="46"/>
        <v>57.767882356600637</v>
      </c>
      <c r="K229" s="16">
        <f t="shared" si="50"/>
        <v>4.8749768946161467</v>
      </c>
      <c r="L229" s="16">
        <f t="shared" si="51"/>
        <v>0</v>
      </c>
      <c r="M229" s="16">
        <f t="shared" si="55"/>
        <v>0.72896821356235142</v>
      </c>
      <c r="N229" s="16">
        <f t="shared" si="52"/>
        <v>0.45196029240865787</v>
      </c>
      <c r="O229" s="16">
        <f t="shared" si="53"/>
        <v>0.45196029240865787</v>
      </c>
      <c r="P229" s="1">
        <f>'App MESURE'!T225</f>
        <v>0.15387959513525265</v>
      </c>
      <c r="Q229" s="85">
        <v>13.480157633333329</v>
      </c>
      <c r="R229" s="78">
        <f t="shared" si="47"/>
        <v>8.8852102086999465E-2</v>
      </c>
    </row>
    <row r="230" spans="1:18" s="1" customFormat="1" x14ac:dyDescent="0.2">
      <c r="A230" s="17">
        <v>39934</v>
      </c>
      <c r="B230" s="1">
        <f t="shared" si="56"/>
        <v>5</v>
      </c>
      <c r="C230" s="47"/>
      <c r="D230" s="47"/>
      <c r="E230" s="47"/>
      <c r="F230" s="51">
        <v>15.688397790055207</v>
      </c>
      <c r="G230" s="16">
        <f t="shared" si="48"/>
        <v>0</v>
      </c>
      <c r="H230" s="16">
        <f t="shared" si="49"/>
        <v>15.688397790055207</v>
      </c>
      <c r="I230" s="23">
        <f t="shared" si="54"/>
        <v>20.563374684671352</v>
      </c>
      <c r="J230" s="16">
        <f t="shared" si="46"/>
        <v>20.4828947063885</v>
      </c>
      <c r="K230" s="16">
        <f t="shared" si="50"/>
        <v>8.0479978282852471E-2</v>
      </c>
      <c r="L230" s="16">
        <f t="shared" si="51"/>
        <v>0</v>
      </c>
      <c r="M230" s="16">
        <f t="shared" si="55"/>
        <v>0.27700792115369355</v>
      </c>
      <c r="N230" s="16">
        <f t="shared" si="52"/>
        <v>0.17174491111529</v>
      </c>
      <c r="O230" s="16">
        <f t="shared" si="53"/>
        <v>0.17174491111529</v>
      </c>
      <c r="P230" s="1">
        <f>'App MESURE'!T226</f>
        <v>1.8328090735712465E-2</v>
      </c>
      <c r="Q230" s="85">
        <v>19.743247516129035</v>
      </c>
      <c r="R230" s="78">
        <f t="shared" si="47"/>
        <v>2.353672077537956E-2</v>
      </c>
    </row>
    <row r="231" spans="1:18" s="1" customFormat="1" x14ac:dyDescent="0.2">
      <c r="A231" s="17">
        <v>39965</v>
      </c>
      <c r="B231" s="1">
        <f t="shared" si="56"/>
        <v>6</v>
      </c>
      <c r="C231" s="47"/>
      <c r="D231" s="47"/>
      <c r="E231" s="47"/>
      <c r="F231" s="51">
        <v>17.691712707182294</v>
      </c>
      <c r="G231" s="16">
        <f t="shared" si="48"/>
        <v>0</v>
      </c>
      <c r="H231" s="16">
        <f t="shared" si="49"/>
        <v>17.691712707182294</v>
      </c>
      <c r="I231" s="23">
        <f t="shared" si="54"/>
        <v>17.772192685465146</v>
      </c>
      <c r="J231" s="16">
        <f t="shared" si="46"/>
        <v>17.74319859804254</v>
      </c>
      <c r="K231" s="16">
        <f t="shared" si="50"/>
        <v>2.8994087422606896E-2</v>
      </c>
      <c r="L231" s="16">
        <f t="shared" si="51"/>
        <v>0</v>
      </c>
      <c r="M231" s="16">
        <f t="shared" si="55"/>
        <v>0.10526301003840355</v>
      </c>
      <c r="N231" s="16">
        <f t="shared" si="52"/>
        <v>6.5263066223810201E-2</v>
      </c>
      <c r="O231" s="16">
        <f t="shared" si="53"/>
        <v>6.5263066223810201E-2</v>
      </c>
      <c r="P231" s="1">
        <f>'App MESURE'!T227</f>
        <v>0.11526980581040742</v>
      </c>
      <c r="Q231" s="85">
        <v>23.90014003333334</v>
      </c>
      <c r="R231" s="78">
        <f t="shared" si="47"/>
        <v>2.5006740040817497E-3</v>
      </c>
    </row>
    <row r="232" spans="1:18" s="1" customFormat="1" x14ac:dyDescent="0.2">
      <c r="A232" s="17">
        <v>39995</v>
      </c>
      <c r="B232" s="1">
        <f t="shared" si="56"/>
        <v>7</v>
      </c>
      <c r="C232" s="47"/>
      <c r="D232" s="47"/>
      <c r="E232" s="47"/>
      <c r="F232" s="51">
        <v>5.1569060773480553</v>
      </c>
      <c r="G232" s="16">
        <f t="shared" si="48"/>
        <v>0</v>
      </c>
      <c r="H232" s="16">
        <f t="shared" si="49"/>
        <v>5.1569060773480553</v>
      </c>
      <c r="I232" s="23">
        <f t="shared" si="54"/>
        <v>5.1859001647706622</v>
      </c>
      <c r="J232" s="16">
        <f t="shared" si="46"/>
        <v>5.1854982693673142</v>
      </c>
      <c r="K232" s="16">
        <f t="shared" si="50"/>
        <v>4.0189540334800711E-4</v>
      </c>
      <c r="L232" s="16">
        <f t="shared" si="51"/>
        <v>0</v>
      </c>
      <c r="M232" s="16">
        <f t="shared" si="55"/>
        <v>3.9999943814593347E-2</v>
      </c>
      <c r="N232" s="16">
        <f t="shared" si="52"/>
        <v>2.4799965165047875E-2</v>
      </c>
      <c r="O232" s="16">
        <f t="shared" si="53"/>
        <v>2.4799965165047875E-2</v>
      </c>
      <c r="P232" s="1">
        <f>'App MESURE'!T228</f>
        <v>8.393432461922876E-3</v>
      </c>
      <c r="Q232" s="85">
        <v>28.142164645161291</v>
      </c>
      <c r="R232" s="78">
        <f t="shared" si="47"/>
        <v>2.6917431533871001E-4</v>
      </c>
    </row>
    <row r="233" spans="1:18" s="1" customFormat="1" ht="13.5" thickBot="1" x14ac:dyDescent="0.25">
      <c r="A233" s="17">
        <v>40026</v>
      </c>
      <c r="B233" s="4">
        <f t="shared" si="56"/>
        <v>8</v>
      </c>
      <c r="C233" s="48"/>
      <c r="D233" s="48"/>
      <c r="E233" s="48"/>
      <c r="F233" s="58">
        <v>6.2508287292817588</v>
      </c>
      <c r="G233" s="25">
        <f t="shared" si="48"/>
        <v>0</v>
      </c>
      <c r="H233" s="25">
        <f t="shared" si="49"/>
        <v>6.2508287292817588</v>
      </c>
      <c r="I233" s="24">
        <f t="shared" si="54"/>
        <v>6.2512306246851068</v>
      </c>
      <c r="J233" s="25">
        <f t="shared" si="46"/>
        <v>6.2504321836105401</v>
      </c>
      <c r="K233" s="25">
        <f t="shared" si="50"/>
        <v>7.9844107456672475E-4</v>
      </c>
      <c r="L233" s="25">
        <f t="shared" si="51"/>
        <v>0</v>
      </c>
      <c r="M233" s="25">
        <f t="shared" si="55"/>
        <v>1.5199978649545472E-2</v>
      </c>
      <c r="N233" s="25">
        <f t="shared" si="52"/>
        <v>9.4239867627181929E-3</v>
      </c>
      <c r="O233" s="25">
        <f t="shared" si="53"/>
        <v>9.4239867627181929E-3</v>
      </c>
      <c r="P233" s="4">
        <f>'App MESURE'!T229</f>
        <v>8.393432461922876E-3</v>
      </c>
      <c r="Q233" s="86">
        <v>27.217791161290325</v>
      </c>
      <c r="R233" s="79">
        <f t="shared" si="47"/>
        <v>1.0620421668877246E-6</v>
      </c>
    </row>
    <row r="234" spans="1:18" s="1" customFormat="1" x14ac:dyDescent="0.2">
      <c r="A234" s="17">
        <v>40057</v>
      </c>
      <c r="B234" s="1">
        <f t="shared" si="56"/>
        <v>9</v>
      </c>
      <c r="C234" s="47"/>
      <c r="D234" s="47"/>
      <c r="E234" s="47"/>
      <c r="F234" s="51">
        <v>72.834254143646234</v>
      </c>
      <c r="G234" s="16">
        <f t="shared" si="48"/>
        <v>0.14913490605301377</v>
      </c>
      <c r="H234" s="16">
        <f t="shared" si="49"/>
        <v>72.685119237593227</v>
      </c>
      <c r="I234" s="23">
        <f t="shared" si="54"/>
        <v>72.685917678667792</v>
      </c>
      <c r="J234" s="16">
        <f t="shared" si="46"/>
        <v>69.829533980759891</v>
      </c>
      <c r="K234" s="16">
        <f t="shared" si="50"/>
        <v>2.8563836979079014</v>
      </c>
      <c r="L234" s="16">
        <f t="shared" si="51"/>
        <v>0</v>
      </c>
      <c r="M234" s="16">
        <f t="shared" si="55"/>
        <v>5.7759918868272794E-3</v>
      </c>
      <c r="N234" s="16">
        <f t="shared" si="52"/>
        <v>3.581114969832913E-3</v>
      </c>
      <c r="O234" s="16">
        <f t="shared" si="53"/>
        <v>0.15271602102284668</v>
      </c>
      <c r="P234" s="1">
        <f>'App MESURE'!T230</f>
        <v>0.20359454125587281</v>
      </c>
      <c r="Q234" s="85">
        <v>20.902239466666661</v>
      </c>
      <c r="R234" s="78">
        <f t="shared" si="47"/>
        <v>2.5886238211024499E-3</v>
      </c>
    </row>
    <row r="235" spans="1:18" s="1" customFormat="1" x14ac:dyDescent="0.2">
      <c r="A235" s="17">
        <v>40087</v>
      </c>
      <c r="B235" s="1">
        <f t="shared" si="56"/>
        <v>10</v>
      </c>
      <c r="C235" s="47"/>
      <c r="D235" s="47"/>
      <c r="E235" s="47"/>
      <c r="F235" s="51">
        <v>11.025966850828715</v>
      </c>
      <c r="G235" s="16">
        <f t="shared" si="48"/>
        <v>0</v>
      </c>
      <c r="H235" s="16">
        <f t="shared" si="49"/>
        <v>11.025966850828715</v>
      </c>
      <c r="I235" s="23">
        <f t="shared" si="54"/>
        <v>13.882350548736616</v>
      </c>
      <c r="J235" s="16">
        <f t="shared" si="46"/>
        <v>13.861626729321683</v>
      </c>
      <c r="K235" s="16">
        <f t="shared" si="50"/>
        <v>2.072381941493262E-2</v>
      </c>
      <c r="L235" s="16">
        <f t="shared" si="51"/>
        <v>0</v>
      </c>
      <c r="M235" s="16">
        <f t="shared" si="55"/>
        <v>2.1948769169943664E-3</v>
      </c>
      <c r="N235" s="16">
        <f t="shared" si="52"/>
        <v>1.3608236885365073E-3</v>
      </c>
      <c r="O235" s="16">
        <f t="shared" si="53"/>
        <v>1.3608236885365073E-3</v>
      </c>
      <c r="P235" s="1">
        <f>'App MESURE'!T231</f>
        <v>1.3183728904211364E-2</v>
      </c>
      <c r="Q235" s="85">
        <v>21.026129999999995</v>
      </c>
      <c r="R235" s="78">
        <f t="shared" si="47"/>
        <v>1.3978108773883173E-4</v>
      </c>
    </row>
    <row r="236" spans="1:18" s="1" customFormat="1" x14ac:dyDescent="0.2">
      <c r="A236" s="17">
        <v>40118</v>
      </c>
      <c r="B236" s="1">
        <f t="shared" si="56"/>
        <v>11</v>
      </c>
      <c r="C236" s="47"/>
      <c r="D236" s="47"/>
      <c r="E236" s="47"/>
      <c r="F236" s="51">
        <v>20.27016574585625</v>
      </c>
      <c r="G236" s="16">
        <f t="shared" si="48"/>
        <v>0</v>
      </c>
      <c r="H236" s="16">
        <f t="shared" si="49"/>
        <v>20.27016574585625</v>
      </c>
      <c r="I236" s="23">
        <f t="shared" si="54"/>
        <v>20.290889565271183</v>
      </c>
      <c r="J236" s="16">
        <f t="shared" si="46"/>
        <v>20.151963624795069</v>
      </c>
      <c r="K236" s="16">
        <f t="shared" si="50"/>
        <v>0.1389259404761134</v>
      </c>
      <c r="L236" s="16">
        <f t="shared" si="51"/>
        <v>0</v>
      </c>
      <c r="M236" s="16">
        <f t="shared" si="55"/>
        <v>8.3405322845785915E-4</v>
      </c>
      <c r="N236" s="16">
        <f t="shared" si="52"/>
        <v>5.1711300164387268E-4</v>
      </c>
      <c r="O236" s="16">
        <f t="shared" si="53"/>
        <v>5.1711300164387268E-4</v>
      </c>
      <c r="P236" s="1">
        <f>'App MESURE'!T232</f>
        <v>2.0779125748683416E-2</v>
      </c>
      <c r="Q236" s="85">
        <v>15.556827500000001</v>
      </c>
      <c r="R236" s="78">
        <f t="shared" si="47"/>
        <v>4.1054916056119299E-4</v>
      </c>
    </row>
    <row r="237" spans="1:18" s="1" customFormat="1" x14ac:dyDescent="0.2">
      <c r="A237" s="17">
        <v>40148</v>
      </c>
      <c r="B237" s="1">
        <f t="shared" si="56"/>
        <v>12</v>
      </c>
      <c r="C237" s="47"/>
      <c r="D237" s="47"/>
      <c r="E237" s="47"/>
      <c r="F237" s="51">
        <v>144.84972375690575</v>
      </c>
      <c r="G237" s="16">
        <f t="shared" si="48"/>
        <v>1.589444298318204</v>
      </c>
      <c r="H237" s="16">
        <f t="shared" si="49"/>
        <v>143.26027945858755</v>
      </c>
      <c r="I237" s="23">
        <f t="shared" si="54"/>
        <v>143.39920539906365</v>
      </c>
      <c r="J237" s="16">
        <f t="shared" si="46"/>
        <v>97.959471659151461</v>
      </c>
      <c r="K237" s="16">
        <f t="shared" si="50"/>
        <v>45.439733739912185</v>
      </c>
      <c r="L237" s="16">
        <f t="shared" si="51"/>
        <v>0.6904765697422397</v>
      </c>
      <c r="M237" s="16">
        <f t="shared" si="55"/>
        <v>0.69079350996905364</v>
      </c>
      <c r="N237" s="16">
        <f t="shared" si="52"/>
        <v>0.42829197618081327</v>
      </c>
      <c r="O237" s="16">
        <f t="shared" si="53"/>
        <v>2.0177362744990175</v>
      </c>
      <c r="P237" s="1">
        <f>'App MESURE'!T233</f>
        <v>4.1554467857423285</v>
      </c>
      <c r="Q237" s="85">
        <v>11.906498725806451</v>
      </c>
      <c r="R237" s="78">
        <f t="shared" si="47"/>
        <v>4.5698062298801378</v>
      </c>
    </row>
    <row r="238" spans="1:18" s="1" customFormat="1" x14ac:dyDescent="0.2">
      <c r="A238" s="17">
        <v>40179</v>
      </c>
      <c r="B238" s="1">
        <f t="shared" si="56"/>
        <v>1</v>
      </c>
      <c r="C238" s="47"/>
      <c r="D238" s="47"/>
      <c r="E238" s="47"/>
      <c r="F238" s="51">
        <v>132.5707182320439</v>
      </c>
      <c r="G238" s="16">
        <f t="shared" si="48"/>
        <v>1.3438641878209672</v>
      </c>
      <c r="H238" s="16">
        <f t="shared" si="49"/>
        <v>131.22685404422293</v>
      </c>
      <c r="I238" s="23">
        <f t="shared" si="54"/>
        <v>175.97611121439289</v>
      </c>
      <c r="J238" s="16">
        <f t="shared" si="46"/>
        <v>96.01415023988713</v>
      </c>
      <c r="K238" s="16">
        <f t="shared" si="50"/>
        <v>79.961960974505757</v>
      </c>
      <c r="L238" s="16">
        <f t="shared" si="51"/>
        <v>2.0865203041878932</v>
      </c>
      <c r="M238" s="16">
        <f t="shared" si="55"/>
        <v>2.3490218379761334</v>
      </c>
      <c r="N238" s="16">
        <f t="shared" si="52"/>
        <v>1.4563935395452028</v>
      </c>
      <c r="O238" s="16">
        <f t="shared" si="53"/>
        <v>2.8002577273661702</v>
      </c>
      <c r="P238" s="1">
        <f>'App MESURE'!T234</f>
        <v>4.252325324443655</v>
      </c>
      <c r="Q238" s="85">
        <v>9.5570084677419356</v>
      </c>
      <c r="R238" s="78">
        <f t="shared" si="47"/>
        <v>2.1085003064823806</v>
      </c>
    </row>
    <row r="239" spans="1:18" s="1" customFormat="1" x14ac:dyDescent="0.2">
      <c r="A239" s="17">
        <v>40210</v>
      </c>
      <c r="B239" s="1">
        <f t="shared" si="56"/>
        <v>2</v>
      </c>
      <c r="C239" s="47"/>
      <c r="D239" s="47"/>
      <c r="E239" s="47"/>
      <c r="F239" s="51">
        <v>163.11657458563477</v>
      </c>
      <c r="G239" s="16">
        <f t="shared" si="48"/>
        <v>1.9547813148927844</v>
      </c>
      <c r="H239" s="16">
        <f t="shared" si="49"/>
        <v>161.16179327074198</v>
      </c>
      <c r="I239" s="23">
        <f t="shared" si="54"/>
        <v>239.03723394105984</v>
      </c>
      <c r="J239" s="16">
        <f t="shared" si="46"/>
        <v>119.22529018228461</v>
      </c>
      <c r="K239" s="16">
        <f t="shared" si="50"/>
        <v>119.81194375877523</v>
      </c>
      <c r="L239" s="16">
        <f t="shared" si="51"/>
        <v>3.6980130507508751</v>
      </c>
      <c r="M239" s="16">
        <f t="shared" si="55"/>
        <v>4.5906413491818059</v>
      </c>
      <c r="N239" s="16">
        <f t="shared" si="52"/>
        <v>2.8461976364927195</v>
      </c>
      <c r="O239" s="16">
        <f t="shared" si="53"/>
        <v>4.8009789513855043</v>
      </c>
      <c r="P239" s="1">
        <f>'App MESURE'!T235</f>
        <v>6.3410768128200008</v>
      </c>
      <c r="Q239" s="85">
        <v>12.277201874999998</v>
      </c>
      <c r="R239" s="78">
        <f t="shared" si="47"/>
        <v>2.3719014227951094</v>
      </c>
    </row>
    <row r="240" spans="1:18" s="1" customFormat="1" x14ac:dyDescent="0.2">
      <c r="A240" s="17">
        <v>40238</v>
      </c>
      <c r="B240" s="1">
        <f t="shared" si="56"/>
        <v>3</v>
      </c>
      <c r="C240" s="47"/>
      <c r="D240" s="47"/>
      <c r="E240" s="47"/>
      <c r="F240" s="51">
        <v>98.407734806629591</v>
      </c>
      <c r="G240" s="16">
        <f t="shared" si="48"/>
        <v>0.66060451931268094</v>
      </c>
      <c r="H240" s="16">
        <f t="shared" si="49"/>
        <v>97.747130287316907</v>
      </c>
      <c r="I240" s="23">
        <f t="shared" si="54"/>
        <v>213.86106099534123</v>
      </c>
      <c r="J240" s="16">
        <f t="shared" si="46"/>
        <v>123.07306065847069</v>
      </c>
      <c r="K240" s="16">
        <f t="shared" si="50"/>
        <v>90.788000336870539</v>
      </c>
      <c r="L240" s="16">
        <f t="shared" si="51"/>
        <v>2.524314317824027</v>
      </c>
      <c r="M240" s="16">
        <f t="shared" si="55"/>
        <v>4.2687580305131139</v>
      </c>
      <c r="N240" s="16">
        <f t="shared" si="52"/>
        <v>2.6466299789181305</v>
      </c>
      <c r="O240" s="16">
        <f t="shared" si="53"/>
        <v>3.3072344982308115</v>
      </c>
      <c r="P240" s="1">
        <f>'App MESURE'!T236</f>
        <v>3.6916523669375407</v>
      </c>
      <c r="Q240" s="85">
        <v>13.589498225806453</v>
      </c>
      <c r="R240" s="78">
        <f t="shared" si="47"/>
        <v>0.1477770977810241</v>
      </c>
    </row>
    <row r="241" spans="1:18" s="1" customFormat="1" x14ac:dyDescent="0.2">
      <c r="A241" s="17">
        <v>40269</v>
      </c>
      <c r="B241" s="1">
        <f t="shared" si="56"/>
        <v>4</v>
      </c>
      <c r="C241" s="47"/>
      <c r="D241" s="47"/>
      <c r="E241" s="47"/>
      <c r="F241" s="51">
        <v>38.073480662983393</v>
      </c>
      <c r="G241" s="16">
        <f t="shared" si="48"/>
        <v>0</v>
      </c>
      <c r="H241" s="16">
        <f t="shared" si="49"/>
        <v>38.073480662983393</v>
      </c>
      <c r="I241" s="23">
        <f t="shared" si="54"/>
        <v>126.33716668202992</v>
      </c>
      <c r="J241" s="16">
        <f t="shared" si="46"/>
        <v>105.57346335550508</v>
      </c>
      <c r="K241" s="16">
        <f t="shared" si="50"/>
        <v>20.763703326524833</v>
      </c>
      <c r="L241" s="16">
        <f t="shared" si="51"/>
        <v>0</v>
      </c>
      <c r="M241" s="16">
        <f t="shared" si="55"/>
        <v>1.6221280515949834</v>
      </c>
      <c r="N241" s="16">
        <f t="shared" si="52"/>
        <v>1.0057193919888896</v>
      </c>
      <c r="O241" s="16">
        <f t="shared" si="53"/>
        <v>1.0057193919888896</v>
      </c>
      <c r="P241" s="1">
        <f>'App MESURE'!T237</f>
        <v>0.41683076903210814</v>
      </c>
      <c r="Q241" s="85">
        <v>17.097696616666667</v>
      </c>
      <c r="R241" s="78">
        <f t="shared" si="47"/>
        <v>0.34678981024793432</v>
      </c>
    </row>
    <row r="242" spans="1:18" s="1" customFormat="1" x14ac:dyDescent="0.2">
      <c r="A242" s="17">
        <v>40299</v>
      </c>
      <c r="B242" s="1">
        <f t="shared" si="56"/>
        <v>5</v>
      </c>
      <c r="C242" s="47"/>
      <c r="D242" s="47"/>
      <c r="E242" s="47"/>
      <c r="F242" s="51">
        <v>18.277348066298302</v>
      </c>
      <c r="G242" s="16">
        <f t="shared" si="48"/>
        <v>0</v>
      </c>
      <c r="H242" s="16">
        <f t="shared" si="49"/>
        <v>18.277348066298302</v>
      </c>
      <c r="I242" s="23">
        <f t="shared" si="54"/>
        <v>39.041051392823135</v>
      </c>
      <c r="J242" s="16">
        <f t="shared" si="46"/>
        <v>38.34017520753239</v>
      </c>
      <c r="K242" s="16">
        <f t="shared" si="50"/>
        <v>0.70087618529074547</v>
      </c>
      <c r="L242" s="16">
        <f t="shared" si="51"/>
        <v>0</v>
      </c>
      <c r="M242" s="16">
        <f t="shared" si="55"/>
        <v>0.61640865960609381</v>
      </c>
      <c r="N242" s="16">
        <f t="shared" si="52"/>
        <v>0.38217336895577814</v>
      </c>
      <c r="O242" s="16">
        <f t="shared" si="53"/>
        <v>0.38217336895577814</v>
      </c>
      <c r="P242" s="1">
        <f>'App MESURE'!T238</f>
        <v>0.29742534062652498</v>
      </c>
      <c r="Q242" s="85">
        <v>17.889644580645161</v>
      </c>
      <c r="R242" s="78">
        <f t="shared" si="47"/>
        <v>7.1822283056958954E-3</v>
      </c>
    </row>
    <row r="243" spans="1:18" s="1" customFormat="1" x14ac:dyDescent="0.2">
      <c r="A243" s="17">
        <v>40330</v>
      </c>
      <c r="B243" s="1">
        <f t="shared" si="56"/>
        <v>6</v>
      </c>
      <c r="C243" s="47"/>
      <c r="D243" s="47"/>
      <c r="E243" s="47"/>
      <c r="F243" s="51">
        <v>9.4624309392264951</v>
      </c>
      <c r="G243" s="16">
        <f t="shared" si="48"/>
        <v>0</v>
      </c>
      <c r="H243" s="16">
        <f t="shared" si="49"/>
        <v>9.4624309392264951</v>
      </c>
      <c r="I243" s="23">
        <f t="shared" si="54"/>
        <v>10.163307124517241</v>
      </c>
      <c r="J243" s="16">
        <f t="shared" si="46"/>
        <v>10.155315341281623</v>
      </c>
      <c r="K243" s="16">
        <f t="shared" si="50"/>
        <v>7.9917832356173335E-3</v>
      </c>
      <c r="L243" s="16">
        <f t="shared" si="51"/>
        <v>0</v>
      </c>
      <c r="M243" s="16">
        <f t="shared" si="55"/>
        <v>0.23423529065031568</v>
      </c>
      <c r="N243" s="16">
        <f t="shared" si="52"/>
        <v>0.14522588020319571</v>
      </c>
      <c r="O243" s="16">
        <f t="shared" si="53"/>
        <v>0.14522588020319571</v>
      </c>
      <c r="P243" s="1">
        <f>'App MESURE'!T239</f>
        <v>0.1369958829137693</v>
      </c>
      <c r="Q243" s="85">
        <v>21.156352766666664</v>
      </c>
      <c r="R243" s="78">
        <f t="shared" si="47"/>
        <v>6.7732855383966154E-5</v>
      </c>
    </row>
    <row r="244" spans="1:18" s="1" customFormat="1" x14ac:dyDescent="0.2">
      <c r="A244" s="17">
        <v>40360</v>
      </c>
      <c r="B244" s="1">
        <f t="shared" si="56"/>
        <v>7</v>
      </c>
      <c r="C244" s="47"/>
      <c r="D244" s="47"/>
      <c r="E244" s="47"/>
      <c r="F244" s="51">
        <v>18.003314917127039</v>
      </c>
      <c r="G244" s="16">
        <f t="shared" si="48"/>
        <v>0</v>
      </c>
      <c r="H244" s="16">
        <f t="shared" si="49"/>
        <v>18.003314917127039</v>
      </c>
      <c r="I244" s="23">
        <f t="shared" si="54"/>
        <v>18.011306700362656</v>
      </c>
      <c r="J244" s="16">
        <f t="shared" si="46"/>
        <v>17.99217284195792</v>
      </c>
      <c r="K244" s="16">
        <f t="shared" si="50"/>
        <v>1.9133858404735804E-2</v>
      </c>
      <c r="L244" s="16">
        <f t="shared" si="51"/>
        <v>0</v>
      </c>
      <c r="M244" s="16">
        <f t="shared" si="55"/>
        <v>8.9009410447119963E-2</v>
      </c>
      <c r="N244" s="16">
        <f t="shared" si="52"/>
        <v>5.5185834477214375E-2</v>
      </c>
      <c r="O244" s="16">
        <f t="shared" si="53"/>
        <v>5.5185834477214375E-2</v>
      </c>
      <c r="P244" s="1">
        <f>'App MESURE'!T240</f>
        <v>5.7754313193330305E-2</v>
      </c>
      <c r="Q244" s="85">
        <v>27.193744612903227</v>
      </c>
      <c r="R244" s="78">
        <f t="shared" si="47"/>
        <v>6.5970829151405336E-6</v>
      </c>
    </row>
    <row r="245" spans="1:18" s="1" customFormat="1" ht="13.5" thickBot="1" x14ac:dyDescent="0.25">
      <c r="A245" s="17">
        <v>40391</v>
      </c>
      <c r="B245" s="4">
        <f t="shared" si="56"/>
        <v>8</v>
      </c>
      <c r="C245" s="48"/>
      <c r="D245" s="48"/>
      <c r="E245" s="48"/>
      <c r="F245" s="58">
        <v>13.428729281767936</v>
      </c>
      <c r="G245" s="25">
        <f t="shared" si="48"/>
        <v>0</v>
      </c>
      <c r="H245" s="25">
        <f t="shared" si="49"/>
        <v>13.428729281767936</v>
      </c>
      <c r="I245" s="24">
        <f t="shared" si="54"/>
        <v>13.447863140172672</v>
      </c>
      <c r="J245" s="25">
        <f t="shared" si="46"/>
        <v>13.440751695363032</v>
      </c>
      <c r="K245" s="25">
        <f t="shared" si="50"/>
        <v>7.1114448096398775E-3</v>
      </c>
      <c r="L245" s="25">
        <f t="shared" si="51"/>
        <v>0</v>
      </c>
      <c r="M245" s="25">
        <f t="shared" si="55"/>
        <v>3.3823575969905588E-2</v>
      </c>
      <c r="N245" s="25">
        <f t="shared" si="52"/>
        <v>2.0970617101341463E-2</v>
      </c>
      <c r="O245" s="25">
        <f t="shared" si="53"/>
        <v>2.0970617101341463E-2</v>
      </c>
      <c r="P245" s="4">
        <f>'App MESURE'!T241</f>
        <v>4.5184991876282082E-2</v>
      </c>
      <c r="Q245" s="86">
        <v>28.029431935483871</v>
      </c>
      <c r="R245" s="79">
        <f t="shared" si="47"/>
        <v>5.8633594574128054E-4</v>
      </c>
    </row>
    <row r="246" spans="1:18" s="1" customFormat="1" x14ac:dyDescent="0.2">
      <c r="A246" s="17">
        <v>40422</v>
      </c>
      <c r="B246" s="1">
        <f t="shared" si="56"/>
        <v>9</v>
      </c>
      <c r="C246" s="47"/>
      <c r="D246" s="47"/>
      <c r="E246" s="47"/>
      <c r="F246" s="51">
        <v>10.334806629834226</v>
      </c>
      <c r="G246" s="16">
        <f t="shared" si="48"/>
        <v>0</v>
      </c>
      <c r="H246" s="16">
        <f t="shared" si="49"/>
        <v>10.334806629834226</v>
      </c>
      <c r="I246" s="23">
        <f t="shared" si="54"/>
        <v>10.341918074643866</v>
      </c>
      <c r="J246" s="16">
        <f t="shared" si="46"/>
        <v>10.336366882817986</v>
      </c>
      <c r="K246" s="16">
        <f t="shared" si="50"/>
        <v>5.5511918258801529E-3</v>
      </c>
      <c r="L246" s="16">
        <f t="shared" si="51"/>
        <v>0</v>
      </c>
      <c r="M246" s="16">
        <f t="shared" si="55"/>
        <v>1.2852958868564125E-2</v>
      </c>
      <c r="N246" s="16">
        <f t="shared" si="52"/>
        <v>7.9688344985097571E-3</v>
      </c>
      <c r="O246" s="16">
        <f t="shared" si="53"/>
        <v>7.9688344985097571E-3</v>
      </c>
      <c r="P246" s="1">
        <f>'App MESURE'!T242</f>
        <v>5.5525783978874373E-2</v>
      </c>
      <c r="Q246" s="85">
        <v>24.117507666666668</v>
      </c>
      <c r="R246" s="78">
        <f t="shared" si="47"/>
        <v>2.2616634438779523E-3</v>
      </c>
    </row>
    <row r="247" spans="1:18" s="1" customFormat="1" x14ac:dyDescent="0.2">
      <c r="A247" s="17">
        <v>40452</v>
      </c>
      <c r="B247" s="1">
        <f t="shared" si="56"/>
        <v>10</v>
      </c>
      <c r="C247" s="47"/>
      <c r="D247" s="47"/>
      <c r="E247" s="47"/>
      <c r="F247" s="51">
        <v>71.442541436463969</v>
      </c>
      <c r="G247" s="16">
        <f t="shared" si="48"/>
        <v>0.12130065190936846</v>
      </c>
      <c r="H247" s="16">
        <f t="shared" si="49"/>
        <v>71.321240784554604</v>
      </c>
      <c r="I247" s="23">
        <f t="shared" si="54"/>
        <v>71.326791976380491</v>
      </c>
      <c r="J247" s="16">
        <f t="shared" si="46"/>
        <v>67.165767749462304</v>
      </c>
      <c r="K247" s="16">
        <f t="shared" si="50"/>
        <v>4.1610242269181867</v>
      </c>
      <c r="L247" s="16">
        <f t="shared" si="51"/>
        <v>0</v>
      </c>
      <c r="M247" s="16">
        <f t="shared" si="55"/>
        <v>4.8841243700543675E-3</v>
      </c>
      <c r="N247" s="16">
        <f t="shared" si="52"/>
        <v>3.0281571094337078E-3</v>
      </c>
      <c r="O247" s="16">
        <f t="shared" si="53"/>
        <v>0.12432880901880217</v>
      </c>
      <c r="P247" s="1">
        <f>'App MESURE'!T243</f>
        <v>0.83416764329703197</v>
      </c>
      <c r="Q247" s="85">
        <v>17.630406693548387</v>
      </c>
      <c r="R247" s="78">
        <f t="shared" si="47"/>
        <v>0.50387117064947617</v>
      </c>
    </row>
    <row r="248" spans="1:18" s="1" customFormat="1" x14ac:dyDescent="0.2">
      <c r="A248" s="17">
        <v>40483</v>
      </c>
      <c r="B248" s="1">
        <f t="shared" si="56"/>
        <v>11</v>
      </c>
      <c r="C248" s="47"/>
      <c r="D248" s="47"/>
      <c r="E248" s="47"/>
      <c r="F248" s="51">
        <v>121.57403314917106</v>
      </c>
      <c r="G248" s="16">
        <f t="shared" si="48"/>
        <v>1.1239304861635102</v>
      </c>
      <c r="H248" s="16">
        <f t="shared" si="49"/>
        <v>120.45010266300754</v>
      </c>
      <c r="I248" s="23">
        <f t="shared" si="54"/>
        <v>124.61112688992573</v>
      </c>
      <c r="J248" s="16">
        <f t="shared" si="46"/>
        <v>93.798078994883056</v>
      </c>
      <c r="K248" s="16">
        <f t="shared" si="50"/>
        <v>30.813047895042672</v>
      </c>
      <c r="L248" s="16">
        <f t="shared" si="51"/>
        <v>9.8988280453264604E-2</v>
      </c>
      <c r="M248" s="16">
        <f t="shared" si="55"/>
        <v>0.10084424771388527</v>
      </c>
      <c r="N248" s="16">
        <f t="shared" si="52"/>
        <v>6.2523433582608867E-2</v>
      </c>
      <c r="O248" s="16">
        <f t="shared" si="53"/>
        <v>1.186453919746119</v>
      </c>
      <c r="P248" s="1">
        <f>'App MESURE'!T244</f>
        <v>0.97675880072915255</v>
      </c>
      <c r="Q248" s="85">
        <v>12.792360433333332</v>
      </c>
      <c r="R248" s="78">
        <f t="shared" si="47"/>
        <v>4.3972042939539734E-2</v>
      </c>
    </row>
    <row r="249" spans="1:18" s="1" customFormat="1" x14ac:dyDescent="0.2">
      <c r="A249" s="17">
        <v>40513</v>
      </c>
      <c r="B249" s="1">
        <f t="shared" si="56"/>
        <v>12</v>
      </c>
      <c r="C249" s="47"/>
      <c r="D249" s="47"/>
      <c r="E249" s="47"/>
      <c r="F249" s="51">
        <v>61.329834254143549</v>
      </c>
      <c r="G249" s="16">
        <f t="shared" si="48"/>
        <v>0</v>
      </c>
      <c r="H249" s="16">
        <f t="shared" si="49"/>
        <v>61.329834254143549</v>
      </c>
      <c r="I249" s="23">
        <f t="shared" si="54"/>
        <v>92.043893868732951</v>
      </c>
      <c r="J249" s="16">
        <f t="shared" si="46"/>
        <v>75.888313926234744</v>
      </c>
      <c r="K249" s="16">
        <f t="shared" si="50"/>
        <v>16.155579942498207</v>
      </c>
      <c r="L249" s="16">
        <f t="shared" si="51"/>
        <v>0</v>
      </c>
      <c r="M249" s="16">
        <f t="shared" si="55"/>
        <v>3.8320814131276401E-2</v>
      </c>
      <c r="N249" s="16">
        <f t="shared" si="52"/>
        <v>2.3758904761391367E-2</v>
      </c>
      <c r="O249" s="16">
        <f t="shared" si="53"/>
        <v>2.3758904761391367E-2</v>
      </c>
      <c r="P249" s="1">
        <f>'App MESURE'!T245</f>
        <v>1.5432044125711541</v>
      </c>
      <c r="Q249" s="85">
        <v>11.90302871935484</v>
      </c>
      <c r="R249" s="78">
        <f t="shared" si="47"/>
        <v>2.3087146512032679</v>
      </c>
    </row>
    <row r="250" spans="1:18" s="1" customFormat="1" x14ac:dyDescent="0.2">
      <c r="A250" s="17">
        <v>40544</v>
      </c>
      <c r="B250" s="1">
        <f t="shared" si="56"/>
        <v>1</v>
      </c>
      <c r="C250" s="47"/>
      <c r="D250" s="47"/>
      <c r="E250" s="47"/>
      <c r="F250" s="51">
        <v>42.246961325966772</v>
      </c>
      <c r="G250" s="16">
        <f t="shared" si="48"/>
        <v>0</v>
      </c>
      <c r="H250" s="16">
        <f t="shared" si="49"/>
        <v>42.246961325966772</v>
      </c>
      <c r="I250" s="23">
        <f t="shared" si="54"/>
        <v>58.402541268464979</v>
      </c>
      <c r="J250" s="16">
        <f t="shared" si="46"/>
        <v>52.002852117089361</v>
      </c>
      <c r="K250" s="16">
        <f t="shared" si="50"/>
        <v>6.3996891513756182</v>
      </c>
      <c r="L250" s="16">
        <f t="shared" si="51"/>
        <v>0</v>
      </c>
      <c r="M250" s="16">
        <f t="shared" si="55"/>
        <v>1.4561909369885034E-2</v>
      </c>
      <c r="N250" s="16">
        <f t="shared" si="52"/>
        <v>9.0283838093287213E-3</v>
      </c>
      <c r="O250" s="16">
        <f t="shared" si="53"/>
        <v>9.0283838093287213E-3</v>
      </c>
      <c r="P250" s="1">
        <f>'App MESURE'!T246</f>
        <v>0.5248186300043759</v>
      </c>
      <c r="Q250" s="85">
        <v>9.5158851096774182</v>
      </c>
      <c r="R250" s="78">
        <f t="shared" si="47"/>
        <v>0.26603957806994744</v>
      </c>
    </row>
    <row r="251" spans="1:18" s="1" customFormat="1" x14ac:dyDescent="0.2">
      <c r="A251" s="17">
        <v>40575</v>
      </c>
      <c r="B251" s="1">
        <f t="shared" si="56"/>
        <v>2</v>
      </c>
      <c r="C251" s="47"/>
      <c r="D251" s="47"/>
      <c r="E251" s="47"/>
      <c r="F251" s="51">
        <v>37.442541436463955</v>
      </c>
      <c r="G251" s="16">
        <f t="shared" si="48"/>
        <v>0</v>
      </c>
      <c r="H251" s="16">
        <f t="shared" si="49"/>
        <v>37.442541436463955</v>
      </c>
      <c r="I251" s="23">
        <f t="shared" si="54"/>
        <v>43.842230587839573</v>
      </c>
      <c r="J251" s="16">
        <f t="shared" si="46"/>
        <v>40.858709379540912</v>
      </c>
      <c r="K251" s="16">
        <f t="shared" si="50"/>
        <v>2.9835212082986615</v>
      </c>
      <c r="L251" s="16">
        <f t="shared" si="51"/>
        <v>0</v>
      </c>
      <c r="M251" s="16">
        <f t="shared" si="55"/>
        <v>5.5335255605563124E-3</v>
      </c>
      <c r="N251" s="16">
        <f t="shared" si="52"/>
        <v>3.4307858475449136E-3</v>
      </c>
      <c r="O251" s="16">
        <f t="shared" si="53"/>
        <v>3.4307858475449136E-3</v>
      </c>
      <c r="P251" s="1">
        <f>'App MESURE'!T247</f>
        <v>0.64055263835097653</v>
      </c>
      <c r="Q251" s="85">
        <v>9.3071434571428568</v>
      </c>
      <c r="R251" s="78">
        <f t="shared" si="47"/>
        <v>0.40592425493740453</v>
      </c>
    </row>
    <row r="252" spans="1:18" s="1" customFormat="1" x14ac:dyDescent="0.2">
      <c r="A252" s="17">
        <v>40603</v>
      </c>
      <c r="B252" s="1">
        <f t="shared" si="56"/>
        <v>3</v>
      </c>
      <c r="C252" s="47"/>
      <c r="D252" s="47"/>
      <c r="E252" s="47"/>
      <c r="F252" s="51">
        <v>58.674585635359016</v>
      </c>
      <c r="G252" s="16">
        <f t="shared" si="48"/>
        <v>0</v>
      </c>
      <c r="H252" s="16">
        <f t="shared" si="49"/>
        <v>58.674585635359016</v>
      </c>
      <c r="I252" s="23">
        <f t="shared" si="54"/>
        <v>61.658106843657677</v>
      </c>
      <c r="J252" s="16">
        <f t="shared" si="46"/>
        <v>55.763763360833664</v>
      </c>
      <c r="K252" s="16">
        <f t="shared" si="50"/>
        <v>5.8943434828240129</v>
      </c>
      <c r="L252" s="16">
        <f t="shared" si="51"/>
        <v>0</v>
      </c>
      <c r="M252" s="16">
        <f t="shared" si="55"/>
        <v>2.1027397130113988E-3</v>
      </c>
      <c r="N252" s="16">
        <f t="shared" si="52"/>
        <v>1.3036986220670672E-3</v>
      </c>
      <c r="O252" s="16">
        <f t="shared" si="53"/>
        <v>1.3036986220670672E-3</v>
      </c>
      <c r="P252" s="1">
        <f>'App MESURE'!T248</f>
        <v>0.37285168221673265</v>
      </c>
      <c r="Q252" s="85">
        <v>11.522429596774192</v>
      </c>
      <c r="R252" s="78">
        <f t="shared" si="47"/>
        <v>0.13804790411326187</v>
      </c>
    </row>
    <row r="253" spans="1:18" s="1" customFormat="1" x14ac:dyDescent="0.2">
      <c r="A253" s="17">
        <v>40634</v>
      </c>
      <c r="B253" s="1">
        <f t="shared" si="56"/>
        <v>4</v>
      </c>
      <c r="C253" s="47"/>
      <c r="D253" s="47"/>
      <c r="E253" s="47"/>
      <c r="F253" s="51">
        <v>71.047513812154591</v>
      </c>
      <c r="G253" s="16">
        <f t="shared" si="48"/>
        <v>0.11340009942318091</v>
      </c>
      <c r="H253" s="16">
        <f t="shared" si="49"/>
        <v>70.934113712731417</v>
      </c>
      <c r="I253" s="23">
        <f t="shared" si="54"/>
        <v>76.82845719555543</v>
      </c>
      <c r="J253" s="16">
        <f t="shared" si="46"/>
        <v>71.556309389130959</v>
      </c>
      <c r="K253" s="16">
        <f t="shared" si="50"/>
        <v>5.2721478064244707</v>
      </c>
      <c r="L253" s="16">
        <f t="shared" si="51"/>
        <v>0</v>
      </c>
      <c r="M253" s="16">
        <f t="shared" si="55"/>
        <v>7.9904109094433161E-4</v>
      </c>
      <c r="N253" s="16">
        <f t="shared" si="52"/>
        <v>4.9540547638548562E-4</v>
      </c>
      <c r="O253" s="16">
        <f t="shared" si="53"/>
        <v>0.1138955048995664</v>
      </c>
      <c r="P253" s="1">
        <f>'App MESURE'!T249</f>
        <v>0.18964853039606241</v>
      </c>
      <c r="Q253" s="85">
        <v>17.414832433333334</v>
      </c>
      <c r="R253" s="78">
        <f t="shared" si="47"/>
        <v>5.7385208718727749E-3</v>
      </c>
    </row>
    <row r="254" spans="1:18" s="1" customFormat="1" x14ac:dyDescent="0.2">
      <c r="A254" s="17">
        <v>40664</v>
      </c>
      <c r="B254" s="1">
        <f t="shared" si="56"/>
        <v>5</v>
      </c>
      <c r="C254" s="47"/>
      <c r="D254" s="47"/>
      <c r="E254" s="47"/>
      <c r="F254" s="51">
        <v>82.462430939226365</v>
      </c>
      <c r="G254" s="16">
        <f t="shared" si="48"/>
        <v>0.34169844196461641</v>
      </c>
      <c r="H254" s="16">
        <f t="shared" si="49"/>
        <v>82.120732497261756</v>
      </c>
      <c r="I254" s="23">
        <f t="shared" si="54"/>
        <v>87.392880303686226</v>
      </c>
      <c r="J254" s="16">
        <f t="shared" si="46"/>
        <v>81.414661270954426</v>
      </c>
      <c r="K254" s="16">
        <f t="shared" si="50"/>
        <v>5.9782190327318006</v>
      </c>
      <c r="L254" s="16">
        <f t="shared" si="51"/>
        <v>0</v>
      </c>
      <c r="M254" s="16">
        <f t="shared" si="55"/>
        <v>3.0363561455884599E-4</v>
      </c>
      <c r="N254" s="16">
        <f t="shared" si="52"/>
        <v>1.8825408102648452E-4</v>
      </c>
      <c r="O254" s="16">
        <f t="shared" si="53"/>
        <v>0.34188669604564287</v>
      </c>
      <c r="P254" s="1">
        <f>'App MESURE'!T250</f>
        <v>0.21783352386911004</v>
      </c>
      <c r="Q254" s="85">
        <v>19.261844838709671</v>
      </c>
      <c r="R254" s="78">
        <f t="shared" si="47"/>
        <v>1.53891895270605E-2</v>
      </c>
    </row>
    <row r="255" spans="1:18" s="1" customFormat="1" x14ac:dyDescent="0.2">
      <c r="A255" s="17">
        <v>40695</v>
      </c>
      <c r="B255" s="1">
        <f t="shared" si="56"/>
        <v>6</v>
      </c>
      <c r="C255" s="47"/>
      <c r="D255" s="47"/>
      <c r="E255" s="47"/>
      <c r="F255" s="51">
        <v>35.832044198894913</v>
      </c>
      <c r="G255" s="16">
        <f t="shared" si="48"/>
        <v>0</v>
      </c>
      <c r="H255" s="16">
        <f t="shared" si="49"/>
        <v>35.832044198894913</v>
      </c>
      <c r="I255" s="23">
        <f t="shared" si="54"/>
        <v>41.810263231626713</v>
      </c>
      <c r="J255" s="16">
        <f t="shared" si="46"/>
        <v>41.439832897997931</v>
      </c>
      <c r="K255" s="16">
        <f t="shared" si="50"/>
        <v>0.37043033362878219</v>
      </c>
      <c r="L255" s="16">
        <f t="shared" si="51"/>
        <v>0</v>
      </c>
      <c r="M255" s="16">
        <f t="shared" si="55"/>
        <v>1.1538153353236148E-4</v>
      </c>
      <c r="N255" s="16">
        <f t="shared" si="52"/>
        <v>7.1536550790064112E-5</v>
      </c>
      <c r="O255" s="16">
        <f t="shared" si="53"/>
        <v>7.1536550790064112E-5</v>
      </c>
      <c r="P255" s="1">
        <f>'App MESURE'!T251</f>
        <v>6.648028942276861E-2</v>
      </c>
      <c r="Q255" s="85">
        <v>23.957521699999997</v>
      </c>
      <c r="R255" s="78">
        <f t="shared" si="47"/>
        <v>4.4101224580115192E-3</v>
      </c>
    </row>
    <row r="256" spans="1:18" s="1" customFormat="1" x14ac:dyDescent="0.2">
      <c r="A256" s="17">
        <v>40725</v>
      </c>
      <c r="B256" s="1">
        <f t="shared" si="56"/>
        <v>7</v>
      </c>
      <c r="C256" s="47"/>
      <c r="D256" s="47"/>
      <c r="E256" s="47"/>
      <c r="F256" s="51">
        <v>1.6397790055248591</v>
      </c>
      <c r="G256" s="16">
        <f t="shared" si="48"/>
        <v>0</v>
      </c>
      <c r="H256" s="16">
        <f t="shared" si="49"/>
        <v>1.6397790055248591</v>
      </c>
      <c r="I256" s="23">
        <f t="shared" si="54"/>
        <v>2.0102093391536413</v>
      </c>
      <c r="J256" s="16">
        <f t="shared" si="46"/>
        <v>2.0101769436354902</v>
      </c>
      <c r="K256" s="16">
        <f t="shared" si="50"/>
        <v>3.2395518151151492E-5</v>
      </c>
      <c r="L256" s="16">
        <f t="shared" si="51"/>
        <v>0</v>
      </c>
      <c r="M256" s="16">
        <f t="shared" si="55"/>
        <v>4.3844982742297366E-5</v>
      </c>
      <c r="N256" s="16">
        <f t="shared" si="52"/>
        <v>2.7183889300224366E-5</v>
      </c>
      <c r="O256" s="16">
        <f t="shared" si="53"/>
        <v>2.7183889300224366E-5</v>
      </c>
      <c r="P256" s="1">
        <f>'App MESURE'!T252</f>
        <v>4.2591983584695459E-2</v>
      </c>
      <c r="Q256" s="85">
        <v>25.774008580645159</v>
      </c>
      <c r="R256" s="78">
        <f t="shared" si="47"/>
        <v>1.8117621731091184E-3</v>
      </c>
    </row>
    <row r="257" spans="1:18" s="1" customFormat="1" ht="13.5" thickBot="1" x14ac:dyDescent="0.25">
      <c r="A257" s="17">
        <v>40756</v>
      </c>
      <c r="B257" s="4">
        <f t="shared" si="56"/>
        <v>8</v>
      </c>
      <c r="C257" s="48"/>
      <c r="D257" s="48"/>
      <c r="E257" s="48"/>
      <c r="F257" s="58">
        <v>14.235359116022067</v>
      </c>
      <c r="G257" s="25">
        <f t="shared" si="48"/>
        <v>0</v>
      </c>
      <c r="H257" s="25">
        <f t="shared" si="49"/>
        <v>14.235359116022067</v>
      </c>
      <c r="I257" s="24">
        <f t="shared" si="54"/>
        <v>14.235391511540218</v>
      </c>
      <c r="J257" s="25">
        <f t="shared" si="46"/>
        <v>14.225836721044681</v>
      </c>
      <c r="K257" s="25">
        <f t="shared" si="50"/>
        <v>9.554790495537091E-3</v>
      </c>
      <c r="L257" s="25">
        <f t="shared" si="51"/>
        <v>0</v>
      </c>
      <c r="M257" s="25">
        <f t="shared" si="55"/>
        <v>1.6661093442073E-5</v>
      </c>
      <c r="N257" s="25">
        <f t="shared" si="52"/>
        <v>1.032987793408526E-5</v>
      </c>
      <c r="O257" s="25">
        <f t="shared" si="53"/>
        <v>1.032987793408526E-5</v>
      </c>
      <c r="P257" s="4">
        <f>'App MESURE'!T253</f>
        <v>4.1644337984155781E-2</v>
      </c>
      <c r="Q257" s="86">
        <v>27.114887903225799</v>
      </c>
      <c r="R257" s="79">
        <f t="shared" si="47"/>
        <v>1.7333906309889341E-3</v>
      </c>
    </row>
    <row r="258" spans="1:18" s="1" customFormat="1" x14ac:dyDescent="0.2">
      <c r="A258" s="17">
        <v>40787</v>
      </c>
      <c r="B258" s="1">
        <f t="shared" si="56"/>
        <v>9</v>
      </c>
      <c r="C258" s="47"/>
      <c r="D258" s="47"/>
      <c r="E258" s="47"/>
      <c r="F258" s="51">
        <v>6.8530386740331419</v>
      </c>
      <c r="G258" s="16">
        <f t="shared" si="48"/>
        <v>0</v>
      </c>
      <c r="H258" s="16">
        <f t="shared" si="49"/>
        <v>6.8530386740331419</v>
      </c>
      <c r="I258" s="23">
        <f t="shared" si="54"/>
        <v>6.862593464528679</v>
      </c>
      <c r="J258" s="16">
        <f t="shared" si="46"/>
        <v>6.8608221866361792</v>
      </c>
      <c r="K258" s="16">
        <f t="shared" si="50"/>
        <v>1.7712778924998673E-3</v>
      </c>
      <c r="L258" s="16">
        <f t="shared" si="51"/>
        <v>0</v>
      </c>
      <c r="M258" s="16">
        <f t="shared" si="55"/>
        <v>6.3312155079877396E-6</v>
      </c>
      <c r="N258" s="16">
        <f t="shared" si="52"/>
        <v>3.9253536149523981E-6</v>
      </c>
      <c r="O258" s="16">
        <f t="shared" si="53"/>
        <v>3.9253536149523981E-6</v>
      </c>
      <c r="P258" s="1">
        <f>'App MESURE'!T254</f>
        <v>4.1644337984155781E-2</v>
      </c>
      <c r="Q258" s="85">
        <v>23.4922994</v>
      </c>
      <c r="R258" s="78">
        <f t="shared" si="47"/>
        <v>1.7339239640417042E-3</v>
      </c>
    </row>
    <row r="259" spans="1:18" s="1" customFormat="1" x14ac:dyDescent="0.2">
      <c r="A259" s="17">
        <v>40817</v>
      </c>
      <c r="B259" s="1">
        <f t="shared" si="56"/>
        <v>10</v>
      </c>
      <c r="C259" s="47"/>
      <c r="D259" s="47"/>
      <c r="E259" s="47"/>
      <c r="F259" s="51">
        <v>47.87403314917119</v>
      </c>
      <c r="G259" s="16">
        <f t="shared" si="48"/>
        <v>0</v>
      </c>
      <c r="H259" s="16">
        <f t="shared" si="49"/>
        <v>47.87403314917119</v>
      </c>
      <c r="I259" s="23">
        <f t="shared" si="54"/>
        <v>47.875804427063692</v>
      </c>
      <c r="J259" s="16">
        <f t="shared" si="46"/>
        <v>46.879476249615763</v>
      </c>
      <c r="K259" s="16">
        <f t="shared" si="50"/>
        <v>0.99632817744792845</v>
      </c>
      <c r="L259" s="16">
        <f t="shared" si="51"/>
        <v>0</v>
      </c>
      <c r="M259" s="16">
        <f t="shared" si="55"/>
        <v>2.4058618930353415E-6</v>
      </c>
      <c r="N259" s="16">
        <f t="shared" si="52"/>
        <v>1.4916343736819116E-6</v>
      </c>
      <c r="O259" s="16">
        <f t="shared" si="53"/>
        <v>1.4916343736819116E-6</v>
      </c>
      <c r="P259" s="1">
        <f>'App MESURE'!T255</f>
        <v>0.15536181004891728</v>
      </c>
      <c r="Q259" s="85">
        <v>19.697444516129028</v>
      </c>
      <c r="R259" s="78">
        <f t="shared" si="47"/>
        <v>2.4136828537868374E-2</v>
      </c>
    </row>
    <row r="260" spans="1:18" s="1" customFormat="1" x14ac:dyDescent="0.2">
      <c r="A260" s="17">
        <v>40848</v>
      </c>
      <c r="B260" s="1">
        <f t="shared" si="56"/>
        <v>11</v>
      </c>
      <c r="C260" s="47"/>
      <c r="D260" s="47"/>
      <c r="E260" s="47"/>
      <c r="F260" s="51">
        <v>126.47292817679535</v>
      </c>
      <c r="G260" s="16">
        <f t="shared" si="48"/>
        <v>1.2219083867159961</v>
      </c>
      <c r="H260" s="16">
        <f t="shared" si="49"/>
        <v>125.25101979007935</v>
      </c>
      <c r="I260" s="23">
        <f t="shared" si="54"/>
        <v>126.24734796752728</v>
      </c>
      <c r="J260" s="16">
        <f t="shared" si="46"/>
        <v>93.717042820272681</v>
      </c>
      <c r="K260" s="16">
        <f t="shared" si="50"/>
        <v>32.530305147254595</v>
      </c>
      <c r="L260" s="16">
        <f t="shared" si="51"/>
        <v>0.16843241599789985</v>
      </c>
      <c r="M260" s="16">
        <f t="shared" si="55"/>
        <v>0.1684333302254192</v>
      </c>
      <c r="N260" s="16">
        <f t="shared" si="52"/>
        <v>0.10442866473975991</v>
      </c>
      <c r="O260" s="16">
        <f t="shared" si="53"/>
        <v>1.326337051455756</v>
      </c>
      <c r="P260" s="1">
        <f>'App MESURE'!T256</f>
        <v>0.80783559202753052</v>
      </c>
      <c r="Q260" s="85">
        <v>12.521754899999999</v>
      </c>
      <c r="R260" s="78">
        <f t="shared" si="47"/>
        <v>0.26884376342919974</v>
      </c>
    </row>
    <row r="261" spans="1:18" s="1" customFormat="1" x14ac:dyDescent="0.2">
      <c r="A261" s="17">
        <v>40878</v>
      </c>
      <c r="B261" s="1">
        <f t="shared" si="56"/>
        <v>12</v>
      </c>
      <c r="C261" s="47"/>
      <c r="D261" s="47"/>
      <c r="E261" s="47"/>
      <c r="F261" s="51">
        <v>10.545303867403305</v>
      </c>
      <c r="G261" s="16">
        <f t="shared" si="48"/>
        <v>0</v>
      </c>
      <c r="H261" s="16">
        <f t="shared" si="49"/>
        <v>10.545303867403305</v>
      </c>
      <c r="I261" s="23">
        <f t="shared" si="54"/>
        <v>42.907176598660001</v>
      </c>
      <c r="J261" s="16">
        <f t="shared" si="46"/>
        <v>40.223903272148</v>
      </c>
      <c r="K261" s="16">
        <f t="shared" si="50"/>
        <v>2.6832733265120012</v>
      </c>
      <c r="L261" s="16">
        <f t="shared" si="51"/>
        <v>0</v>
      </c>
      <c r="M261" s="16">
        <f t="shared" si="55"/>
        <v>6.4004665485659293E-2</v>
      </c>
      <c r="N261" s="16">
        <f t="shared" si="52"/>
        <v>3.9682892601108764E-2</v>
      </c>
      <c r="O261" s="16">
        <f t="shared" si="53"/>
        <v>3.9682892601108764E-2</v>
      </c>
      <c r="P261" s="1">
        <f>'App MESURE'!T257</f>
        <v>0.24022295289284964</v>
      </c>
      <c r="Q261" s="85">
        <v>9.6862113387096755</v>
      </c>
      <c r="R261" s="78">
        <f t="shared" si="47"/>
        <v>4.0216315781815067E-2</v>
      </c>
    </row>
    <row r="262" spans="1:18" s="1" customFormat="1" x14ac:dyDescent="0.2">
      <c r="A262" s="17">
        <v>40909</v>
      </c>
      <c r="B262" s="1">
        <f t="shared" si="56"/>
        <v>1</v>
      </c>
      <c r="C262" s="47"/>
      <c r="D262" s="47"/>
      <c r="E262" s="47"/>
      <c r="F262" s="51">
        <v>28.809944751381192</v>
      </c>
      <c r="G262" s="16">
        <f t="shared" si="48"/>
        <v>0</v>
      </c>
      <c r="H262" s="16">
        <f t="shared" si="49"/>
        <v>28.809944751381192</v>
      </c>
      <c r="I262" s="23">
        <f t="shared" si="54"/>
        <v>31.493218077893193</v>
      </c>
      <c r="J262" s="16">
        <f t="shared" si="46"/>
        <v>30.22711246372338</v>
      </c>
      <c r="K262" s="16">
        <f t="shared" si="50"/>
        <v>1.2661056141698133</v>
      </c>
      <c r="L262" s="16">
        <f t="shared" si="51"/>
        <v>0</v>
      </c>
      <c r="M262" s="16">
        <f t="shared" si="55"/>
        <v>2.4321772884550528E-2</v>
      </c>
      <c r="N262" s="16">
        <f t="shared" si="52"/>
        <v>1.5079499188421327E-2</v>
      </c>
      <c r="O262" s="16">
        <f t="shared" si="53"/>
        <v>1.5079499188421327E-2</v>
      </c>
      <c r="P262" s="1">
        <f>'App MESURE'!T258</f>
        <v>0.11838280425203378</v>
      </c>
      <c r="Q262" s="85">
        <v>8.6213365870967742</v>
      </c>
      <c r="R262" s="78">
        <f t="shared" si="47"/>
        <v>1.0671572837065777E-2</v>
      </c>
    </row>
    <row r="263" spans="1:18" s="1" customFormat="1" x14ac:dyDescent="0.2">
      <c r="A263" s="17">
        <v>40940</v>
      </c>
      <c r="B263" s="1">
        <f t="shared" si="56"/>
        <v>2</v>
      </c>
      <c r="C263" s="47"/>
      <c r="D263" s="47"/>
      <c r="E263" s="47"/>
      <c r="F263" s="51">
        <v>11.193370165745833</v>
      </c>
      <c r="G263" s="16">
        <f t="shared" si="48"/>
        <v>0</v>
      </c>
      <c r="H263" s="16">
        <f t="shared" si="49"/>
        <v>11.193370165745833</v>
      </c>
      <c r="I263" s="23">
        <f t="shared" si="54"/>
        <v>12.459475779915646</v>
      </c>
      <c r="J263" s="16">
        <f t="shared" ref="J263:J326" si="57">I263/SQRT(1+(I263/($K$2*(300+(25*Q263)+0.05*(Q263)^3)))^2)</f>
        <v>12.366982491287979</v>
      </c>
      <c r="K263" s="16">
        <f t="shared" si="50"/>
        <v>9.2493288627666814E-2</v>
      </c>
      <c r="L263" s="16">
        <f t="shared" si="51"/>
        <v>0</v>
      </c>
      <c r="M263" s="16">
        <f t="shared" si="55"/>
        <v>9.2422736961292017E-3</v>
      </c>
      <c r="N263" s="16">
        <f t="shared" si="52"/>
        <v>5.7302096916001053E-3</v>
      </c>
      <c r="O263" s="16">
        <f t="shared" si="53"/>
        <v>5.7302096916001053E-3</v>
      </c>
      <c r="P263" s="1">
        <f>'App MESURE'!T259</f>
        <v>7.4717133533721947E-2</v>
      </c>
      <c r="Q263" s="85">
        <v>7.7506283931034483</v>
      </c>
      <c r="R263" s="78">
        <f t="shared" ref="R263:R326" si="58">(P263-O263)^2</f>
        <v>4.7591956611987181E-3</v>
      </c>
    </row>
    <row r="264" spans="1:18" s="1" customFormat="1" x14ac:dyDescent="0.2">
      <c r="A264" s="17">
        <v>40969</v>
      </c>
      <c r="B264" s="1">
        <f t="shared" si="56"/>
        <v>3</v>
      </c>
      <c r="C264" s="47"/>
      <c r="D264" s="47"/>
      <c r="E264" s="47"/>
      <c r="F264" s="51">
        <v>20.716022099447493</v>
      </c>
      <c r="G264" s="16">
        <f t="shared" si="48"/>
        <v>0</v>
      </c>
      <c r="H264" s="16">
        <f t="shared" si="49"/>
        <v>20.716022099447493</v>
      </c>
      <c r="I264" s="23">
        <f t="shared" si="54"/>
        <v>20.808515388075158</v>
      </c>
      <c r="J264" s="16">
        <f t="shared" si="57"/>
        <v>20.632425535877758</v>
      </c>
      <c r="K264" s="16">
        <f t="shared" si="50"/>
        <v>0.17608985219739992</v>
      </c>
      <c r="L264" s="16">
        <f t="shared" si="51"/>
        <v>0</v>
      </c>
      <c r="M264" s="16">
        <f t="shared" si="55"/>
        <v>3.5120640045290964E-3</v>
      </c>
      <c r="N264" s="16">
        <f t="shared" si="52"/>
        <v>2.1774796828080397E-3</v>
      </c>
      <c r="O264" s="16">
        <f t="shared" si="53"/>
        <v>2.1774796828080397E-3</v>
      </c>
      <c r="P264" s="1">
        <f>'App MESURE'!T260</f>
        <v>3.5864741189655554E-2</v>
      </c>
      <c r="Q264" s="85">
        <v>14.379342774193548</v>
      </c>
      <c r="R264" s="78">
        <f t="shared" si="58"/>
        <v>1.13483158783073E-3</v>
      </c>
    </row>
    <row r="265" spans="1:18" s="1" customFormat="1" x14ac:dyDescent="0.2">
      <c r="A265" s="17">
        <v>41000</v>
      </c>
      <c r="B265" s="1">
        <f t="shared" si="56"/>
        <v>4</v>
      </c>
      <c r="C265" s="47"/>
      <c r="D265" s="47"/>
      <c r="E265" s="47"/>
      <c r="F265" s="51">
        <v>90.270718232044075</v>
      </c>
      <c r="G265" s="16">
        <f t="shared" si="48"/>
        <v>0.49786418782097058</v>
      </c>
      <c r="H265" s="16">
        <f t="shared" si="49"/>
        <v>89.772854044223109</v>
      </c>
      <c r="I265" s="23">
        <f t="shared" si="54"/>
        <v>89.948943896420502</v>
      </c>
      <c r="J265" s="16">
        <f t="shared" si="57"/>
        <v>75.919519088067631</v>
      </c>
      <c r="K265" s="16">
        <f t="shared" si="50"/>
        <v>14.029424808352871</v>
      </c>
      <c r="L265" s="16">
        <f t="shared" si="51"/>
        <v>0</v>
      </c>
      <c r="M265" s="16">
        <f t="shared" si="55"/>
        <v>1.3345843217210567E-3</v>
      </c>
      <c r="N265" s="16">
        <f t="shared" si="52"/>
        <v>8.2744227946705514E-4</v>
      </c>
      <c r="O265" s="16">
        <f t="shared" si="53"/>
        <v>0.49869163010043766</v>
      </c>
      <c r="P265" s="1">
        <f>'App MESURE'!T261</f>
        <v>8.2761396236729234E-2</v>
      </c>
      <c r="Q265" s="85">
        <v>12.698037633333334</v>
      </c>
      <c r="R265" s="78">
        <f t="shared" si="58"/>
        <v>0.17299795944191917</v>
      </c>
    </row>
    <row r="266" spans="1:18" s="1" customFormat="1" x14ac:dyDescent="0.2">
      <c r="A266" s="17">
        <v>41030</v>
      </c>
      <c r="B266" s="1">
        <f t="shared" si="56"/>
        <v>5</v>
      </c>
      <c r="C266" s="47"/>
      <c r="D266" s="47"/>
      <c r="E266" s="47"/>
      <c r="F266" s="51">
        <v>6.5955801104972309</v>
      </c>
      <c r="G266" s="16">
        <f t="shared" si="48"/>
        <v>0</v>
      </c>
      <c r="H266" s="16">
        <f t="shared" si="49"/>
        <v>6.5955801104972309</v>
      </c>
      <c r="I266" s="23">
        <f t="shared" si="54"/>
        <v>20.625004918850102</v>
      </c>
      <c r="J266" s="16">
        <f t="shared" si="57"/>
        <v>20.560881695219152</v>
      </c>
      <c r="K266" s="16">
        <f t="shared" si="50"/>
        <v>6.4123223630950577E-2</v>
      </c>
      <c r="L266" s="16">
        <f t="shared" si="51"/>
        <v>0</v>
      </c>
      <c r="M266" s="16">
        <f t="shared" si="55"/>
        <v>5.0714204225400154E-4</v>
      </c>
      <c r="N266" s="16">
        <f t="shared" si="52"/>
        <v>3.1442806619748093E-4</v>
      </c>
      <c r="O266" s="16">
        <f t="shared" si="53"/>
        <v>3.1442806619748093E-4</v>
      </c>
      <c r="P266" s="1">
        <f>'App MESURE'!T262</f>
        <v>1.5203984360306937E-2</v>
      </c>
      <c r="Q266" s="85">
        <v>21.419870838709677</v>
      </c>
      <c r="R266" s="78">
        <f t="shared" si="58"/>
        <v>2.2169888663545455E-4</v>
      </c>
    </row>
    <row r="267" spans="1:18" s="1" customFormat="1" x14ac:dyDescent="0.2">
      <c r="A267" s="17">
        <v>41061</v>
      </c>
      <c r="B267" s="1">
        <f t="shared" si="56"/>
        <v>6</v>
      </c>
      <c r="C267" s="47"/>
      <c r="D267" s="47"/>
      <c r="E267" s="47"/>
      <c r="F267" s="51">
        <v>6.4723756906077297</v>
      </c>
      <c r="G267" s="16">
        <f t="shared" si="48"/>
        <v>0</v>
      </c>
      <c r="H267" s="16">
        <f t="shared" si="49"/>
        <v>6.4723756906077297</v>
      </c>
      <c r="I267" s="23">
        <f t="shared" si="54"/>
        <v>6.5364989142386802</v>
      </c>
      <c r="J267" s="16">
        <f t="shared" si="57"/>
        <v>6.5351918184745275</v>
      </c>
      <c r="K267" s="16">
        <f t="shared" si="50"/>
        <v>1.307095764152777E-3</v>
      </c>
      <c r="L267" s="16">
        <f t="shared" si="51"/>
        <v>0</v>
      </c>
      <c r="M267" s="16">
        <f t="shared" si="55"/>
        <v>1.9271397605652061E-4</v>
      </c>
      <c r="N267" s="16">
        <f t="shared" si="52"/>
        <v>1.1948266515504277E-4</v>
      </c>
      <c r="O267" s="16">
        <f t="shared" si="53"/>
        <v>1.1948266515504277E-4</v>
      </c>
      <c r="P267" s="1">
        <f>'App MESURE'!T263</f>
        <v>1.1643197338205831E-2</v>
      </c>
      <c r="Q267" s="85">
        <v>24.620614466666677</v>
      </c>
      <c r="R267" s="78">
        <f t="shared" si="58"/>
        <v>1.3279599986588603E-4</v>
      </c>
    </row>
    <row r="268" spans="1:18" s="1" customFormat="1" x14ac:dyDescent="0.2">
      <c r="A268" s="17">
        <v>41091</v>
      </c>
      <c r="B268" s="1">
        <f t="shared" si="56"/>
        <v>7</v>
      </c>
      <c r="C268" s="47"/>
      <c r="D268" s="47"/>
      <c r="E268" s="47"/>
      <c r="F268" s="51">
        <v>3.5331491712707113</v>
      </c>
      <c r="G268" s="16">
        <f t="shared" si="48"/>
        <v>0</v>
      </c>
      <c r="H268" s="16">
        <f t="shared" si="49"/>
        <v>3.5331491712707113</v>
      </c>
      <c r="I268" s="23">
        <f t="shared" si="54"/>
        <v>3.534456267034864</v>
      </c>
      <c r="J268" s="16">
        <f t="shared" si="57"/>
        <v>3.5343146146364313</v>
      </c>
      <c r="K268" s="16">
        <f t="shared" si="50"/>
        <v>1.4165239843277888E-4</v>
      </c>
      <c r="L268" s="16">
        <f t="shared" si="51"/>
        <v>0</v>
      </c>
      <c r="M268" s="16">
        <f t="shared" si="55"/>
        <v>7.3231310901477839E-5</v>
      </c>
      <c r="N268" s="16">
        <f t="shared" si="52"/>
        <v>4.5403412758916258E-5</v>
      </c>
      <c r="O268" s="16">
        <f t="shared" si="53"/>
        <v>4.5403412758916258E-5</v>
      </c>
      <c r="P268" s="1">
        <f>'App MESURE'!T264</f>
        <v>3.228243254585721E-3</v>
      </c>
      <c r="Q268" s="85">
        <v>27.354903161290324</v>
      </c>
      <c r="R268" s="78">
        <f t="shared" si="58"/>
        <v>1.0130469458720079E-5</v>
      </c>
    </row>
    <row r="269" spans="1:18" s="1" customFormat="1" ht="13.5" thickBot="1" x14ac:dyDescent="0.25">
      <c r="A269" s="17">
        <v>41122</v>
      </c>
      <c r="B269" s="4">
        <f t="shared" si="56"/>
        <v>8</v>
      </c>
      <c r="C269" s="48"/>
      <c r="D269" s="48"/>
      <c r="E269" s="48"/>
      <c r="F269" s="58">
        <v>7.3911602209944673</v>
      </c>
      <c r="G269" s="25">
        <f t="shared" si="48"/>
        <v>0</v>
      </c>
      <c r="H269" s="25">
        <f t="shared" si="49"/>
        <v>7.3911602209944673</v>
      </c>
      <c r="I269" s="24">
        <f t="shared" si="54"/>
        <v>7.3913018733928997</v>
      </c>
      <c r="J269" s="25">
        <f t="shared" si="57"/>
        <v>7.3902009813640053</v>
      </c>
      <c r="K269" s="25">
        <f t="shared" si="50"/>
        <v>1.1008920288944068E-3</v>
      </c>
      <c r="L269" s="25">
        <f t="shared" si="51"/>
        <v>0</v>
      </c>
      <c r="M269" s="25">
        <f t="shared" si="55"/>
        <v>2.7827898142561581E-5</v>
      </c>
      <c r="N269" s="25">
        <f t="shared" si="52"/>
        <v>1.7253296848388178E-5</v>
      </c>
      <c r="O269" s="25">
        <f t="shared" si="53"/>
        <v>1.7253296848388178E-5</v>
      </c>
      <c r="P269" s="4">
        <f>'App MESURE'!T265</f>
        <v>3.228243254585721E-3</v>
      </c>
      <c r="Q269" s="86">
        <v>28.550112870967737</v>
      </c>
      <c r="R269" s="79">
        <f t="shared" si="58"/>
        <v>1.0310456508689997E-5</v>
      </c>
    </row>
    <row r="270" spans="1:18" s="1" customFormat="1" x14ac:dyDescent="0.2">
      <c r="A270" s="17">
        <v>41153</v>
      </c>
      <c r="B270" s="1">
        <f t="shared" si="56"/>
        <v>9</v>
      </c>
      <c r="C270" s="47"/>
      <c r="D270" s="47"/>
      <c r="E270" s="47"/>
      <c r="F270" s="51">
        <v>29.964640883977818</v>
      </c>
      <c r="G270" s="16">
        <f t="shared" ref="G270:G333" si="59">IF((F270-$J$2)&gt;0,$I$2*(F270-$J$2),0)</f>
        <v>0</v>
      </c>
      <c r="H270" s="16">
        <f t="shared" ref="H270:H333" si="60">F270-G270</f>
        <v>29.964640883977818</v>
      </c>
      <c r="I270" s="23">
        <f t="shared" si="54"/>
        <v>29.965741776006713</v>
      </c>
      <c r="J270" s="16">
        <f t="shared" si="57"/>
        <v>29.815423844670182</v>
      </c>
      <c r="K270" s="16">
        <f t="shared" ref="K270:K333" si="61">I270-J270</f>
        <v>0.15031793133653082</v>
      </c>
      <c r="L270" s="16">
        <f t="shared" ref="L270:L333" si="62">IF(K270&gt;$N$2,(K270-$N$2)/$L$2,0)</f>
        <v>0</v>
      </c>
      <c r="M270" s="16">
        <f t="shared" si="55"/>
        <v>1.0574601294173402E-5</v>
      </c>
      <c r="N270" s="16">
        <f t="shared" ref="N270:N333" si="63">$M$2*M270</f>
        <v>6.556252802387509E-6</v>
      </c>
      <c r="O270" s="16">
        <f t="shared" ref="O270:O333" si="64">N270+G270</f>
        <v>6.556252802387509E-6</v>
      </c>
      <c r="P270" s="1">
        <f>'App MESURE'!T266</f>
        <v>3.228243254585721E-3</v>
      </c>
      <c r="Q270" s="85">
        <v>23.30501863333334</v>
      </c>
      <c r="R270" s="78">
        <f t="shared" si="58"/>
        <v>1.0379267137459685E-5</v>
      </c>
    </row>
    <row r="271" spans="1:18" s="1" customFormat="1" x14ac:dyDescent="0.2">
      <c r="A271" s="17">
        <v>41183</v>
      </c>
      <c r="B271" s="1">
        <f t="shared" si="56"/>
        <v>10</v>
      </c>
      <c r="C271" s="47"/>
      <c r="D271" s="47"/>
      <c r="E271" s="47"/>
      <c r="F271" s="51">
        <v>125.61767955801089</v>
      </c>
      <c r="G271" s="16">
        <f t="shared" si="59"/>
        <v>1.204803414340307</v>
      </c>
      <c r="H271" s="16">
        <f t="shared" si="60"/>
        <v>124.41287614367059</v>
      </c>
      <c r="I271" s="23">
        <f t="shared" ref="I271:I334" si="65">H271+K270-L270</f>
        <v>124.56319407500712</v>
      </c>
      <c r="J271" s="16">
        <f t="shared" si="57"/>
        <v>107.88932080900705</v>
      </c>
      <c r="K271" s="16">
        <f t="shared" si="61"/>
        <v>16.673873266000072</v>
      </c>
      <c r="L271" s="16">
        <f t="shared" si="62"/>
        <v>0</v>
      </c>
      <c r="M271" s="16">
        <f t="shared" ref="M271:M334" si="66">L271+M270-N270</f>
        <v>4.0183484917858932E-6</v>
      </c>
      <c r="N271" s="16">
        <f t="shared" si="63"/>
        <v>2.4913760649072536E-6</v>
      </c>
      <c r="O271" s="16">
        <f t="shared" si="64"/>
        <v>1.204805905716372</v>
      </c>
      <c r="P271" s="1">
        <f>'App MESURE'!T267</f>
        <v>0.55282103681592742</v>
      </c>
      <c r="Q271" s="85">
        <v>18.741017290322585</v>
      </c>
      <c r="R271" s="78">
        <f t="shared" si="58"/>
        <v>0.42508426927512993</v>
      </c>
    </row>
    <row r="272" spans="1:18" s="1" customFormat="1" x14ac:dyDescent="0.2">
      <c r="A272" s="17">
        <v>41214</v>
      </c>
      <c r="B272" s="1">
        <f t="shared" si="56"/>
        <v>11</v>
      </c>
      <c r="C272" s="47"/>
      <c r="D272" s="47"/>
      <c r="E272" s="47"/>
      <c r="F272" s="51">
        <v>128.73093922651918</v>
      </c>
      <c r="G272" s="16">
        <f t="shared" si="59"/>
        <v>1.2670686077104727</v>
      </c>
      <c r="H272" s="16">
        <f t="shared" si="60"/>
        <v>127.46387061880871</v>
      </c>
      <c r="I272" s="23">
        <f t="shared" si="65"/>
        <v>144.1377438848088</v>
      </c>
      <c r="J272" s="16">
        <f t="shared" si="57"/>
        <v>103.80680425800038</v>
      </c>
      <c r="K272" s="16">
        <f t="shared" si="61"/>
        <v>40.330939626808416</v>
      </c>
      <c r="L272" s="16">
        <f t="shared" si="62"/>
        <v>0.48388213527236518</v>
      </c>
      <c r="M272" s="16">
        <f t="shared" si="66"/>
        <v>0.48388366224479207</v>
      </c>
      <c r="N272" s="16">
        <f t="shared" si="63"/>
        <v>0.30000787059177109</v>
      </c>
      <c r="O272" s="16">
        <f t="shared" si="64"/>
        <v>1.5670764783022437</v>
      </c>
      <c r="P272" s="1">
        <f>'App MESURE'!T268</f>
        <v>1.5268514513105595</v>
      </c>
      <c r="Q272" s="85">
        <v>13.505854530000002</v>
      </c>
      <c r="R272" s="78">
        <f t="shared" si="58"/>
        <v>1.6180527964817205E-3</v>
      </c>
    </row>
    <row r="273" spans="1:18" s="1" customFormat="1" x14ac:dyDescent="0.2">
      <c r="A273" s="17">
        <v>41244</v>
      </c>
      <c r="B273" s="1">
        <f t="shared" si="56"/>
        <v>12</v>
      </c>
      <c r="C273" s="47"/>
      <c r="D273" s="47"/>
      <c r="E273" s="47"/>
      <c r="F273" s="51">
        <v>19.718784530386714</v>
      </c>
      <c r="G273" s="16">
        <f t="shared" si="59"/>
        <v>0</v>
      </c>
      <c r="H273" s="16">
        <f t="shared" si="60"/>
        <v>19.718784530386714</v>
      </c>
      <c r="I273" s="23">
        <f t="shared" si="65"/>
        <v>59.565842021922762</v>
      </c>
      <c r="J273" s="16">
        <f t="shared" si="57"/>
        <v>52.811870013237979</v>
      </c>
      <c r="K273" s="16">
        <f t="shared" si="61"/>
        <v>6.7539720086847836</v>
      </c>
      <c r="L273" s="16">
        <f t="shared" si="62"/>
        <v>0</v>
      </c>
      <c r="M273" s="16">
        <f t="shared" si="66"/>
        <v>0.18387579165302098</v>
      </c>
      <c r="N273" s="16">
        <f t="shared" si="63"/>
        <v>0.114002990824873</v>
      </c>
      <c r="O273" s="16">
        <f t="shared" si="64"/>
        <v>0.114002990824873</v>
      </c>
      <c r="P273" s="1">
        <f>'App MESURE'!T269</f>
        <v>1.1779651362224937</v>
      </c>
      <c r="Q273" s="85">
        <v>9.5063424419354856</v>
      </c>
      <c r="R273" s="78">
        <f t="shared" si="58"/>
        <v>1.1320154468391077</v>
      </c>
    </row>
    <row r="274" spans="1:18" s="1" customFormat="1" x14ac:dyDescent="0.2">
      <c r="A274" s="17">
        <v>41275</v>
      </c>
      <c r="B274" s="1">
        <f t="shared" si="56"/>
        <v>1</v>
      </c>
      <c r="C274" s="47"/>
      <c r="D274" s="47"/>
      <c r="E274" s="47"/>
      <c r="F274" s="51">
        <v>59.388397790055137</v>
      </c>
      <c r="G274" s="16">
        <f t="shared" si="59"/>
        <v>0</v>
      </c>
      <c r="H274" s="16">
        <f t="shared" si="60"/>
        <v>59.388397790055137</v>
      </c>
      <c r="I274" s="23">
        <f t="shared" si="65"/>
        <v>66.142369798739921</v>
      </c>
      <c r="J274" s="16">
        <f t="shared" si="57"/>
        <v>56.68588900031353</v>
      </c>
      <c r="K274" s="16">
        <f t="shared" si="61"/>
        <v>9.4564807984263908</v>
      </c>
      <c r="L274" s="16">
        <f t="shared" si="62"/>
        <v>0</v>
      </c>
      <c r="M274" s="16">
        <f t="shared" si="66"/>
        <v>6.987280082814798E-2</v>
      </c>
      <c r="N274" s="16">
        <f t="shared" si="63"/>
        <v>4.332113651345175E-2</v>
      </c>
      <c r="O274" s="16">
        <f t="shared" si="64"/>
        <v>4.332113651345175E-2</v>
      </c>
      <c r="P274" s="1">
        <f>'App MESURE'!T270</f>
        <v>0.48402821442949773</v>
      </c>
      <c r="Q274" s="85">
        <v>8.9445733354838755</v>
      </c>
      <c r="R274" s="78">
        <f t="shared" si="58"/>
        <v>0.19422272852529981</v>
      </c>
    </row>
    <row r="275" spans="1:18" s="1" customFormat="1" x14ac:dyDescent="0.2">
      <c r="A275" s="17">
        <v>41306</v>
      </c>
      <c r="B275" s="1">
        <f t="shared" si="56"/>
        <v>2</v>
      </c>
      <c r="C275" s="47"/>
      <c r="D275" s="47"/>
      <c r="E275" s="47"/>
      <c r="F275" s="51">
        <v>33.291712707182207</v>
      </c>
      <c r="G275" s="16">
        <f t="shared" si="59"/>
        <v>0</v>
      </c>
      <c r="H275" s="16">
        <f t="shared" si="60"/>
        <v>33.291712707182207</v>
      </c>
      <c r="I275" s="23">
        <f t="shared" si="65"/>
        <v>42.748193505608597</v>
      </c>
      <c r="J275" s="16">
        <f t="shared" si="57"/>
        <v>39.996295128398906</v>
      </c>
      <c r="K275" s="16">
        <f t="shared" si="61"/>
        <v>2.7518983772096917</v>
      </c>
      <c r="L275" s="16">
        <f t="shared" si="62"/>
        <v>0</v>
      </c>
      <c r="M275" s="16">
        <f t="shared" si="66"/>
        <v>2.655166431469623E-2</v>
      </c>
      <c r="N275" s="16">
        <f t="shared" si="63"/>
        <v>1.6462031875111662E-2</v>
      </c>
      <c r="O275" s="16">
        <f t="shared" si="64"/>
        <v>1.6462031875111662E-2</v>
      </c>
      <c r="P275" s="1">
        <f>'App MESURE'!T271</f>
        <v>0.35932738714838747</v>
      </c>
      <c r="Q275" s="85">
        <v>9.3898771071428566</v>
      </c>
      <c r="R275" s="78">
        <f t="shared" si="58"/>
        <v>0.11755665184666965</v>
      </c>
    </row>
    <row r="276" spans="1:18" s="1" customFormat="1" x14ac:dyDescent="0.2">
      <c r="A276" s="17">
        <v>41334</v>
      </c>
      <c r="B276" s="1">
        <f t="shared" si="56"/>
        <v>3</v>
      </c>
      <c r="C276" s="47"/>
      <c r="D276" s="47"/>
      <c r="E276" s="47"/>
      <c r="F276" s="51">
        <v>113.31878453038658</v>
      </c>
      <c r="G276" s="16">
        <f t="shared" si="59"/>
        <v>0.95882551378782066</v>
      </c>
      <c r="H276" s="16">
        <f t="shared" si="60"/>
        <v>112.35995901659876</v>
      </c>
      <c r="I276" s="23">
        <f t="shared" si="65"/>
        <v>115.11185739380846</v>
      </c>
      <c r="J276" s="16">
        <f t="shared" si="57"/>
        <v>89.27290564179809</v>
      </c>
      <c r="K276" s="16">
        <f t="shared" si="61"/>
        <v>25.838951752010374</v>
      </c>
      <c r="L276" s="16">
        <f t="shared" si="62"/>
        <v>0</v>
      </c>
      <c r="M276" s="16">
        <f t="shared" si="66"/>
        <v>1.0089632439584568E-2</v>
      </c>
      <c r="N276" s="16">
        <f t="shared" si="63"/>
        <v>6.255572112542432E-3</v>
      </c>
      <c r="O276" s="16">
        <f t="shared" si="64"/>
        <v>0.96508108590036312</v>
      </c>
      <c r="P276" s="1">
        <f>'App MESURE'!T272</f>
        <v>0.96417212326557433</v>
      </c>
      <c r="Q276" s="85">
        <v>12.682210548387095</v>
      </c>
      <c r="R276" s="78">
        <f t="shared" si="58"/>
        <v>8.2621307144217969E-7</v>
      </c>
    </row>
    <row r="277" spans="1:18" s="1" customFormat="1" x14ac:dyDescent="0.2">
      <c r="A277" s="17">
        <v>41365</v>
      </c>
      <c r="B277" s="1">
        <f t="shared" si="56"/>
        <v>4</v>
      </c>
      <c r="C277" s="47"/>
      <c r="D277" s="47"/>
      <c r="E277" s="47"/>
      <c r="F277" s="51">
        <v>38.599999999999845</v>
      </c>
      <c r="G277" s="16">
        <f t="shared" si="59"/>
        <v>0</v>
      </c>
      <c r="H277" s="16">
        <f t="shared" si="60"/>
        <v>38.599999999999845</v>
      </c>
      <c r="I277" s="23">
        <f t="shared" si="65"/>
        <v>64.438951752010212</v>
      </c>
      <c r="J277" s="16">
        <f t="shared" si="57"/>
        <v>60.25013993178122</v>
      </c>
      <c r="K277" s="16">
        <f t="shared" si="61"/>
        <v>4.1888118202289917</v>
      </c>
      <c r="L277" s="16">
        <f t="shared" si="62"/>
        <v>0</v>
      </c>
      <c r="M277" s="16">
        <f t="shared" si="66"/>
        <v>3.8340603270421358E-3</v>
      </c>
      <c r="N277" s="16">
        <f t="shared" si="63"/>
        <v>2.377117402766124E-3</v>
      </c>
      <c r="O277" s="16">
        <f t="shared" si="64"/>
        <v>2.377117402766124E-3</v>
      </c>
      <c r="P277" s="1">
        <f>'App MESURE'!T273</f>
        <v>0.49465295308932117</v>
      </c>
      <c r="Q277" s="85">
        <v>15.337276299999997</v>
      </c>
      <c r="R277" s="78">
        <f t="shared" si="58"/>
        <v>0.24233549840089613</v>
      </c>
    </row>
    <row r="278" spans="1:18" s="1" customFormat="1" x14ac:dyDescent="0.2">
      <c r="A278" s="17">
        <v>41395</v>
      </c>
      <c r="B278" s="1">
        <f t="shared" si="56"/>
        <v>5</v>
      </c>
      <c r="C278" s="47"/>
      <c r="D278" s="47"/>
      <c r="E278" s="47"/>
      <c r="F278" s="51">
        <v>20.886187845303841</v>
      </c>
      <c r="G278" s="16">
        <f t="shared" si="59"/>
        <v>0</v>
      </c>
      <c r="H278" s="16">
        <f t="shared" si="60"/>
        <v>20.886187845303841</v>
      </c>
      <c r="I278" s="23">
        <f t="shared" si="65"/>
        <v>25.074999665532832</v>
      </c>
      <c r="J278" s="16">
        <f t="shared" si="57"/>
        <v>24.853394168530798</v>
      </c>
      <c r="K278" s="16">
        <f t="shared" si="61"/>
        <v>0.22160549700203447</v>
      </c>
      <c r="L278" s="16">
        <f t="shared" si="62"/>
        <v>0</v>
      </c>
      <c r="M278" s="16">
        <f t="shared" si="66"/>
        <v>1.4569429242760118E-3</v>
      </c>
      <c r="N278" s="16">
        <f t="shared" si="63"/>
        <v>9.0330461305112729E-4</v>
      </c>
      <c r="O278" s="16">
        <f t="shared" si="64"/>
        <v>9.0330461305112729E-4</v>
      </c>
      <c r="P278" s="1">
        <f>'App MESURE'!T274</f>
        <v>7.5061862513076991E-2</v>
      </c>
      <c r="Q278" s="85">
        <v>16.734254112903226</v>
      </c>
      <c r="R278" s="78">
        <f t="shared" si="58"/>
        <v>5.4994917098114878E-3</v>
      </c>
    </row>
    <row r="279" spans="1:18" s="1" customFormat="1" x14ac:dyDescent="0.2">
      <c r="A279" s="17">
        <v>41426</v>
      </c>
      <c r="B279" s="1">
        <f t="shared" si="56"/>
        <v>6</v>
      </c>
      <c r="C279" s="47"/>
      <c r="D279" s="47"/>
      <c r="E279" s="47"/>
      <c r="F279" s="51">
        <v>2.6116022099447473</v>
      </c>
      <c r="G279" s="16">
        <f t="shared" si="59"/>
        <v>0</v>
      </c>
      <c r="H279" s="16">
        <f t="shared" si="60"/>
        <v>2.6116022099447473</v>
      </c>
      <c r="I279" s="23">
        <f t="shared" si="65"/>
        <v>2.8332077069467818</v>
      </c>
      <c r="J279" s="16">
        <f t="shared" si="57"/>
        <v>2.8330650475279766</v>
      </c>
      <c r="K279" s="16">
        <f t="shared" si="61"/>
        <v>1.4265941880520217E-4</v>
      </c>
      <c r="L279" s="16">
        <f t="shared" si="62"/>
        <v>0</v>
      </c>
      <c r="M279" s="16">
        <f t="shared" si="66"/>
        <v>5.5363831122488447E-4</v>
      </c>
      <c r="N279" s="16">
        <f t="shared" si="63"/>
        <v>3.4325575295942836E-4</v>
      </c>
      <c r="O279" s="16">
        <f t="shared" si="64"/>
        <v>3.4325575295942836E-4</v>
      </c>
      <c r="P279" s="1">
        <f>'App MESURE'!T275</f>
        <v>2.6428551444208425E-2</v>
      </c>
      <c r="Q279" s="85">
        <v>22.53467280000001</v>
      </c>
      <c r="R279" s="78">
        <f t="shared" si="58"/>
        <v>6.8044265129989354E-4</v>
      </c>
    </row>
    <row r="280" spans="1:18" s="1" customFormat="1" x14ac:dyDescent="0.2">
      <c r="A280" s="17">
        <v>41456</v>
      </c>
      <c r="B280" s="1">
        <f t="shared" si="56"/>
        <v>7</v>
      </c>
      <c r="C280" s="47"/>
      <c r="D280" s="47"/>
      <c r="E280" s="47"/>
      <c r="F280" s="51">
        <v>2.8441988950276209</v>
      </c>
      <c r="G280" s="16">
        <f t="shared" si="59"/>
        <v>0</v>
      </c>
      <c r="H280" s="16">
        <f t="shared" si="60"/>
        <v>2.8441988950276209</v>
      </c>
      <c r="I280" s="23">
        <f t="shared" si="65"/>
        <v>2.8443415544464261</v>
      </c>
      <c r="J280" s="16">
        <f t="shared" si="57"/>
        <v>2.8442600654030872</v>
      </c>
      <c r="K280" s="16">
        <f t="shared" si="61"/>
        <v>8.1489043338933698E-5</v>
      </c>
      <c r="L280" s="16">
        <f t="shared" si="62"/>
        <v>0</v>
      </c>
      <c r="M280" s="16">
        <f t="shared" si="66"/>
        <v>2.1038255826545611E-4</v>
      </c>
      <c r="N280" s="16">
        <f t="shared" si="63"/>
        <v>1.304371861245828E-4</v>
      </c>
      <c r="O280" s="16">
        <f t="shared" si="64"/>
        <v>1.304371861245828E-4</v>
      </c>
      <c r="P280" s="1">
        <f>'App MESURE'!T276</f>
        <v>1.4527094645635737E-2</v>
      </c>
      <c r="Q280" s="85">
        <v>26.634849322580642</v>
      </c>
      <c r="R280" s="78">
        <f t="shared" si="58"/>
        <v>2.0726374600649812E-4</v>
      </c>
    </row>
    <row r="281" spans="1:18" s="1" customFormat="1" ht="13.5" thickBot="1" x14ac:dyDescent="0.25">
      <c r="A281" s="17">
        <v>41487</v>
      </c>
      <c r="B281" s="4">
        <f t="shared" si="56"/>
        <v>8</v>
      </c>
      <c r="C281" s="48"/>
      <c r="D281" s="48"/>
      <c r="E281" s="48"/>
      <c r="F281" s="58">
        <v>9.5132596685082671</v>
      </c>
      <c r="G281" s="25">
        <f t="shared" si="59"/>
        <v>0</v>
      </c>
      <c r="H281" s="25">
        <f t="shared" si="60"/>
        <v>9.5132596685082671</v>
      </c>
      <c r="I281" s="24">
        <f t="shared" si="65"/>
        <v>9.513341157551606</v>
      </c>
      <c r="J281" s="25">
        <f t="shared" si="57"/>
        <v>9.510728287943456</v>
      </c>
      <c r="K281" s="25">
        <f t="shared" si="61"/>
        <v>2.6128696081499925E-3</v>
      </c>
      <c r="L281" s="25">
        <f t="shared" si="62"/>
        <v>0</v>
      </c>
      <c r="M281" s="25">
        <f t="shared" si="66"/>
        <v>7.9945372140873314E-5</v>
      </c>
      <c r="N281" s="25">
        <f t="shared" si="63"/>
        <v>4.9566130727341454E-5</v>
      </c>
      <c r="O281" s="25">
        <f t="shared" si="64"/>
        <v>4.9566130727341454E-5</v>
      </c>
      <c r="P281" s="4">
        <f>'App MESURE'!T277</f>
        <v>1.4527094645635737E-2</v>
      </c>
      <c r="Q281" s="86">
        <v>27.759490935483875</v>
      </c>
      <c r="R281" s="79">
        <f t="shared" si="58"/>
        <v>2.0959883189998569E-4</v>
      </c>
    </row>
    <row r="282" spans="1:18" s="1" customFormat="1" x14ac:dyDescent="0.2">
      <c r="A282" s="17">
        <v>41518</v>
      </c>
      <c r="B282" s="1">
        <f t="shared" ref="B282:B345" si="67">B270</f>
        <v>9</v>
      </c>
      <c r="C282" s="47"/>
      <c r="D282" s="47"/>
      <c r="E282" s="47"/>
      <c r="F282" s="51">
        <v>41.675138121546915</v>
      </c>
      <c r="G282" s="16">
        <f t="shared" si="59"/>
        <v>0</v>
      </c>
      <c r="H282" s="16">
        <f t="shared" si="60"/>
        <v>41.675138121546915</v>
      </c>
      <c r="I282" s="23">
        <f t="shared" si="65"/>
        <v>41.677750991155065</v>
      </c>
      <c r="J282" s="16">
        <f t="shared" si="57"/>
        <v>41.206064218737147</v>
      </c>
      <c r="K282" s="16">
        <f t="shared" si="61"/>
        <v>0.47168677241791812</v>
      </c>
      <c r="L282" s="16">
        <f t="shared" si="62"/>
        <v>0</v>
      </c>
      <c r="M282" s="16">
        <f t="shared" si="66"/>
        <v>3.037924141353186E-5</v>
      </c>
      <c r="N282" s="16">
        <f t="shared" si="63"/>
        <v>1.8835129676389752E-5</v>
      </c>
      <c r="O282" s="16">
        <f t="shared" si="64"/>
        <v>1.8835129676389752E-5</v>
      </c>
      <c r="P282" s="1">
        <f>'App MESURE'!T278</f>
        <v>4.9757989364014557E-2</v>
      </c>
      <c r="Q282" s="85">
        <v>22.145090633333336</v>
      </c>
      <c r="R282" s="78">
        <f t="shared" si="58"/>
        <v>2.4739834639472807E-3</v>
      </c>
    </row>
    <row r="283" spans="1:18" s="1" customFormat="1" x14ac:dyDescent="0.2">
      <c r="A283" s="17">
        <v>41548</v>
      </c>
      <c r="B283" s="1">
        <f t="shared" si="67"/>
        <v>10</v>
      </c>
      <c r="C283" s="47"/>
      <c r="D283" s="47"/>
      <c r="E283" s="47"/>
      <c r="F283" s="51">
        <v>11.949723756906067</v>
      </c>
      <c r="G283" s="16">
        <f t="shared" si="59"/>
        <v>0</v>
      </c>
      <c r="H283" s="16">
        <f t="shared" si="60"/>
        <v>11.949723756906067</v>
      </c>
      <c r="I283" s="23">
        <f t="shared" si="65"/>
        <v>12.421410529323985</v>
      </c>
      <c r="J283" s="16">
        <f t="shared" si="57"/>
        <v>12.404256689645864</v>
      </c>
      <c r="K283" s="16">
        <f t="shared" si="61"/>
        <v>1.715383967812123E-2</v>
      </c>
      <c r="L283" s="16">
        <f t="shared" si="62"/>
        <v>0</v>
      </c>
      <c r="M283" s="16">
        <f t="shared" si="66"/>
        <v>1.1544111737142108E-5</v>
      </c>
      <c r="N283" s="16">
        <f t="shared" si="63"/>
        <v>7.1573492770281071E-6</v>
      </c>
      <c r="O283" s="16">
        <f t="shared" si="64"/>
        <v>7.1573492770281071E-6</v>
      </c>
      <c r="P283" s="1">
        <f>'App MESURE'!T279</f>
        <v>1.6838933363435841E-2</v>
      </c>
      <c r="Q283" s="85">
        <v>20.006732000000003</v>
      </c>
      <c r="R283" s="78">
        <f t="shared" si="58"/>
        <v>2.8330868379081192E-4</v>
      </c>
    </row>
    <row r="284" spans="1:18" s="1" customFormat="1" x14ac:dyDescent="0.2">
      <c r="A284" s="17">
        <v>41579</v>
      </c>
      <c r="B284" s="1">
        <f t="shared" si="67"/>
        <v>11</v>
      </c>
      <c r="C284" s="47"/>
      <c r="D284" s="47"/>
      <c r="E284" s="47"/>
      <c r="F284" s="51">
        <v>55.747513812154622</v>
      </c>
      <c r="G284" s="16">
        <f t="shared" si="59"/>
        <v>0</v>
      </c>
      <c r="H284" s="16">
        <f t="shared" si="60"/>
        <v>55.747513812154622</v>
      </c>
      <c r="I284" s="23">
        <f t="shared" si="65"/>
        <v>55.764667651832745</v>
      </c>
      <c r="J284" s="16">
        <f t="shared" si="57"/>
        <v>52.1561480941361</v>
      </c>
      <c r="K284" s="16">
        <f t="shared" si="61"/>
        <v>3.6085195576966456</v>
      </c>
      <c r="L284" s="16">
        <f t="shared" si="62"/>
        <v>0</v>
      </c>
      <c r="M284" s="16">
        <f t="shared" si="66"/>
        <v>4.3867624601140012E-6</v>
      </c>
      <c r="N284" s="16">
        <f t="shared" si="63"/>
        <v>2.7197927252706808E-6</v>
      </c>
      <c r="O284" s="16">
        <f t="shared" si="64"/>
        <v>2.7197927252706808E-6</v>
      </c>
      <c r="P284" s="1">
        <f>'App MESURE'!T280</f>
        <v>7.2248084037628418E-2</v>
      </c>
      <c r="Q284" s="85">
        <v>13.286180086666667</v>
      </c>
      <c r="R284" s="78">
        <f t="shared" si="58"/>
        <v>5.21939265487873E-3</v>
      </c>
    </row>
    <row r="285" spans="1:18" s="1" customFormat="1" x14ac:dyDescent="0.2">
      <c r="A285" s="17">
        <v>41609</v>
      </c>
      <c r="B285" s="1">
        <f t="shared" si="67"/>
        <v>12</v>
      </c>
      <c r="C285" s="47"/>
      <c r="D285" s="47"/>
      <c r="E285" s="47"/>
      <c r="F285" s="51">
        <v>24.406629834254105</v>
      </c>
      <c r="G285" s="16">
        <f t="shared" si="59"/>
        <v>0</v>
      </c>
      <c r="H285" s="16">
        <f t="shared" si="60"/>
        <v>24.406629834254105</v>
      </c>
      <c r="I285" s="23">
        <f t="shared" si="65"/>
        <v>28.01514939195075</v>
      </c>
      <c r="J285" s="16">
        <f t="shared" si="57"/>
        <v>27.238479409802604</v>
      </c>
      <c r="K285" s="16">
        <f t="shared" si="61"/>
        <v>0.77666998214814598</v>
      </c>
      <c r="L285" s="16">
        <f t="shared" si="62"/>
        <v>0</v>
      </c>
      <c r="M285" s="16">
        <f t="shared" si="66"/>
        <v>1.6669697348433204E-6</v>
      </c>
      <c r="N285" s="16">
        <f t="shared" si="63"/>
        <v>1.0335212356028585E-6</v>
      </c>
      <c r="O285" s="16">
        <f t="shared" si="64"/>
        <v>1.0335212356028585E-6</v>
      </c>
      <c r="P285" s="1">
        <f>'App MESURE'!T281</f>
        <v>3.5739776934639339E-2</v>
      </c>
      <c r="Q285" s="85">
        <v>9.8065566548387082</v>
      </c>
      <c r="R285" s="78">
        <f t="shared" si="58"/>
        <v>1.277257780769109E-3</v>
      </c>
    </row>
    <row r="286" spans="1:18" s="1" customFormat="1" x14ac:dyDescent="0.2">
      <c r="A286" s="17">
        <v>41640</v>
      </c>
      <c r="B286" s="1">
        <f t="shared" si="67"/>
        <v>1</v>
      </c>
      <c r="C286" s="47"/>
      <c r="D286" s="47"/>
      <c r="E286" s="47"/>
      <c r="F286" s="51">
        <v>106.34364640883958</v>
      </c>
      <c r="G286" s="16">
        <f t="shared" si="59"/>
        <v>0.8193227513568806</v>
      </c>
      <c r="H286" s="16">
        <f t="shared" si="60"/>
        <v>105.5243236574827</v>
      </c>
      <c r="I286" s="23">
        <f t="shared" si="65"/>
        <v>106.30099363963085</v>
      </c>
      <c r="J286" s="16">
        <f t="shared" si="57"/>
        <v>77.589071520005646</v>
      </c>
      <c r="K286" s="16">
        <f t="shared" si="61"/>
        <v>28.7119221196252</v>
      </c>
      <c r="L286" s="16">
        <f t="shared" si="62"/>
        <v>1.4020892511547388E-2</v>
      </c>
      <c r="M286" s="16">
        <f t="shared" si="66"/>
        <v>1.4021525960046629E-2</v>
      </c>
      <c r="N286" s="16">
        <f t="shared" si="63"/>
        <v>8.6933460952289092E-3</v>
      </c>
      <c r="O286" s="16">
        <f t="shared" si="64"/>
        <v>0.82801609745210947</v>
      </c>
      <c r="P286" s="1">
        <f>'App MESURE'!T282</f>
        <v>0.18557191869908879</v>
      </c>
      <c r="Q286" s="85">
        <v>9.4167991322580633</v>
      </c>
      <c r="R286" s="78">
        <f t="shared" si="58"/>
        <v>0.41273452281364309</v>
      </c>
    </row>
    <row r="287" spans="1:18" s="1" customFormat="1" x14ac:dyDescent="0.2">
      <c r="A287" s="17">
        <v>41671</v>
      </c>
      <c r="B287" s="1">
        <f t="shared" si="67"/>
        <v>2</v>
      </c>
      <c r="C287" s="47"/>
      <c r="D287" s="47"/>
      <c r="E287" s="47"/>
      <c r="F287" s="51">
        <v>40.673480662983366</v>
      </c>
      <c r="G287" s="16">
        <f t="shared" si="59"/>
        <v>0</v>
      </c>
      <c r="H287" s="16">
        <f t="shared" si="60"/>
        <v>40.673480662983366</v>
      </c>
      <c r="I287" s="23">
        <f t="shared" si="65"/>
        <v>69.371381890097013</v>
      </c>
      <c r="J287" s="16">
        <f t="shared" si="57"/>
        <v>59.879058971531428</v>
      </c>
      <c r="K287" s="16">
        <f t="shared" si="61"/>
        <v>9.4923229185655842</v>
      </c>
      <c r="L287" s="16">
        <f t="shared" si="62"/>
        <v>0</v>
      </c>
      <c r="M287" s="16">
        <f t="shared" si="66"/>
        <v>5.3281798648177198E-3</v>
      </c>
      <c r="N287" s="16">
        <f t="shared" si="63"/>
        <v>3.303471516186986E-3</v>
      </c>
      <c r="O287" s="16">
        <f t="shared" si="64"/>
        <v>3.303471516186986E-3</v>
      </c>
      <c r="P287" s="1">
        <f>'App MESURE'!T283</f>
        <v>0.24225659737626845</v>
      </c>
      <c r="Q287" s="85">
        <v>10.075257382142855</v>
      </c>
      <c r="R287" s="78">
        <f t="shared" si="58"/>
        <v>5.7098596358303937E-2</v>
      </c>
    </row>
    <row r="288" spans="1:18" s="1" customFormat="1" x14ac:dyDescent="0.2">
      <c r="A288" s="17">
        <v>41699</v>
      </c>
      <c r="B288" s="1">
        <f t="shared" si="67"/>
        <v>3</v>
      </c>
      <c r="C288" s="47"/>
      <c r="D288" s="47"/>
      <c r="E288" s="47"/>
      <c r="F288" s="51">
        <v>34.248618784530372</v>
      </c>
      <c r="G288" s="16">
        <f t="shared" si="59"/>
        <v>0</v>
      </c>
      <c r="H288" s="16">
        <f t="shared" si="60"/>
        <v>34.248618784530372</v>
      </c>
      <c r="I288" s="23">
        <f t="shared" si="65"/>
        <v>43.740941703095956</v>
      </c>
      <c r="J288" s="16">
        <f t="shared" si="57"/>
        <v>41.681414916951773</v>
      </c>
      <c r="K288" s="16">
        <f t="shared" si="61"/>
        <v>2.0595267861441826</v>
      </c>
      <c r="L288" s="16">
        <f t="shared" si="62"/>
        <v>0</v>
      </c>
      <c r="M288" s="16">
        <f t="shared" si="66"/>
        <v>2.0247083486307337E-3</v>
      </c>
      <c r="N288" s="16">
        <f t="shared" si="63"/>
        <v>1.2553191761510549E-3</v>
      </c>
      <c r="O288" s="16">
        <f t="shared" si="64"/>
        <v>1.2553191761510549E-3</v>
      </c>
      <c r="P288" s="1">
        <f>'App MESURE'!T284</f>
        <v>7.521806783184723E-2</v>
      </c>
      <c r="Q288" s="85">
        <v>12.266304809677422</v>
      </c>
      <c r="R288" s="78">
        <f t="shared" si="58"/>
        <v>5.4704881887056864E-3</v>
      </c>
    </row>
    <row r="289" spans="1:18" s="1" customFormat="1" x14ac:dyDescent="0.2">
      <c r="A289" s="17">
        <v>41730</v>
      </c>
      <c r="B289" s="1">
        <f t="shared" si="67"/>
        <v>4</v>
      </c>
      <c r="C289" s="47"/>
      <c r="D289" s="47"/>
      <c r="E289" s="47"/>
      <c r="F289" s="51">
        <v>40.238121546961295</v>
      </c>
      <c r="G289" s="16">
        <f t="shared" si="59"/>
        <v>0</v>
      </c>
      <c r="H289" s="16">
        <f t="shared" si="60"/>
        <v>40.238121546961295</v>
      </c>
      <c r="I289" s="23">
        <f t="shared" si="65"/>
        <v>42.297648333105478</v>
      </c>
      <c r="J289" s="16">
        <f t="shared" si="57"/>
        <v>41.290482312259904</v>
      </c>
      <c r="K289" s="16">
        <f t="shared" si="61"/>
        <v>1.0071660208455739</v>
      </c>
      <c r="L289" s="16">
        <f t="shared" si="62"/>
        <v>0</v>
      </c>
      <c r="M289" s="16">
        <f t="shared" si="66"/>
        <v>7.6938917247967886E-4</v>
      </c>
      <c r="N289" s="16">
        <f t="shared" si="63"/>
        <v>4.7702128693740087E-4</v>
      </c>
      <c r="O289" s="16">
        <f t="shared" si="64"/>
        <v>4.7702128693740087E-4</v>
      </c>
      <c r="P289" s="1">
        <f>'App MESURE'!T285</f>
        <v>4.4818777184498407E-2</v>
      </c>
      <c r="Q289" s="85">
        <v>16.959400116666668</v>
      </c>
      <c r="R289" s="78">
        <f t="shared" si="58"/>
        <v>1.9661913160788865E-3</v>
      </c>
    </row>
    <row r="290" spans="1:18" s="1" customFormat="1" x14ac:dyDescent="0.2">
      <c r="A290" s="17">
        <v>41760</v>
      </c>
      <c r="B290" s="1">
        <f t="shared" si="67"/>
        <v>5</v>
      </c>
      <c r="C290" s="47"/>
      <c r="D290" s="47"/>
      <c r="E290" s="47"/>
      <c r="F290" s="51">
        <v>5.8508287292817611</v>
      </c>
      <c r="G290" s="16">
        <f t="shared" si="59"/>
        <v>0</v>
      </c>
      <c r="H290" s="16">
        <f t="shared" si="60"/>
        <v>5.8508287292817611</v>
      </c>
      <c r="I290" s="23">
        <f t="shared" si="65"/>
        <v>6.8579947501273351</v>
      </c>
      <c r="J290" s="16">
        <f t="shared" si="57"/>
        <v>6.8555472820565448</v>
      </c>
      <c r="K290" s="16">
        <f t="shared" si="61"/>
        <v>2.4474680707902152E-3</v>
      </c>
      <c r="L290" s="16">
        <f t="shared" si="62"/>
        <v>0</v>
      </c>
      <c r="M290" s="16">
        <f t="shared" si="66"/>
        <v>2.9236788554227799E-4</v>
      </c>
      <c r="N290" s="16">
        <f t="shared" si="63"/>
        <v>1.8126808903621235E-4</v>
      </c>
      <c r="O290" s="16">
        <f t="shared" si="64"/>
        <v>1.8126808903621235E-4</v>
      </c>
      <c r="P290" s="1">
        <f>'App MESURE'!T286</f>
        <v>1.6234939464190769E-2</v>
      </c>
      <c r="Q290" s="85">
        <v>21.183903064516137</v>
      </c>
      <c r="R290" s="78">
        <f t="shared" si="58"/>
        <v>2.5772036462145685E-4</v>
      </c>
    </row>
    <row r="291" spans="1:18" s="1" customFormat="1" x14ac:dyDescent="0.2">
      <c r="A291" s="17">
        <v>41791</v>
      </c>
      <c r="B291" s="1">
        <f t="shared" si="67"/>
        <v>6</v>
      </c>
      <c r="C291" s="47"/>
      <c r="D291" s="47"/>
      <c r="E291" s="47"/>
      <c r="F291" s="51">
        <v>5.2690607734806552</v>
      </c>
      <c r="G291" s="16">
        <f t="shared" si="59"/>
        <v>0</v>
      </c>
      <c r="H291" s="16">
        <f t="shared" si="60"/>
        <v>5.2690607734806552</v>
      </c>
      <c r="I291" s="23">
        <f t="shared" si="65"/>
        <v>5.2715082415514454</v>
      </c>
      <c r="J291" s="16">
        <f t="shared" si="57"/>
        <v>5.270517474126085</v>
      </c>
      <c r="K291" s="16">
        <f t="shared" si="61"/>
        <v>9.9076742536041706E-4</v>
      </c>
      <c r="L291" s="16">
        <f t="shared" si="62"/>
        <v>0</v>
      </c>
      <c r="M291" s="16">
        <f t="shared" si="66"/>
        <v>1.1109979650606564E-4</v>
      </c>
      <c r="N291" s="16">
        <f t="shared" si="63"/>
        <v>6.8881873833760701E-5</v>
      </c>
      <c r="O291" s="16">
        <f t="shared" si="64"/>
        <v>6.8881873833760701E-5</v>
      </c>
      <c r="P291" s="1">
        <f>'App MESURE'!T287</f>
        <v>9.4910351684820218E-3</v>
      </c>
      <c r="Q291" s="85">
        <v>21.999489400000002</v>
      </c>
      <c r="R291" s="78">
        <f t="shared" si="58"/>
        <v>8.8776972707851093E-5</v>
      </c>
    </row>
    <row r="292" spans="1:18" s="1" customFormat="1" x14ac:dyDescent="0.2">
      <c r="A292" s="17">
        <v>41821</v>
      </c>
      <c r="B292" s="1">
        <f t="shared" si="67"/>
        <v>7</v>
      </c>
      <c r="C292" s="47"/>
      <c r="D292" s="47"/>
      <c r="E292" s="47"/>
      <c r="F292" s="51">
        <v>3.0861878453038631</v>
      </c>
      <c r="G292" s="16">
        <f t="shared" si="59"/>
        <v>0</v>
      </c>
      <c r="H292" s="16">
        <f t="shared" si="60"/>
        <v>3.0861878453038631</v>
      </c>
      <c r="I292" s="23">
        <f t="shared" si="65"/>
        <v>3.0871786127292236</v>
      </c>
      <c r="J292" s="16">
        <f t="shared" si="57"/>
        <v>3.0870498668357058</v>
      </c>
      <c r="K292" s="16">
        <f t="shared" si="61"/>
        <v>1.2874589351774546E-4</v>
      </c>
      <c r="L292" s="16">
        <f t="shared" si="62"/>
        <v>0</v>
      </c>
      <c r="M292" s="16">
        <f t="shared" si="66"/>
        <v>4.2217922672304939E-5</v>
      </c>
      <c r="N292" s="16">
        <f t="shared" si="63"/>
        <v>2.6175112056829062E-5</v>
      </c>
      <c r="O292" s="16">
        <f t="shared" si="64"/>
        <v>2.6175112056829062E-5</v>
      </c>
      <c r="P292" s="1">
        <f>'App MESURE'!T288</f>
        <v>2.516988369785059E-2</v>
      </c>
      <c r="Q292" s="85">
        <v>25.105327806451609</v>
      </c>
      <c r="R292" s="78">
        <f t="shared" si="58"/>
        <v>6.322060814473189E-4</v>
      </c>
    </row>
    <row r="293" spans="1:18" s="1" customFormat="1" ht="13.5" thickBot="1" x14ac:dyDescent="0.25">
      <c r="A293" s="17">
        <v>41852</v>
      </c>
      <c r="B293" s="4">
        <f t="shared" si="67"/>
        <v>8</v>
      </c>
      <c r="C293" s="48"/>
      <c r="D293" s="48"/>
      <c r="E293" s="48"/>
      <c r="F293" s="58">
        <v>4.6850828729281693</v>
      </c>
      <c r="G293" s="25">
        <f t="shared" si="59"/>
        <v>0</v>
      </c>
      <c r="H293" s="25">
        <f t="shared" si="60"/>
        <v>4.6850828729281693</v>
      </c>
      <c r="I293" s="24">
        <f t="shared" si="65"/>
        <v>4.685211618821687</v>
      </c>
      <c r="J293" s="25">
        <f t="shared" si="57"/>
        <v>4.6848380275730692</v>
      </c>
      <c r="K293" s="25">
        <f t="shared" si="61"/>
        <v>3.7359124861779947E-4</v>
      </c>
      <c r="L293" s="25">
        <f t="shared" si="62"/>
        <v>0</v>
      </c>
      <c r="M293" s="25">
        <f t="shared" si="66"/>
        <v>1.6042810615475877E-5</v>
      </c>
      <c r="N293" s="25">
        <f t="shared" si="63"/>
        <v>9.9465425815950429E-6</v>
      </c>
      <c r="O293" s="25">
        <f t="shared" si="64"/>
        <v>9.9465425815950429E-6</v>
      </c>
      <c r="P293" s="4">
        <f>'App MESURE'!T289</f>
        <v>0.20061969774062544</v>
      </c>
      <c r="Q293" s="86">
        <v>26.449378935483871</v>
      </c>
      <c r="R293" s="79">
        <f t="shared" si="58"/>
        <v>4.0244272275741053E-2</v>
      </c>
    </row>
    <row r="294" spans="1:18" s="1" customFormat="1" x14ac:dyDescent="0.2">
      <c r="A294" s="17">
        <v>41883</v>
      </c>
      <c r="B294" s="1">
        <f t="shared" si="67"/>
        <v>9</v>
      </c>
      <c r="C294" s="47"/>
      <c r="D294" s="47"/>
      <c r="E294" s="47"/>
      <c r="F294" s="51">
        <v>18.296685082872909</v>
      </c>
      <c r="G294" s="16">
        <f t="shared" si="59"/>
        <v>0</v>
      </c>
      <c r="H294" s="16">
        <f t="shared" si="60"/>
        <v>18.296685082872909</v>
      </c>
      <c r="I294" s="23">
        <f t="shared" si="65"/>
        <v>18.297058674121526</v>
      </c>
      <c r="J294" s="16">
        <f t="shared" si="57"/>
        <v>18.260804390417167</v>
      </c>
      <c r="K294" s="16">
        <f t="shared" si="61"/>
        <v>3.6254283704359125E-2</v>
      </c>
      <c r="L294" s="16">
        <f t="shared" si="62"/>
        <v>0</v>
      </c>
      <c r="M294" s="16">
        <f t="shared" si="66"/>
        <v>6.0962680338808337E-6</v>
      </c>
      <c r="N294" s="16">
        <f t="shared" si="63"/>
        <v>3.779686181006117E-6</v>
      </c>
      <c r="O294" s="16">
        <f t="shared" si="64"/>
        <v>3.779686181006117E-6</v>
      </c>
      <c r="P294" s="1">
        <f>'App MESURE'!T290</f>
        <v>6.3596392115338685E-2</v>
      </c>
      <c r="Q294" s="85">
        <v>22.926866000000004</v>
      </c>
      <c r="R294" s="78">
        <f t="shared" si="58"/>
        <v>4.0440203555650589E-3</v>
      </c>
    </row>
    <row r="295" spans="1:18" s="1" customFormat="1" x14ac:dyDescent="0.2">
      <c r="A295" s="17">
        <v>41913</v>
      </c>
      <c r="B295" s="1">
        <f t="shared" si="67"/>
        <v>10</v>
      </c>
      <c r="C295" s="47"/>
      <c r="D295" s="47"/>
      <c r="E295" s="47"/>
      <c r="F295" s="51">
        <v>9.316022099447494</v>
      </c>
      <c r="G295" s="16">
        <f t="shared" si="59"/>
        <v>0</v>
      </c>
      <c r="H295" s="16">
        <f t="shared" si="60"/>
        <v>9.316022099447494</v>
      </c>
      <c r="I295" s="23">
        <f t="shared" si="65"/>
        <v>9.3522763831518532</v>
      </c>
      <c r="J295" s="16">
        <f t="shared" si="57"/>
        <v>9.34618491093957</v>
      </c>
      <c r="K295" s="16">
        <f t="shared" si="61"/>
        <v>6.0914722122831222E-3</v>
      </c>
      <c r="L295" s="16">
        <f t="shared" si="62"/>
        <v>0</v>
      </c>
      <c r="M295" s="16">
        <f t="shared" si="66"/>
        <v>2.3165818528747167E-6</v>
      </c>
      <c r="N295" s="16">
        <f t="shared" si="63"/>
        <v>1.4362807487823245E-6</v>
      </c>
      <c r="O295" s="16">
        <f t="shared" si="64"/>
        <v>1.4362807487823245E-6</v>
      </c>
      <c r="P295" s="1">
        <f>'App MESURE'!T291</f>
        <v>6.3596392115338685E-2</v>
      </c>
      <c r="Q295" s="85">
        <v>21.313518387096774</v>
      </c>
      <c r="R295" s="78">
        <f t="shared" si="58"/>
        <v>4.0443184076034405E-3</v>
      </c>
    </row>
    <row r="296" spans="1:18" s="1" customFormat="1" x14ac:dyDescent="0.2">
      <c r="A296" s="17">
        <v>41944</v>
      </c>
      <c r="B296" s="1">
        <f t="shared" si="67"/>
        <v>11</v>
      </c>
      <c r="C296" s="47"/>
      <c r="D296" s="47"/>
      <c r="E296" s="47"/>
      <c r="F296" s="51">
        <v>183.49999999999963</v>
      </c>
      <c r="G296" s="16">
        <f t="shared" si="59"/>
        <v>2.3624498231800817</v>
      </c>
      <c r="H296" s="16">
        <f t="shared" si="60"/>
        <v>181.13755017681956</v>
      </c>
      <c r="I296" s="23">
        <f t="shared" si="65"/>
        <v>181.14364164903185</v>
      </c>
      <c r="J296" s="16">
        <f t="shared" si="57"/>
        <v>116.51042690593262</v>
      </c>
      <c r="K296" s="16">
        <f t="shared" si="61"/>
        <v>64.633214743099231</v>
      </c>
      <c r="L296" s="16">
        <f t="shared" si="62"/>
        <v>1.4666414073877854</v>
      </c>
      <c r="M296" s="16">
        <f t="shared" si="66"/>
        <v>1.4666422876888894</v>
      </c>
      <c r="N296" s="16">
        <f t="shared" si="63"/>
        <v>0.90931821836711146</v>
      </c>
      <c r="O296" s="16">
        <f t="shared" si="64"/>
        <v>3.271768041547193</v>
      </c>
      <c r="P296" s="1">
        <f>'App MESURE'!T292</f>
        <v>0.62955047788760987</v>
      </c>
      <c r="Q296" s="85">
        <v>13.749740083333334</v>
      </c>
      <c r="R296" s="78">
        <f t="shared" si="58"/>
        <v>6.9813136537111831</v>
      </c>
    </row>
    <row r="297" spans="1:18" s="1" customFormat="1" x14ac:dyDescent="0.2">
      <c r="A297" s="17">
        <v>41974</v>
      </c>
      <c r="B297" s="1">
        <f t="shared" si="67"/>
        <v>12</v>
      </c>
      <c r="C297" s="47"/>
      <c r="D297" s="47"/>
      <c r="E297" s="47"/>
      <c r="F297" s="51">
        <v>63.558563535911418</v>
      </c>
      <c r="G297" s="16">
        <f t="shared" si="59"/>
        <v>0</v>
      </c>
      <c r="H297" s="16">
        <f t="shared" si="60"/>
        <v>63.558563535911418</v>
      </c>
      <c r="I297" s="23">
        <f t="shared" si="65"/>
        <v>126.72513687162285</v>
      </c>
      <c r="J297" s="16">
        <f t="shared" si="57"/>
        <v>84.78434516928148</v>
      </c>
      <c r="K297" s="16">
        <f t="shared" si="61"/>
        <v>41.940791702341372</v>
      </c>
      <c r="L297" s="16">
        <f t="shared" si="62"/>
        <v>0.54898291478348682</v>
      </c>
      <c r="M297" s="16">
        <f t="shared" si="66"/>
        <v>1.1063069841052648</v>
      </c>
      <c r="N297" s="16">
        <f t="shared" si="63"/>
        <v>0.68591033014526415</v>
      </c>
      <c r="O297" s="16">
        <f t="shared" si="64"/>
        <v>0.68591033014526415</v>
      </c>
      <c r="P297" s="1">
        <f>'App MESURE'!T293</f>
        <v>1.4446909248666993</v>
      </c>
      <c r="Q297" s="85">
        <v>9.4919895903225804</v>
      </c>
      <c r="R297" s="78">
        <f t="shared" si="58"/>
        <v>0.57574799092581475</v>
      </c>
    </row>
    <row r="298" spans="1:18" s="1" customFormat="1" x14ac:dyDescent="0.2">
      <c r="A298" s="17">
        <v>42005</v>
      </c>
      <c r="B298" s="1">
        <f t="shared" si="67"/>
        <v>1</v>
      </c>
      <c r="C298" s="47"/>
      <c r="D298" s="47"/>
      <c r="E298" s="47"/>
      <c r="F298" s="51">
        <v>66.945303867403155</v>
      </c>
      <c r="G298" s="16">
        <f t="shared" si="59"/>
        <v>3.1355900528152174E-2</v>
      </c>
      <c r="H298" s="16">
        <f t="shared" si="60"/>
        <v>66.913947966875</v>
      </c>
      <c r="I298" s="23">
        <f t="shared" si="65"/>
        <v>108.30575675443288</v>
      </c>
      <c r="J298" s="16">
        <f t="shared" si="57"/>
        <v>76.837354130460454</v>
      </c>
      <c r="K298" s="16">
        <f t="shared" si="61"/>
        <v>31.468402623972423</v>
      </c>
      <c r="L298" s="16">
        <f t="shared" si="62"/>
        <v>0.12549015870534083</v>
      </c>
      <c r="M298" s="16">
        <f t="shared" si="66"/>
        <v>0.54588681266534145</v>
      </c>
      <c r="N298" s="16">
        <f t="shared" si="63"/>
        <v>0.33844982385251171</v>
      </c>
      <c r="O298" s="16">
        <f t="shared" si="64"/>
        <v>0.36980572438066389</v>
      </c>
      <c r="P298" s="1">
        <f>'App MESURE'!T294</f>
        <v>0.91947657472143896</v>
      </c>
      <c r="Q298" s="85">
        <v>8.8084726548387113</v>
      </c>
      <c r="R298" s="78">
        <f t="shared" si="58"/>
        <v>0.30213804371435066</v>
      </c>
    </row>
    <row r="299" spans="1:18" s="1" customFormat="1" x14ac:dyDescent="0.2">
      <c r="A299" s="17">
        <v>42036</v>
      </c>
      <c r="B299" s="1">
        <f t="shared" si="67"/>
        <v>2</v>
      </c>
      <c r="C299" s="47"/>
      <c r="D299" s="47"/>
      <c r="E299" s="47"/>
      <c r="F299" s="51">
        <v>35.627071823204375</v>
      </c>
      <c r="G299" s="16">
        <f t="shared" si="59"/>
        <v>0</v>
      </c>
      <c r="H299" s="16">
        <f t="shared" si="60"/>
        <v>35.627071823204375</v>
      </c>
      <c r="I299" s="23">
        <f t="shared" si="65"/>
        <v>66.969984288471451</v>
      </c>
      <c r="J299" s="16">
        <f t="shared" si="57"/>
        <v>56.399120464894132</v>
      </c>
      <c r="K299" s="16">
        <f t="shared" si="61"/>
        <v>10.570863823577319</v>
      </c>
      <c r="L299" s="16">
        <f t="shared" si="62"/>
        <v>0</v>
      </c>
      <c r="M299" s="16">
        <f t="shared" si="66"/>
        <v>0.20743698881282974</v>
      </c>
      <c r="N299" s="16">
        <f t="shared" si="63"/>
        <v>0.12861093306395444</v>
      </c>
      <c r="O299" s="16">
        <f t="shared" si="64"/>
        <v>0.12861093306395444</v>
      </c>
      <c r="P299" s="1">
        <f>'App MESURE'!T295</f>
        <v>0.52453188166920461</v>
      </c>
      <c r="Q299" s="85">
        <v>8.1789064499999977</v>
      </c>
      <c r="R299" s="78">
        <f t="shared" si="58"/>
        <v>0.15675339754448114</v>
      </c>
    </row>
    <row r="300" spans="1:18" s="1" customFormat="1" x14ac:dyDescent="0.2">
      <c r="A300" s="17">
        <v>42064</v>
      </c>
      <c r="B300" s="1">
        <f t="shared" si="67"/>
        <v>3</v>
      </c>
      <c r="C300" s="47"/>
      <c r="D300" s="47"/>
      <c r="E300" s="47"/>
      <c r="F300" s="51">
        <v>65.878453038673882</v>
      </c>
      <c r="G300" s="16">
        <f t="shared" si="59"/>
        <v>1.0018883953566728E-2</v>
      </c>
      <c r="H300" s="16">
        <f t="shared" si="60"/>
        <v>65.868434154720319</v>
      </c>
      <c r="I300" s="23">
        <f t="shared" si="65"/>
        <v>76.439297978297645</v>
      </c>
      <c r="J300" s="16">
        <f t="shared" si="57"/>
        <v>67.411990879473862</v>
      </c>
      <c r="K300" s="16">
        <f t="shared" si="61"/>
        <v>9.0273070988237833</v>
      </c>
      <c r="L300" s="16">
        <f t="shared" si="62"/>
        <v>0</v>
      </c>
      <c r="M300" s="16">
        <f t="shared" si="66"/>
        <v>7.8826055748875301E-2</v>
      </c>
      <c r="N300" s="16">
        <f t="shared" si="63"/>
        <v>4.8872154564302689E-2</v>
      </c>
      <c r="O300" s="16">
        <f t="shared" si="64"/>
        <v>5.8891038517869421E-2</v>
      </c>
      <c r="P300" s="1">
        <f>'App MESURE'!T296</f>
        <v>0.369665093713819</v>
      </c>
      <c r="Q300" s="85">
        <v>12.845203948387095</v>
      </c>
      <c r="R300" s="78">
        <f t="shared" si="58"/>
        <v>9.6580513382935121E-2</v>
      </c>
    </row>
    <row r="301" spans="1:18" s="1" customFormat="1" x14ac:dyDescent="0.2">
      <c r="A301" s="17">
        <v>42095</v>
      </c>
      <c r="B301" s="1">
        <f t="shared" si="67"/>
        <v>4</v>
      </c>
      <c r="C301" s="47"/>
      <c r="D301" s="47"/>
      <c r="E301" s="47"/>
      <c r="F301" s="51">
        <v>23.818784530386701</v>
      </c>
      <c r="G301" s="16">
        <f t="shared" si="59"/>
        <v>0</v>
      </c>
      <c r="H301" s="16">
        <f t="shared" si="60"/>
        <v>23.818784530386701</v>
      </c>
      <c r="I301" s="23">
        <f t="shared" si="65"/>
        <v>32.846091629210484</v>
      </c>
      <c r="J301" s="16">
        <f t="shared" si="57"/>
        <v>32.360990699917913</v>
      </c>
      <c r="K301" s="16">
        <f t="shared" si="61"/>
        <v>0.48510092929257098</v>
      </c>
      <c r="L301" s="16">
        <f t="shared" si="62"/>
        <v>0</v>
      </c>
      <c r="M301" s="16">
        <f t="shared" si="66"/>
        <v>2.9953901184572612E-2</v>
      </c>
      <c r="N301" s="16">
        <f t="shared" si="63"/>
        <v>1.8571418734435019E-2</v>
      </c>
      <c r="O301" s="16">
        <f t="shared" si="64"/>
        <v>1.8571418734435019E-2</v>
      </c>
      <c r="P301" s="1">
        <f>'App MESURE'!T297</f>
        <v>0.16460812355132581</v>
      </c>
      <c r="Q301" s="85">
        <v>16.857950933333335</v>
      </c>
      <c r="R301" s="78">
        <f t="shared" si="58"/>
        <v>2.1326719153775694E-2</v>
      </c>
    </row>
    <row r="302" spans="1:18" s="1" customFormat="1" x14ac:dyDescent="0.2">
      <c r="A302" s="17">
        <v>42125</v>
      </c>
      <c r="B302" s="1">
        <f t="shared" si="67"/>
        <v>5</v>
      </c>
      <c r="C302" s="47"/>
      <c r="D302" s="47"/>
      <c r="E302" s="47"/>
      <c r="F302" s="51">
        <v>49.002209944751264</v>
      </c>
      <c r="G302" s="16">
        <f t="shared" si="59"/>
        <v>0</v>
      </c>
      <c r="H302" s="16">
        <f t="shared" si="60"/>
        <v>49.002209944751264</v>
      </c>
      <c r="I302" s="23">
        <f t="shared" si="65"/>
        <v>49.487310874043835</v>
      </c>
      <c r="J302" s="16">
        <f t="shared" si="57"/>
        <v>48.69992292124131</v>
      </c>
      <c r="K302" s="16">
        <f t="shared" si="61"/>
        <v>0.7873879528025256</v>
      </c>
      <c r="L302" s="16">
        <f t="shared" si="62"/>
        <v>0</v>
      </c>
      <c r="M302" s="16">
        <f t="shared" si="66"/>
        <v>1.1382482450137593E-2</v>
      </c>
      <c r="N302" s="16">
        <f t="shared" si="63"/>
        <v>7.0571391190853081E-3</v>
      </c>
      <c r="O302" s="16">
        <f t="shared" si="64"/>
        <v>7.0571391190853081E-3</v>
      </c>
      <c r="P302" s="1">
        <f>'App MESURE'!T298</f>
        <v>9.3264988993773251E-2</v>
      </c>
      <c r="Q302" s="85">
        <v>22.115613677419351</v>
      </c>
      <c r="R302" s="78">
        <f t="shared" si="58"/>
        <v>7.4317933800167324E-3</v>
      </c>
    </row>
    <row r="303" spans="1:18" s="1" customFormat="1" x14ac:dyDescent="0.2">
      <c r="A303" s="17">
        <v>42156</v>
      </c>
      <c r="B303" s="1">
        <f t="shared" si="67"/>
        <v>6</v>
      </c>
      <c r="C303" s="47"/>
      <c r="D303" s="47"/>
      <c r="E303" s="47"/>
      <c r="F303" s="51">
        <v>10.612707182320403</v>
      </c>
      <c r="G303" s="16">
        <f t="shared" si="59"/>
        <v>0</v>
      </c>
      <c r="H303" s="16">
        <f t="shared" si="60"/>
        <v>10.612707182320403</v>
      </c>
      <c r="I303" s="23">
        <f t="shared" si="65"/>
        <v>11.400095135122928</v>
      </c>
      <c r="J303" s="16">
        <f t="shared" si="57"/>
        <v>11.391927902104774</v>
      </c>
      <c r="K303" s="16">
        <f t="shared" si="61"/>
        <v>8.1672330181543629E-3</v>
      </c>
      <c r="L303" s="16">
        <f t="shared" si="62"/>
        <v>0</v>
      </c>
      <c r="M303" s="16">
        <f t="shared" si="66"/>
        <v>4.3253433310522851E-3</v>
      </c>
      <c r="N303" s="16">
        <f t="shared" si="63"/>
        <v>2.6817128652524167E-3</v>
      </c>
      <c r="O303" s="16">
        <f t="shared" si="64"/>
        <v>2.6817128652524167E-3</v>
      </c>
      <c r="P303" s="1">
        <f>'App MESURE'!T299</f>
        <v>4.7412132599015597E-2</v>
      </c>
      <c r="Q303" s="85">
        <v>23.445945866666666</v>
      </c>
      <c r="R303" s="78">
        <f t="shared" si="58"/>
        <v>2.0008104495586308E-3</v>
      </c>
    </row>
    <row r="304" spans="1:18" s="1" customFormat="1" x14ac:dyDescent="0.2">
      <c r="A304" s="17">
        <v>42186</v>
      </c>
      <c r="B304" s="1">
        <f t="shared" si="67"/>
        <v>7</v>
      </c>
      <c r="C304" s="47"/>
      <c r="D304" s="47"/>
      <c r="E304" s="47"/>
      <c r="F304" s="51">
        <v>15.940883977900516</v>
      </c>
      <c r="G304" s="16">
        <f t="shared" si="59"/>
        <v>0</v>
      </c>
      <c r="H304" s="16">
        <f t="shared" si="60"/>
        <v>15.940883977900516</v>
      </c>
      <c r="I304" s="23">
        <f t="shared" si="65"/>
        <v>15.94905121091867</v>
      </c>
      <c r="J304" s="16">
        <f t="shared" si="57"/>
        <v>15.937493170179518</v>
      </c>
      <c r="K304" s="16">
        <f t="shared" si="61"/>
        <v>1.1558040739151565E-2</v>
      </c>
      <c r="L304" s="16">
        <f t="shared" si="62"/>
        <v>0</v>
      </c>
      <c r="M304" s="16">
        <f t="shared" si="66"/>
        <v>1.6436304657998684E-3</v>
      </c>
      <c r="N304" s="16">
        <f t="shared" si="63"/>
        <v>1.0190508887959185E-3</v>
      </c>
      <c r="O304" s="16">
        <f t="shared" si="64"/>
        <v>1.0190508887959185E-3</v>
      </c>
      <c r="P304" s="1">
        <f>'App MESURE'!T300</f>
        <v>1.683893336343583E-2</v>
      </c>
      <c r="Q304" s="85">
        <v>28.219162354838705</v>
      </c>
      <c r="R304" s="78">
        <f t="shared" si="58"/>
        <v>2.5026868151141902E-4</v>
      </c>
    </row>
    <row r="305" spans="1:18" s="1" customFormat="1" ht="13.5" thickBot="1" x14ac:dyDescent="0.25">
      <c r="A305" s="17">
        <v>42217</v>
      </c>
      <c r="B305" s="4">
        <f t="shared" si="67"/>
        <v>8</v>
      </c>
      <c r="C305" s="48"/>
      <c r="D305" s="48"/>
      <c r="E305" s="48"/>
      <c r="F305" s="58">
        <v>25.495580110497198</v>
      </c>
      <c r="G305" s="25">
        <f t="shared" si="59"/>
        <v>0</v>
      </c>
      <c r="H305" s="25">
        <f t="shared" si="60"/>
        <v>25.495580110497198</v>
      </c>
      <c r="I305" s="24">
        <f t="shared" si="65"/>
        <v>25.507138151236347</v>
      </c>
      <c r="J305" s="25">
        <f t="shared" si="57"/>
        <v>25.444050322745742</v>
      </c>
      <c r="K305" s="25">
        <f t="shared" si="61"/>
        <v>6.3087828490605347E-2</v>
      </c>
      <c r="L305" s="25">
        <f t="shared" si="62"/>
        <v>0</v>
      </c>
      <c r="M305" s="25">
        <f t="shared" si="66"/>
        <v>6.2457957700394993E-4</v>
      </c>
      <c r="N305" s="25">
        <f t="shared" si="63"/>
        <v>3.8723933774244897E-4</v>
      </c>
      <c r="O305" s="25">
        <f t="shared" si="64"/>
        <v>3.8723933774244897E-4</v>
      </c>
      <c r="P305" s="4">
        <f>'App MESURE'!T301</f>
        <v>1.5172743296552878E-2</v>
      </c>
      <c r="Q305" s="86">
        <v>26.093634516129033</v>
      </c>
      <c r="R305" s="79">
        <f t="shared" si="58"/>
        <v>2.1861112731599887E-4</v>
      </c>
    </row>
    <row r="306" spans="1:18" s="1" customFormat="1" x14ac:dyDescent="0.2">
      <c r="A306" s="17">
        <v>42248</v>
      </c>
      <c r="B306" s="1">
        <f t="shared" si="67"/>
        <v>9</v>
      </c>
      <c r="C306" s="47"/>
      <c r="D306" s="47"/>
      <c r="E306" s="47"/>
      <c r="F306" s="51">
        <v>14.280110497237555</v>
      </c>
      <c r="G306" s="16">
        <f t="shared" si="59"/>
        <v>0</v>
      </c>
      <c r="H306" s="16">
        <f t="shared" si="60"/>
        <v>14.280110497237555</v>
      </c>
      <c r="I306" s="23">
        <f t="shared" si="65"/>
        <v>14.34319832572816</v>
      </c>
      <c r="J306" s="16">
        <f t="shared" si="57"/>
        <v>14.323725760167031</v>
      </c>
      <c r="K306" s="16">
        <f t="shared" si="61"/>
        <v>1.9472565561128974E-2</v>
      </c>
      <c r="L306" s="16">
        <f t="shared" si="62"/>
        <v>0</v>
      </c>
      <c r="M306" s="16">
        <f t="shared" si="66"/>
        <v>2.3734023926150097E-4</v>
      </c>
      <c r="N306" s="16">
        <f t="shared" si="63"/>
        <v>1.471509483421306E-4</v>
      </c>
      <c r="O306" s="16">
        <f t="shared" si="64"/>
        <v>1.471509483421306E-4</v>
      </c>
      <c r="P306" s="1">
        <f>'App MESURE'!T302</f>
        <v>1.3978293292356172E-2</v>
      </c>
      <c r="Q306" s="85">
        <v>22.161280200000004</v>
      </c>
      <c r="R306" s="78">
        <f t="shared" si="58"/>
        <v>1.9130049854037821E-4</v>
      </c>
    </row>
    <row r="307" spans="1:18" s="1" customFormat="1" x14ac:dyDescent="0.2">
      <c r="A307" s="17">
        <v>42278</v>
      </c>
      <c r="B307" s="1">
        <f t="shared" si="67"/>
        <v>10</v>
      </c>
      <c r="C307" s="47"/>
      <c r="D307" s="47"/>
      <c r="E307" s="47"/>
      <c r="F307" s="51">
        <v>38.089502762430882</v>
      </c>
      <c r="G307" s="16">
        <f t="shared" si="59"/>
        <v>0</v>
      </c>
      <c r="H307" s="16">
        <f t="shared" si="60"/>
        <v>38.089502762430882</v>
      </c>
      <c r="I307" s="23">
        <f t="shared" si="65"/>
        <v>38.108975327992013</v>
      </c>
      <c r="J307" s="16">
        <f t="shared" si="57"/>
        <v>37.578878194439007</v>
      </c>
      <c r="K307" s="16">
        <f t="shared" si="61"/>
        <v>0.53009713355300647</v>
      </c>
      <c r="L307" s="16">
        <f t="shared" si="62"/>
        <v>0</v>
      </c>
      <c r="M307" s="16">
        <f t="shared" si="66"/>
        <v>9.0189290919370367E-5</v>
      </c>
      <c r="N307" s="16">
        <f t="shared" si="63"/>
        <v>5.5917360370009624E-5</v>
      </c>
      <c r="O307" s="16">
        <f t="shared" si="64"/>
        <v>5.5917360370009624E-5</v>
      </c>
      <c r="P307" s="1">
        <f>'App MESURE'!T303</f>
        <v>4.3071013228924294E-2</v>
      </c>
      <c r="Q307" s="85">
        <v>19.394606612903221</v>
      </c>
      <c r="R307" s="78">
        <f t="shared" si="58"/>
        <v>1.850298472580916E-3</v>
      </c>
    </row>
    <row r="308" spans="1:18" s="1" customFormat="1" x14ac:dyDescent="0.2">
      <c r="A308" s="17">
        <v>42309</v>
      </c>
      <c r="B308" s="1">
        <f t="shared" si="67"/>
        <v>11</v>
      </c>
      <c r="C308" s="47"/>
      <c r="D308" s="47"/>
      <c r="E308" s="47"/>
      <c r="F308" s="51">
        <v>17.430386740331468</v>
      </c>
      <c r="G308" s="16">
        <f t="shared" si="59"/>
        <v>0</v>
      </c>
      <c r="H308" s="16">
        <f t="shared" si="60"/>
        <v>17.430386740331468</v>
      </c>
      <c r="I308" s="23">
        <f t="shared" si="65"/>
        <v>17.960483873884474</v>
      </c>
      <c r="J308" s="16">
        <f t="shared" si="57"/>
        <v>17.842499175682072</v>
      </c>
      <c r="K308" s="16">
        <f t="shared" si="61"/>
        <v>0.11798469820240243</v>
      </c>
      <c r="L308" s="16">
        <f t="shared" si="62"/>
        <v>0</v>
      </c>
      <c r="M308" s="16">
        <f t="shared" si="66"/>
        <v>3.4271930549360743E-5</v>
      </c>
      <c r="N308" s="16">
        <f t="shared" si="63"/>
        <v>2.1248596940603661E-5</v>
      </c>
      <c r="O308" s="16">
        <f t="shared" si="64"/>
        <v>2.1248596940603661E-5</v>
      </c>
      <c r="P308" s="1">
        <f>'App MESURE'!T304</f>
        <v>6.5102905634145374E-3</v>
      </c>
      <c r="Q308" s="85">
        <v>14.103048516666666</v>
      </c>
      <c r="R308" s="78">
        <f t="shared" si="58"/>
        <v>4.2107665642659897E-5</v>
      </c>
    </row>
    <row r="309" spans="1:18" s="1" customFormat="1" x14ac:dyDescent="0.2">
      <c r="A309" s="17">
        <v>42339</v>
      </c>
      <c r="B309" s="1">
        <f t="shared" si="67"/>
        <v>12</v>
      </c>
      <c r="C309" s="47"/>
      <c r="D309" s="47"/>
      <c r="E309" s="47"/>
      <c r="F309" s="51">
        <v>0.10773480662983408</v>
      </c>
      <c r="G309" s="16">
        <f t="shared" si="59"/>
        <v>0</v>
      </c>
      <c r="H309" s="16">
        <f t="shared" si="60"/>
        <v>0.10773480662983408</v>
      </c>
      <c r="I309" s="23">
        <f t="shared" si="65"/>
        <v>0.22571950483223652</v>
      </c>
      <c r="J309" s="16">
        <f t="shared" si="57"/>
        <v>0.22571924058775286</v>
      </c>
      <c r="K309" s="16">
        <f t="shared" si="61"/>
        <v>2.6424448365536257E-7</v>
      </c>
      <c r="L309" s="16">
        <f t="shared" si="62"/>
        <v>0</v>
      </c>
      <c r="M309" s="16">
        <f t="shared" si="66"/>
        <v>1.3023333608757082E-5</v>
      </c>
      <c r="N309" s="16">
        <f t="shared" si="63"/>
        <v>8.07446683742939E-6</v>
      </c>
      <c r="O309" s="16">
        <f t="shared" si="64"/>
        <v>8.07446683742939E-6</v>
      </c>
      <c r="P309" s="1">
        <f>'App MESURE'!T305</f>
        <v>6.456486509171442E-3</v>
      </c>
      <c r="Q309" s="85">
        <v>13.29917885483871</v>
      </c>
      <c r="R309" s="78">
        <f t="shared" si="58"/>
        <v>4.1582017867718314E-5</v>
      </c>
    </row>
    <row r="310" spans="1:18" s="1" customFormat="1" x14ac:dyDescent="0.2">
      <c r="A310" s="17">
        <v>42370</v>
      </c>
      <c r="B310" s="1">
        <f t="shared" si="67"/>
        <v>1</v>
      </c>
      <c r="C310" s="47"/>
      <c r="D310" s="47"/>
      <c r="E310" s="47"/>
      <c r="F310" s="51">
        <v>18.744751381215458</v>
      </c>
      <c r="G310" s="16">
        <f t="shared" si="59"/>
        <v>0</v>
      </c>
      <c r="H310" s="16">
        <f t="shared" si="60"/>
        <v>18.744751381215458</v>
      </c>
      <c r="I310" s="23">
        <f t="shared" si="65"/>
        <v>18.744751645459942</v>
      </c>
      <c r="J310" s="16">
        <f t="shared" si="57"/>
        <v>18.569947482110983</v>
      </c>
      <c r="K310" s="16">
        <f t="shared" si="61"/>
        <v>0.17480416334895921</v>
      </c>
      <c r="L310" s="16">
        <f t="shared" si="62"/>
        <v>0</v>
      </c>
      <c r="M310" s="16">
        <f t="shared" si="66"/>
        <v>4.9488667713276917E-6</v>
      </c>
      <c r="N310" s="16">
        <f t="shared" si="63"/>
        <v>3.0682973982231686E-6</v>
      </c>
      <c r="O310" s="16">
        <f t="shared" si="64"/>
        <v>3.0682973982231686E-6</v>
      </c>
      <c r="P310" s="1">
        <f>'App MESURE'!T306</f>
        <v>1.3964755498062748E-2</v>
      </c>
      <c r="Q310" s="85">
        <v>12.14150809677419</v>
      </c>
      <c r="R310" s="78">
        <f t="shared" si="58"/>
        <v>1.9492870948919962E-4</v>
      </c>
    </row>
    <row r="311" spans="1:18" s="1" customFormat="1" x14ac:dyDescent="0.2">
      <c r="A311" s="17">
        <v>42401</v>
      </c>
      <c r="B311" s="1">
        <f t="shared" si="67"/>
        <v>2</v>
      </c>
      <c r="C311" s="47"/>
      <c r="D311" s="47"/>
      <c r="E311" s="47"/>
      <c r="F311" s="51">
        <v>60.094475138121389</v>
      </c>
      <c r="G311" s="16">
        <f t="shared" si="59"/>
        <v>0</v>
      </c>
      <c r="H311" s="16">
        <f t="shared" si="60"/>
        <v>60.094475138121389</v>
      </c>
      <c r="I311" s="23">
        <f t="shared" si="65"/>
        <v>60.269279301470348</v>
      </c>
      <c r="J311" s="16">
        <f t="shared" si="57"/>
        <v>54.596386695548581</v>
      </c>
      <c r="K311" s="16">
        <f t="shared" si="61"/>
        <v>5.672892605921767</v>
      </c>
      <c r="L311" s="16">
        <f t="shared" si="62"/>
        <v>0</v>
      </c>
      <c r="M311" s="16">
        <f t="shared" si="66"/>
        <v>1.880569373104523E-6</v>
      </c>
      <c r="N311" s="16">
        <f t="shared" si="63"/>
        <v>1.1659530113248044E-6</v>
      </c>
      <c r="O311" s="16">
        <f t="shared" si="64"/>
        <v>1.1659530113248044E-6</v>
      </c>
      <c r="P311" s="1">
        <f>'App MESURE'!T307</f>
        <v>0.10367113596536831</v>
      </c>
      <c r="Q311" s="85">
        <v>11.318248096551727</v>
      </c>
      <c r="R311" s="78">
        <f t="shared" si="58"/>
        <v>1.0747462682362997E-2</v>
      </c>
    </row>
    <row r="312" spans="1:18" s="1" customFormat="1" x14ac:dyDescent="0.2">
      <c r="A312" s="17">
        <v>42430</v>
      </c>
      <c r="B312" s="1">
        <f t="shared" si="67"/>
        <v>3</v>
      </c>
      <c r="C312" s="47"/>
      <c r="D312" s="47"/>
      <c r="E312" s="47"/>
      <c r="F312" s="51">
        <v>52.424861878452901</v>
      </c>
      <c r="G312" s="16">
        <f t="shared" si="59"/>
        <v>0</v>
      </c>
      <c r="H312" s="16">
        <f t="shared" si="60"/>
        <v>52.424861878452901</v>
      </c>
      <c r="I312" s="23">
        <f t="shared" si="65"/>
        <v>58.097754484374668</v>
      </c>
      <c r="J312" s="16">
        <f t="shared" si="57"/>
        <v>53.178146082763831</v>
      </c>
      <c r="K312" s="16">
        <f t="shared" si="61"/>
        <v>4.9196084016108372</v>
      </c>
      <c r="L312" s="16">
        <f t="shared" si="62"/>
        <v>0</v>
      </c>
      <c r="M312" s="16">
        <f t="shared" si="66"/>
        <v>7.1461636177971867E-7</v>
      </c>
      <c r="N312" s="16">
        <f t="shared" si="63"/>
        <v>4.4306214430342557E-7</v>
      </c>
      <c r="O312" s="16">
        <f t="shared" si="64"/>
        <v>4.4306214430342557E-7</v>
      </c>
      <c r="P312" s="1">
        <f>'App MESURE'!T308</f>
        <v>9.2317343393233553E-2</v>
      </c>
      <c r="Q312" s="85">
        <v>11.674833838709676</v>
      </c>
      <c r="R312" s="78">
        <f t="shared" si="58"/>
        <v>8.5224100867402654E-3</v>
      </c>
    </row>
    <row r="313" spans="1:18" s="1" customFormat="1" x14ac:dyDescent="0.2">
      <c r="A313" s="17">
        <v>42461</v>
      </c>
      <c r="B313" s="1">
        <f t="shared" si="67"/>
        <v>4</v>
      </c>
      <c r="C313" s="47"/>
      <c r="D313" s="47"/>
      <c r="E313" s="47"/>
      <c r="F313" s="51">
        <v>16.529834254143626</v>
      </c>
      <c r="G313" s="16">
        <f t="shared" si="59"/>
        <v>0</v>
      </c>
      <c r="H313" s="16">
        <f t="shared" si="60"/>
        <v>16.529834254143626</v>
      </c>
      <c r="I313" s="23">
        <f t="shared" si="65"/>
        <v>21.449442655754464</v>
      </c>
      <c r="J313" s="16">
        <f t="shared" si="57"/>
        <v>21.287315576444456</v>
      </c>
      <c r="K313" s="16">
        <f t="shared" si="61"/>
        <v>0.16212707931000736</v>
      </c>
      <c r="L313" s="16">
        <f t="shared" si="62"/>
        <v>0</v>
      </c>
      <c r="M313" s="16">
        <f t="shared" si="66"/>
        <v>2.715542174762931E-7</v>
      </c>
      <c r="N313" s="16">
        <f t="shared" si="63"/>
        <v>1.6836361483530171E-7</v>
      </c>
      <c r="O313" s="16">
        <f t="shared" si="64"/>
        <v>1.6836361483530171E-7</v>
      </c>
      <c r="P313" s="1">
        <f>'App MESURE'!T309</f>
        <v>1.6776104112997119E-2</v>
      </c>
      <c r="Q313" s="85">
        <v>15.635962933333333</v>
      </c>
      <c r="R313" s="78">
        <f t="shared" si="58"/>
        <v>2.8143202026740253E-4</v>
      </c>
    </row>
    <row r="314" spans="1:18" s="1" customFormat="1" x14ac:dyDescent="0.2">
      <c r="A314" s="17">
        <v>42491</v>
      </c>
      <c r="B314" s="1">
        <f t="shared" si="67"/>
        <v>5</v>
      </c>
      <c r="C314" s="47"/>
      <c r="D314" s="47"/>
      <c r="E314" s="47"/>
      <c r="F314" s="51">
        <v>59.0414364640882</v>
      </c>
      <c r="G314" s="16">
        <f t="shared" si="59"/>
        <v>0</v>
      </c>
      <c r="H314" s="16">
        <f t="shared" si="60"/>
        <v>59.0414364640882</v>
      </c>
      <c r="I314" s="23">
        <f t="shared" si="65"/>
        <v>59.203563543398204</v>
      </c>
      <c r="J314" s="16">
        <f t="shared" si="57"/>
        <v>57.182523838678492</v>
      </c>
      <c r="K314" s="16">
        <f t="shared" si="61"/>
        <v>2.0210397047197119</v>
      </c>
      <c r="L314" s="16">
        <f t="shared" si="62"/>
        <v>0</v>
      </c>
      <c r="M314" s="16">
        <f t="shared" si="66"/>
        <v>1.0319060264099139E-7</v>
      </c>
      <c r="N314" s="16">
        <f t="shared" si="63"/>
        <v>6.3978173637414658E-8</v>
      </c>
      <c r="O314" s="16">
        <f t="shared" si="64"/>
        <v>6.3978173637414658E-8</v>
      </c>
      <c r="P314" s="1">
        <f>'App MESURE'!T310</f>
        <v>8.0914355123003403E-3</v>
      </c>
      <c r="Q314" s="85">
        <v>19.056218483870961</v>
      </c>
      <c r="R314" s="78">
        <f t="shared" si="58"/>
        <v>6.5470293303275908E-5</v>
      </c>
    </row>
    <row r="315" spans="1:18" s="1" customFormat="1" x14ac:dyDescent="0.2">
      <c r="A315" s="17">
        <v>42522</v>
      </c>
      <c r="B315" s="1">
        <f t="shared" si="67"/>
        <v>6</v>
      </c>
      <c r="C315" s="47"/>
      <c r="D315" s="47"/>
      <c r="E315" s="47"/>
      <c r="F315" s="51">
        <v>3.280110497237565</v>
      </c>
      <c r="G315" s="16">
        <f t="shared" si="59"/>
        <v>0</v>
      </c>
      <c r="H315" s="16">
        <f t="shared" si="60"/>
        <v>3.280110497237565</v>
      </c>
      <c r="I315" s="23">
        <f t="shared" si="65"/>
        <v>5.3011502019572774</v>
      </c>
      <c r="J315" s="16">
        <f t="shared" si="57"/>
        <v>5.3004309176579465</v>
      </c>
      <c r="K315" s="16">
        <f t="shared" si="61"/>
        <v>7.1928429933088012E-4</v>
      </c>
      <c r="L315" s="16">
        <f t="shared" si="62"/>
        <v>0</v>
      </c>
      <c r="M315" s="16">
        <f t="shared" si="66"/>
        <v>3.9212429003576731E-8</v>
      </c>
      <c r="N315" s="16">
        <f t="shared" si="63"/>
        <v>2.4311705982217574E-8</v>
      </c>
      <c r="O315" s="16">
        <f t="shared" si="64"/>
        <v>2.4311705982217574E-8</v>
      </c>
      <c r="P315" s="1">
        <f>'App MESURE'!T311</f>
        <v>6.456486509171442E-3</v>
      </c>
      <c r="Q315" s="85">
        <v>24.398357133333331</v>
      </c>
      <c r="R315" s="78">
        <f t="shared" si="58"/>
        <v>4.1685904107300512E-5</v>
      </c>
    </row>
    <row r="316" spans="1:18" s="1" customFormat="1" x14ac:dyDescent="0.2">
      <c r="A316" s="17">
        <v>42552</v>
      </c>
      <c r="B316" s="1">
        <f t="shared" si="67"/>
        <v>7</v>
      </c>
      <c r="C316" s="47"/>
      <c r="D316" s="47"/>
      <c r="E316" s="47"/>
      <c r="F316" s="51">
        <v>10.446408839778991</v>
      </c>
      <c r="G316" s="16">
        <f t="shared" si="59"/>
        <v>0</v>
      </c>
      <c r="H316" s="16">
        <f t="shared" si="60"/>
        <v>10.446408839778991</v>
      </c>
      <c r="I316" s="23">
        <f t="shared" si="65"/>
        <v>10.447128124078322</v>
      </c>
      <c r="J316" s="16">
        <f t="shared" si="57"/>
        <v>10.444229594053303</v>
      </c>
      <c r="K316" s="16">
        <f t="shared" si="61"/>
        <v>2.8985300250194967E-3</v>
      </c>
      <c r="L316" s="16">
        <f t="shared" si="62"/>
        <v>0</v>
      </c>
      <c r="M316" s="16">
        <f t="shared" si="66"/>
        <v>1.4900723021359157E-8</v>
      </c>
      <c r="N316" s="16">
        <f t="shared" si="63"/>
        <v>9.2384482732426762E-9</v>
      </c>
      <c r="O316" s="16">
        <f t="shared" si="64"/>
        <v>9.2384482732426762E-9</v>
      </c>
      <c r="P316" s="1">
        <f>'App MESURE'!T312</f>
        <v>6.456486509171442E-3</v>
      </c>
      <c r="Q316" s="85">
        <v>29.067344451612904</v>
      </c>
      <c r="R316" s="78">
        <f t="shared" si="58"/>
        <v>4.16860987473649E-5</v>
      </c>
    </row>
    <row r="317" spans="1:18" s="1" customFormat="1" ht="13.5" thickBot="1" x14ac:dyDescent="0.25">
      <c r="A317" s="17">
        <v>42583</v>
      </c>
      <c r="B317" s="4">
        <f t="shared" si="67"/>
        <v>8</v>
      </c>
      <c r="C317" s="48"/>
      <c r="D317" s="48"/>
      <c r="E317" s="48"/>
      <c r="F317" s="58">
        <v>12.086740331491693</v>
      </c>
      <c r="G317" s="25">
        <f t="shared" si="59"/>
        <v>0</v>
      </c>
      <c r="H317" s="25">
        <f t="shared" si="60"/>
        <v>12.086740331491693</v>
      </c>
      <c r="I317" s="24">
        <f t="shared" si="65"/>
        <v>12.089638861516713</v>
      </c>
      <c r="J317" s="25">
        <f t="shared" si="57"/>
        <v>12.085198408788843</v>
      </c>
      <c r="K317" s="25">
        <f t="shared" si="61"/>
        <v>4.4404527278700812E-3</v>
      </c>
      <c r="L317" s="25">
        <f t="shared" si="62"/>
        <v>0</v>
      </c>
      <c r="M317" s="25">
        <f t="shared" si="66"/>
        <v>5.6622747481164804E-9</v>
      </c>
      <c r="N317" s="25">
        <f t="shared" si="63"/>
        <v>3.5106103438322178E-9</v>
      </c>
      <c r="O317" s="25">
        <f t="shared" si="64"/>
        <v>3.5106103438322178E-9</v>
      </c>
      <c r="P317" s="4">
        <f>'App MESURE'!T313</f>
        <v>6.456486509171442E-3</v>
      </c>
      <c r="Q317" s="86">
        <v>29.151909225806449</v>
      </c>
      <c r="R317" s="79">
        <f t="shared" si="58"/>
        <v>4.1686172710708508E-5</v>
      </c>
    </row>
    <row r="318" spans="1:18" s="1" customFormat="1" x14ac:dyDescent="0.2">
      <c r="A318" s="17">
        <v>42614</v>
      </c>
      <c r="B318" s="1">
        <f t="shared" si="67"/>
        <v>9</v>
      </c>
      <c r="C318" s="47"/>
      <c r="D318" s="47"/>
      <c r="E318" s="47"/>
      <c r="F318" s="51">
        <v>10.499999999999973</v>
      </c>
      <c r="G318" s="16">
        <f t="shared" si="59"/>
        <v>0</v>
      </c>
      <c r="H318" s="16">
        <f t="shared" si="60"/>
        <v>10.499999999999973</v>
      </c>
      <c r="I318" s="23">
        <f t="shared" si="65"/>
        <v>10.504440452727843</v>
      </c>
      <c r="J318" s="16">
        <f t="shared" si="57"/>
        <v>10.498692009835356</v>
      </c>
      <c r="K318" s="16">
        <f t="shared" si="61"/>
        <v>5.7484428924876596E-3</v>
      </c>
      <c r="L318" s="16">
        <f t="shared" si="62"/>
        <v>0</v>
      </c>
      <c r="M318" s="16">
        <f t="shared" si="66"/>
        <v>2.1516644042842626E-9</v>
      </c>
      <c r="N318" s="16">
        <f t="shared" si="63"/>
        <v>1.3340319306562428E-9</v>
      </c>
      <c r="O318" s="16">
        <f t="shared" si="64"/>
        <v>1.3340319306562428E-9</v>
      </c>
      <c r="P318" s="1">
        <f>'App MESURE'!T314</f>
        <v>2.2608463592948661E-2</v>
      </c>
      <c r="Q318" s="85">
        <v>24.202184200000008</v>
      </c>
      <c r="R318" s="78">
        <f t="shared" si="58"/>
        <v>5.1114256571286221E-4</v>
      </c>
    </row>
    <row r="319" spans="1:18" s="1" customFormat="1" x14ac:dyDescent="0.2">
      <c r="A319" s="17">
        <v>42644</v>
      </c>
      <c r="B319" s="1">
        <f t="shared" si="67"/>
        <v>10</v>
      </c>
      <c r="C319" s="47"/>
      <c r="D319" s="47"/>
      <c r="E319" s="47"/>
      <c r="F319" s="51">
        <v>28.635359116021959</v>
      </c>
      <c r="G319" s="16">
        <f t="shared" si="59"/>
        <v>0</v>
      </c>
      <c r="H319" s="16">
        <f t="shared" si="60"/>
        <v>28.635359116021959</v>
      </c>
      <c r="I319" s="23">
        <f t="shared" si="65"/>
        <v>28.641107558914449</v>
      </c>
      <c r="J319" s="16">
        <f t="shared" si="57"/>
        <v>28.455516407012855</v>
      </c>
      <c r="K319" s="16">
        <f t="shared" si="61"/>
        <v>0.18559115190159403</v>
      </c>
      <c r="L319" s="16">
        <f t="shared" si="62"/>
        <v>0</v>
      </c>
      <c r="M319" s="16">
        <f t="shared" si="66"/>
        <v>8.1763247362801979E-10</v>
      </c>
      <c r="N319" s="16">
        <f t="shared" si="63"/>
        <v>5.0693213364937228E-10</v>
      </c>
      <c r="O319" s="16">
        <f t="shared" si="64"/>
        <v>5.0693213364937228E-10</v>
      </c>
      <c r="P319" s="1">
        <f>'App MESURE'!T315</f>
        <v>0.23047574100158436</v>
      </c>
      <c r="Q319" s="85">
        <v>20.83464764516129</v>
      </c>
      <c r="R319" s="78">
        <f t="shared" si="58"/>
        <v>5.3119066956558277E-2</v>
      </c>
    </row>
    <row r="320" spans="1:18" s="1" customFormat="1" x14ac:dyDescent="0.2">
      <c r="A320" s="17">
        <v>42675</v>
      </c>
      <c r="B320" s="1">
        <f t="shared" si="67"/>
        <v>11</v>
      </c>
      <c r="C320" s="47"/>
      <c r="D320" s="47"/>
      <c r="E320" s="47"/>
      <c r="F320" s="51">
        <v>77.129834254143461</v>
      </c>
      <c r="G320" s="16">
        <f t="shared" si="59"/>
        <v>0.23504650826295831</v>
      </c>
      <c r="H320" s="16">
        <f t="shared" si="60"/>
        <v>76.894787745880507</v>
      </c>
      <c r="I320" s="23">
        <f t="shared" si="65"/>
        <v>77.080378897782097</v>
      </c>
      <c r="J320" s="16">
        <f t="shared" si="57"/>
        <v>68.193890642200259</v>
      </c>
      <c r="K320" s="16">
        <f t="shared" si="61"/>
        <v>8.8864882555818383</v>
      </c>
      <c r="L320" s="16">
        <f t="shared" si="62"/>
        <v>0</v>
      </c>
      <c r="M320" s="16">
        <f t="shared" si="66"/>
        <v>3.1070033997864751E-10</v>
      </c>
      <c r="N320" s="16">
        <f t="shared" si="63"/>
        <v>1.9263421078676146E-10</v>
      </c>
      <c r="O320" s="16">
        <f t="shared" si="64"/>
        <v>0.23504650845559252</v>
      </c>
      <c r="P320" s="1">
        <f>'App MESURE'!T316</f>
        <v>0.14349541266633523</v>
      </c>
      <c r="Q320" s="85">
        <v>13.17827170333333</v>
      </c>
      <c r="R320" s="78">
        <f t="shared" si="58"/>
        <v>8.3816031402137656E-3</v>
      </c>
    </row>
    <row r="321" spans="1:18" s="1" customFormat="1" x14ac:dyDescent="0.2">
      <c r="A321" s="17">
        <v>42705</v>
      </c>
      <c r="B321" s="1">
        <f t="shared" si="67"/>
        <v>12</v>
      </c>
      <c r="C321" s="47"/>
      <c r="D321" s="47"/>
      <c r="E321" s="47"/>
      <c r="F321" s="51">
        <v>67.149171270718142</v>
      </c>
      <c r="G321" s="16">
        <f t="shared" si="59"/>
        <v>3.5433248594451926E-2</v>
      </c>
      <c r="H321" s="16">
        <f t="shared" si="60"/>
        <v>67.113738022123684</v>
      </c>
      <c r="I321" s="23">
        <f t="shared" si="65"/>
        <v>76.000226277705522</v>
      </c>
      <c r="J321" s="16">
        <f t="shared" si="57"/>
        <v>64.175049592599166</v>
      </c>
      <c r="K321" s="16">
        <f t="shared" si="61"/>
        <v>11.825176685106356</v>
      </c>
      <c r="L321" s="16">
        <f t="shared" si="62"/>
        <v>0</v>
      </c>
      <c r="M321" s="16">
        <f t="shared" si="66"/>
        <v>1.1806612919188604E-10</v>
      </c>
      <c r="N321" s="16">
        <f t="shared" si="63"/>
        <v>7.3201000098969341E-11</v>
      </c>
      <c r="O321" s="16">
        <f t="shared" si="64"/>
        <v>3.5433248667652927E-2</v>
      </c>
      <c r="P321" s="1">
        <f>'App MESURE'!T317</f>
        <v>0.26395574765801372</v>
      </c>
      <c r="Q321" s="85">
        <v>10.226638761290321</v>
      </c>
      <c r="R321" s="78">
        <f t="shared" si="58"/>
        <v>5.2222532544799444E-2</v>
      </c>
    </row>
    <row r="322" spans="1:18" s="1" customFormat="1" x14ac:dyDescent="0.2">
      <c r="A322" s="17">
        <v>42736</v>
      </c>
      <c r="B322" s="1">
        <f t="shared" si="67"/>
        <v>1</v>
      </c>
      <c r="C322" s="47"/>
      <c r="D322" s="47"/>
      <c r="E322" s="47"/>
      <c r="F322" s="51">
        <v>49.73149171270714</v>
      </c>
      <c r="G322" s="16">
        <f t="shared" si="59"/>
        <v>0</v>
      </c>
      <c r="H322" s="16">
        <f t="shared" si="60"/>
        <v>49.73149171270714</v>
      </c>
      <c r="I322" s="23">
        <f t="shared" si="65"/>
        <v>61.556668397813496</v>
      </c>
      <c r="J322" s="16">
        <f t="shared" si="57"/>
        <v>53.154789520689398</v>
      </c>
      <c r="K322" s="16">
        <f t="shared" si="61"/>
        <v>8.4018788771240978</v>
      </c>
      <c r="L322" s="16">
        <f t="shared" si="62"/>
        <v>0</v>
      </c>
      <c r="M322" s="16">
        <f t="shared" si="66"/>
        <v>4.4865129092916702E-11</v>
      </c>
      <c r="N322" s="16">
        <f t="shared" si="63"/>
        <v>2.7816380037608356E-11</v>
      </c>
      <c r="O322" s="16">
        <f t="shared" si="64"/>
        <v>2.7816380037608356E-11</v>
      </c>
      <c r="P322" s="1">
        <f>'App MESURE'!T318</f>
        <v>6.8938614017282157E-2</v>
      </c>
      <c r="Q322" s="85">
        <v>8.295337432258064</v>
      </c>
      <c r="R322" s="78">
        <f t="shared" si="58"/>
        <v>4.7525324987885672E-3</v>
      </c>
    </row>
    <row r="323" spans="1:18" s="1" customFormat="1" x14ac:dyDescent="0.2">
      <c r="A323" s="17">
        <v>42767</v>
      </c>
      <c r="B323" s="1">
        <f t="shared" si="67"/>
        <v>2</v>
      </c>
      <c r="C323" s="47"/>
      <c r="D323" s="47"/>
      <c r="E323" s="47"/>
      <c r="F323" s="51">
        <v>77.257458563535835</v>
      </c>
      <c r="G323" s="16">
        <f t="shared" si="59"/>
        <v>0.23759899445080579</v>
      </c>
      <c r="H323" s="16">
        <f t="shared" si="60"/>
        <v>77.019859569085028</v>
      </c>
      <c r="I323" s="23">
        <f t="shared" si="65"/>
        <v>85.421738446209133</v>
      </c>
      <c r="J323" s="16">
        <f t="shared" si="57"/>
        <v>71.38520498405056</v>
      </c>
      <c r="K323" s="16">
        <f t="shared" si="61"/>
        <v>14.036533462158573</v>
      </c>
      <c r="L323" s="16">
        <f t="shared" si="62"/>
        <v>0</v>
      </c>
      <c r="M323" s="16">
        <f t="shared" si="66"/>
        <v>1.7048749055308346E-11</v>
      </c>
      <c r="N323" s="16">
        <f t="shared" si="63"/>
        <v>1.0570224414291174E-11</v>
      </c>
      <c r="O323" s="16">
        <f t="shared" si="64"/>
        <v>0.237598994461376</v>
      </c>
      <c r="P323" s="1">
        <f>'App MESURE'!T319</f>
        <v>0.21323699640558175</v>
      </c>
      <c r="Q323" s="85">
        <v>11.441111071428571</v>
      </c>
      <c r="R323" s="78">
        <f t="shared" si="58"/>
        <v>5.9350694927052302E-4</v>
      </c>
    </row>
    <row r="324" spans="1:18" s="1" customFormat="1" x14ac:dyDescent="0.2">
      <c r="A324" s="17">
        <v>42795</v>
      </c>
      <c r="B324" s="1">
        <f t="shared" si="67"/>
        <v>3</v>
      </c>
      <c r="C324" s="47"/>
      <c r="D324" s="47"/>
      <c r="E324" s="47"/>
      <c r="F324" s="51">
        <v>16.963535911602182</v>
      </c>
      <c r="G324" s="16">
        <f t="shared" si="59"/>
        <v>0</v>
      </c>
      <c r="H324" s="16">
        <f t="shared" si="60"/>
        <v>16.963535911602182</v>
      </c>
      <c r="I324" s="23">
        <f t="shared" si="65"/>
        <v>31.000069373760756</v>
      </c>
      <c r="J324" s="16">
        <f t="shared" si="57"/>
        <v>30.364120070577833</v>
      </c>
      <c r="K324" s="16">
        <f t="shared" si="61"/>
        <v>0.63594930318292242</v>
      </c>
      <c r="L324" s="16">
        <f t="shared" si="62"/>
        <v>0</v>
      </c>
      <c r="M324" s="16">
        <f t="shared" si="66"/>
        <v>6.478524641017172E-12</v>
      </c>
      <c r="N324" s="16">
        <f t="shared" si="63"/>
        <v>4.0166852774306464E-12</v>
      </c>
      <c r="O324" s="16">
        <f t="shared" si="64"/>
        <v>4.0166852774306464E-12</v>
      </c>
      <c r="P324" s="1">
        <f>'App MESURE'!T320</f>
        <v>4.4612239040791035E-2</v>
      </c>
      <c r="Q324" s="85">
        <v>13.607772251612905</v>
      </c>
      <c r="R324" s="78">
        <f t="shared" si="58"/>
        <v>1.9902518718742934E-3</v>
      </c>
    </row>
    <row r="325" spans="1:18" s="1" customFormat="1" x14ac:dyDescent="0.2">
      <c r="A325" s="17">
        <v>42826</v>
      </c>
      <c r="B325" s="1">
        <f t="shared" si="67"/>
        <v>4</v>
      </c>
      <c r="C325" s="47"/>
      <c r="D325" s="47"/>
      <c r="E325" s="47"/>
      <c r="F325" s="51">
        <v>33.838121546961297</v>
      </c>
      <c r="G325" s="16">
        <f t="shared" si="59"/>
        <v>0</v>
      </c>
      <c r="H325" s="16">
        <f t="shared" si="60"/>
        <v>33.838121546961297</v>
      </c>
      <c r="I325" s="23">
        <f t="shared" si="65"/>
        <v>34.474070850144216</v>
      </c>
      <c r="J325" s="16">
        <f t="shared" si="57"/>
        <v>34.090356467953484</v>
      </c>
      <c r="K325" s="16">
        <f t="shared" si="61"/>
        <v>0.38371438219073184</v>
      </c>
      <c r="L325" s="16">
        <f t="shared" si="62"/>
        <v>0</v>
      </c>
      <c r="M325" s="16">
        <f t="shared" si="66"/>
        <v>2.4618393635865255E-12</v>
      </c>
      <c r="N325" s="16">
        <f t="shared" si="63"/>
        <v>1.5263404054236457E-12</v>
      </c>
      <c r="O325" s="16">
        <f t="shared" si="64"/>
        <v>1.5263404054236457E-12</v>
      </c>
      <c r="P325" s="1">
        <f>'App MESURE'!T321</f>
        <v>7.1989824577261569E-3</v>
      </c>
      <c r="Q325" s="85">
        <v>19.582847566666668</v>
      </c>
      <c r="R325" s="78">
        <f t="shared" si="58"/>
        <v>5.182534840467274E-5</v>
      </c>
    </row>
    <row r="326" spans="1:18" s="1" customFormat="1" x14ac:dyDescent="0.2">
      <c r="A326" s="17">
        <v>42856</v>
      </c>
      <c r="B326" s="1">
        <f t="shared" si="67"/>
        <v>5</v>
      </c>
      <c r="C326" s="47"/>
      <c r="D326" s="47"/>
      <c r="E326" s="47"/>
      <c r="F326" s="51">
        <v>8.8944751381215319</v>
      </c>
      <c r="G326" s="16">
        <f t="shared" si="59"/>
        <v>0</v>
      </c>
      <c r="H326" s="16">
        <f t="shared" si="60"/>
        <v>8.8944751381215319</v>
      </c>
      <c r="I326" s="23">
        <f t="shared" si="65"/>
        <v>9.2781895203122637</v>
      </c>
      <c r="J326" s="16">
        <f t="shared" si="57"/>
        <v>9.273077471344024</v>
      </c>
      <c r="K326" s="16">
        <f t="shared" si="61"/>
        <v>5.1120489682396908E-3</v>
      </c>
      <c r="L326" s="16">
        <f t="shared" si="62"/>
        <v>0</v>
      </c>
      <c r="M326" s="16">
        <f t="shared" si="66"/>
        <v>9.3549895816287981E-13</v>
      </c>
      <c r="N326" s="16">
        <f t="shared" si="63"/>
        <v>5.8000935406098546E-13</v>
      </c>
      <c r="O326" s="16">
        <f t="shared" si="64"/>
        <v>5.8000935406098546E-13</v>
      </c>
      <c r="P326" s="1">
        <f>'App MESURE'!T322</f>
        <v>6.456486509171442E-3</v>
      </c>
      <c r="Q326" s="85">
        <v>22.386606612903233</v>
      </c>
      <c r="R326" s="78">
        <f t="shared" si="58"/>
        <v>4.1686218035623194E-5</v>
      </c>
    </row>
    <row r="327" spans="1:18" s="1" customFormat="1" x14ac:dyDescent="0.2">
      <c r="A327" s="17">
        <v>42887</v>
      </c>
      <c r="B327" s="1">
        <f t="shared" si="67"/>
        <v>6</v>
      </c>
      <c r="C327" s="47"/>
      <c r="D327" s="47"/>
      <c r="E327" s="47"/>
      <c r="F327" s="51">
        <v>16.339779005524843</v>
      </c>
      <c r="G327" s="16">
        <f t="shared" si="59"/>
        <v>0</v>
      </c>
      <c r="H327" s="16">
        <f t="shared" si="60"/>
        <v>16.339779005524843</v>
      </c>
      <c r="I327" s="23">
        <f t="shared" si="65"/>
        <v>16.344891054493083</v>
      </c>
      <c r="J327" s="16">
        <f t="shared" ref="J327:J390" si="68">I327/SQRT(1+(I327/($K$2*(300+(25*Q327)+0.05*(Q327)^3)))^2)</f>
        <v>16.329739096910718</v>
      </c>
      <c r="K327" s="16">
        <f t="shared" si="61"/>
        <v>1.5151957582364872E-2</v>
      </c>
      <c r="L327" s="16">
        <f t="shared" si="62"/>
        <v>0</v>
      </c>
      <c r="M327" s="16">
        <f t="shared" si="66"/>
        <v>3.5548960410189435E-13</v>
      </c>
      <c r="N327" s="16">
        <f t="shared" si="63"/>
        <v>2.2040355454317448E-13</v>
      </c>
      <c r="O327" s="16">
        <f t="shared" si="64"/>
        <v>2.2040355454317448E-13</v>
      </c>
      <c r="P327" s="1">
        <f>'App MESURE'!T323</f>
        <v>6.456486509171442E-3</v>
      </c>
      <c r="Q327" s="85">
        <v>26.772950566666662</v>
      </c>
      <c r="R327" s="78">
        <f t="shared" ref="R327:R390" si="69">(P327-O327)^2</f>
        <v>4.1686218040266771E-5</v>
      </c>
    </row>
    <row r="328" spans="1:18" s="1" customFormat="1" x14ac:dyDescent="0.2">
      <c r="A328" s="17">
        <v>42917</v>
      </c>
      <c r="B328" s="1">
        <f t="shared" si="67"/>
        <v>7</v>
      </c>
      <c r="C328" s="47"/>
      <c r="D328" s="47"/>
      <c r="E328" s="47"/>
      <c r="F328" s="51">
        <v>3.6966850828729245</v>
      </c>
      <c r="G328" s="16">
        <f t="shared" si="59"/>
        <v>0</v>
      </c>
      <c r="H328" s="16">
        <f t="shared" si="60"/>
        <v>3.6966850828729245</v>
      </c>
      <c r="I328" s="23">
        <f t="shared" si="65"/>
        <v>3.7118370404552894</v>
      </c>
      <c r="J328" s="16">
        <f t="shared" si="68"/>
        <v>3.7116934571398845</v>
      </c>
      <c r="K328" s="16">
        <f t="shared" si="61"/>
        <v>1.4358331540487157E-4</v>
      </c>
      <c r="L328" s="16">
        <f t="shared" si="62"/>
        <v>0</v>
      </c>
      <c r="M328" s="16">
        <f t="shared" si="66"/>
        <v>1.3508604955871987E-13</v>
      </c>
      <c r="N328" s="16">
        <f t="shared" si="63"/>
        <v>8.375335072640632E-14</v>
      </c>
      <c r="O328" s="16">
        <f t="shared" si="64"/>
        <v>8.375335072640632E-14</v>
      </c>
      <c r="P328" s="1">
        <f>'App MESURE'!T324</f>
        <v>6.456486509171442E-3</v>
      </c>
      <c r="Q328" s="85">
        <v>28.334435709677418</v>
      </c>
      <c r="R328" s="78">
        <f t="shared" si="69"/>
        <v>4.168621804203133E-5</v>
      </c>
    </row>
    <row r="329" spans="1:18" s="1" customFormat="1" ht="13.5" thickBot="1" x14ac:dyDescent="0.25">
      <c r="A329" s="17">
        <v>42948</v>
      </c>
      <c r="B329" s="4">
        <f t="shared" si="67"/>
        <v>8</v>
      </c>
      <c r="C329" s="48"/>
      <c r="D329" s="48"/>
      <c r="E329" s="48"/>
      <c r="F329" s="58">
        <v>18.130386740331431</v>
      </c>
      <c r="G329" s="25">
        <f t="shared" si="59"/>
        <v>0</v>
      </c>
      <c r="H329" s="25">
        <f t="shared" si="60"/>
        <v>18.130386740331431</v>
      </c>
      <c r="I329" s="24">
        <f t="shared" si="65"/>
        <v>18.130530323646838</v>
      </c>
      <c r="J329" s="25">
        <f t="shared" si="68"/>
        <v>18.114923955250216</v>
      </c>
      <c r="K329" s="25">
        <f t="shared" si="61"/>
        <v>1.5606368396621662E-2</v>
      </c>
      <c r="L329" s="25">
        <f t="shared" si="62"/>
        <v>0</v>
      </c>
      <c r="M329" s="25">
        <f t="shared" si="66"/>
        <v>5.1332698832313548E-14</v>
      </c>
      <c r="N329" s="25">
        <f t="shared" si="63"/>
        <v>3.18262732760344E-14</v>
      </c>
      <c r="O329" s="25">
        <f t="shared" si="64"/>
        <v>3.18262732760344E-14</v>
      </c>
      <c r="P329" s="4">
        <f>'App MESURE'!T325</f>
        <v>6.5814507641876636E-3</v>
      </c>
      <c r="Q329" s="86">
        <v>28.840696032258069</v>
      </c>
      <c r="R329" s="79">
        <f t="shared" si="69"/>
        <v>4.3315494161007457E-5</v>
      </c>
    </row>
    <row r="330" spans="1:18" s="1" customFormat="1" x14ac:dyDescent="0.2">
      <c r="A330" s="17">
        <v>42979</v>
      </c>
      <c r="B330" s="1">
        <f t="shared" si="67"/>
        <v>9</v>
      </c>
      <c r="C330" s="47"/>
      <c r="D330" s="47"/>
      <c r="E330" s="47"/>
      <c r="F330" s="51">
        <v>1.1635359116022084</v>
      </c>
      <c r="G330" s="16">
        <f t="shared" si="59"/>
        <v>0</v>
      </c>
      <c r="H330" s="16">
        <f t="shared" si="60"/>
        <v>1.1635359116022084</v>
      </c>
      <c r="I330" s="23">
        <f t="shared" si="65"/>
        <v>1.17914227999883</v>
      </c>
      <c r="J330" s="16">
        <f t="shared" si="68"/>
        <v>1.1791347005578161</v>
      </c>
      <c r="K330" s="16">
        <f t="shared" si="61"/>
        <v>7.5794410139273793E-6</v>
      </c>
      <c r="L330" s="16">
        <f t="shared" si="62"/>
        <v>0</v>
      </c>
      <c r="M330" s="16">
        <f t="shared" si="66"/>
        <v>1.9506425556279148E-14</v>
      </c>
      <c r="N330" s="16">
        <f t="shared" si="63"/>
        <v>1.2093983844893072E-14</v>
      </c>
      <c r="O330" s="16">
        <f t="shared" si="64"/>
        <v>1.2093983844893072E-14</v>
      </c>
      <c r="P330" s="1">
        <f>'App MESURE'!T326</f>
        <v>7.7477838110057316E-3</v>
      </c>
      <c r="Q330" s="85">
        <v>24.710735933333336</v>
      </c>
      <c r="R330" s="78">
        <f t="shared" si="69"/>
        <v>6.0028153981895101E-5</v>
      </c>
    </row>
    <row r="331" spans="1:18" s="1" customFormat="1" x14ac:dyDescent="0.2">
      <c r="A331" s="17">
        <v>43009</v>
      </c>
      <c r="B331" s="1">
        <f t="shared" si="67"/>
        <v>10</v>
      </c>
      <c r="C331" s="47"/>
      <c r="D331" s="47"/>
      <c r="E331" s="47"/>
      <c r="F331" s="51">
        <v>7.2580110497237484</v>
      </c>
      <c r="G331" s="16">
        <f t="shared" si="59"/>
        <v>0</v>
      </c>
      <c r="H331" s="16">
        <f t="shared" si="60"/>
        <v>7.2580110497237484</v>
      </c>
      <c r="I331" s="23">
        <f t="shared" si="65"/>
        <v>7.2580186291647628</v>
      </c>
      <c r="J331" s="16">
        <f t="shared" si="68"/>
        <v>7.2556649724476037</v>
      </c>
      <c r="K331" s="16">
        <f t="shared" si="61"/>
        <v>2.3536567171591471E-3</v>
      </c>
      <c r="L331" s="16">
        <f t="shared" si="62"/>
        <v>0</v>
      </c>
      <c r="M331" s="16">
        <f t="shared" si="66"/>
        <v>7.4124417113860766E-15</v>
      </c>
      <c r="N331" s="16">
        <f t="shared" si="63"/>
        <v>4.5957138610593676E-15</v>
      </c>
      <c r="O331" s="16">
        <f t="shared" si="64"/>
        <v>4.5957138610593676E-15</v>
      </c>
      <c r="P331" s="1">
        <f>'App MESURE'!T327</f>
        <v>8.57046515652919E-3</v>
      </c>
      <c r="Q331" s="85">
        <v>22.665355451612903</v>
      </c>
      <c r="R331" s="78">
        <f t="shared" si="69"/>
        <v>7.3452872999202145E-5</v>
      </c>
    </row>
    <row r="332" spans="1:18" s="1" customFormat="1" x14ac:dyDescent="0.2">
      <c r="A332" s="17">
        <v>43040</v>
      </c>
      <c r="B332" s="1">
        <f t="shared" si="67"/>
        <v>11</v>
      </c>
      <c r="C332" s="47"/>
      <c r="D332" s="47"/>
      <c r="E332" s="47"/>
      <c r="F332" s="51">
        <v>30.193922651933633</v>
      </c>
      <c r="G332" s="16">
        <f t="shared" si="59"/>
        <v>0</v>
      </c>
      <c r="H332" s="16">
        <f t="shared" si="60"/>
        <v>30.193922651933633</v>
      </c>
      <c r="I332" s="23">
        <f t="shared" si="65"/>
        <v>30.196276308650791</v>
      </c>
      <c r="J332" s="16">
        <f t="shared" si="68"/>
        <v>29.732429411184075</v>
      </c>
      <c r="K332" s="16">
        <f t="shared" si="61"/>
        <v>0.46384689746671626</v>
      </c>
      <c r="L332" s="16">
        <f t="shared" si="62"/>
        <v>0</v>
      </c>
      <c r="M332" s="16">
        <f t="shared" si="66"/>
        <v>2.816727850326709E-15</v>
      </c>
      <c r="N332" s="16">
        <f t="shared" si="63"/>
        <v>1.7463712672025596E-15</v>
      </c>
      <c r="O332" s="16">
        <f t="shared" si="64"/>
        <v>1.7463712672025596E-15</v>
      </c>
      <c r="P332" s="1">
        <f>'App MESURE'!T328</f>
        <v>9.3726662491472088E-2</v>
      </c>
      <c r="Q332" s="85">
        <v>15.371326716666667</v>
      </c>
      <c r="R332" s="78">
        <f t="shared" si="69"/>
        <v>8.7846872617899936E-3</v>
      </c>
    </row>
    <row r="333" spans="1:18" s="1" customFormat="1" x14ac:dyDescent="0.2">
      <c r="A333" s="17">
        <v>43070</v>
      </c>
      <c r="B333" s="1">
        <f t="shared" si="67"/>
        <v>12</v>
      </c>
      <c r="C333" s="47"/>
      <c r="D333" s="47"/>
      <c r="E333" s="47"/>
      <c r="F333" s="51">
        <v>37.329834254143634</v>
      </c>
      <c r="G333" s="16">
        <f t="shared" si="59"/>
        <v>0</v>
      </c>
      <c r="H333" s="16">
        <f t="shared" si="60"/>
        <v>37.329834254143634</v>
      </c>
      <c r="I333" s="23">
        <f t="shared" si="65"/>
        <v>37.79368115161035</v>
      </c>
      <c r="J333" s="16">
        <f t="shared" si="68"/>
        <v>35.788564662237924</v>
      </c>
      <c r="K333" s="16">
        <f t="shared" si="61"/>
        <v>2.0051164893724263</v>
      </c>
      <c r="L333" s="16">
        <f t="shared" si="62"/>
        <v>0</v>
      </c>
      <c r="M333" s="16">
        <f t="shared" si="66"/>
        <v>1.0703565831241494E-15</v>
      </c>
      <c r="N333" s="16">
        <f t="shared" si="63"/>
        <v>6.6362108153697263E-16</v>
      </c>
      <c r="O333" s="16">
        <f t="shared" si="64"/>
        <v>6.6362108153697263E-16</v>
      </c>
      <c r="P333" s="1">
        <f>'App MESURE'!T329</f>
        <v>0.15111302537836571</v>
      </c>
      <c r="Q333" s="85">
        <v>9.1277938161290315</v>
      </c>
      <c r="R333" s="78">
        <f t="shared" si="69"/>
        <v>2.2835146439002398E-2</v>
      </c>
    </row>
    <row r="334" spans="1:18" s="1" customFormat="1" x14ac:dyDescent="0.2">
      <c r="A334" s="17">
        <v>43101</v>
      </c>
      <c r="B334" s="1">
        <f t="shared" si="67"/>
        <v>1</v>
      </c>
      <c r="C334" s="47"/>
      <c r="D334" s="47"/>
      <c r="E334" s="47"/>
      <c r="F334" s="51">
        <v>82.82209944751358</v>
      </c>
      <c r="G334" s="16">
        <f t="shared" ref="G334:G397" si="70">IF((F334-$J$2)&gt;0,$I$2*(F334-$J$2),0)</f>
        <v>0.34889181213036069</v>
      </c>
      <c r="H334" s="16">
        <f t="shared" ref="H334:H397" si="71">F334-G334</f>
        <v>82.473207635383218</v>
      </c>
      <c r="I334" s="23">
        <f t="shared" si="65"/>
        <v>84.478324124755645</v>
      </c>
      <c r="J334" s="16">
        <f t="shared" si="68"/>
        <v>67.296374125933454</v>
      </c>
      <c r="K334" s="16">
        <f t="shared" ref="K334:K397" si="72">I334-J334</f>
        <v>17.181949998822191</v>
      </c>
      <c r="L334" s="16">
        <f t="shared" ref="L334:L397" si="73">IF(K334&gt;$N$2,(K334-$N$2)/$L$2,0)</f>
        <v>0</v>
      </c>
      <c r="M334" s="16">
        <f t="shared" si="66"/>
        <v>4.067355015871768E-16</v>
      </c>
      <c r="N334" s="16">
        <f t="shared" ref="N334:N397" si="74">$M$2*M334</f>
        <v>2.5217601098404961E-16</v>
      </c>
      <c r="O334" s="16">
        <f t="shared" ref="O334:O397" si="75">N334+G334</f>
        <v>0.34889181213036097</v>
      </c>
      <c r="P334" s="1">
        <f>'App MESURE'!T330</f>
        <v>0.31502447320797605</v>
      </c>
      <c r="Q334" s="85">
        <v>9.1241043322580655</v>
      </c>
      <c r="R334" s="78">
        <f t="shared" si="69"/>
        <v>1.1469966456836883E-3</v>
      </c>
    </row>
    <row r="335" spans="1:18" s="1" customFormat="1" x14ac:dyDescent="0.2">
      <c r="A335" s="17">
        <v>43132</v>
      </c>
      <c r="B335" s="1">
        <f t="shared" si="67"/>
        <v>2</v>
      </c>
      <c r="C335" s="47"/>
      <c r="D335" s="47"/>
      <c r="E335" s="47"/>
      <c r="F335" s="51">
        <v>76.903867403314692</v>
      </c>
      <c r="G335" s="16">
        <f t="shared" si="70"/>
        <v>0.23052717124638292</v>
      </c>
      <c r="H335" s="16">
        <f t="shared" si="71"/>
        <v>76.673340232068313</v>
      </c>
      <c r="I335" s="23">
        <f t="shared" ref="I335:I398" si="76">H335+K334-L334</f>
        <v>93.855290230890503</v>
      </c>
      <c r="J335" s="16">
        <f t="shared" si="68"/>
        <v>71.543903135372403</v>
      </c>
      <c r="K335" s="16">
        <f t="shared" si="72"/>
        <v>22.3113870955181</v>
      </c>
      <c r="L335" s="16">
        <f t="shared" si="73"/>
        <v>0</v>
      </c>
      <c r="M335" s="16">
        <f t="shared" ref="M335:M398" si="77">L335+M334-N334</f>
        <v>1.5455949060312719E-16</v>
      </c>
      <c r="N335" s="16">
        <f t="shared" si="74"/>
        <v>9.5826884173938857E-17</v>
      </c>
      <c r="O335" s="16">
        <f t="shared" si="75"/>
        <v>0.230527171246383</v>
      </c>
      <c r="P335" s="1">
        <f>'App MESURE'!T331</f>
        <v>0.3247036242103486</v>
      </c>
      <c r="Q335" s="85">
        <v>9.0162899285714282</v>
      </c>
      <c r="R335" s="78">
        <f t="shared" si="69"/>
        <v>8.869204292874024E-3</v>
      </c>
    </row>
    <row r="336" spans="1:18" s="1" customFormat="1" x14ac:dyDescent="0.2">
      <c r="A336" s="17">
        <v>43160</v>
      </c>
      <c r="B336" s="1">
        <f t="shared" si="67"/>
        <v>3</v>
      </c>
      <c r="C336" s="47"/>
      <c r="D336" s="47"/>
      <c r="E336" s="47"/>
      <c r="F336" s="51">
        <v>125.063535911602</v>
      </c>
      <c r="G336" s="16">
        <f t="shared" si="70"/>
        <v>1.1937205414121292</v>
      </c>
      <c r="H336" s="16">
        <f t="shared" si="71"/>
        <v>123.86981537018987</v>
      </c>
      <c r="I336" s="23">
        <f t="shared" si="76"/>
        <v>146.18120246570797</v>
      </c>
      <c r="J336" s="16">
        <f t="shared" si="68"/>
        <v>98.763051399315685</v>
      </c>
      <c r="K336" s="16">
        <f t="shared" si="72"/>
        <v>47.418151066392284</v>
      </c>
      <c r="L336" s="16">
        <f t="shared" si="73"/>
        <v>0.77048175289518517</v>
      </c>
      <c r="M336" s="16">
        <f t="shared" si="77"/>
        <v>0.77048175289518517</v>
      </c>
      <c r="N336" s="16">
        <f t="shared" si="74"/>
        <v>0.47769868679501482</v>
      </c>
      <c r="O336" s="16">
        <f t="shared" si="75"/>
        <v>1.6714192282071441</v>
      </c>
      <c r="P336" s="1">
        <f>'App MESURE'!T332</f>
        <v>0.67913907126149131</v>
      </c>
      <c r="Q336" s="85">
        <v>11.887360406451611</v>
      </c>
      <c r="R336" s="78">
        <f t="shared" si="69"/>
        <v>0.98461990986808923</v>
      </c>
    </row>
    <row r="337" spans="1:18" s="1" customFormat="1" x14ac:dyDescent="0.2">
      <c r="A337" s="17">
        <v>43191</v>
      </c>
      <c r="B337" s="1">
        <f t="shared" si="67"/>
        <v>4</v>
      </c>
      <c r="C337" s="47"/>
      <c r="D337" s="47"/>
      <c r="E337" s="47"/>
      <c r="F337" s="51">
        <v>93.158563535911355</v>
      </c>
      <c r="G337" s="16">
        <f t="shared" si="70"/>
        <v>0.55562109389831615</v>
      </c>
      <c r="H337" s="16">
        <f t="shared" si="71"/>
        <v>92.602942442013045</v>
      </c>
      <c r="I337" s="23">
        <f t="shared" si="76"/>
        <v>139.25061175551014</v>
      </c>
      <c r="J337" s="16">
        <f t="shared" si="68"/>
        <v>104.10933007740154</v>
      </c>
      <c r="K337" s="16">
        <f t="shared" si="72"/>
        <v>35.141281678108598</v>
      </c>
      <c r="L337" s="16">
        <f t="shared" si="73"/>
        <v>0.27401764958997843</v>
      </c>
      <c r="M337" s="16">
        <f t="shared" si="77"/>
        <v>0.56680071569014867</v>
      </c>
      <c r="N337" s="16">
        <f t="shared" si="74"/>
        <v>0.35141644372789216</v>
      </c>
      <c r="O337" s="16">
        <f t="shared" si="75"/>
        <v>0.90703753762620831</v>
      </c>
      <c r="P337" s="1">
        <f>'App MESURE'!T333</f>
        <v>0.65762543339165702</v>
      </c>
      <c r="Q337" s="85">
        <v>14.181332200000005</v>
      </c>
      <c r="R337" s="78">
        <f t="shared" si="69"/>
        <v>6.2206397738706676E-2</v>
      </c>
    </row>
    <row r="338" spans="1:18" s="1" customFormat="1" x14ac:dyDescent="0.2">
      <c r="A338" s="17">
        <v>43221</v>
      </c>
      <c r="B338" s="1">
        <f t="shared" si="67"/>
        <v>5</v>
      </c>
      <c r="C338" s="47"/>
      <c r="D338" s="47"/>
      <c r="E338" s="47"/>
      <c r="F338" s="51">
        <v>60.741436464088231</v>
      </c>
      <c r="G338" s="16">
        <f t="shared" si="70"/>
        <v>0</v>
      </c>
      <c r="H338" s="16">
        <f t="shared" si="71"/>
        <v>60.741436464088231</v>
      </c>
      <c r="I338" s="23">
        <f t="shared" si="76"/>
        <v>95.608700492606857</v>
      </c>
      <c r="J338" s="16">
        <f t="shared" si="68"/>
        <v>84.360692387560945</v>
      </c>
      <c r="K338" s="16">
        <f t="shared" si="72"/>
        <v>11.248008105045912</v>
      </c>
      <c r="L338" s="16">
        <f t="shared" si="73"/>
        <v>0</v>
      </c>
      <c r="M338" s="16">
        <f t="shared" si="77"/>
        <v>0.21538427196225651</v>
      </c>
      <c r="N338" s="16">
        <f t="shared" si="74"/>
        <v>0.13353824861659905</v>
      </c>
      <c r="O338" s="16">
        <f t="shared" si="75"/>
        <v>0.13353824861659905</v>
      </c>
      <c r="P338" s="1">
        <f>'App MESURE'!T334</f>
        <v>5.3911662351581506E-2</v>
      </c>
      <c r="Q338" s="85">
        <v>16.105965935483866</v>
      </c>
      <c r="R338" s="78">
        <f t="shared" si="69"/>
        <v>6.3403932402202792E-3</v>
      </c>
    </row>
    <row r="339" spans="1:18" s="1" customFormat="1" x14ac:dyDescent="0.2">
      <c r="A339" s="17">
        <v>43252</v>
      </c>
      <c r="B339" s="1">
        <f t="shared" si="67"/>
        <v>6</v>
      </c>
      <c r="C339" s="47"/>
      <c r="D339" s="47"/>
      <c r="E339" s="47"/>
      <c r="F339" s="51">
        <v>2.7453038674033117</v>
      </c>
      <c r="G339" s="16">
        <f t="shared" si="70"/>
        <v>0</v>
      </c>
      <c r="H339" s="16">
        <f t="shared" si="71"/>
        <v>2.7453038674033117</v>
      </c>
      <c r="I339" s="23">
        <f t="shared" si="76"/>
        <v>13.993311972449224</v>
      </c>
      <c r="J339" s="16">
        <f t="shared" si="68"/>
        <v>13.971548412248499</v>
      </c>
      <c r="K339" s="16">
        <f t="shared" si="72"/>
        <v>2.1763560200724896E-2</v>
      </c>
      <c r="L339" s="16">
        <f t="shared" si="73"/>
        <v>0</v>
      </c>
      <c r="M339" s="16">
        <f t="shared" si="77"/>
        <v>8.1846023345657465E-2</v>
      </c>
      <c r="N339" s="16">
        <f t="shared" si="74"/>
        <v>5.0744534474307629E-2</v>
      </c>
      <c r="O339" s="16">
        <f t="shared" si="75"/>
        <v>5.0744534474307629E-2</v>
      </c>
      <c r="P339" s="1">
        <f>'App MESURE'!T335</f>
        <v>1.3181993289558359E-2</v>
      </c>
      <c r="Q339" s="85">
        <v>20.848353466666666</v>
      </c>
      <c r="R339" s="78">
        <f t="shared" si="69"/>
        <v>1.410944500255985E-3</v>
      </c>
    </row>
    <row r="340" spans="1:18" s="1" customFormat="1" x14ac:dyDescent="0.2">
      <c r="A340" s="17">
        <v>43282</v>
      </c>
      <c r="B340" s="1">
        <f t="shared" si="67"/>
        <v>7</v>
      </c>
      <c r="C340" s="47"/>
      <c r="D340" s="47"/>
      <c r="E340" s="47"/>
      <c r="F340" s="51">
        <v>0.61381215469613193</v>
      </c>
      <c r="G340" s="16">
        <f t="shared" si="70"/>
        <v>0</v>
      </c>
      <c r="H340" s="16">
        <f t="shared" si="71"/>
        <v>0.61381215469613193</v>
      </c>
      <c r="I340" s="23">
        <f t="shared" si="76"/>
        <v>0.63557571489685682</v>
      </c>
      <c r="J340" s="16">
        <f t="shared" si="68"/>
        <v>0.6355747589236197</v>
      </c>
      <c r="K340" s="16">
        <f t="shared" si="72"/>
        <v>9.5597323712670601E-7</v>
      </c>
      <c r="L340" s="16">
        <f t="shared" si="73"/>
        <v>0</v>
      </c>
      <c r="M340" s="16">
        <f t="shared" si="77"/>
        <v>3.1101488871349836E-2</v>
      </c>
      <c r="N340" s="16">
        <f t="shared" si="74"/>
        <v>1.9282923100236899E-2</v>
      </c>
      <c r="O340" s="16">
        <f t="shared" si="75"/>
        <v>1.9282923100236899E-2</v>
      </c>
      <c r="P340" s="1">
        <f>'App MESURE'!T336</f>
        <v>6.5085549487615335E-3</v>
      </c>
      <c r="Q340" s="85">
        <v>26.270929032258064</v>
      </c>
      <c r="R340" s="78">
        <f t="shared" si="69"/>
        <v>1.6318448166942814E-4</v>
      </c>
    </row>
    <row r="341" spans="1:18" s="1" customFormat="1" ht="13.5" thickBot="1" x14ac:dyDescent="0.25">
      <c r="A341" s="17">
        <v>43313</v>
      </c>
      <c r="B341" s="4">
        <f t="shared" si="67"/>
        <v>8</v>
      </c>
      <c r="C341" s="48"/>
      <c r="D341" s="48"/>
      <c r="E341" s="48"/>
      <c r="F341" s="58">
        <v>12.896132596685048</v>
      </c>
      <c r="G341" s="25">
        <f t="shared" si="70"/>
        <v>0</v>
      </c>
      <c r="H341" s="25">
        <f t="shared" si="71"/>
        <v>12.896132596685048</v>
      </c>
      <c r="I341" s="24">
        <f t="shared" si="76"/>
        <v>12.896133552658284</v>
      </c>
      <c r="J341" s="25">
        <f t="shared" si="68"/>
        <v>12.889705710207211</v>
      </c>
      <c r="K341" s="25">
        <f t="shared" si="72"/>
        <v>6.4278424510728627E-3</v>
      </c>
      <c r="L341" s="25">
        <f t="shared" si="73"/>
        <v>0</v>
      </c>
      <c r="M341" s="25">
        <f t="shared" si="77"/>
        <v>1.1818565771112937E-2</v>
      </c>
      <c r="N341" s="25">
        <f t="shared" si="74"/>
        <v>7.327510778090021E-3</v>
      </c>
      <c r="O341" s="25">
        <f t="shared" si="75"/>
        <v>7.327510778090021E-3</v>
      </c>
      <c r="P341" s="4">
        <f>'App MESURE'!T337</f>
        <v>6.456486509171442E-3</v>
      </c>
      <c r="Q341" s="86">
        <v>27.848852806451617</v>
      </c>
      <c r="R341" s="79">
        <f t="shared" si="69"/>
        <v>7.5868327704514499E-7</v>
      </c>
    </row>
    <row r="342" spans="1:18" s="1" customFormat="1" x14ac:dyDescent="0.2">
      <c r="A342" s="17">
        <v>43344</v>
      </c>
      <c r="B342" s="1">
        <f t="shared" si="67"/>
        <v>9</v>
      </c>
      <c r="C342" s="47"/>
      <c r="D342" s="47"/>
      <c r="E342" s="47"/>
      <c r="F342" s="51">
        <v>56.298895027624241</v>
      </c>
      <c r="G342" s="16">
        <f t="shared" si="70"/>
        <v>0</v>
      </c>
      <c r="H342" s="16">
        <f t="shared" si="71"/>
        <v>56.298895027624241</v>
      </c>
      <c r="I342" s="23">
        <f t="shared" si="76"/>
        <v>56.305322870075315</v>
      </c>
      <c r="J342" s="16">
        <f t="shared" si="68"/>
        <v>55.399289769108883</v>
      </c>
      <c r="K342" s="16">
        <f t="shared" si="72"/>
        <v>0.90603310096643241</v>
      </c>
      <c r="L342" s="16">
        <f t="shared" si="73"/>
        <v>0</v>
      </c>
      <c r="M342" s="16">
        <f t="shared" si="77"/>
        <v>4.491054993022916E-3</v>
      </c>
      <c r="N342" s="16">
        <f t="shared" si="74"/>
        <v>2.7844540956742077E-3</v>
      </c>
      <c r="O342" s="16">
        <f t="shared" si="75"/>
        <v>2.7844540956742077E-3</v>
      </c>
      <c r="P342" s="1">
        <f>'App MESURE'!T338</f>
        <v>8.9099513826565897E-3</v>
      </c>
      <c r="Q342" s="85">
        <v>23.868459499999997</v>
      </c>
      <c r="R342" s="78">
        <f t="shared" si="69"/>
        <v>3.7521717012828521E-5</v>
      </c>
    </row>
    <row r="343" spans="1:18" s="1" customFormat="1" x14ac:dyDescent="0.2">
      <c r="A343" s="17">
        <v>43374</v>
      </c>
      <c r="B343" s="1">
        <f t="shared" si="67"/>
        <v>10</v>
      </c>
      <c r="C343" s="47"/>
      <c r="D343" s="47"/>
      <c r="E343" s="47"/>
      <c r="F343" s="51">
        <v>120.20939226519293</v>
      </c>
      <c r="G343" s="16">
        <f t="shared" si="70"/>
        <v>1.0966376684839478</v>
      </c>
      <c r="H343" s="16">
        <f t="shared" si="71"/>
        <v>119.11275459670898</v>
      </c>
      <c r="I343" s="23">
        <f t="shared" si="76"/>
        <v>120.01878769767541</v>
      </c>
      <c r="J343" s="16">
        <f t="shared" si="68"/>
        <v>103.3552223966152</v>
      </c>
      <c r="K343" s="16">
        <f t="shared" si="72"/>
        <v>16.663565301060203</v>
      </c>
      <c r="L343" s="16">
        <f t="shared" si="73"/>
        <v>0</v>
      </c>
      <c r="M343" s="16">
        <f t="shared" si="77"/>
        <v>1.7066008973487083E-3</v>
      </c>
      <c r="N343" s="16">
        <f t="shared" si="74"/>
        <v>1.0580925563561992E-3</v>
      </c>
      <c r="O343" s="16">
        <f t="shared" si="75"/>
        <v>1.097695761040304</v>
      </c>
      <c r="P343" s="1">
        <f>'App MESURE'!T339</f>
        <v>0.66818387157173598</v>
      </c>
      <c r="Q343" s="85">
        <v>17.894346145161293</v>
      </c>
      <c r="R343" s="78">
        <f t="shared" si="69"/>
        <v>0.18448046319485936</v>
      </c>
    </row>
    <row r="344" spans="1:18" s="1" customFormat="1" x14ac:dyDescent="0.2">
      <c r="A344" s="17">
        <v>43405</v>
      </c>
      <c r="B344" s="1">
        <f t="shared" si="67"/>
        <v>11</v>
      </c>
      <c r="C344" s="47"/>
      <c r="D344" s="47"/>
      <c r="E344" s="47"/>
      <c r="F344" s="51">
        <v>60.919337016574474</v>
      </c>
      <c r="G344" s="16">
        <f t="shared" si="70"/>
        <v>0</v>
      </c>
      <c r="H344" s="16">
        <f t="shared" si="71"/>
        <v>60.919337016574474</v>
      </c>
      <c r="I344" s="23">
        <f t="shared" si="76"/>
        <v>77.582902317634677</v>
      </c>
      <c r="J344" s="16">
        <f t="shared" si="68"/>
        <v>67.787450370143262</v>
      </c>
      <c r="K344" s="16">
        <f t="shared" si="72"/>
        <v>9.795451947491415</v>
      </c>
      <c r="L344" s="16">
        <f t="shared" si="73"/>
        <v>0</v>
      </c>
      <c r="M344" s="16">
        <f t="shared" si="77"/>
        <v>6.4850834099250908E-4</v>
      </c>
      <c r="N344" s="16">
        <f t="shared" si="74"/>
        <v>4.0207517141535565E-4</v>
      </c>
      <c r="O344" s="16">
        <f t="shared" si="75"/>
        <v>4.0207517141535565E-4</v>
      </c>
      <c r="P344" s="1">
        <f>'App MESURE'!T340</f>
        <v>0.19779446420846705</v>
      </c>
      <c r="Q344" s="85">
        <v>12.469243466666665</v>
      </c>
      <c r="R344" s="78">
        <f t="shared" si="69"/>
        <v>3.8963755249754768E-2</v>
      </c>
    </row>
    <row r="345" spans="1:18" s="1" customFormat="1" x14ac:dyDescent="0.2">
      <c r="A345" s="17">
        <v>43435</v>
      </c>
      <c r="B345" s="1">
        <f t="shared" si="67"/>
        <v>12</v>
      </c>
      <c r="C345" s="47"/>
      <c r="D345" s="47"/>
      <c r="E345" s="47"/>
      <c r="F345" s="51">
        <v>5.0629834254143633</v>
      </c>
      <c r="G345" s="16">
        <f t="shared" si="70"/>
        <v>0</v>
      </c>
      <c r="H345" s="16">
        <f t="shared" si="71"/>
        <v>5.0629834254143633</v>
      </c>
      <c r="I345" s="23">
        <f t="shared" si="76"/>
        <v>14.858435372905777</v>
      </c>
      <c r="J345" s="16">
        <f t="shared" si="68"/>
        <v>14.765769217362489</v>
      </c>
      <c r="K345" s="16">
        <f t="shared" si="72"/>
        <v>9.2666155543287942E-2</v>
      </c>
      <c r="L345" s="16">
        <f t="shared" si="73"/>
        <v>0</v>
      </c>
      <c r="M345" s="16">
        <f t="shared" si="77"/>
        <v>2.4643316957715343E-4</v>
      </c>
      <c r="N345" s="16">
        <f t="shared" si="74"/>
        <v>1.5278856513783513E-4</v>
      </c>
      <c r="O345" s="16">
        <f t="shared" si="75"/>
        <v>1.5278856513783513E-4</v>
      </c>
      <c r="P345" s="1">
        <f>'App MESURE'!T341</f>
        <v>8.0091673777479888E-2</v>
      </c>
      <c r="Q345" s="85">
        <v>11.716279580645162</v>
      </c>
      <c r="R345" s="78">
        <f t="shared" si="69"/>
        <v>6.3902253689919978E-3</v>
      </c>
    </row>
    <row r="346" spans="1:18" s="1" customFormat="1" x14ac:dyDescent="0.2">
      <c r="A346" s="17">
        <v>43466</v>
      </c>
      <c r="B346" s="1">
        <f t="shared" ref="B346:B401" si="78">B334</f>
        <v>1</v>
      </c>
      <c r="C346" s="47"/>
      <c r="D346" s="47"/>
      <c r="E346" s="47"/>
      <c r="F346" s="51">
        <v>30.212707182320237</v>
      </c>
      <c r="G346" s="16">
        <f t="shared" si="70"/>
        <v>0</v>
      </c>
      <c r="H346" s="16">
        <f t="shared" si="71"/>
        <v>30.212707182320237</v>
      </c>
      <c r="I346" s="23">
        <f t="shared" si="76"/>
        <v>30.305373337863525</v>
      </c>
      <c r="J346" s="16">
        <f t="shared" si="68"/>
        <v>29.174267074970555</v>
      </c>
      <c r="K346" s="16">
        <f t="shared" si="72"/>
        <v>1.1311062628929704</v>
      </c>
      <c r="L346" s="16">
        <f t="shared" si="73"/>
        <v>0</v>
      </c>
      <c r="M346" s="16">
        <f t="shared" si="77"/>
        <v>9.3644604439318299E-5</v>
      </c>
      <c r="N346" s="16">
        <f t="shared" si="74"/>
        <v>5.8059654752377344E-5</v>
      </c>
      <c r="O346" s="16">
        <f t="shared" si="75"/>
        <v>5.8059654752377344E-5</v>
      </c>
      <c r="P346" s="1">
        <f>'App MESURE'!T342</f>
        <v>6.532506430972973E-2</v>
      </c>
      <c r="Q346" s="85">
        <v>8.6359539677419335</v>
      </c>
      <c r="R346" s="78">
        <f t="shared" si="69"/>
        <v>4.2597818966328355E-3</v>
      </c>
    </row>
    <row r="347" spans="1:18" s="1" customFormat="1" x14ac:dyDescent="0.2">
      <c r="A347" s="17">
        <v>43497</v>
      </c>
      <c r="B347" s="1">
        <f t="shared" si="78"/>
        <v>2</v>
      </c>
      <c r="C347" s="47"/>
      <c r="D347" s="47"/>
      <c r="E347" s="47"/>
      <c r="F347" s="51">
        <v>18.999447513812143</v>
      </c>
      <c r="G347" s="16">
        <f t="shared" si="70"/>
        <v>0</v>
      </c>
      <c r="H347" s="16">
        <f t="shared" si="71"/>
        <v>18.999447513812143</v>
      </c>
      <c r="I347" s="23">
        <f t="shared" si="76"/>
        <v>20.130553776705113</v>
      </c>
      <c r="J347" s="16">
        <f t="shared" si="68"/>
        <v>19.909914622723566</v>
      </c>
      <c r="K347" s="16">
        <f t="shared" si="72"/>
        <v>0.22063915398154776</v>
      </c>
      <c r="L347" s="16">
        <f t="shared" si="73"/>
        <v>0</v>
      </c>
      <c r="M347" s="16">
        <f t="shared" si="77"/>
        <v>3.5584949686940955E-5</v>
      </c>
      <c r="N347" s="16">
        <f t="shared" si="74"/>
        <v>2.2062668805903393E-5</v>
      </c>
      <c r="O347" s="16">
        <f t="shared" si="75"/>
        <v>2.2062668805903393E-5</v>
      </c>
      <c r="P347" s="1">
        <f>'App MESURE'!T343</f>
        <v>5.4050015633920881E-2</v>
      </c>
      <c r="Q347" s="85">
        <v>11.984220875000004</v>
      </c>
      <c r="R347" s="78">
        <f t="shared" si="69"/>
        <v>2.9190197016006766E-3</v>
      </c>
    </row>
    <row r="348" spans="1:18" s="1" customFormat="1" x14ac:dyDescent="0.2">
      <c r="A348" s="17">
        <v>43525</v>
      </c>
      <c r="B348" s="1">
        <f t="shared" si="78"/>
        <v>3</v>
      </c>
      <c r="C348" s="47"/>
      <c r="D348" s="47"/>
      <c r="E348" s="47"/>
      <c r="F348" s="51">
        <v>41.454696132596553</v>
      </c>
      <c r="G348" s="16">
        <f t="shared" si="70"/>
        <v>0</v>
      </c>
      <c r="H348" s="16">
        <f t="shared" si="71"/>
        <v>41.454696132596553</v>
      </c>
      <c r="I348" s="23">
        <f t="shared" si="76"/>
        <v>41.675335286578104</v>
      </c>
      <c r="J348" s="16">
        <f t="shared" si="68"/>
        <v>40.45696105699701</v>
      </c>
      <c r="K348" s="16">
        <f t="shared" si="72"/>
        <v>1.2183742295810944</v>
      </c>
      <c r="L348" s="16">
        <f t="shared" si="73"/>
        <v>0</v>
      </c>
      <c r="M348" s="16">
        <f t="shared" si="77"/>
        <v>1.3522280881037562E-5</v>
      </c>
      <c r="N348" s="16">
        <f t="shared" si="74"/>
        <v>8.3838141462432886E-6</v>
      </c>
      <c r="O348" s="16">
        <f t="shared" si="75"/>
        <v>8.3838141462432886E-6</v>
      </c>
      <c r="P348" s="1">
        <f>'App MESURE'!T344</f>
        <v>2.0879444275626994E-2</v>
      </c>
      <c r="Q348" s="85">
        <v>15.224334564516129</v>
      </c>
      <c r="R348" s="78">
        <f t="shared" si="69"/>
        <v>4.3560116478678505E-4</v>
      </c>
    </row>
    <row r="349" spans="1:18" s="1" customFormat="1" x14ac:dyDescent="0.2">
      <c r="A349" s="17">
        <v>43556</v>
      </c>
      <c r="B349" s="1">
        <f t="shared" si="78"/>
        <v>4</v>
      </c>
      <c r="C349" s="47"/>
      <c r="D349" s="47"/>
      <c r="E349" s="47"/>
      <c r="F349" s="51">
        <v>51.440883977900441</v>
      </c>
      <c r="G349" s="16">
        <f t="shared" si="70"/>
        <v>0</v>
      </c>
      <c r="H349" s="16">
        <f t="shared" si="71"/>
        <v>51.440883977900441</v>
      </c>
      <c r="I349" s="23">
        <f t="shared" si="76"/>
        <v>52.659258207481535</v>
      </c>
      <c r="J349" s="16">
        <f t="shared" si="68"/>
        <v>50.108725961627542</v>
      </c>
      <c r="K349" s="16">
        <f t="shared" si="72"/>
        <v>2.5505322458539936</v>
      </c>
      <c r="L349" s="16">
        <f t="shared" si="73"/>
        <v>0</v>
      </c>
      <c r="M349" s="16">
        <f t="shared" si="77"/>
        <v>5.1384667347942736E-6</v>
      </c>
      <c r="N349" s="16">
        <f t="shared" si="74"/>
        <v>3.1858493755724496E-6</v>
      </c>
      <c r="O349" s="16">
        <f t="shared" si="75"/>
        <v>3.1858493755724496E-6</v>
      </c>
      <c r="P349" s="1">
        <f>'App MESURE'!T345</f>
        <v>1.9046635202055746E-2</v>
      </c>
      <c r="Q349" s="85">
        <v>14.742084366666667</v>
      </c>
      <c r="R349" s="78">
        <f t="shared" si="69"/>
        <v>3.6265296324809493E-4</v>
      </c>
    </row>
    <row r="350" spans="1:18" s="1" customFormat="1" x14ac:dyDescent="0.2">
      <c r="A350" s="17">
        <v>43586</v>
      </c>
      <c r="B350" s="1">
        <f t="shared" si="78"/>
        <v>5</v>
      </c>
      <c r="C350" s="47"/>
      <c r="D350" s="47"/>
      <c r="E350" s="47"/>
      <c r="F350" s="51">
        <v>12.267955801104966</v>
      </c>
      <c r="G350" s="16">
        <f t="shared" si="70"/>
        <v>0</v>
      </c>
      <c r="H350" s="16">
        <f t="shared" si="71"/>
        <v>12.267955801104966</v>
      </c>
      <c r="I350" s="23">
        <f t="shared" si="76"/>
        <v>14.81848804695896</v>
      </c>
      <c r="J350" s="16">
        <f t="shared" si="68"/>
        <v>14.79732558519297</v>
      </c>
      <c r="K350" s="16">
        <f t="shared" si="72"/>
        <v>2.1162461765989349E-2</v>
      </c>
      <c r="L350" s="16">
        <f t="shared" si="73"/>
        <v>0</v>
      </c>
      <c r="M350" s="16">
        <f t="shared" si="77"/>
        <v>1.9526173592218241E-6</v>
      </c>
      <c r="N350" s="16">
        <f t="shared" si="74"/>
        <v>1.210622762717531E-6</v>
      </c>
      <c r="O350" s="16">
        <f t="shared" si="75"/>
        <v>1.210622762717531E-6</v>
      </c>
      <c r="P350" s="1">
        <f>'App MESURE'!T346</f>
        <v>7.2791678546949012E-3</v>
      </c>
      <c r="Q350" s="85">
        <v>22.263831064516136</v>
      </c>
      <c r="R350" s="78">
        <f t="shared" si="69"/>
        <v>5.296866146983397E-5</v>
      </c>
    </row>
    <row r="351" spans="1:18" s="1" customFormat="1" x14ac:dyDescent="0.2">
      <c r="A351" s="17">
        <v>43617</v>
      </c>
      <c r="B351" s="1">
        <f t="shared" si="78"/>
        <v>6</v>
      </c>
      <c r="C351" s="47"/>
      <c r="D351" s="47"/>
      <c r="E351" s="47"/>
      <c r="F351" s="51">
        <v>1.9303867403314858</v>
      </c>
      <c r="G351" s="16">
        <f t="shared" si="70"/>
        <v>0</v>
      </c>
      <c r="H351" s="16">
        <f t="shared" si="71"/>
        <v>1.9303867403314858</v>
      </c>
      <c r="I351" s="23">
        <f t="shared" si="76"/>
        <v>1.9515492020974752</v>
      </c>
      <c r="J351" s="16">
        <f t="shared" si="68"/>
        <v>1.9515035978689181</v>
      </c>
      <c r="K351" s="16">
        <f t="shared" si="72"/>
        <v>4.560422855703905E-5</v>
      </c>
      <c r="L351" s="16">
        <f t="shared" si="73"/>
        <v>0</v>
      </c>
      <c r="M351" s="16">
        <f t="shared" si="77"/>
        <v>7.4199459650429307E-7</v>
      </c>
      <c r="N351" s="16">
        <f t="shared" si="74"/>
        <v>4.6003664983266171E-7</v>
      </c>
      <c r="O351" s="16">
        <f t="shared" si="75"/>
        <v>4.6003664983266171E-7</v>
      </c>
      <c r="P351" s="1">
        <f>'App MESURE'!T347</f>
        <v>3.8631310946542472E-3</v>
      </c>
      <c r="Q351" s="85">
        <v>22.691806833333331</v>
      </c>
      <c r="R351" s="78">
        <f t="shared" si="69"/>
        <v>1.4920227702344943E-5</v>
      </c>
    </row>
    <row r="352" spans="1:18" s="1" customFormat="1" x14ac:dyDescent="0.2">
      <c r="A352" s="17">
        <v>43647</v>
      </c>
      <c r="B352" s="1">
        <f t="shared" si="78"/>
        <v>7</v>
      </c>
      <c r="C352" s="47"/>
      <c r="D352" s="47"/>
      <c r="E352" s="47"/>
      <c r="F352" s="51">
        <v>4.9651933701657303</v>
      </c>
      <c r="G352" s="16">
        <f t="shared" si="70"/>
        <v>0</v>
      </c>
      <c r="H352" s="16">
        <f t="shared" si="71"/>
        <v>4.9651933701657303</v>
      </c>
      <c r="I352" s="23">
        <f t="shared" si="76"/>
        <v>4.9652389743942873</v>
      </c>
      <c r="J352" s="16">
        <f t="shared" si="68"/>
        <v>4.9647685977162865</v>
      </c>
      <c r="K352" s="16">
        <f t="shared" si="72"/>
        <v>4.7037667800076122E-4</v>
      </c>
      <c r="L352" s="16">
        <f t="shared" si="73"/>
        <v>0</v>
      </c>
      <c r="M352" s="16">
        <f t="shared" si="77"/>
        <v>2.8195794667163136E-7</v>
      </c>
      <c r="N352" s="16">
        <f t="shared" si="74"/>
        <v>1.7481392693641143E-7</v>
      </c>
      <c r="O352" s="16">
        <f t="shared" si="75"/>
        <v>1.7481392693641143E-7</v>
      </c>
      <c r="P352" s="1">
        <f>'App MESURE'!T348</f>
        <v>3.5510675800442927E-3</v>
      </c>
      <c r="Q352" s="85">
        <v>26.041752709677418</v>
      </c>
      <c r="R352" s="78">
        <f t="shared" si="69"/>
        <v>1.2608839436464569E-5</v>
      </c>
    </row>
    <row r="353" spans="1:18" s="1" customFormat="1" ht="13.5" thickBot="1" x14ac:dyDescent="0.25">
      <c r="A353" s="17">
        <v>43678</v>
      </c>
      <c r="B353" s="4">
        <f t="shared" si="78"/>
        <v>8</v>
      </c>
      <c r="C353" s="48"/>
      <c r="D353" s="48"/>
      <c r="E353" s="48"/>
      <c r="F353" s="58">
        <v>11.499447513812129</v>
      </c>
      <c r="G353" s="25">
        <f t="shared" si="70"/>
        <v>0</v>
      </c>
      <c r="H353" s="25">
        <f t="shared" si="71"/>
        <v>11.499447513812129</v>
      </c>
      <c r="I353" s="24">
        <f t="shared" si="76"/>
        <v>11.49991789049013</v>
      </c>
      <c r="J353" s="25">
        <f t="shared" si="68"/>
        <v>11.495481180844413</v>
      </c>
      <c r="K353" s="25">
        <f t="shared" si="72"/>
        <v>4.4367096457165189E-3</v>
      </c>
      <c r="L353" s="25">
        <f t="shared" si="73"/>
        <v>0</v>
      </c>
      <c r="M353" s="25">
        <f t="shared" si="77"/>
        <v>1.0714401973521993E-7</v>
      </c>
      <c r="N353" s="25">
        <f t="shared" si="74"/>
        <v>6.6429292235836359E-8</v>
      </c>
      <c r="O353" s="25">
        <f t="shared" si="75"/>
        <v>6.6429292235836359E-8</v>
      </c>
      <c r="P353" s="4">
        <f>'App MESURE'!T349</f>
        <v>3.5510675800442927E-3</v>
      </c>
      <c r="Q353" s="86">
        <v>28.048311580645162</v>
      </c>
      <c r="R353" s="79">
        <f t="shared" si="69"/>
        <v>1.2609609172642433E-5</v>
      </c>
    </row>
    <row r="354" spans="1:18" s="1" customFormat="1" x14ac:dyDescent="0.2">
      <c r="A354" s="17">
        <v>43709</v>
      </c>
      <c r="B354" s="1">
        <f t="shared" si="78"/>
        <v>9</v>
      </c>
      <c r="C354" s="47"/>
      <c r="D354" s="47"/>
      <c r="E354" s="47"/>
      <c r="F354" s="51">
        <v>15.007734806629809</v>
      </c>
      <c r="G354" s="16">
        <f t="shared" si="70"/>
        <v>0</v>
      </c>
      <c r="H354" s="16">
        <f t="shared" si="71"/>
        <v>15.007734806629809</v>
      </c>
      <c r="I354" s="23">
        <f t="shared" si="76"/>
        <v>15.012171516275526</v>
      </c>
      <c r="J354" s="16">
        <f t="shared" si="68"/>
        <v>14.996081194966751</v>
      </c>
      <c r="K354" s="16">
        <f t="shared" si="72"/>
        <v>1.6090321308775302E-2</v>
      </c>
      <c r="L354" s="16">
        <f t="shared" si="73"/>
        <v>0</v>
      </c>
      <c r="M354" s="16">
        <f t="shared" si="77"/>
        <v>4.0714727499383567E-8</v>
      </c>
      <c r="N354" s="16">
        <f t="shared" si="74"/>
        <v>2.5243131049617812E-8</v>
      </c>
      <c r="O354" s="16">
        <f t="shared" si="75"/>
        <v>2.5243131049617812E-8</v>
      </c>
      <c r="P354" s="1">
        <f>'App MESURE'!T350</f>
        <v>4.0460648790807711E-3</v>
      </c>
      <c r="Q354" s="85">
        <v>24.496380533333326</v>
      </c>
      <c r="R354" s="78">
        <f t="shared" si="69"/>
        <v>1.6370436735676152E-5</v>
      </c>
    </row>
    <row r="355" spans="1:18" s="1" customFormat="1" x14ac:dyDescent="0.2">
      <c r="A355" s="17">
        <v>43739</v>
      </c>
      <c r="B355" s="1">
        <f t="shared" si="78"/>
        <v>10</v>
      </c>
      <c r="C355" s="47"/>
      <c r="D355" s="47"/>
      <c r="E355" s="47"/>
      <c r="F355" s="51">
        <v>19.875138121546946</v>
      </c>
      <c r="G355" s="16">
        <f t="shared" si="70"/>
        <v>0</v>
      </c>
      <c r="H355" s="16">
        <f t="shared" si="71"/>
        <v>19.875138121546946</v>
      </c>
      <c r="I355" s="23">
        <f t="shared" si="76"/>
        <v>19.89122844285572</v>
      </c>
      <c r="J355" s="16">
        <f t="shared" si="68"/>
        <v>19.818228716244214</v>
      </c>
      <c r="K355" s="16">
        <f t="shared" si="72"/>
        <v>7.2999726611506333E-2</v>
      </c>
      <c r="L355" s="16">
        <f t="shared" si="73"/>
        <v>0</v>
      </c>
      <c r="M355" s="16">
        <f t="shared" si="77"/>
        <v>1.5471596449765755E-8</v>
      </c>
      <c r="N355" s="16">
        <f t="shared" si="74"/>
        <v>9.5923897988547678E-9</v>
      </c>
      <c r="O355" s="16">
        <f t="shared" si="75"/>
        <v>9.5923897988547678E-9</v>
      </c>
      <c r="P355" s="1">
        <f>'App MESURE'!T351</f>
        <v>4.2071299188794556E-3</v>
      </c>
      <c r="Q355" s="85">
        <v>19.730696677419356</v>
      </c>
      <c r="R355" s="78">
        <f t="shared" si="69"/>
        <v>1.7699861441562432E-5</v>
      </c>
    </row>
    <row r="356" spans="1:18" s="1" customFormat="1" x14ac:dyDescent="0.2">
      <c r="A356" s="17">
        <v>43770</v>
      </c>
      <c r="B356" s="1">
        <f t="shared" si="78"/>
        <v>11</v>
      </c>
      <c r="C356" s="47"/>
      <c r="D356" s="47"/>
      <c r="E356" s="47"/>
      <c r="F356" s="51">
        <v>48.851933701657423</v>
      </c>
      <c r="G356" s="16">
        <f t="shared" si="70"/>
        <v>0</v>
      </c>
      <c r="H356" s="16">
        <f t="shared" si="71"/>
        <v>48.851933701657423</v>
      </c>
      <c r="I356" s="23">
        <f t="shared" si="76"/>
        <v>48.924933428268929</v>
      </c>
      <c r="J356" s="16">
        <f t="shared" si="68"/>
        <v>46.192160887192401</v>
      </c>
      <c r="K356" s="16">
        <f t="shared" si="72"/>
        <v>2.7327725410765282</v>
      </c>
      <c r="L356" s="16">
        <f t="shared" si="73"/>
        <v>0</v>
      </c>
      <c r="M356" s="16">
        <f t="shared" si="77"/>
        <v>5.879206650910987E-9</v>
      </c>
      <c r="N356" s="16">
        <f t="shared" si="74"/>
        <v>3.6451081235648117E-9</v>
      </c>
      <c r="O356" s="16">
        <f t="shared" si="75"/>
        <v>3.6451081235648117E-9</v>
      </c>
      <c r="P356" s="1">
        <f>'App MESURE'!T352</f>
        <v>6.7577892129327775E-3</v>
      </c>
      <c r="Q356" s="85">
        <v>12.553710450000001</v>
      </c>
      <c r="R356" s="78">
        <f t="shared" si="69"/>
        <v>4.5667665780699182E-5</v>
      </c>
    </row>
    <row r="357" spans="1:18" s="1" customFormat="1" x14ac:dyDescent="0.2">
      <c r="A357" s="17">
        <v>43800</v>
      </c>
      <c r="B357" s="1">
        <f t="shared" si="78"/>
        <v>12</v>
      </c>
      <c r="C357" s="47"/>
      <c r="D357" s="47"/>
      <c r="E357" s="47"/>
      <c r="F357" s="51">
        <v>51.246408839778965</v>
      </c>
      <c r="G357" s="16">
        <f t="shared" si="70"/>
        <v>0</v>
      </c>
      <c r="H357" s="16">
        <f t="shared" si="71"/>
        <v>51.246408839778965</v>
      </c>
      <c r="I357" s="23">
        <f t="shared" si="76"/>
        <v>53.979181380855493</v>
      </c>
      <c r="J357" s="16">
        <f t="shared" si="68"/>
        <v>49.606095595172015</v>
      </c>
      <c r="K357" s="16">
        <f t="shared" si="72"/>
        <v>4.3730857856834788</v>
      </c>
      <c r="L357" s="16">
        <f t="shared" si="73"/>
        <v>0</v>
      </c>
      <c r="M357" s="16">
        <f t="shared" si="77"/>
        <v>2.2340985273461753E-9</v>
      </c>
      <c r="N357" s="16">
        <f t="shared" si="74"/>
        <v>1.3851410869546286E-9</v>
      </c>
      <c r="O357" s="16">
        <f t="shared" si="75"/>
        <v>1.3851410869546286E-9</v>
      </c>
      <c r="P357" s="1">
        <f>'App MESURE'!T353</f>
        <v>6.4262868142091895E-2</v>
      </c>
      <c r="Q357" s="85">
        <v>10.95773370967742</v>
      </c>
      <c r="R357" s="78">
        <f t="shared" si="69"/>
        <v>4.1297160438216133E-3</v>
      </c>
    </row>
    <row r="358" spans="1:18" s="1" customFormat="1" x14ac:dyDescent="0.2">
      <c r="A358" s="17">
        <v>43831</v>
      </c>
      <c r="B358" s="1">
        <f t="shared" si="78"/>
        <v>1</v>
      </c>
      <c r="C358" s="47"/>
      <c r="D358" s="47"/>
      <c r="E358" s="47"/>
      <c r="F358" s="51">
        <v>26.29502762430932</v>
      </c>
      <c r="G358" s="16">
        <f t="shared" si="70"/>
        <v>0</v>
      </c>
      <c r="H358" s="16">
        <f t="shared" si="71"/>
        <v>26.29502762430932</v>
      </c>
      <c r="I358" s="23">
        <f t="shared" si="76"/>
        <v>30.668113409992799</v>
      </c>
      <c r="J358" s="16">
        <f t="shared" si="68"/>
        <v>29.554863400419013</v>
      </c>
      <c r="K358" s="16">
        <f t="shared" si="72"/>
        <v>1.1132500095737861</v>
      </c>
      <c r="L358" s="16">
        <f t="shared" si="73"/>
        <v>0</v>
      </c>
      <c r="M358" s="16">
        <f t="shared" si="77"/>
        <v>8.4895744039154667E-10</v>
      </c>
      <c r="N358" s="16">
        <f t="shared" si="74"/>
        <v>5.2635361304275896E-10</v>
      </c>
      <c r="O358" s="16">
        <f t="shared" si="75"/>
        <v>5.2635361304275896E-10</v>
      </c>
      <c r="P358" s="1">
        <f>'App MESURE'!T354</f>
        <v>9.0599084886760547E-3</v>
      </c>
      <c r="Q358" s="85">
        <v>9.038458070967744</v>
      </c>
      <c r="R358" s="78">
        <f t="shared" si="69"/>
        <v>8.2081932285753563E-5</v>
      </c>
    </row>
    <row r="359" spans="1:18" s="1" customFormat="1" x14ac:dyDescent="0.2">
      <c r="A359" s="17">
        <v>43862</v>
      </c>
      <c r="B359" s="1">
        <f t="shared" si="78"/>
        <v>2</v>
      </c>
      <c r="C359" s="47"/>
      <c r="D359" s="47"/>
      <c r="E359" s="47"/>
      <c r="F359" s="51">
        <v>1.7182320441988872</v>
      </c>
      <c r="G359" s="16">
        <f t="shared" si="70"/>
        <v>0</v>
      </c>
      <c r="H359" s="16">
        <f t="shared" si="71"/>
        <v>1.7182320441988872</v>
      </c>
      <c r="I359" s="23">
        <f t="shared" si="76"/>
        <v>2.8314820537726733</v>
      </c>
      <c r="J359" s="16">
        <f t="shared" si="68"/>
        <v>2.8310432900860669</v>
      </c>
      <c r="K359" s="16">
        <f t="shared" si="72"/>
        <v>4.3876368660633602E-4</v>
      </c>
      <c r="L359" s="16">
        <f t="shared" si="73"/>
        <v>0</v>
      </c>
      <c r="M359" s="16">
        <f t="shared" si="77"/>
        <v>3.2260382734878771E-10</v>
      </c>
      <c r="N359" s="16">
        <f t="shared" si="74"/>
        <v>2.0001437295624838E-10</v>
      </c>
      <c r="O359" s="16">
        <f t="shared" si="75"/>
        <v>2.0001437295624838E-10</v>
      </c>
      <c r="P359" s="1">
        <f>'App MESURE'!T355</f>
        <v>7.94815753025588E-3</v>
      </c>
      <c r="Q359" s="85">
        <v>14.549667034482759</v>
      </c>
      <c r="R359" s="78">
        <f t="shared" si="69"/>
        <v>6.3173204946271799E-5</v>
      </c>
    </row>
    <row r="360" spans="1:18" s="1" customFormat="1" x14ac:dyDescent="0.2">
      <c r="A360" s="17">
        <v>43891</v>
      </c>
      <c r="B360" s="1">
        <f t="shared" si="78"/>
        <v>3</v>
      </c>
      <c r="C360" s="47"/>
      <c r="D360" s="47"/>
      <c r="E360" s="47"/>
      <c r="F360" s="51">
        <v>57.287845303867272</v>
      </c>
      <c r="G360" s="16">
        <f t="shared" si="70"/>
        <v>0</v>
      </c>
      <c r="H360" s="16">
        <f t="shared" si="71"/>
        <v>57.287845303867272</v>
      </c>
      <c r="I360" s="23">
        <f t="shared" si="76"/>
        <v>57.288284067553874</v>
      </c>
      <c r="J360" s="16">
        <f t="shared" si="68"/>
        <v>53.777099121390144</v>
      </c>
      <c r="K360" s="16">
        <f t="shared" si="72"/>
        <v>3.5111849461637306</v>
      </c>
      <c r="L360" s="16">
        <f t="shared" si="73"/>
        <v>0</v>
      </c>
      <c r="M360" s="16">
        <f t="shared" si="77"/>
        <v>1.2258945439253933E-10</v>
      </c>
      <c r="N360" s="16">
        <f t="shared" si="74"/>
        <v>7.6005461723374384E-11</v>
      </c>
      <c r="O360" s="16">
        <f t="shared" si="75"/>
        <v>7.6005461723374384E-11</v>
      </c>
      <c r="P360" s="1">
        <f>'App MESURE'!T356</f>
        <v>0.11002061285386495</v>
      </c>
      <c r="Q360" s="85">
        <v>14.11122827419355</v>
      </c>
      <c r="R360" s="78">
        <f t="shared" si="69"/>
        <v>1.2104535236015698E-2</v>
      </c>
    </row>
    <row r="361" spans="1:18" s="1" customFormat="1" x14ac:dyDescent="0.2">
      <c r="A361" s="17">
        <v>43922</v>
      </c>
      <c r="B361" s="1">
        <f t="shared" si="78"/>
        <v>4</v>
      </c>
      <c r="C361" s="47"/>
      <c r="D361" s="47"/>
      <c r="E361" s="47"/>
      <c r="F361" s="51">
        <v>54.962983425414187</v>
      </c>
      <c r="G361" s="16">
        <f t="shared" si="70"/>
        <v>0</v>
      </c>
      <c r="H361" s="16">
        <f t="shared" si="71"/>
        <v>54.962983425414187</v>
      </c>
      <c r="I361" s="23">
        <f t="shared" si="76"/>
        <v>58.474168371577917</v>
      </c>
      <c r="J361" s="16">
        <f t="shared" si="68"/>
        <v>55.524278441249145</v>
      </c>
      <c r="K361" s="16">
        <f t="shared" si="72"/>
        <v>2.9498899303287729</v>
      </c>
      <c r="L361" s="16">
        <f t="shared" si="73"/>
        <v>0</v>
      </c>
      <c r="M361" s="16">
        <f t="shared" si="77"/>
        <v>4.6583992669164946E-11</v>
      </c>
      <c r="N361" s="16">
        <f t="shared" si="74"/>
        <v>2.8882075454882268E-11</v>
      </c>
      <c r="O361" s="16">
        <f t="shared" si="75"/>
        <v>2.8882075454882268E-11</v>
      </c>
      <c r="P361" s="1">
        <f>'App MESURE'!T357</f>
        <v>0.31503349840417177</v>
      </c>
      <c r="Q361" s="85">
        <v>15.92834315</v>
      </c>
      <c r="R361" s="78">
        <f t="shared" si="69"/>
        <v>9.9246105098573664E-2</v>
      </c>
    </row>
    <row r="362" spans="1:18" s="1" customFormat="1" x14ac:dyDescent="0.2">
      <c r="A362" s="17">
        <v>43952</v>
      </c>
      <c r="B362" s="1">
        <f t="shared" si="78"/>
        <v>5</v>
      </c>
      <c r="C362" s="47"/>
      <c r="D362" s="47"/>
      <c r="E362" s="47"/>
      <c r="F362" s="51">
        <v>42.151381215469549</v>
      </c>
      <c r="G362" s="16">
        <f t="shared" si="70"/>
        <v>0</v>
      </c>
      <c r="H362" s="16">
        <f t="shared" si="71"/>
        <v>42.151381215469549</v>
      </c>
      <c r="I362" s="23">
        <f t="shared" si="76"/>
        <v>45.101271145798322</v>
      </c>
      <c r="J362" s="16">
        <f t="shared" si="68"/>
        <v>44.462326509558387</v>
      </c>
      <c r="K362" s="16">
        <f t="shared" si="72"/>
        <v>0.63894463623993403</v>
      </c>
      <c r="L362" s="16">
        <f t="shared" si="73"/>
        <v>0</v>
      </c>
      <c r="M362" s="16">
        <f t="shared" si="77"/>
        <v>1.7701917214282678E-11</v>
      </c>
      <c r="N362" s="16">
        <f t="shared" si="74"/>
        <v>1.0975188672855261E-11</v>
      </c>
      <c r="O362" s="16">
        <f t="shared" si="75"/>
        <v>1.0975188672855261E-11</v>
      </c>
      <c r="P362" s="1">
        <f>'App MESURE'!T358</f>
        <v>4.0936207205730518E-2</v>
      </c>
      <c r="Q362" s="85">
        <v>21.642333096774195</v>
      </c>
      <c r="R362" s="78">
        <f t="shared" si="69"/>
        <v>1.6757730594919383E-3</v>
      </c>
    </row>
    <row r="363" spans="1:18" s="1" customFormat="1" x14ac:dyDescent="0.2">
      <c r="A363" s="17">
        <v>43983</v>
      </c>
      <c r="B363" s="1">
        <f t="shared" si="78"/>
        <v>6</v>
      </c>
      <c r="C363" s="47"/>
      <c r="D363" s="47"/>
      <c r="E363" s="47"/>
      <c r="F363" s="51">
        <v>3.9198895027624174</v>
      </c>
      <c r="G363" s="16">
        <f t="shared" si="70"/>
        <v>0</v>
      </c>
      <c r="H363" s="16">
        <f t="shared" si="71"/>
        <v>3.9198895027624174</v>
      </c>
      <c r="I363" s="23">
        <f t="shared" si="76"/>
        <v>4.5588341390023519</v>
      </c>
      <c r="J363" s="16">
        <f t="shared" si="68"/>
        <v>4.5583247964011671</v>
      </c>
      <c r="K363" s="16">
        <f t="shared" si="72"/>
        <v>5.0934260118484787E-4</v>
      </c>
      <c r="L363" s="16">
        <f t="shared" si="73"/>
        <v>0</v>
      </c>
      <c r="M363" s="16">
        <f t="shared" si="77"/>
        <v>6.7267285414274175E-12</v>
      </c>
      <c r="N363" s="16">
        <f t="shared" si="74"/>
        <v>4.1705716956849984E-12</v>
      </c>
      <c r="O363" s="16">
        <f t="shared" si="75"/>
        <v>4.1705716956849984E-12</v>
      </c>
      <c r="P363" s="1">
        <f>'App MESURE'!T359</f>
        <v>3.23900406543434E-3</v>
      </c>
      <c r="Q363" s="85">
        <v>23.631250633333334</v>
      </c>
      <c r="R363" s="78">
        <f t="shared" si="69"/>
        <v>1.0491147308883184E-5</v>
      </c>
    </row>
    <row r="364" spans="1:18" s="1" customFormat="1" x14ac:dyDescent="0.2">
      <c r="A364" s="17">
        <v>44013</v>
      </c>
      <c r="B364" s="1">
        <f t="shared" si="78"/>
        <v>7</v>
      </c>
      <c r="C364" s="47"/>
      <c r="D364" s="47"/>
      <c r="E364" s="47"/>
      <c r="F364" s="51">
        <v>11.597790055248598</v>
      </c>
      <c r="G364" s="16">
        <f t="shared" si="70"/>
        <v>0</v>
      </c>
      <c r="H364" s="16">
        <f t="shared" si="71"/>
        <v>11.597790055248598</v>
      </c>
      <c r="I364" s="23">
        <f t="shared" si="76"/>
        <v>11.598299397849782</v>
      </c>
      <c r="J364" s="16">
        <f t="shared" si="68"/>
        <v>11.595038623846131</v>
      </c>
      <c r="K364" s="16">
        <f t="shared" si="72"/>
        <v>3.2607740036514343E-3</v>
      </c>
      <c r="L364" s="16">
        <f t="shared" si="73"/>
        <v>0</v>
      </c>
      <c r="M364" s="16">
        <f t="shared" si="77"/>
        <v>2.5561568457424191E-12</v>
      </c>
      <c r="N364" s="16">
        <f t="shared" si="74"/>
        <v>1.5848172443602999E-12</v>
      </c>
      <c r="O364" s="16">
        <f t="shared" si="75"/>
        <v>1.5848172443602999E-12</v>
      </c>
      <c r="P364" s="1">
        <f>'App MESURE'!T360</f>
        <v>2.9054189291271488E-3</v>
      </c>
      <c r="Q364" s="85">
        <v>30.533082225806446</v>
      </c>
      <c r="R364" s="78">
        <f t="shared" si="69"/>
        <v>8.4414591445212323E-6</v>
      </c>
    </row>
    <row r="365" spans="1:18" s="1" customFormat="1" ht="13.5" thickBot="1" x14ac:dyDescent="0.25">
      <c r="A365" s="17">
        <v>44044</v>
      </c>
      <c r="B365" s="4">
        <f t="shared" si="78"/>
        <v>8</v>
      </c>
      <c r="C365" s="48"/>
      <c r="D365" s="48"/>
      <c r="E365" s="48"/>
      <c r="F365" s="58">
        <v>10.366298342541407</v>
      </c>
      <c r="G365" s="25">
        <f t="shared" si="70"/>
        <v>0</v>
      </c>
      <c r="H365" s="25">
        <f t="shared" si="71"/>
        <v>10.366298342541407</v>
      </c>
      <c r="I365" s="24">
        <f t="shared" si="76"/>
        <v>10.369559116545059</v>
      </c>
      <c r="J365" s="25">
        <f t="shared" si="68"/>
        <v>10.366314731688078</v>
      </c>
      <c r="K365" s="25">
        <f t="shared" si="72"/>
        <v>3.2443848569805311E-3</v>
      </c>
      <c r="L365" s="25">
        <f t="shared" si="73"/>
        <v>0</v>
      </c>
      <c r="M365" s="25">
        <f t="shared" si="77"/>
        <v>9.7133960138211919E-13</v>
      </c>
      <c r="N365" s="25">
        <f t="shared" si="74"/>
        <v>6.0223055285691388E-13</v>
      </c>
      <c r="O365" s="25">
        <f t="shared" si="75"/>
        <v>6.0223055285691388E-13</v>
      </c>
      <c r="P365" s="4">
        <f>'App MESURE'!T361</f>
        <v>3.3323801337659053E-3</v>
      </c>
      <c r="Q365" s="86">
        <v>28.068184096774196</v>
      </c>
      <c r="R365" s="79">
        <f t="shared" si="69"/>
        <v>1.1104757351903951E-5</v>
      </c>
    </row>
    <row r="366" spans="1:18" s="1" customFormat="1" x14ac:dyDescent="0.2">
      <c r="A366" s="17">
        <v>44075</v>
      </c>
      <c r="B366" s="1">
        <f t="shared" si="78"/>
        <v>9</v>
      </c>
      <c r="C366" s="47"/>
      <c r="D366" s="47"/>
      <c r="E366" s="47"/>
      <c r="F366" s="51">
        <v>6.2646408839778935</v>
      </c>
      <c r="G366" s="16">
        <f t="shared" si="70"/>
        <v>0</v>
      </c>
      <c r="H366" s="16">
        <f t="shared" si="71"/>
        <v>6.2646408839778935</v>
      </c>
      <c r="I366" s="23">
        <f t="shared" si="76"/>
        <v>6.2678852688348741</v>
      </c>
      <c r="J366" s="16">
        <f t="shared" si="68"/>
        <v>6.2668602368377959</v>
      </c>
      <c r="K366" s="16">
        <f t="shared" si="72"/>
        <v>1.0250319970781518E-3</v>
      </c>
      <c r="L366" s="16">
        <f t="shared" si="73"/>
        <v>0</v>
      </c>
      <c r="M366" s="16">
        <f t="shared" si="77"/>
        <v>3.6910904852520531E-13</v>
      </c>
      <c r="N366" s="16">
        <f t="shared" si="74"/>
        <v>2.2884761008562727E-13</v>
      </c>
      <c r="O366" s="16">
        <f t="shared" si="75"/>
        <v>2.2884761008562727E-13</v>
      </c>
      <c r="P366" s="1">
        <f>'App MESURE'!T362</f>
        <v>2.3996608192420532E-3</v>
      </c>
      <c r="Q366" s="85">
        <v>25.463219233333337</v>
      </c>
      <c r="R366" s="78">
        <f t="shared" si="69"/>
        <v>5.7583720463071276E-6</v>
      </c>
    </row>
    <row r="367" spans="1:18" s="1" customFormat="1" x14ac:dyDescent="0.2">
      <c r="A367" s="17">
        <v>44105</v>
      </c>
      <c r="B367" s="1">
        <f t="shared" si="78"/>
        <v>10</v>
      </c>
      <c r="C367" s="47"/>
      <c r="D367" s="47"/>
      <c r="E367" s="47"/>
      <c r="F367" s="51">
        <v>32.37845303867396</v>
      </c>
      <c r="G367" s="16">
        <f t="shared" si="70"/>
        <v>0</v>
      </c>
      <c r="H367" s="16">
        <f t="shared" si="71"/>
        <v>32.37845303867396</v>
      </c>
      <c r="I367" s="23">
        <f t="shared" si="76"/>
        <v>32.379478070671041</v>
      </c>
      <c r="J367" s="16">
        <f t="shared" si="68"/>
        <v>32.01516787098312</v>
      </c>
      <c r="K367" s="16">
        <f t="shared" si="72"/>
        <v>0.364310199687921</v>
      </c>
      <c r="L367" s="16">
        <f t="shared" si="73"/>
        <v>0</v>
      </c>
      <c r="M367" s="16">
        <f t="shared" si="77"/>
        <v>1.4026143843957804E-13</v>
      </c>
      <c r="N367" s="16">
        <f t="shared" si="74"/>
        <v>8.696209183253839E-14</v>
      </c>
      <c r="O367" s="16">
        <f t="shared" si="75"/>
        <v>8.696209183253839E-14</v>
      </c>
      <c r="P367" s="1">
        <f>'App MESURE'!T363</f>
        <v>3.7385139625686244E-3</v>
      </c>
      <c r="Q367" s="85">
        <v>18.620049935483866</v>
      </c>
      <c r="R367" s="78">
        <f t="shared" si="69"/>
        <v>1.3976486647670339E-5</v>
      </c>
    </row>
    <row r="368" spans="1:18" s="1" customFormat="1" x14ac:dyDescent="0.2">
      <c r="A368" s="17">
        <v>44136</v>
      </c>
      <c r="B368" s="1">
        <f t="shared" si="78"/>
        <v>11</v>
      </c>
      <c r="C368" s="47"/>
      <c r="D368" s="47"/>
      <c r="E368" s="47"/>
      <c r="F368" s="51">
        <v>35.938121546961234</v>
      </c>
      <c r="G368" s="16">
        <f t="shared" si="70"/>
        <v>0</v>
      </c>
      <c r="H368" s="16">
        <f t="shared" si="71"/>
        <v>35.938121546961234</v>
      </c>
      <c r="I368" s="23">
        <f t="shared" si="76"/>
        <v>36.302431746649155</v>
      </c>
      <c r="J368" s="16">
        <f t="shared" si="68"/>
        <v>35.485482413514873</v>
      </c>
      <c r="K368" s="16">
        <f t="shared" si="72"/>
        <v>0.81694933313428209</v>
      </c>
      <c r="L368" s="16">
        <f t="shared" si="73"/>
        <v>0</v>
      </c>
      <c r="M368" s="16">
        <f t="shared" si="77"/>
        <v>5.3299346607039651E-14</v>
      </c>
      <c r="N368" s="16">
        <f t="shared" si="74"/>
        <v>3.3045594896364585E-14</v>
      </c>
      <c r="O368" s="16">
        <f t="shared" si="75"/>
        <v>3.3045594896364585E-14</v>
      </c>
      <c r="P368" s="1">
        <f>'App MESURE'!T364</f>
        <v>0.25308351034867183</v>
      </c>
      <c r="Q368" s="85">
        <v>15.195875813333338</v>
      </c>
      <c r="R368" s="78">
        <f t="shared" si="69"/>
        <v>6.4051263210389564E-2</v>
      </c>
    </row>
    <row r="369" spans="1:18" s="1" customFormat="1" x14ac:dyDescent="0.2">
      <c r="A369" s="17">
        <v>44166</v>
      </c>
      <c r="B369" s="1">
        <f t="shared" si="78"/>
        <v>12</v>
      </c>
      <c r="C369" s="47"/>
      <c r="D369" s="47"/>
      <c r="E369" s="47"/>
      <c r="F369" s="51">
        <v>31.213259668508218</v>
      </c>
      <c r="G369" s="16">
        <f t="shared" si="70"/>
        <v>0</v>
      </c>
      <c r="H369" s="16">
        <f t="shared" si="71"/>
        <v>31.213259668508218</v>
      </c>
      <c r="I369" s="23">
        <f t="shared" si="76"/>
        <v>32.030209001642504</v>
      </c>
      <c r="J369" s="16">
        <f t="shared" si="68"/>
        <v>30.981296572769292</v>
      </c>
      <c r="K369" s="16">
        <f t="shared" si="72"/>
        <v>1.0489124288732121</v>
      </c>
      <c r="L369" s="16">
        <f t="shared" si="73"/>
        <v>0</v>
      </c>
      <c r="M369" s="16">
        <f t="shared" si="77"/>
        <v>2.0253751710675066E-14</v>
      </c>
      <c r="N369" s="16">
        <f t="shared" si="74"/>
        <v>1.2557326060618542E-14</v>
      </c>
      <c r="O369" s="16">
        <f t="shared" si="75"/>
        <v>1.2557326060618542E-14</v>
      </c>
      <c r="P369" s="1">
        <f>'App MESURE'!T365</f>
        <v>5.0922933919110222E-2</v>
      </c>
      <c r="Q369" s="85">
        <v>10.506842435483872</v>
      </c>
      <c r="R369" s="78">
        <f t="shared" si="69"/>
        <v>2.5931451989287873E-3</v>
      </c>
    </row>
    <row r="370" spans="1:18" s="1" customFormat="1" x14ac:dyDescent="0.2">
      <c r="A370" s="17">
        <v>44197</v>
      </c>
      <c r="B370" s="1">
        <f t="shared" si="78"/>
        <v>1</v>
      </c>
      <c r="C370" s="47"/>
      <c r="D370" s="47"/>
      <c r="E370" s="47"/>
      <c r="F370" s="51">
        <v>103.12872928176778</v>
      </c>
      <c r="G370" s="16">
        <f t="shared" si="70"/>
        <v>0.75502440881544464</v>
      </c>
      <c r="H370" s="16">
        <f t="shared" si="71"/>
        <v>102.37370487295233</v>
      </c>
      <c r="I370" s="23">
        <f t="shared" si="76"/>
        <v>103.42261730182554</v>
      </c>
      <c r="J370" s="16">
        <f t="shared" si="68"/>
        <v>75.611101555123369</v>
      </c>
      <c r="K370" s="16">
        <f t="shared" si="72"/>
        <v>27.81151574670217</v>
      </c>
      <c r="L370" s="16">
        <f t="shared" si="73"/>
        <v>0</v>
      </c>
      <c r="M370" s="16">
        <f t="shared" si="77"/>
        <v>7.6964256500565246E-15</v>
      </c>
      <c r="N370" s="16">
        <f t="shared" si="74"/>
        <v>4.771783903035045E-15</v>
      </c>
      <c r="O370" s="16">
        <f t="shared" si="75"/>
        <v>0.75502440881544941</v>
      </c>
      <c r="P370" s="1">
        <f>'App MESURE'!T366</f>
        <v>1.8551672615312336</v>
      </c>
      <c r="Q370" s="85">
        <v>9.0552535483870962</v>
      </c>
      <c r="R370" s="78">
        <f t="shared" si="69"/>
        <v>1.2103142963816236</v>
      </c>
    </row>
    <row r="371" spans="1:18" s="1" customFormat="1" x14ac:dyDescent="0.2">
      <c r="A371" s="17">
        <v>44228</v>
      </c>
      <c r="B371" s="1">
        <f t="shared" si="78"/>
        <v>2</v>
      </c>
      <c r="C371" s="47"/>
      <c r="D371" s="47"/>
      <c r="E371" s="47"/>
      <c r="F371" s="51">
        <v>43.769613259668425</v>
      </c>
      <c r="G371" s="16">
        <f t="shared" si="70"/>
        <v>0</v>
      </c>
      <c r="H371" s="16">
        <f t="shared" si="71"/>
        <v>43.769613259668425</v>
      </c>
      <c r="I371" s="23">
        <f t="shared" si="76"/>
        <v>71.581129006370588</v>
      </c>
      <c r="J371" s="16">
        <f t="shared" si="68"/>
        <v>63.07772622854494</v>
      </c>
      <c r="K371" s="16">
        <f t="shared" si="72"/>
        <v>8.5034027778256487</v>
      </c>
      <c r="L371" s="16">
        <f t="shared" si="73"/>
        <v>0</v>
      </c>
      <c r="M371" s="16">
        <f t="shared" si="77"/>
        <v>2.9246417470214796E-15</v>
      </c>
      <c r="N371" s="16">
        <f t="shared" si="74"/>
        <v>1.8132778831533174E-15</v>
      </c>
      <c r="O371" s="16">
        <f t="shared" si="75"/>
        <v>1.8132778831533174E-15</v>
      </c>
      <c r="P371" s="1">
        <f>'App MESURE'!T367</f>
        <v>7.0214290787239397E-2</v>
      </c>
      <c r="Q371" s="85">
        <v>11.828968892857139</v>
      </c>
      <c r="R371" s="78">
        <f t="shared" si="69"/>
        <v>4.9300466307547561E-3</v>
      </c>
    </row>
    <row r="372" spans="1:18" s="1" customFormat="1" x14ac:dyDescent="0.2">
      <c r="A372" s="17">
        <v>44256</v>
      </c>
      <c r="B372" s="1">
        <f t="shared" si="78"/>
        <v>3</v>
      </c>
      <c r="C372" s="47"/>
      <c r="D372" s="47"/>
      <c r="E372" s="47"/>
      <c r="F372" s="51">
        <v>53.793922651933535</v>
      </c>
      <c r="G372" s="16">
        <f t="shared" si="70"/>
        <v>0</v>
      </c>
      <c r="H372" s="16">
        <f t="shared" si="71"/>
        <v>53.793922651933535</v>
      </c>
      <c r="I372" s="23">
        <f t="shared" si="76"/>
        <v>62.297325429759184</v>
      </c>
      <c r="J372" s="16">
        <f t="shared" si="68"/>
        <v>57.105120224824546</v>
      </c>
      <c r="K372" s="16">
        <f t="shared" si="72"/>
        <v>5.1922052049346377</v>
      </c>
      <c r="L372" s="16">
        <f t="shared" si="73"/>
        <v>0</v>
      </c>
      <c r="M372" s="16">
        <f t="shared" si="77"/>
        <v>1.1113638638681622E-15</v>
      </c>
      <c r="N372" s="16">
        <f t="shared" si="74"/>
        <v>6.890455955982605E-16</v>
      </c>
      <c r="O372" s="16">
        <f t="shared" si="75"/>
        <v>6.890455955982605E-16</v>
      </c>
      <c r="P372" s="1">
        <f>'App MESURE'!T368</f>
        <v>9.3233747930019178E-2</v>
      </c>
      <c r="Q372" s="85">
        <v>12.833225000000002</v>
      </c>
      <c r="R372" s="78">
        <f t="shared" si="69"/>
        <v>8.6925317530782264E-3</v>
      </c>
    </row>
    <row r="373" spans="1:18" s="1" customFormat="1" x14ac:dyDescent="0.2">
      <c r="A373" s="17">
        <v>44287</v>
      </c>
      <c r="B373" s="1">
        <f t="shared" si="78"/>
        <v>4</v>
      </c>
      <c r="C373" s="47"/>
      <c r="D373" s="47"/>
      <c r="E373" s="47"/>
      <c r="F373" s="51">
        <v>60.089502762430847</v>
      </c>
      <c r="G373" s="16">
        <f t="shared" si="70"/>
        <v>0</v>
      </c>
      <c r="H373" s="16">
        <f t="shared" si="71"/>
        <v>60.089502762430847</v>
      </c>
      <c r="I373" s="23">
        <f t="shared" si="76"/>
        <v>65.281707967365492</v>
      </c>
      <c r="J373" s="16">
        <f t="shared" si="68"/>
        <v>61.260921881102163</v>
      </c>
      <c r="K373" s="16">
        <f t="shared" si="72"/>
        <v>4.0207860862633282</v>
      </c>
      <c r="L373" s="16">
        <f t="shared" si="73"/>
        <v>0</v>
      </c>
      <c r="M373" s="16">
        <f t="shared" si="77"/>
        <v>4.2231826826990166E-16</v>
      </c>
      <c r="N373" s="16">
        <f t="shared" si="74"/>
        <v>2.6183732632733901E-16</v>
      </c>
      <c r="O373" s="16">
        <f t="shared" si="75"/>
        <v>2.6183732632733901E-16</v>
      </c>
      <c r="P373" s="1">
        <f>'App MESURE'!T369</f>
        <v>0.61883271028238529</v>
      </c>
      <c r="Q373" s="85">
        <v>15.948280899999997</v>
      </c>
      <c r="R373" s="78">
        <f t="shared" si="69"/>
        <v>0.38295392331544231</v>
      </c>
    </row>
    <row r="374" spans="1:18" s="1" customFormat="1" x14ac:dyDescent="0.2">
      <c r="A374" s="17">
        <v>44317</v>
      </c>
      <c r="B374" s="1">
        <f t="shared" si="78"/>
        <v>5</v>
      </c>
      <c r="C374" s="47"/>
      <c r="D374" s="47"/>
      <c r="E374" s="47"/>
      <c r="F374" s="51">
        <v>11.660773480662964</v>
      </c>
      <c r="G374" s="16">
        <f t="shared" si="70"/>
        <v>0</v>
      </c>
      <c r="H374" s="16">
        <f t="shared" si="71"/>
        <v>11.660773480662964</v>
      </c>
      <c r="I374" s="23">
        <f t="shared" si="76"/>
        <v>15.681559566926293</v>
      </c>
      <c r="J374" s="16">
        <f t="shared" si="68"/>
        <v>15.648656189454069</v>
      </c>
      <c r="K374" s="16">
        <f t="shared" si="72"/>
        <v>3.2903377472223383E-2</v>
      </c>
      <c r="L374" s="16">
        <f t="shared" si="73"/>
        <v>0</v>
      </c>
      <c r="M374" s="16">
        <f t="shared" si="77"/>
        <v>1.6048094194256266E-16</v>
      </c>
      <c r="N374" s="16">
        <f t="shared" si="74"/>
        <v>9.9498184004388841E-17</v>
      </c>
      <c r="O374" s="16">
        <f t="shared" si="75"/>
        <v>9.9498184004388841E-17</v>
      </c>
      <c r="P374" s="1">
        <f>'App MESURE'!T370</f>
        <v>1.1392574582312187E-2</v>
      </c>
      <c r="Q374" s="85">
        <v>20.33682693548387</v>
      </c>
      <c r="R374" s="78">
        <f t="shared" si="69"/>
        <v>1.2979075561354346E-4</v>
      </c>
    </row>
    <row r="375" spans="1:18" s="1" customFormat="1" x14ac:dyDescent="0.2">
      <c r="A375" s="17">
        <v>44348</v>
      </c>
      <c r="B375" s="1">
        <f t="shared" si="78"/>
        <v>6</v>
      </c>
      <c r="C375" s="47"/>
      <c r="D375" s="47"/>
      <c r="E375" s="47"/>
      <c r="F375" s="51">
        <v>3.6585635359115991</v>
      </c>
      <c r="G375" s="16">
        <f t="shared" si="70"/>
        <v>0</v>
      </c>
      <c r="H375" s="16">
        <f t="shared" si="71"/>
        <v>3.6585635359115991</v>
      </c>
      <c r="I375" s="23">
        <f t="shared" si="76"/>
        <v>3.6914669133838225</v>
      </c>
      <c r="J375" s="16">
        <f t="shared" si="68"/>
        <v>3.6911875828403637</v>
      </c>
      <c r="K375" s="16">
        <f t="shared" si="72"/>
        <v>2.7933054345874453E-4</v>
      </c>
      <c r="L375" s="16">
        <f t="shared" si="73"/>
        <v>0</v>
      </c>
      <c r="M375" s="16">
        <f t="shared" si="77"/>
        <v>6.0982757938173816E-17</v>
      </c>
      <c r="N375" s="16">
        <f t="shared" si="74"/>
        <v>3.7809309921667763E-17</v>
      </c>
      <c r="O375" s="16">
        <f t="shared" si="75"/>
        <v>3.7809309921667763E-17</v>
      </c>
      <c r="P375" s="1">
        <f>'App MESURE'!T371</f>
        <v>5.466491911098487E-3</v>
      </c>
      <c r="Q375" s="85">
        <v>23.400783066666666</v>
      </c>
      <c r="R375" s="78">
        <f t="shared" si="69"/>
        <v>2.9882533814104773E-5</v>
      </c>
    </row>
    <row r="376" spans="1:18" s="1" customFormat="1" x14ac:dyDescent="0.2">
      <c r="A376" s="17">
        <v>44378</v>
      </c>
      <c r="B376" s="1">
        <f t="shared" si="78"/>
        <v>7</v>
      </c>
      <c r="C376" s="47"/>
      <c r="D376" s="47"/>
      <c r="E376" s="47"/>
      <c r="F376" s="51">
        <v>6.8403314917126981</v>
      </c>
      <c r="G376" s="16">
        <f t="shared" si="70"/>
        <v>0</v>
      </c>
      <c r="H376" s="16">
        <f t="shared" si="71"/>
        <v>6.8403314917126981</v>
      </c>
      <c r="I376" s="23">
        <f t="shared" si="76"/>
        <v>6.8406108222561564</v>
      </c>
      <c r="J376" s="16">
        <f t="shared" si="68"/>
        <v>6.8397992387993725</v>
      </c>
      <c r="K376" s="16">
        <f t="shared" si="72"/>
        <v>8.115834567838931E-4</v>
      </c>
      <c r="L376" s="16">
        <f t="shared" si="73"/>
        <v>0</v>
      </c>
      <c r="M376" s="16">
        <f t="shared" si="77"/>
        <v>2.3173448016506053E-17</v>
      </c>
      <c r="N376" s="16">
        <f t="shared" si="74"/>
        <v>1.4367537770233753E-17</v>
      </c>
      <c r="O376" s="16">
        <f t="shared" si="75"/>
        <v>1.4367537770233753E-17</v>
      </c>
      <c r="P376" s="1">
        <f>'App MESURE'!T372</f>
        <v>2.0202554560955805E-3</v>
      </c>
      <c r="Q376" s="85">
        <v>29.088593258064524</v>
      </c>
      <c r="R376" s="78">
        <f t="shared" si="69"/>
        <v>4.0814321078839044E-6</v>
      </c>
    </row>
    <row r="377" spans="1:18" s="1" customFormat="1" ht="13.5" thickBot="1" x14ac:dyDescent="0.25">
      <c r="A377" s="17">
        <v>44409</v>
      </c>
      <c r="B377" s="4">
        <f t="shared" si="78"/>
        <v>8</v>
      </c>
      <c r="C377" s="48"/>
      <c r="D377" s="48"/>
      <c r="E377" s="48"/>
      <c r="F377" s="58">
        <v>2.0309392265193345</v>
      </c>
      <c r="G377" s="25">
        <f t="shared" si="70"/>
        <v>0</v>
      </c>
      <c r="H377" s="25">
        <f t="shared" si="71"/>
        <v>2.0309392265193345</v>
      </c>
      <c r="I377" s="24">
        <f t="shared" si="76"/>
        <v>2.0317508099761183</v>
      </c>
      <c r="J377" s="25">
        <f t="shared" si="68"/>
        <v>2.0317218795863177</v>
      </c>
      <c r="K377" s="25">
        <f t="shared" si="72"/>
        <v>2.8930389800674305E-5</v>
      </c>
      <c r="L377" s="25">
        <f t="shared" si="73"/>
        <v>0</v>
      </c>
      <c r="M377" s="25">
        <f t="shared" si="77"/>
        <v>8.8059102462722997E-18</v>
      </c>
      <c r="N377" s="25">
        <f t="shared" si="74"/>
        <v>5.4596643526888255E-18</v>
      </c>
      <c r="O377" s="25">
        <f t="shared" si="75"/>
        <v>5.4596643526888255E-18</v>
      </c>
      <c r="P377" s="4">
        <f>'App MESURE'!T373</f>
        <v>3.2282432545857219E-4</v>
      </c>
      <c r="Q377" s="86">
        <v>26.826160967741931</v>
      </c>
      <c r="R377" s="79">
        <f t="shared" si="69"/>
        <v>1.0421554510777861E-7</v>
      </c>
    </row>
    <row r="378" spans="1:18" s="1" customFormat="1" x14ac:dyDescent="0.2">
      <c r="A378" s="17">
        <v>44440</v>
      </c>
      <c r="B378" s="1">
        <f t="shared" si="78"/>
        <v>9</v>
      </c>
      <c r="C378" s="47"/>
      <c r="D378" s="47"/>
      <c r="E378" s="47"/>
      <c r="F378" s="51">
        <v>9.0342541436463932</v>
      </c>
      <c r="G378" s="16">
        <f>IF((F378-$J$2)&gt;0,$I$2*(F378-$J$2),0)</f>
        <v>0</v>
      </c>
      <c r="H378" s="16">
        <f>F378-G378</f>
        <v>9.0342541436463932</v>
      </c>
      <c r="I378" s="23">
        <f t="shared" si="76"/>
        <v>9.0342830740361943</v>
      </c>
      <c r="J378" s="16">
        <f t="shared" si="68"/>
        <v>9.0306084724199298</v>
      </c>
      <c r="K378" s="16">
        <f t="shared" si="72"/>
        <v>3.674601616264539E-3</v>
      </c>
      <c r="L378" s="16">
        <f t="shared" si="73"/>
        <v>0</v>
      </c>
      <c r="M378" s="16">
        <f t="shared" si="77"/>
        <v>3.3462458935834742E-18</v>
      </c>
      <c r="N378" s="16">
        <f t="shared" si="74"/>
        <v>2.0746724540217538E-18</v>
      </c>
      <c r="O378" s="16">
        <f t="shared" si="75"/>
        <v>2.0746724540217538E-18</v>
      </c>
      <c r="P378" s="1">
        <f>'App MESURE'!T374</f>
        <v>0</v>
      </c>
      <c r="Q378" s="85">
        <v>24.169160133333335</v>
      </c>
      <c r="R378" s="78">
        <f t="shared" si="69"/>
        <v>4.3042657914766465E-36</v>
      </c>
    </row>
    <row r="379" spans="1:18" s="1" customFormat="1" x14ac:dyDescent="0.2">
      <c r="A379" s="17">
        <v>44470</v>
      </c>
      <c r="B379" s="1">
        <f t="shared" si="78"/>
        <v>10</v>
      </c>
      <c r="C379" s="47"/>
      <c r="D379" s="47"/>
      <c r="E379" s="47"/>
      <c r="F379" s="51">
        <v>1.2243093922651911</v>
      </c>
      <c r="G379" s="16">
        <f>IF((F379-$J$2)&gt;0,$I$2*(F379-$J$2),0)</f>
        <v>0</v>
      </c>
      <c r="H379" s="16">
        <f>F379-G379</f>
        <v>1.2243093922651911</v>
      </c>
      <c r="I379" s="23">
        <f t="shared" si="76"/>
        <v>1.2279839938814556</v>
      </c>
      <c r="J379" s="16">
        <f t="shared" si="68"/>
        <v>1.2279691157044554</v>
      </c>
      <c r="K379" s="16">
        <f t="shared" si="72"/>
        <v>1.4878177000188231E-5</v>
      </c>
      <c r="L379" s="16">
        <f t="shared" si="73"/>
        <v>0</v>
      </c>
      <c r="M379" s="16">
        <f t="shared" si="77"/>
        <v>1.2715734395617203E-18</v>
      </c>
      <c r="N379" s="16">
        <f t="shared" si="74"/>
        <v>7.883755325282666E-19</v>
      </c>
      <c r="O379" s="16">
        <f t="shared" si="75"/>
        <v>7.883755325282666E-19</v>
      </c>
      <c r="P379" s="1">
        <f>'App MESURE'!T375</f>
        <v>0</v>
      </c>
      <c r="Q379" s="85">
        <v>20.783344225806456</v>
      </c>
      <c r="R379" s="78">
        <f t="shared" si="69"/>
        <v>6.2153598028922792E-37</v>
      </c>
    </row>
    <row r="380" spans="1:18" s="1" customFormat="1" x14ac:dyDescent="0.2">
      <c r="A380" s="17">
        <v>44501</v>
      </c>
      <c r="B380" s="1">
        <f t="shared" si="78"/>
        <v>11</v>
      </c>
      <c r="C380" s="47"/>
      <c r="D380" s="47"/>
      <c r="E380" s="47"/>
      <c r="F380" s="51">
        <v>35.01602209944749</v>
      </c>
      <c r="G380" s="16">
        <f t="shared" si="70"/>
        <v>0</v>
      </c>
      <c r="H380" s="16">
        <f t="shared" si="71"/>
        <v>35.01602209944749</v>
      </c>
      <c r="I380" s="23">
        <f t="shared" si="76"/>
        <v>35.016036977624488</v>
      </c>
      <c r="J380" s="16">
        <f t="shared" si="68"/>
        <v>33.898564090333622</v>
      </c>
      <c r="K380" s="16">
        <f t="shared" si="72"/>
        <v>1.1174728872908659</v>
      </c>
      <c r="L380" s="16">
        <f t="shared" si="73"/>
        <v>0</v>
      </c>
      <c r="M380" s="16">
        <f t="shared" si="77"/>
        <v>4.8319790703345373E-19</v>
      </c>
      <c r="N380" s="16">
        <f t="shared" si="74"/>
        <v>2.9958270236074133E-19</v>
      </c>
      <c r="O380" s="16">
        <f t="shared" si="75"/>
        <v>2.9958270236074133E-19</v>
      </c>
      <c r="P380" s="1">
        <f>'App MESURE'!T376</f>
        <v>0</v>
      </c>
      <c r="Q380" s="85">
        <v>12.029662916666668</v>
      </c>
      <c r="R380" s="78">
        <f t="shared" si="69"/>
        <v>8.9749795553764524E-38</v>
      </c>
    </row>
    <row r="381" spans="1:18" s="1" customFormat="1" x14ac:dyDescent="0.2">
      <c r="A381" s="17">
        <v>44531</v>
      </c>
      <c r="B381" s="1">
        <f t="shared" si="78"/>
        <v>12</v>
      </c>
      <c r="C381" s="47"/>
      <c r="D381" s="47"/>
      <c r="E381" s="47"/>
      <c r="F381" s="51">
        <v>47.03038674033133</v>
      </c>
      <c r="G381" s="16">
        <f t="shared" si="70"/>
        <v>0</v>
      </c>
      <c r="H381" s="16">
        <f t="shared" si="71"/>
        <v>47.03038674033133</v>
      </c>
      <c r="I381" s="23">
        <f t="shared" si="76"/>
        <v>48.147859627622196</v>
      </c>
      <c r="J381" s="16">
        <f t="shared" si="68"/>
        <v>45.129361033263123</v>
      </c>
      <c r="K381" s="16">
        <f t="shared" si="72"/>
        <v>3.0184985943590732</v>
      </c>
      <c r="L381" s="16">
        <f t="shared" si="73"/>
        <v>0</v>
      </c>
      <c r="M381" s="16">
        <f t="shared" si="77"/>
        <v>1.836152046727124E-19</v>
      </c>
      <c r="N381" s="16">
        <f t="shared" si="74"/>
        <v>1.1384142689708169E-19</v>
      </c>
      <c r="O381" s="16">
        <f t="shared" si="75"/>
        <v>1.1384142689708169E-19</v>
      </c>
      <c r="P381" s="1">
        <f>'App MESURE'!T377</f>
        <v>4.3605745689826642E-2</v>
      </c>
      <c r="Q381" s="85">
        <v>11.38616548387097</v>
      </c>
      <c r="R381" s="78">
        <f t="shared" si="69"/>
        <v>1.9014610571658347E-3</v>
      </c>
    </row>
    <row r="382" spans="1:18" s="1" customFormat="1" x14ac:dyDescent="0.2">
      <c r="A382" s="17">
        <v>44562</v>
      </c>
      <c r="B382" s="1">
        <f t="shared" si="78"/>
        <v>1</v>
      </c>
      <c r="C382" s="47"/>
      <c r="D382" s="47"/>
      <c r="E382" s="47"/>
      <c r="F382" s="51">
        <v>5.2270718232044073</v>
      </c>
      <c r="G382" s="16">
        <f t="shared" si="70"/>
        <v>0</v>
      </c>
      <c r="H382" s="16">
        <f t="shared" si="71"/>
        <v>5.2270718232044073</v>
      </c>
      <c r="I382" s="23">
        <f t="shared" si="76"/>
        <v>8.2455704175634814</v>
      </c>
      <c r="J382" s="16">
        <f t="shared" si="68"/>
        <v>8.2275715437940633</v>
      </c>
      <c r="K382" s="16">
        <f t="shared" si="72"/>
        <v>1.7998873769418111E-2</v>
      </c>
      <c r="L382" s="16">
        <f t="shared" si="73"/>
        <v>0</v>
      </c>
      <c r="M382" s="16">
        <f t="shared" si="77"/>
        <v>6.9773777775630708E-20</v>
      </c>
      <c r="N382" s="16">
        <f t="shared" si="74"/>
        <v>4.3259742220891041E-20</v>
      </c>
      <c r="O382" s="16">
        <f t="shared" si="75"/>
        <v>4.3259742220891041E-20</v>
      </c>
      <c r="P382" s="1">
        <f>'App MESURE'!T378</f>
        <v>0</v>
      </c>
      <c r="Q382" s="85">
        <v>10.812534067741934</v>
      </c>
      <c r="R382" s="78">
        <f t="shared" si="69"/>
        <v>1.871405297017943E-39</v>
      </c>
    </row>
    <row r="383" spans="1:18" s="1" customFormat="1" x14ac:dyDescent="0.2">
      <c r="A383" s="17">
        <v>44593</v>
      </c>
      <c r="B383" s="1">
        <f t="shared" si="78"/>
        <v>2</v>
      </c>
      <c r="C383" s="47"/>
      <c r="D383" s="47"/>
      <c r="E383" s="47"/>
      <c r="F383" s="51">
        <v>16.043646408839763</v>
      </c>
      <c r="G383" s="16">
        <f t="shared" si="70"/>
        <v>0</v>
      </c>
      <c r="H383" s="16">
        <f t="shared" si="71"/>
        <v>16.043646408839763</v>
      </c>
      <c r="I383" s="23">
        <f t="shared" si="76"/>
        <v>16.061645282609181</v>
      </c>
      <c r="J383" s="16">
        <f t="shared" si="68"/>
        <v>15.972614355139696</v>
      </c>
      <c r="K383" s="16">
        <f t="shared" si="72"/>
        <v>8.9030927469485377E-2</v>
      </c>
      <c r="L383" s="16">
        <f t="shared" si="73"/>
        <v>0</v>
      </c>
      <c r="M383" s="16">
        <f t="shared" si="77"/>
        <v>2.6514035554739667E-20</v>
      </c>
      <c r="N383" s="16">
        <f t="shared" si="74"/>
        <v>1.6438702043938593E-20</v>
      </c>
      <c r="O383" s="16">
        <f t="shared" si="75"/>
        <v>1.6438702043938593E-20</v>
      </c>
      <c r="P383" s="1">
        <f>'App MESURE'!T379</f>
        <v>0</v>
      </c>
      <c r="Q383" s="85">
        <v>13.725836428571428</v>
      </c>
      <c r="R383" s="78">
        <f t="shared" si="69"/>
        <v>2.7023092488939086E-40</v>
      </c>
    </row>
    <row r="384" spans="1:18" s="1" customFormat="1" x14ac:dyDescent="0.2">
      <c r="A384" s="17">
        <v>44621</v>
      </c>
      <c r="B384" s="1">
        <f t="shared" si="78"/>
        <v>3</v>
      </c>
      <c r="C384" s="47"/>
      <c r="D384" s="47"/>
      <c r="E384" s="47"/>
      <c r="F384" s="51">
        <v>96.493922651933573</v>
      </c>
      <c r="G384" s="16">
        <f t="shared" si="70"/>
        <v>0.62232827621876052</v>
      </c>
      <c r="H384" s="16">
        <f t="shared" si="71"/>
        <v>95.871594375714807</v>
      </c>
      <c r="I384" s="23">
        <f t="shared" si="76"/>
        <v>95.960625303184287</v>
      </c>
      <c r="J384" s="16">
        <f t="shared" si="68"/>
        <v>78.140554474338501</v>
      </c>
      <c r="K384" s="16">
        <f t="shared" si="72"/>
        <v>17.820070828845786</v>
      </c>
      <c r="L384" s="16">
        <f t="shared" si="73"/>
        <v>0</v>
      </c>
      <c r="M384" s="16">
        <f t="shared" si="77"/>
        <v>1.0075333510801074E-20</v>
      </c>
      <c r="N384" s="16">
        <f t="shared" si="74"/>
        <v>6.2467067766966657E-21</v>
      </c>
      <c r="O384" s="16">
        <f t="shared" si="75"/>
        <v>0.62232827621876052</v>
      </c>
      <c r="P384" s="1">
        <f>'App MESURE'!T380</f>
        <v>1.9342311043112043E-2</v>
      </c>
      <c r="Q384" s="85">
        <v>11.959785806451613</v>
      </c>
      <c r="R384" s="78">
        <f t="shared" si="69"/>
        <v>0.3635920741988084</v>
      </c>
    </row>
    <row r="385" spans="1:18" s="1" customFormat="1" x14ac:dyDescent="0.2">
      <c r="A385" s="17">
        <v>44652</v>
      </c>
      <c r="B385" s="1">
        <f t="shared" si="78"/>
        <v>4</v>
      </c>
      <c r="C385" s="47"/>
      <c r="D385" s="47"/>
      <c r="E385" s="47"/>
      <c r="F385" s="51">
        <v>36.559116022099381</v>
      </c>
      <c r="G385" s="16">
        <f t="shared" si="70"/>
        <v>0</v>
      </c>
      <c r="H385" s="16">
        <f t="shared" si="71"/>
        <v>36.559116022099381</v>
      </c>
      <c r="I385" s="23">
        <f t="shared" si="76"/>
        <v>54.379186850945167</v>
      </c>
      <c r="J385" s="16">
        <f t="shared" si="68"/>
        <v>51.535157170071869</v>
      </c>
      <c r="K385" s="16">
        <f t="shared" si="72"/>
        <v>2.8440296808732981</v>
      </c>
      <c r="L385" s="16">
        <f t="shared" si="73"/>
        <v>0</v>
      </c>
      <c r="M385" s="16">
        <f t="shared" si="77"/>
        <v>3.8286267341044086E-21</v>
      </c>
      <c r="N385" s="16">
        <f t="shared" si="74"/>
        <v>2.3737485751447332E-21</v>
      </c>
      <c r="O385" s="16">
        <f t="shared" si="75"/>
        <v>2.3737485751447332E-21</v>
      </c>
      <c r="P385" s="1">
        <f>'App MESURE'!T381</f>
        <v>8.7478828104655335E-3</v>
      </c>
      <c r="Q385" s="85">
        <v>14.607779083333336</v>
      </c>
      <c r="R385" s="78">
        <f t="shared" si="69"/>
        <v>7.6525453665638357E-5</v>
      </c>
    </row>
    <row r="386" spans="1:18" s="1" customFormat="1" x14ac:dyDescent="0.2">
      <c r="A386" s="17">
        <v>44682</v>
      </c>
      <c r="B386" s="1">
        <f t="shared" si="78"/>
        <v>5</v>
      </c>
      <c r="C386" s="47"/>
      <c r="D386" s="47"/>
      <c r="E386" s="47"/>
      <c r="F386" s="51">
        <v>15.333149171270692</v>
      </c>
      <c r="G386" s="16">
        <f t="shared" si="70"/>
        <v>0</v>
      </c>
      <c r="H386" s="16">
        <f t="shared" si="71"/>
        <v>15.333149171270692</v>
      </c>
      <c r="I386" s="23">
        <f t="shared" si="76"/>
        <v>18.177178852143989</v>
      </c>
      <c r="J386" s="16">
        <f t="shared" si="68"/>
        <v>18.138357626625083</v>
      </c>
      <c r="K386" s="16">
        <f t="shared" si="72"/>
        <v>3.8821225518905322E-2</v>
      </c>
      <c r="L386" s="16">
        <f t="shared" si="73"/>
        <v>0</v>
      </c>
      <c r="M386" s="16">
        <f t="shared" si="77"/>
        <v>1.4548781589596753E-21</v>
      </c>
      <c r="N386" s="16">
        <f t="shared" si="74"/>
        <v>9.0202445855499864E-22</v>
      </c>
      <c r="O386" s="16">
        <f t="shared" si="75"/>
        <v>9.0202445855499864E-22</v>
      </c>
      <c r="P386" s="1">
        <f>'App MESURE'!T382</f>
        <v>8.313767749350032E-4</v>
      </c>
      <c r="Q386" s="85">
        <v>22.299783483870968</v>
      </c>
      <c r="R386" s="78">
        <f t="shared" si="69"/>
        <v>6.9118734190132699E-7</v>
      </c>
    </row>
    <row r="387" spans="1:18" s="1" customFormat="1" x14ac:dyDescent="0.2">
      <c r="A387" s="17">
        <v>44713</v>
      </c>
      <c r="B387" s="1">
        <f t="shared" si="78"/>
        <v>6</v>
      </c>
      <c r="C387" s="47"/>
      <c r="D387" s="47"/>
      <c r="E387" s="47"/>
      <c r="F387" s="51">
        <v>9.2508287292817499</v>
      </c>
      <c r="G387" s="16">
        <f t="shared" si="70"/>
        <v>0</v>
      </c>
      <c r="H387" s="16">
        <f t="shared" si="71"/>
        <v>9.2508287292817499</v>
      </c>
      <c r="I387" s="23">
        <f t="shared" si="76"/>
        <v>9.2896499548006553</v>
      </c>
      <c r="J387" s="16">
        <f t="shared" si="68"/>
        <v>9.2858921577847564</v>
      </c>
      <c r="K387" s="16">
        <f t="shared" si="72"/>
        <v>3.757797015898845E-3</v>
      </c>
      <c r="L387" s="16">
        <f t="shared" si="73"/>
        <v>0</v>
      </c>
      <c r="M387" s="16">
        <f t="shared" si="77"/>
        <v>5.528537004046767E-22</v>
      </c>
      <c r="N387" s="16">
        <f t="shared" si="74"/>
        <v>3.4276929425089956E-22</v>
      </c>
      <c r="O387" s="16">
        <f t="shared" si="75"/>
        <v>3.4276929425089956E-22</v>
      </c>
      <c r="P387" s="1">
        <f>'App MESURE'!T383</f>
        <v>0</v>
      </c>
      <c r="Q387" s="85">
        <v>24.607466333333324</v>
      </c>
      <c r="R387" s="78">
        <f t="shared" si="69"/>
        <v>1.1749078908125976E-43</v>
      </c>
    </row>
    <row r="388" spans="1:18" s="1" customFormat="1" x14ac:dyDescent="0.2">
      <c r="A388" s="17">
        <v>44743</v>
      </c>
      <c r="B388" s="1">
        <f t="shared" si="78"/>
        <v>7</v>
      </c>
      <c r="C388" s="47"/>
      <c r="D388" s="47"/>
      <c r="E388" s="47"/>
      <c r="F388" s="51">
        <v>12.28453038674032</v>
      </c>
      <c r="G388" s="16">
        <f t="shared" si="70"/>
        <v>0</v>
      </c>
      <c r="H388" s="16">
        <f t="shared" si="71"/>
        <v>12.28453038674032</v>
      </c>
      <c r="I388" s="23">
        <f t="shared" si="76"/>
        <v>12.288288183756219</v>
      </c>
      <c r="J388" s="16">
        <f t="shared" si="68"/>
        <v>12.28414512076488</v>
      </c>
      <c r="K388" s="16">
        <f t="shared" si="72"/>
        <v>4.1430629913392636E-3</v>
      </c>
      <c r="L388" s="16">
        <f t="shared" si="73"/>
        <v>0</v>
      </c>
      <c r="M388" s="16">
        <f t="shared" si="77"/>
        <v>2.1008440615377714E-22</v>
      </c>
      <c r="N388" s="16">
        <f t="shared" si="74"/>
        <v>1.3025233181534183E-22</v>
      </c>
      <c r="O388" s="16">
        <f t="shared" si="75"/>
        <v>1.3025233181534183E-22</v>
      </c>
      <c r="P388" s="1">
        <f>'App MESURE'!T384</f>
        <v>0</v>
      </c>
      <c r="Q388" s="85">
        <v>30.035168677419353</v>
      </c>
      <c r="R388" s="78">
        <f t="shared" si="69"/>
        <v>1.696566994333391E-44</v>
      </c>
    </row>
    <row r="389" spans="1:18" s="1" customFormat="1" ht="13.5" thickBot="1" x14ac:dyDescent="0.25">
      <c r="A389" s="17">
        <v>44774</v>
      </c>
      <c r="B389" s="4">
        <f t="shared" si="78"/>
        <v>8</v>
      </c>
      <c r="C389" s="48"/>
      <c r="D389" s="48"/>
      <c r="E389" s="48"/>
      <c r="F389" s="58">
        <v>6.0795580110497154</v>
      </c>
      <c r="G389" s="25">
        <f t="shared" si="70"/>
        <v>0</v>
      </c>
      <c r="H389" s="25">
        <f t="shared" si="71"/>
        <v>6.0795580110497154</v>
      </c>
      <c r="I389" s="24">
        <f t="shared" si="76"/>
        <v>6.0837010740410546</v>
      </c>
      <c r="J389" s="25">
        <f t="shared" si="68"/>
        <v>6.0830628794634878</v>
      </c>
      <c r="K389" s="25">
        <f t="shared" si="72"/>
        <v>6.3819457756686404E-4</v>
      </c>
      <c r="L389" s="25">
        <f t="shared" si="73"/>
        <v>0</v>
      </c>
      <c r="M389" s="25">
        <f t="shared" si="77"/>
        <v>7.983207433843531E-23</v>
      </c>
      <c r="N389" s="25">
        <f t="shared" si="74"/>
        <v>4.9495886089829894E-23</v>
      </c>
      <c r="O389" s="25">
        <f t="shared" si="75"/>
        <v>4.9495886089829894E-23</v>
      </c>
      <c r="P389" s="4">
        <f>'App MESURE'!T385</f>
        <v>0</v>
      </c>
      <c r="Q389" s="86">
        <v>28.263870096774191</v>
      </c>
      <c r="R389" s="79">
        <f t="shared" si="69"/>
        <v>2.4498427398174164E-45</v>
      </c>
    </row>
    <row r="390" spans="1:18" s="1" customFormat="1" x14ac:dyDescent="0.2">
      <c r="A390" s="17">
        <v>44805</v>
      </c>
      <c r="B390" s="1">
        <f t="shared" si="78"/>
        <v>9</v>
      </c>
      <c r="C390" s="47"/>
      <c r="D390" s="47"/>
      <c r="E390" s="47"/>
      <c r="F390" s="51">
        <v>17.786187845303839</v>
      </c>
      <c r="G390" s="16">
        <f t="shared" si="70"/>
        <v>0</v>
      </c>
      <c r="H390" s="16">
        <f t="shared" si="71"/>
        <v>17.786187845303839</v>
      </c>
      <c r="I390" s="23">
        <f t="shared" si="76"/>
        <v>17.786826039881404</v>
      </c>
      <c r="J390" s="16">
        <f t="shared" si="68"/>
        <v>17.753346161620765</v>
      </c>
      <c r="K390" s="16">
        <f t="shared" si="72"/>
        <v>3.347987826063914E-2</v>
      </c>
      <c r="L390" s="16">
        <f t="shared" si="73"/>
        <v>0</v>
      </c>
      <c r="M390" s="16">
        <f t="shared" si="77"/>
        <v>3.0336188248605417E-23</v>
      </c>
      <c r="N390" s="16">
        <f t="shared" si="74"/>
        <v>1.8808436714135358E-23</v>
      </c>
      <c r="O390" s="16">
        <f t="shared" si="75"/>
        <v>1.8808436714135358E-23</v>
      </c>
      <c r="P390" s="1">
        <f>'App MESURE'!T386</f>
        <v>0</v>
      </c>
      <c r="Q390" s="85">
        <v>22.890739499999999</v>
      </c>
      <c r="R390" s="78">
        <f t="shared" si="69"/>
        <v>3.5375729162963488E-46</v>
      </c>
    </row>
    <row r="391" spans="1:18" s="1" customFormat="1" x14ac:dyDescent="0.2">
      <c r="A391" s="17">
        <v>44835</v>
      </c>
      <c r="B391" s="1">
        <f t="shared" si="78"/>
        <v>10</v>
      </c>
      <c r="C391" s="47"/>
      <c r="D391" s="47"/>
      <c r="E391" s="47"/>
      <c r="F391" s="51">
        <v>27.186740331491666</v>
      </c>
      <c r="G391" s="16">
        <f t="shared" si="70"/>
        <v>0</v>
      </c>
      <c r="H391" s="16">
        <f t="shared" si="71"/>
        <v>27.186740331491666</v>
      </c>
      <c r="I391" s="23">
        <f t="shared" si="76"/>
        <v>27.220220209752306</v>
      </c>
      <c r="J391" s="16">
        <f t="shared" ref="J391:J401" si="79">I391/SQRT(1+(I391/($K$2*(300+(25*Q391)+0.05*(Q391)^3)))^2)</f>
        <v>27.089455923474898</v>
      </c>
      <c r="K391" s="16">
        <f t="shared" si="72"/>
        <v>0.1307642862774081</v>
      </c>
      <c r="L391" s="16">
        <f t="shared" si="73"/>
        <v>0</v>
      </c>
      <c r="M391" s="16">
        <f t="shared" si="77"/>
        <v>1.1527751534470059E-23</v>
      </c>
      <c r="N391" s="16">
        <f t="shared" si="74"/>
        <v>7.1472059513714358E-24</v>
      </c>
      <c r="O391" s="16">
        <f t="shared" si="75"/>
        <v>7.1472059513714358E-24</v>
      </c>
      <c r="P391" s="1">
        <f>'App MESURE'!T387</f>
        <v>5.557170834259284E-2</v>
      </c>
      <c r="Q391" s="85">
        <v>22.249682935483875</v>
      </c>
      <c r="R391" s="78">
        <f t="shared" ref="R391:R401" si="80">(P391-O391)^2</f>
        <v>3.0882147681142026E-3</v>
      </c>
    </row>
    <row r="392" spans="1:18" s="1" customFormat="1" x14ac:dyDescent="0.2">
      <c r="A392" s="17">
        <v>44866</v>
      </c>
      <c r="B392" s="1">
        <f t="shared" si="78"/>
        <v>11</v>
      </c>
      <c r="C392" s="47"/>
      <c r="D392" s="47"/>
      <c r="E392" s="47"/>
      <c r="F392" s="51">
        <v>5.4856353591160127</v>
      </c>
      <c r="G392" s="16">
        <f t="shared" si="70"/>
        <v>0</v>
      </c>
      <c r="H392" s="16">
        <f t="shared" si="71"/>
        <v>5.4856353591160127</v>
      </c>
      <c r="I392" s="23">
        <f t="shared" si="76"/>
        <v>5.6163996453934208</v>
      </c>
      <c r="J392" s="16">
        <f t="shared" si="79"/>
        <v>5.6137275467588701</v>
      </c>
      <c r="K392" s="16">
        <f t="shared" si="72"/>
        <v>2.6720986345507569E-3</v>
      </c>
      <c r="L392" s="16">
        <f t="shared" si="73"/>
        <v>0</v>
      </c>
      <c r="M392" s="16">
        <f t="shared" si="77"/>
        <v>4.3805455830986231E-24</v>
      </c>
      <c r="N392" s="16">
        <f t="shared" si="74"/>
        <v>2.7159382615211461E-24</v>
      </c>
      <c r="O392" s="16">
        <f t="shared" si="75"/>
        <v>2.7159382615211461E-24</v>
      </c>
      <c r="P392" s="1">
        <f>'App MESURE'!T388</f>
        <v>0</v>
      </c>
      <c r="Q392" s="85">
        <v>16.322276416666668</v>
      </c>
      <c r="R392" s="78">
        <f t="shared" si="80"/>
        <v>7.3763206403945056E-48</v>
      </c>
    </row>
    <row r="393" spans="1:18" s="1" customFormat="1" x14ac:dyDescent="0.2">
      <c r="A393" s="17">
        <v>44896</v>
      </c>
      <c r="B393" s="1">
        <f t="shared" si="78"/>
        <v>12</v>
      </c>
      <c r="C393" s="47"/>
      <c r="D393" s="47"/>
      <c r="E393" s="47"/>
      <c r="F393" s="51">
        <v>89.24033149171251</v>
      </c>
      <c r="G393" s="16">
        <f t="shared" si="70"/>
        <v>0.47725645301433928</v>
      </c>
      <c r="H393" s="16">
        <f t="shared" si="71"/>
        <v>88.763075038698176</v>
      </c>
      <c r="I393" s="23">
        <f t="shared" si="76"/>
        <v>88.765747137332724</v>
      </c>
      <c r="J393" s="16">
        <f t="shared" si="79"/>
        <v>74.718022692873788</v>
      </c>
      <c r="K393" s="16">
        <f t="shared" si="72"/>
        <v>14.047724444458936</v>
      </c>
      <c r="L393" s="16">
        <f t="shared" si="73"/>
        <v>0</v>
      </c>
      <c r="M393" s="16">
        <f t="shared" si="77"/>
        <v>1.664607321577477E-24</v>
      </c>
      <c r="N393" s="16">
        <f t="shared" si="74"/>
        <v>1.0320565393780358E-24</v>
      </c>
      <c r="O393" s="16">
        <f t="shared" si="75"/>
        <v>0.47725645301433928</v>
      </c>
      <c r="P393" s="1">
        <f>'App MESURE'!T389</f>
        <v>1.5336009512279096</v>
      </c>
      <c r="Q393" s="85">
        <v>12.366718209677419</v>
      </c>
      <c r="R393" s="78">
        <f t="shared" si="80"/>
        <v>1.1158636989060797</v>
      </c>
    </row>
    <row r="394" spans="1:18" s="1" customFormat="1" x14ac:dyDescent="0.2">
      <c r="A394" s="17">
        <v>44927</v>
      </c>
      <c r="B394" s="1">
        <f t="shared" si="78"/>
        <v>1</v>
      </c>
      <c r="C394" s="47"/>
      <c r="D394" s="47"/>
      <c r="E394" s="47"/>
      <c r="F394" s="51"/>
      <c r="G394" s="16">
        <f t="shared" si="70"/>
        <v>0</v>
      </c>
      <c r="H394" s="16">
        <f t="shared" si="71"/>
        <v>0</v>
      </c>
      <c r="I394" s="23">
        <f t="shared" si="76"/>
        <v>14.047724444458936</v>
      </c>
      <c r="J394" s="16">
        <f t="shared" si="79"/>
        <v>13.930396289202987</v>
      </c>
      <c r="K394" s="16">
        <f t="shared" si="72"/>
        <v>0.11732815525594908</v>
      </c>
      <c r="L394" s="16">
        <f t="shared" si="73"/>
        <v>0</v>
      </c>
      <c r="M394" s="16">
        <f t="shared" si="77"/>
        <v>6.3255078219944118E-25</v>
      </c>
      <c r="N394" s="16">
        <f t="shared" si="74"/>
        <v>3.9218148496365355E-25</v>
      </c>
      <c r="O394" s="16">
        <f t="shared" si="75"/>
        <v>3.9218148496365355E-25</v>
      </c>
      <c r="P394" s="1">
        <f>'App MESURE'!T390</f>
        <v>3.7112196865354973E-3</v>
      </c>
      <c r="Q394" s="85">
        <v>8.6664795290322587</v>
      </c>
      <c r="R394" s="78">
        <f t="shared" si="80"/>
        <v>1.3773151561728635E-5</v>
      </c>
    </row>
    <row r="395" spans="1:18" s="1" customFormat="1" x14ac:dyDescent="0.2">
      <c r="A395" s="17">
        <v>44958</v>
      </c>
      <c r="B395" s="1">
        <f t="shared" si="78"/>
        <v>2</v>
      </c>
      <c r="C395" s="47"/>
      <c r="D395" s="47"/>
      <c r="E395" s="47"/>
      <c r="F395" s="51"/>
      <c r="G395" s="16">
        <f t="shared" si="70"/>
        <v>0</v>
      </c>
      <c r="H395" s="16">
        <f t="shared" si="71"/>
        <v>0</v>
      </c>
      <c r="I395" s="23">
        <f t="shared" si="76"/>
        <v>0.11732815525594908</v>
      </c>
      <c r="J395" s="16">
        <f t="shared" si="79"/>
        <v>0.11732810379224899</v>
      </c>
      <c r="K395" s="16">
        <f t="shared" si="72"/>
        <v>5.1463700093123954E-8</v>
      </c>
      <c r="L395" s="16">
        <f t="shared" si="73"/>
        <v>0</v>
      </c>
      <c r="M395" s="16">
        <f t="shared" si="77"/>
        <v>2.4036929723578763E-25</v>
      </c>
      <c r="N395" s="16">
        <f t="shared" si="74"/>
        <v>1.4902896428618833E-25</v>
      </c>
      <c r="O395" s="16">
        <f t="shared" si="75"/>
        <v>1.4902896428618833E-25</v>
      </c>
      <c r="P395" s="1">
        <f>'App MESURE'!T391</f>
        <v>0.29416043077677995</v>
      </c>
      <c r="Q395" s="85">
        <v>10.893307753571426</v>
      </c>
      <c r="R395" s="78">
        <f t="shared" si="80"/>
        <v>8.6530359034780749E-2</v>
      </c>
    </row>
    <row r="396" spans="1:18" s="1" customFormat="1" x14ac:dyDescent="0.2">
      <c r="A396" s="17">
        <v>44986</v>
      </c>
      <c r="B396" s="1">
        <f t="shared" si="78"/>
        <v>3</v>
      </c>
      <c r="C396" s="47"/>
      <c r="D396" s="47"/>
      <c r="E396" s="47"/>
      <c r="F396" s="51"/>
      <c r="G396" s="16">
        <f t="shared" si="70"/>
        <v>0</v>
      </c>
      <c r="H396" s="16">
        <f t="shared" si="71"/>
        <v>0</v>
      </c>
      <c r="I396" s="23">
        <f t="shared" si="76"/>
        <v>5.1463700093123954E-8</v>
      </c>
      <c r="J396" s="16">
        <f t="shared" si="79"/>
        <v>5.1463700093123954E-8</v>
      </c>
      <c r="K396" s="16">
        <f t="shared" si="72"/>
        <v>0</v>
      </c>
      <c r="L396" s="16">
        <f t="shared" si="73"/>
        <v>0</v>
      </c>
      <c r="M396" s="16">
        <f t="shared" si="77"/>
        <v>9.13403329495993E-26</v>
      </c>
      <c r="N396" s="16">
        <f t="shared" si="74"/>
        <v>5.6631006428751565E-26</v>
      </c>
      <c r="O396" s="16">
        <f t="shared" si="75"/>
        <v>5.6631006428751565E-26</v>
      </c>
      <c r="P396" s="1">
        <f>'App MESURE'!T392</f>
        <v>3.3818295308446135E-2</v>
      </c>
      <c r="Q396" s="85">
        <v>16.344604935483876</v>
      </c>
      <c r="R396" s="78">
        <f t="shared" si="80"/>
        <v>1.1436770975692698E-3</v>
      </c>
    </row>
    <row r="397" spans="1:18" s="1" customFormat="1" x14ac:dyDescent="0.2">
      <c r="A397" s="17">
        <v>45017</v>
      </c>
      <c r="B397" s="1">
        <f t="shared" si="78"/>
        <v>4</v>
      </c>
      <c r="C397" s="47"/>
      <c r="D397" s="47"/>
      <c r="E397" s="47"/>
      <c r="F397" s="51"/>
      <c r="G397" s="16">
        <f t="shared" si="70"/>
        <v>0</v>
      </c>
      <c r="H397" s="16">
        <f t="shared" si="71"/>
        <v>0</v>
      </c>
      <c r="I397" s="23">
        <f t="shared" si="76"/>
        <v>0</v>
      </c>
      <c r="J397" s="16">
        <f t="shared" si="79"/>
        <v>0</v>
      </c>
      <c r="K397" s="16">
        <f t="shared" si="72"/>
        <v>0</v>
      </c>
      <c r="L397" s="16">
        <f t="shared" si="73"/>
        <v>0</v>
      </c>
      <c r="M397" s="16">
        <f t="shared" si="77"/>
        <v>3.4709326520847735E-26</v>
      </c>
      <c r="N397" s="16">
        <f t="shared" si="74"/>
        <v>2.1519782442925595E-26</v>
      </c>
      <c r="O397" s="16">
        <f t="shared" si="75"/>
        <v>2.1519782442925595E-26</v>
      </c>
      <c r="P397" s="1">
        <f>'App MESURE'!T393</f>
        <v>2.9620207941908857E-4</v>
      </c>
      <c r="Q397" s="85">
        <v>20.102429099999995</v>
      </c>
      <c r="R397" s="78">
        <f t="shared" si="80"/>
        <v>8.773567185219205E-8</v>
      </c>
    </row>
    <row r="398" spans="1:18" s="1" customFormat="1" x14ac:dyDescent="0.2">
      <c r="A398" s="17">
        <v>45047</v>
      </c>
      <c r="B398" s="1">
        <f t="shared" si="78"/>
        <v>5</v>
      </c>
      <c r="C398" s="47"/>
      <c r="D398" s="47"/>
      <c r="E398" s="47"/>
      <c r="F398" s="51"/>
      <c r="G398" s="16">
        <f t="shared" ref="G398:G401" si="81">IF((F398-$J$2)&gt;0,$I$2*(F398-$J$2),0)</f>
        <v>0</v>
      </c>
      <c r="H398" s="16">
        <f t="shared" ref="H398:H401" si="82">F398-G398</f>
        <v>0</v>
      </c>
      <c r="I398" s="23">
        <f t="shared" si="76"/>
        <v>0</v>
      </c>
      <c r="J398" s="16">
        <f t="shared" si="79"/>
        <v>0</v>
      </c>
      <c r="K398" s="16">
        <f t="shared" ref="K398:K401" si="83">I398-J398</f>
        <v>0</v>
      </c>
      <c r="L398" s="16">
        <f t="shared" ref="L398:L401" si="84">IF(K398&gt;$N$2,(K398-$N$2)/$L$2,0)</f>
        <v>0</v>
      </c>
      <c r="M398" s="16">
        <f t="shared" si="77"/>
        <v>1.318954407792214E-26</v>
      </c>
      <c r="N398" s="16">
        <f t="shared" ref="N398:N401" si="85">$M$2*M398</f>
        <v>8.1775173283117265E-27</v>
      </c>
      <c r="O398" s="16">
        <f t="shared" ref="O398:O401" si="86">N398+G398</f>
        <v>8.1775173283117265E-27</v>
      </c>
      <c r="P398" s="1">
        <f>'App MESURE'!T394</f>
        <v>0.59962142078942826</v>
      </c>
      <c r="Q398" s="85">
        <v>18.815015225806455</v>
      </c>
      <c r="R398" s="78">
        <f t="shared" si="80"/>
        <v>0.35954584826953256</v>
      </c>
    </row>
    <row r="399" spans="1:18" s="1" customFormat="1" x14ac:dyDescent="0.2">
      <c r="A399" s="17">
        <v>45078</v>
      </c>
      <c r="B399" s="1">
        <f t="shared" si="78"/>
        <v>6</v>
      </c>
      <c r="C399" s="47"/>
      <c r="D399" s="47"/>
      <c r="E399" s="47"/>
      <c r="F399" s="51"/>
      <c r="G399" s="16">
        <f t="shared" si="81"/>
        <v>0</v>
      </c>
      <c r="H399" s="16">
        <f t="shared" si="82"/>
        <v>0</v>
      </c>
      <c r="I399" s="23">
        <f t="shared" ref="I399:I401" si="87">H399+K398-L398</f>
        <v>0</v>
      </c>
      <c r="J399" s="16">
        <f t="shared" si="79"/>
        <v>0</v>
      </c>
      <c r="K399" s="16">
        <f t="shared" si="83"/>
        <v>0</v>
      </c>
      <c r="L399" s="16">
        <f t="shared" si="84"/>
        <v>0</v>
      </c>
      <c r="M399" s="16">
        <f t="shared" ref="M399:M401" si="88">L399+M398-N398</f>
        <v>5.0120267496104134E-27</v>
      </c>
      <c r="N399" s="16">
        <f t="shared" si="85"/>
        <v>3.1074565847584563E-27</v>
      </c>
      <c r="O399" s="16">
        <f t="shared" si="86"/>
        <v>3.1074565847584563E-27</v>
      </c>
      <c r="P399" s="1">
        <f>'App MESURE'!T395</f>
        <v>6.7249795006553365E-3</v>
      </c>
      <c r="Q399" s="85">
        <v>24.586338099999995</v>
      </c>
      <c r="R399" s="78">
        <f t="shared" si="80"/>
        <v>4.5225349284234499E-5</v>
      </c>
    </row>
    <row r="400" spans="1:18" s="1" customFormat="1" x14ac:dyDescent="0.2">
      <c r="A400" s="17">
        <v>45108</v>
      </c>
      <c r="B400" s="1">
        <f t="shared" si="78"/>
        <v>7</v>
      </c>
      <c r="C400" s="47"/>
      <c r="D400" s="47"/>
      <c r="E400" s="47"/>
      <c r="F400" s="51"/>
      <c r="G400" s="16">
        <f t="shared" si="81"/>
        <v>0</v>
      </c>
      <c r="H400" s="16">
        <f t="shared" si="82"/>
        <v>0</v>
      </c>
      <c r="I400" s="23">
        <f t="shared" si="87"/>
        <v>0</v>
      </c>
      <c r="J400" s="16">
        <f t="shared" si="79"/>
        <v>0</v>
      </c>
      <c r="K400" s="16">
        <f t="shared" si="83"/>
        <v>0</v>
      </c>
      <c r="L400" s="16">
        <f t="shared" si="84"/>
        <v>0</v>
      </c>
      <c r="M400" s="16">
        <f t="shared" si="88"/>
        <v>1.9045701648519571E-27</v>
      </c>
      <c r="N400" s="16">
        <f t="shared" si="85"/>
        <v>1.1808335022082134E-27</v>
      </c>
      <c r="O400" s="16">
        <f t="shared" si="86"/>
        <v>1.1808335022082134E-27</v>
      </c>
      <c r="P400" s="1">
        <f>'App MESURE'!T396</f>
        <v>7.3822633650832807E-4</v>
      </c>
      <c r="Q400" s="85">
        <v>28.929616838709673</v>
      </c>
      <c r="R400" s="78">
        <f t="shared" si="80"/>
        <v>5.4497812391450719E-7</v>
      </c>
    </row>
    <row r="401" spans="1:18" s="1" customFormat="1" ht="13.5" thickBot="1" x14ac:dyDescent="0.25">
      <c r="A401" s="17">
        <v>45139</v>
      </c>
      <c r="B401" s="4">
        <f t="shared" si="78"/>
        <v>8</v>
      </c>
      <c r="C401" s="48"/>
      <c r="D401" s="48"/>
      <c r="E401" s="48"/>
      <c r="F401" s="58"/>
      <c r="G401" s="25">
        <f t="shared" si="81"/>
        <v>0</v>
      </c>
      <c r="H401" s="25">
        <f t="shared" si="82"/>
        <v>0</v>
      </c>
      <c r="I401" s="24">
        <f t="shared" si="87"/>
        <v>0</v>
      </c>
      <c r="J401" s="25">
        <f t="shared" si="79"/>
        <v>0</v>
      </c>
      <c r="K401" s="25">
        <f t="shared" si="83"/>
        <v>0</v>
      </c>
      <c r="L401" s="25">
        <f t="shared" si="84"/>
        <v>0</v>
      </c>
      <c r="M401" s="25">
        <f t="shared" si="88"/>
        <v>7.2373666264374367E-28</v>
      </c>
      <c r="N401" s="25">
        <f t="shared" si="85"/>
        <v>4.4871673083912111E-28</v>
      </c>
      <c r="O401" s="25">
        <f t="shared" si="86"/>
        <v>4.4871673083912111E-28</v>
      </c>
      <c r="P401" s="4">
        <f>'App MESURE'!T397</f>
        <v>0</v>
      </c>
      <c r="Q401" s="86">
        <v>30.193869741935487</v>
      </c>
      <c r="R401" s="79">
        <f t="shared" si="80"/>
        <v>2.0134670453494827E-55</v>
      </c>
    </row>
    <row r="402" spans="1:18" s="1" customFormat="1" x14ac:dyDescent="0.2">
      <c r="A402" s="17"/>
      <c r="C402" s="47"/>
      <c r="D402" s="47"/>
      <c r="E402" s="47"/>
      <c r="F402" s="51"/>
      <c r="G402" s="16"/>
      <c r="H402" s="16"/>
      <c r="I402" s="23"/>
      <c r="J402" s="16"/>
      <c r="K402" s="16"/>
      <c r="L402" s="16"/>
      <c r="M402" s="16"/>
      <c r="N402" s="16"/>
      <c r="O402" s="16"/>
      <c r="Q402" s="47">
        <v>23.267193933333328</v>
      </c>
    </row>
    <row r="403" spans="1:18" s="1" customFormat="1" x14ac:dyDescent="0.2">
      <c r="A403" s="17"/>
      <c r="C403" s="47"/>
      <c r="D403" s="47"/>
      <c r="E403" s="47"/>
      <c r="F403" s="51"/>
      <c r="G403" s="16"/>
      <c r="H403" s="16"/>
      <c r="I403" s="23"/>
      <c r="J403" s="16"/>
      <c r="K403" s="16"/>
      <c r="L403" s="16"/>
      <c r="M403" s="16"/>
      <c r="N403" s="16"/>
      <c r="O403" s="16"/>
      <c r="Q403" s="47">
        <v>21.110624903225808</v>
      </c>
    </row>
    <row r="404" spans="1:18" s="1" customFormat="1" x14ac:dyDescent="0.2">
      <c r="A404" s="17"/>
      <c r="C404" s="47"/>
      <c r="D404" s="47"/>
      <c r="E404" s="47"/>
      <c r="F404" s="51"/>
      <c r="G404" s="16"/>
      <c r="H404" s="16"/>
      <c r="I404" s="23"/>
      <c r="J404" s="16"/>
      <c r="K404" s="16"/>
      <c r="L404" s="16"/>
      <c r="M404" s="16"/>
      <c r="N404" s="16"/>
      <c r="O404" s="16"/>
      <c r="Q404" s="47">
        <v>15.163146300000001</v>
      </c>
    </row>
    <row r="405" spans="1:18" s="1" customFormat="1" x14ac:dyDescent="0.2">
      <c r="A405" s="17"/>
      <c r="C405" s="47"/>
      <c r="D405" s="47"/>
      <c r="E405" s="47"/>
      <c r="F405" s="51"/>
      <c r="G405" s="16"/>
      <c r="H405" s="16"/>
      <c r="I405" s="23"/>
      <c r="J405" s="16"/>
      <c r="K405" s="16"/>
      <c r="L405" s="16"/>
      <c r="M405" s="16"/>
      <c r="N405" s="16"/>
      <c r="O405" s="16"/>
      <c r="Q405" s="47">
        <v>11.442203806451614</v>
      </c>
    </row>
    <row r="406" spans="1:18" s="1" customFormat="1" x14ac:dyDescent="0.2">
      <c r="A406" s="17"/>
      <c r="C406" s="47"/>
      <c r="D406" s="47"/>
      <c r="E406" s="47"/>
      <c r="F406" s="51"/>
      <c r="G406" s="16"/>
      <c r="H406" s="16"/>
      <c r="I406" s="23"/>
      <c r="J406" s="16"/>
      <c r="K406" s="16"/>
      <c r="L406" s="16"/>
      <c r="M406" s="16"/>
      <c r="N406" s="16"/>
      <c r="O406" s="16"/>
      <c r="Q406" s="47">
        <v>12.565461141935485</v>
      </c>
    </row>
    <row r="407" spans="1:18" s="1" customFormat="1" x14ac:dyDescent="0.2">
      <c r="A407" s="17"/>
      <c r="C407" s="47"/>
      <c r="D407" s="47"/>
      <c r="E407" s="47"/>
      <c r="F407" s="51"/>
      <c r="G407" s="16"/>
      <c r="H407" s="16"/>
      <c r="I407" s="23"/>
      <c r="J407" s="16"/>
      <c r="K407" s="16"/>
      <c r="L407" s="16"/>
      <c r="M407" s="16"/>
      <c r="N407" s="16"/>
      <c r="O407" s="16"/>
      <c r="Q407" s="47">
        <v>13.135108903448275</v>
      </c>
    </row>
    <row r="408" spans="1:18" s="1" customFormat="1" x14ac:dyDescent="0.2">
      <c r="A408" s="17"/>
      <c r="C408" s="47"/>
      <c r="D408" s="47"/>
      <c r="E408" s="47"/>
      <c r="F408" s="51"/>
      <c r="G408" s="16"/>
      <c r="H408" s="16"/>
      <c r="I408" s="23"/>
      <c r="J408" s="16"/>
      <c r="K408" s="16"/>
      <c r="L408" s="16"/>
      <c r="M408" s="16"/>
      <c r="N408" s="16"/>
      <c r="O408" s="16"/>
    </row>
    <row r="409" spans="1:18" s="1" customFormat="1" x14ac:dyDescent="0.2">
      <c r="A409" s="17"/>
      <c r="C409" s="47"/>
      <c r="D409" s="47"/>
      <c r="E409" s="47"/>
      <c r="F409" s="51"/>
      <c r="G409" s="16"/>
      <c r="H409" s="16"/>
      <c r="I409" s="23"/>
      <c r="J409" s="16"/>
      <c r="K409" s="16"/>
      <c r="L409" s="16"/>
      <c r="M409" s="16"/>
      <c r="N409" s="16"/>
      <c r="O409" s="16"/>
    </row>
    <row r="410" spans="1:18" s="1" customFormat="1" x14ac:dyDescent="0.2">
      <c r="A410" s="17"/>
      <c r="C410" s="47"/>
      <c r="D410" s="47"/>
      <c r="E410" s="47"/>
      <c r="F410" s="51"/>
      <c r="G410" s="16"/>
      <c r="H410" s="16"/>
      <c r="I410" s="23"/>
      <c r="J410" s="16"/>
      <c r="K410" s="16"/>
      <c r="L410" s="16"/>
      <c r="M410" s="16"/>
      <c r="N410" s="16"/>
      <c r="O410" s="16"/>
    </row>
    <row r="411" spans="1:18" s="1" customFormat="1" x14ac:dyDescent="0.2">
      <c r="A411" s="17"/>
      <c r="C411" s="47"/>
      <c r="D411" s="47"/>
      <c r="E411" s="47"/>
      <c r="F411" s="51"/>
      <c r="G411" s="16"/>
      <c r="H411" s="16"/>
      <c r="I411" s="23"/>
      <c r="J411" s="16"/>
      <c r="K411" s="16"/>
      <c r="L411" s="16"/>
      <c r="M411" s="16"/>
      <c r="N411" s="16"/>
      <c r="O411" s="16"/>
    </row>
    <row r="412" spans="1:18" s="1" customFormat="1" x14ac:dyDescent="0.2">
      <c r="A412" s="17"/>
      <c r="C412" s="47"/>
      <c r="D412" s="47"/>
      <c r="E412" s="47"/>
      <c r="F412" s="51"/>
      <c r="G412" s="16"/>
      <c r="H412" s="16"/>
      <c r="I412" s="23"/>
      <c r="J412" s="16"/>
      <c r="K412" s="16"/>
      <c r="L412" s="16"/>
      <c r="M412" s="16"/>
      <c r="N412" s="16"/>
      <c r="O412" s="16"/>
    </row>
    <row r="413" spans="1:18" s="1" customFormat="1" ht="13.5" thickBot="1" x14ac:dyDescent="0.25">
      <c r="A413" s="18"/>
      <c r="B413" s="4"/>
      <c r="C413" s="48"/>
      <c r="D413" s="48"/>
      <c r="E413" s="48"/>
      <c r="F413" s="58"/>
      <c r="G413" s="25"/>
      <c r="H413" s="25"/>
      <c r="I413" s="24"/>
      <c r="J413" s="25"/>
      <c r="K413" s="25"/>
      <c r="L413" s="25"/>
      <c r="M413" s="25"/>
      <c r="N413" s="25"/>
      <c r="O413" s="25"/>
    </row>
    <row r="414" spans="1:18" s="1" customFormat="1" x14ac:dyDescent="0.2">
      <c r="A414" s="17"/>
      <c r="C414" s="47"/>
      <c r="D414" s="47"/>
      <c r="E414" s="47"/>
      <c r="F414" s="51"/>
      <c r="G414" s="16"/>
      <c r="H414" s="16"/>
      <c r="I414" s="23"/>
      <c r="J414" s="16"/>
      <c r="K414" s="16"/>
      <c r="L414" s="16"/>
      <c r="M414" s="16"/>
      <c r="N414" s="16"/>
      <c r="O414" s="16"/>
    </row>
    <row r="415" spans="1:18" s="1" customFormat="1" x14ac:dyDescent="0.2">
      <c r="A415" s="17"/>
      <c r="C415" s="47"/>
      <c r="D415" s="47"/>
      <c r="E415" s="47"/>
      <c r="F415" s="51"/>
      <c r="G415" s="16"/>
      <c r="H415" s="16"/>
      <c r="I415" s="23"/>
      <c r="J415" s="16"/>
      <c r="K415" s="16"/>
      <c r="L415" s="16"/>
      <c r="M415" s="16"/>
      <c r="N415" s="16"/>
      <c r="O415" s="16"/>
    </row>
    <row r="416" spans="1:18" s="1" customFormat="1" x14ac:dyDescent="0.2">
      <c r="A416" s="17"/>
      <c r="C416" s="47"/>
      <c r="D416" s="47"/>
      <c r="E416" s="47"/>
      <c r="F416" s="51"/>
      <c r="G416" s="16"/>
      <c r="H416" s="16"/>
      <c r="I416" s="23"/>
      <c r="J416" s="16"/>
      <c r="K416" s="16"/>
      <c r="L416" s="16"/>
      <c r="M416" s="16"/>
      <c r="N416" s="16"/>
      <c r="O416" s="16"/>
    </row>
    <row r="417" spans="1:15" s="1" customFormat="1" x14ac:dyDescent="0.2">
      <c r="A417" s="17"/>
      <c r="C417" s="47"/>
      <c r="D417" s="47"/>
      <c r="E417" s="47"/>
      <c r="F417" s="51"/>
      <c r="G417" s="16"/>
      <c r="H417" s="16"/>
      <c r="I417" s="23"/>
      <c r="J417" s="16"/>
      <c r="K417" s="16"/>
      <c r="L417" s="16"/>
      <c r="M417" s="16"/>
      <c r="N417" s="16"/>
      <c r="O417" s="16"/>
    </row>
    <row r="418" spans="1:15" s="1" customFormat="1" x14ac:dyDescent="0.2">
      <c r="A418" s="17"/>
      <c r="C418" s="47"/>
      <c r="D418" s="47"/>
      <c r="E418" s="47"/>
      <c r="F418" s="51"/>
      <c r="G418" s="16"/>
      <c r="H418" s="16"/>
      <c r="I418" s="23"/>
      <c r="J418" s="16"/>
      <c r="K418" s="16"/>
      <c r="L418" s="16"/>
      <c r="M418" s="16"/>
      <c r="N418" s="16"/>
      <c r="O418" s="16"/>
    </row>
    <row r="419" spans="1:15" s="1" customFormat="1" x14ac:dyDescent="0.2">
      <c r="A419" s="17"/>
      <c r="C419" s="47"/>
      <c r="D419" s="47"/>
      <c r="E419" s="47"/>
      <c r="F419" s="51"/>
      <c r="G419" s="16"/>
      <c r="H419" s="16"/>
      <c r="I419" s="23"/>
      <c r="J419" s="16"/>
      <c r="K419" s="16"/>
      <c r="L419" s="16"/>
      <c r="M419" s="16"/>
      <c r="N419" s="16"/>
      <c r="O419" s="16"/>
    </row>
    <row r="420" spans="1:15" s="1" customFormat="1" x14ac:dyDescent="0.2">
      <c r="A420" s="17"/>
      <c r="C420" s="47"/>
      <c r="D420" s="47"/>
      <c r="E420" s="47"/>
      <c r="F420" s="51"/>
      <c r="G420" s="16"/>
      <c r="H420" s="16"/>
      <c r="I420" s="23"/>
      <c r="J420" s="16"/>
      <c r="K420" s="16"/>
      <c r="L420" s="16"/>
      <c r="M420" s="16"/>
      <c r="N420" s="16"/>
      <c r="O420" s="16"/>
    </row>
    <row r="421" spans="1:15" s="1" customFormat="1" x14ac:dyDescent="0.2">
      <c r="A421" s="17"/>
      <c r="C421" s="47"/>
      <c r="D421" s="47"/>
      <c r="E421" s="47"/>
      <c r="F421" s="51"/>
      <c r="G421" s="16"/>
      <c r="H421" s="16"/>
      <c r="I421" s="23"/>
      <c r="J421" s="16"/>
      <c r="K421" s="16"/>
      <c r="L421" s="16"/>
      <c r="M421" s="16"/>
      <c r="N421" s="16"/>
      <c r="O421" s="16"/>
    </row>
    <row r="422" spans="1:15" s="1" customFormat="1" x14ac:dyDescent="0.2">
      <c r="A422" s="17"/>
      <c r="C422" s="47"/>
      <c r="D422" s="47"/>
      <c r="E422" s="47"/>
      <c r="F422" s="51"/>
      <c r="G422" s="16"/>
      <c r="H422" s="16"/>
      <c r="I422" s="23"/>
      <c r="J422" s="16"/>
      <c r="K422" s="16"/>
      <c r="L422" s="16"/>
      <c r="M422" s="16"/>
      <c r="N422" s="16"/>
      <c r="O422" s="16"/>
    </row>
    <row r="423" spans="1:15" s="1" customFormat="1" x14ac:dyDescent="0.2">
      <c r="A423" s="17"/>
      <c r="C423" s="47"/>
      <c r="D423" s="47"/>
      <c r="E423" s="47"/>
      <c r="F423" s="51"/>
      <c r="G423" s="16"/>
      <c r="H423" s="16"/>
      <c r="I423" s="23"/>
      <c r="J423" s="16"/>
      <c r="K423" s="16"/>
      <c r="L423" s="16"/>
      <c r="M423" s="16"/>
      <c r="N423" s="16"/>
      <c r="O423" s="16"/>
    </row>
    <row r="424" spans="1:15" s="1" customFormat="1" x14ac:dyDescent="0.2">
      <c r="A424" s="17"/>
      <c r="C424" s="47"/>
      <c r="D424" s="47"/>
      <c r="E424" s="47"/>
      <c r="F424" s="51"/>
      <c r="G424" s="16"/>
      <c r="H424" s="16"/>
      <c r="I424" s="23"/>
      <c r="J424" s="16"/>
      <c r="K424" s="16"/>
      <c r="L424" s="16"/>
      <c r="M424" s="16"/>
      <c r="N424" s="16"/>
      <c r="O424" s="16"/>
    </row>
    <row r="425" spans="1:15" s="1" customFormat="1" ht="13.5" thickBot="1" x14ac:dyDescent="0.25">
      <c r="A425" s="18"/>
      <c r="B425" s="4"/>
      <c r="C425" s="48"/>
      <c r="D425" s="48"/>
      <c r="E425" s="48"/>
      <c r="F425" s="58"/>
      <c r="G425" s="25"/>
      <c r="H425" s="25"/>
      <c r="I425" s="24"/>
      <c r="J425" s="25"/>
      <c r="K425" s="25"/>
      <c r="L425" s="25"/>
      <c r="M425" s="25"/>
      <c r="N425" s="25"/>
      <c r="O425" s="25"/>
    </row>
    <row r="426" spans="1:15" s="1" customFormat="1" x14ac:dyDescent="0.2">
      <c r="A426" s="17"/>
      <c r="C426" s="47"/>
      <c r="D426" s="47"/>
      <c r="E426" s="47"/>
      <c r="F426" s="51"/>
      <c r="G426" s="16"/>
      <c r="H426" s="16"/>
      <c r="I426" s="23"/>
      <c r="J426" s="16"/>
      <c r="K426" s="16"/>
      <c r="L426" s="16"/>
      <c r="M426" s="16"/>
      <c r="N426" s="16"/>
      <c r="O426" s="16"/>
    </row>
    <row r="427" spans="1:15" s="1" customFormat="1" x14ac:dyDescent="0.2">
      <c r="A427" s="17"/>
      <c r="C427" s="47"/>
      <c r="D427" s="47"/>
      <c r="E427" s="47"/>
      <c r="F427" s="51"/>
      <c r="G427" s="16"/>
      <c r="H427" s="16"/>
      <c r="I427" s="23"/>
      <c r="J427" s="16"/>
      <c r="K427" s="16"/>
      <c r="L427" s="16"/>
      <c r="M427" s="16"/>
      <c r="N427" s="16"/>
      <c r="O427" s="16"/>
    </row>
    <row r="428" spans="1:15" s="1" customFormat="1" x14ac:dyDescent="0.2">
      <c r="A428" s="17"/>
      <c r="C428" s="47"/>
      <c r="D428" s="47"/>
      <c r="E428" s="47"/>
      <c r="F428" s="51"/>
      <c r="G428" s="16"/>
      <c r="H428" s="16"/>
      <c r="I428" s="23"/>
      <c r="J428" s="16"/>
      <c r="K428" s="16"/>
      <c r="L428" s="16"/>
      <c r="M428" s="16"/>
      <c r="N428" s="16"/>
      <c r="O428" s="16"/>
    </row>
    <row r="429" spans="1:15" s="1" customFormat="1" x14ac:dyDescent="0.2">
      <c r="A429" s="17"/>
      <c r="C429" s="47"/>
      <c r="D429" s="47"/>
      <c r="E429" s="47"/>
      <c r="F429" s="51"/>
      <c r="G429" s="16"/>
      <c r="H429" s="16"/>
      <c r="I429" s="23"/>
      <c r="J429" s="16"/>
      <c r="K429" s="16"/>
      <c r="L429" s="16"/>
      <c r="M429" s="16"/>
      <c r="N429" s="16"/>
      <c r="O429" s="16"/>
    </row>
    <row r="430" spans="1:15" s="1" customFormat="1" x14ac:dyDescent="0.2">
      <c r="A430" s="17"/>
      <c r="C430" s="47"/>
      <c r="D430" s="47"/>
      <c r="E430" s="47"/>
      <c r="F430" s="51"/>
      <c r="G430" s="16"/>
      <c r="H430" s="16"/>
      <c r="I430" s="23"/>
      <c r="J430" s="16"/>
      <c r="K430" s="16"/>
      <c r="L430" s="16"/>
      <c r="M430" s="16"/>
      <c r="N430" s="16"/>
      <c r="O430" s="16"/>
    </row>
    <row r="431" spans="1:15" s="1" customFormat="1" x14ac:dyDescent="0.2">
      <c r="A431" s="17"/>
      <c r="C431" s="47"/>
      <c r="D431" s="47"/>
      <c r="E431" s="47"/>
      <c r="F431" s="51"/>
      <c r="G431" s="16"/>
      <c r="H431" s="16"/>
      <c r="I431" s="23"/>
      <c r="J431" s="16"/>
      <c r="K431" s="16"/>
      <c r="L431" s="16"/>
      <c r="M431" s="16"/>
      <c r="N431" s="16"/>
      <c r="O431" s="16"/>
    </row>
    <row r="432" spans="1:15" s="1" customFormat="1" x14ac:dyDescent="0.2">
      <c r="A432" s="17"/>
      <c r="C432" s="47"/>
      <c r="D432" s="47"/>
      <c r="E432" s="47"/>
      <c r="F432" s="51"/>
      <c r="G432" s="16"/>
      <c r="H432" s="16"/>
      <c r="I432" s="23"/>
      <c r="J432" s="16"/>
      <c r="K432" s="16"/>
      <c r="L432" s="16"/>
      <c r="M432" s="16"/>
      <c r="N432" s="16"/>
      <c r="O432" s="16"/>
    </row>
    <row r="433" spans="1:15" s="1" customFormat="1" x14ac:dyDescent="0.2">
      <c r="A433" s="17"/>
      <c r="C433" s="47"/>
      <c r="D433" s="47"/>
      <c r="E433" s="47"/>
      <c r="F433" s="51"/>
      <c r="G433" s="16"/>
      <c r="H433" s="16"/>
      <c r="I433" s="23"/>
      <c r="J433" s="16"/>
      <c r="K433" s="16"/>
      <c r="L433" s="16"/>
      <c r="M433" s="16"/>
      <c r="N433" s="16"/>
      <c r="O433" s="16"/>
    </row>
    <row r="434" spans="1:15" s="1" customFormat="1" x14ac:dyDescent="0.2">
      <c r="A434" s="17"/>
      <c r="C434" s="47"/>
      <c r="D434" s="47"/>
      <c r="E434" s="47"/>
      <c r="F434" s="51"/>
      <c r="G434" s="16"/>
      <c r="H434" s="16"/>
      <c r="I434" s="23"/>
      <c r="J434" s="16"/>
      <c r="K434" s="16"/>
      <c r="L434" s="16"/>
      <c r="M434" s="16"/>
      <c r="N434" s="16"/>
      <c r="O434" s="16"/>
    </row>
    <row r="435" spans="1:15" s="1" customFormat="1" x14ac:dyDescent="0.2">
      <c r="A435" s="17"/>
      <c r="C435" s="47"/>
      <c r="D435" s="47"/>
      <c r="E435" s="47"/>
      <c r="F435" s="51"/>
      <c r="G435" s="16"/>
      <c r="H435" s="16"/>
      <c r="I435" s="23"/>
      <c r="J435" s="16"/>
      <c r="K435" s="16"/>
      <c r="L435" s="16"/>
      <c r="M435" s="16"/>
      <c r="N435" s="16"/>
      <c r="O435" s="16"/>
    </row>
    <row r="436" spans="1:15" s="1" customFormat="1" x14ac:dyDescent="0.2">
      <c r="A436" s="17"/>
      <c r="C436" s="47"/>
      <c r="D436" s="47"/>
      <c r="E436" s="47"/>
      <c r="F436" s="51"/>
      <c r="G436" s="16"/>
      <c r="H436" s="16"/>
      <c r="I436" s="23"/>
      <c r="J436" s="16"/>
      <c r="K436" s="16"/>
      <c r="L436" s="16"/>
      <c r="M436" s="16"/>
      <c r="N436" s="16"/>
      <c r="O436" s="16"/>
    </row>
    <row r="437" spans="1:15" s="1" customFormat="1" ht="13.5" thickBot="1" x14ac:dyDescent="0.25">
      <c r="A437" s="18"/>
      <c r="B437" s="4"/>
      <c r="C437" s="48"/>
      <c r="D437" s="48"/>
      <c r="E437" s="48"/>
      <c r="F437" s="58"/>
      <c r="G437" s="25"/>
      <c r="H437" s="25"/>
      <c r="I437" s="24"/>
      <c r="J437" s="25"/>
      <c r="K437" s="25"/>
      <c r="L437" s="25"/>
      <c r="M437" s="25"/>
      <c r="N437" s="25"/>
      <c r="O437" s="25"/>
    </row>
    <row r="438" spans="1:15" s="1" customFormat="1" x14ac:dyDescent="0.2">
      <c r="A438" s="17"/>
      <c r="C438" s="47"/>
      <c r="D438" s="47"/>
      <c r="E438" s="47"/>
      <c r="F438" s="51"/>
      <c r="G438" s="16"/>
      <c r="H438" s="16"/>
      <c r="I438" s="23"/>
      <c r="J438" s="16"/>
      <c r="K438" s="16"/>
      <c r="L438" s="16"/>
      <c r="M438" s="16"/>
      <c r="N438" s="16"/>
      <c r="O438" s="16"/>
    </row>
    <row r="439" spans="1:15" s="1" customFormat="1" x14ac:dyDescent="0.2">
      <c r="A439" s="17"/>
      <c r="C439" s="47"/>
      <c r="D439" s="47"/>
      <c r="E439" s="47"/>
      <c r="F439" s="51"/>
      <c r="G439" s="16"/>
      <c r="H439" s="16"/>
      <c r="I439" s="23"/>
      <c r="J439" s="16"/>
      <c r="K439" s="16"/>
      <c r="L439" s="16"/>
      <c r="M439" s="16"/>
      <c r="N439" s="16"/>
      <c r="O439" s="16"/>
    </row>
    <row r="440" spans="1:15" s="1" customFormat="1" x14ac:dyDescent="0.2">
      <c r="A440" s="17"/>
      <c r="C440" s="47"/>
      <c r="D440" s="47"/>
      <c r="E440" s="47"/>
      <c r="F440" s="51"/>
      <c r="G440" s="16"/>
      <c r="H440" s="16"/>
      <c r="I440" s="23"/>
      <c r="J440" s="16"/>
      <c r="K440" s="16"/>
      <c r="L440" s="16"/>
      <c r="M440" s="16"/>
      <c r="N440" s="16"/>
      <c r="O440" s="16"/>
    </row>
    <row r="441" spans="1:15" s="1" customFormat="1" x14ac:dyDescent="0.2">
      <c r="A441" s="17"/>
      <c r="C441" s="47"/>
      <c r="D441" s="47"/>
      <c r="E441" s="47"/>
      <c r="F441" s="51"/>
      <c r="G441" s="16"/>
      <c r="H441" s="16"/>
      <c r="I441" s="23"/>
      <c r="J441" s="16"/>
      <c r="K441" s="16"/>
      <c r="L441" s="16"/>
      <c r="M441" s="16"/>
      <c r="N441" s="16"/>
      <c r="O441" s="16"/>
    </row>
    <row r="442" spans="1:15" s="1" customFormat="1" x14ac:dyDescent="0.2">
      <c r="A442" s="17"/>
      <c r="C442" s="47"/>
      <c r="D442" s="47"/>
      <c r="E442" s="47"/>
      <c r="F442" s="51"/>
      <c r="G442" s="16"/>
      <c r="H442" s="16"/>
      <c r="I442" s="23"/>
      <c r="J442" s="16"/>
      <c r="K442" s="16"/>
      <c r="L442" s="16"/>
      <c r="M442" s="16"/>
      <c r="N442" s="16"/>
      <c r="O442" s="16"/>
    </row>
    <row r="443" spans="1:15" s="1" customFormat="1" x14ac:dyDescent="0.2">
      <c r="A443" s="17"/>
      <c r="C443" s="47"/>
      <c r="D443" s="47"/>
      <c r="E443" s="47"/>
      <c r="F443" s="51"/>
      <c r="G443" s="16"/>
      <c r="H443" s="16"/>
      <c r="I443" s="23"/>
      <c r="J443" s="16"/>
      <c r="K443" s="16"/>
      <c r="L443" s="16"/>
      <c r="M443" s="16"/>
      <c r="N443" s="16"/>
      <c r="O443" s="16"/>
    </row>
    <row r="444" spans="1:15" s="1" customFormat="1" x14ac:dyDescent="0.2">
      <c r="A444" s="17"/>
      <c r="C444" s="47"/>
      <c r="D444" s="47"/>
      <c r="E444" s="47"/>
      <c r="F444" s="51"/>
      <c r="G444" s="16"/>
      <c r="H444" s="16"/>
      <c r="I444" s="23"/>
      <c r="J444" s="16"/>
      <c r="K444" s="16"/>
      <c r="L444" s="16"/>
      <c r="M444" s="16"/>
      <c r="N444" s="16"/>
      <c r="O444" s="16"/>
    </row>
    <row r="445" spans="1:15" s="1" customFormat="1" x14ac:dyDescent="0.2">
      <c r="A445" s="17"/>
      <c r="C445" s="47"/>
      <c r="D445" s="47"/>
      <c r="E445" s="47"/>
      <c r="F445" s="51"/>
      <c r="G445" s="16"/>
      <c r="H445" s="16"/>
      <c r="I445" s="23"/>
      <c r="J445" s="16"/>
      <c r="K445" s="16"/>
      <c r="L445" s="16"/>
      <c r="M445" s="16"/>
      <c r="N445" s="16"/>
      <c r="O445" s="16"/>
    </row>
    <row r="446" spans="1:15" s="1" customFormat="1" x14ac:dyDescent="0.2">
      <c r="A446" s="17"/>
      <c r="C446" s="47"/>
      <c r="D446" s="47"/>
      <c r="E446" s="47"/>
      <c r="F446" s="51"/>
      <c r="G446" s="16"/>
      <c r="H446" s="16"/>
      <c r="I446" s="23"/>
      <c r="J446" s="16"/>
      <c r="K446" s="16"/>
      <c r="L446" s="16"/>
      <c r="M446" s="16"/>
      <c r="N446" s="16"/>
      <c r="O446" s="16"/>
    </row>
    <row r="447" spans="1:15" s="1" customFormat="1" x14ac:dyDescent="0.2">
      <c r="A447" s="17"/>
      <c r="C447" s="47"/>
      <c r="D447" s="47"/>
      <c r="E447" s="47"/>
      <c r="F447" s="51"/>
      <c r="G447" s="16"/>
      <c r="H447" s="16"/>
      <c r="I447" s="23"/>
      <c r="J447" s="16"/>
      <c r="K447" s="16"/>
      <c r="L447" s="16"/>
      <c r="M447" s="16"/>
      <c r="N447" s="16"/>
      <c r="O447" s="16"/>
    </row>
    <row r="448" spans="1:15" s="1" customFormat="1" x14ac:dyDescent="0.2">
      <c r="A448" s="17"/>
      <c r="C448" s="47"/>
      <c r="D448" s="47"/>
      <c r="E448" s="47"/>
      <c r="F448" s="51"/>
      <c r="G448" s="16"/>
      <c r="H448" s="16"/>
      <c r="I448" s="23"/>
      <c r="J448" s="16"/>
      <c r="K448" s="16"/>
      <c r="L448" s="16"/>
      <c r="M448" s="16"/>
      <c r="N448" s="16"/>
      <c r="O448" s="16"/>
    </row>
    <row r="449" spans="1:15" s="1" customFormat="1" ht="13.5" thickBot="1" x14ac:dyDescent="0.25">
      <c r="A449" s="18"/>
      <c r="B449" s="4"/>
      <c r="C449" s="48"/>
      <c r="D449" s="48"/>
      <c r="E449" s="48"/>
      <c r="F449" s="58"/>
      <c r="G449" s="25"/>
      <c r="H449" s="25"/>
      <c r="I449" s="24"/>
      <c r="J449" s="25"/>
      <c r="K449" s="25"/>
      <c r="L449" s="25"/>
      <c r="M449" s="25"/>
      <c r="N449" s="25"/>
      <c r="O449" s="25"/>
    </row>
    <row r="450" spans="1:15" s="1" customFormat="1" x14ac:dyDescent="0.2">
      <c r="A450" s="17"/>
      <c r="C450" s="47"/>
      <c r="D450" s="47"/>
      <c r="E450" s="47"/>
      <c r="F450" s="51"/>
      <c r="G450" s="16"/>
      <c r="H450" s="16"/>
      <c r="I450" s="23"/>
      <c r="J450" s="16"/>
      <c r="K450" s="16"/>
      <c r="L450" s="16"/>
      <c r="M450" s="16"/>
      <c r="N450" s="16"/>
      <c r="O450" s="16"/>
    </row>
    <row r="451" spans="1:15" s="1" customFormat="1" x14ac:dyDescent="0.2">
      <c r="A451" s="17"/>
      <c r="C451" s="47"/>
      <c r="D451" s="47"/>
      <c r="E451" s="47"/>
      <c r="F451" s="51"/>
      <c r="G451" s="16"/>
      <c r="H451" s="16"/>
      <c r="I451" s="23"/>
      <c r="J451" s="16"/>
      <c r="K451" s="16"/>
      <c r="L451" s="16"/>
      <c r="M451" s="16"/>
      <c r="N451" s="16"/>
      <c r="O451" s="16"/>
    </row>
    <row r="452" spans="1:15" s="1" customFormat="1" x14ac:dyDescent="0.2">
      <c r="A452" s="17"/>
      <c r="C452" s="47"/>
      <c r="D452" s="47"/>
      <c r="E452" s="47"/>
      <c r="F452" s="51"/>
      <c r="G452" s="16"/>
      <c r="H452" s="16"/>
      <c r="I452" s="23"/>
      <c r="J452" s="16"/>
      <c r="K452" s="16"/>
      <c r="L452" s="16"/>
      <c r="M452" s="16"/>
      <c r="N452" s="16"/>
      <c r="O452" s="16"/>
    </row>
    <row r="453" spans="1:15" s="1" customFormat="1" x14ac:dyDescent="0.2">
      <c r="A453" s="17"/>
      <c r="C453" s="47"/>
      <c r="D453" s="47"/>
      <c r="E453" s="47"/>
      <c r="F453" s="51"/>
      <c r="G453" s="16"/>
      <c r="H453" s="16"/>
      <c r="I453" s="23"/>
      <c r="J453" s="16"/>
      <c r="K453" s="16"/>
      <c r="L453" s="16"/>
      <c r="M453" s="16"/>
      <c r="N453" s="16"/>
      <c r="O453" s="16"/>
    </row>
    <row r="454" spans="1:15" s="1" customFormat="1" x14ac:dyDescent="0.2">
      <c r="A454" s="17"/>
      <c r="C454" s="47"/>
      <c r="D454" s="47"/>
      <c r="E454" s="47"/>
      <c r="F454" s="51"/>
      <c r="G454" s="16"/>
      <c r="H454" s="16"/>
      <c r="I454" s="23"/>
      <c r="J454" s="16"/>
      <c r="K454" s="16"/>
      <c r="L454" s="16"/>
      <c r="M454" s="16"/>
      <c r="N454" s="16"/>
      <c r="O454" s="16"/>
    </row>
    <row r="455" spans="1:15" s="1" customFormat="1" x14ac:dyDescent="0.2">
      <c r="A455" s="17"/>
      <c r="C455" s="47"/>
      <c r="D455" s="47"/>
      <c r="E455" s="47"/>
      <c r="F455" s="51"/>
      <c r="G455" s="16"/>
      <c r="H455" s="16"/>
      <c r="I455" s="23"/>
      <c r="J455" s="16"/>
      <c r="K455" s="16"/>
      <c r="L455" s="16"/>
      <c r="M455" s="16"/>
      <c r="N455" s="16"/>
      <c r="O455" s="16"/>
    </row>
    <row r="456" spans="1:15" s="1" customFormat="1" x14ac:dyDescent="0.2">
      <c r="A456" s="17"/>
      <c r="C456" s="47"/>
      <c r="D456" s="47"/>
      <c r="E456" s="47"/>
      <c r="F456" s="51"/>
      <c r="G456" s="16"/>
      <c r="H456" s="16"/>
      <c r="I456" s="23"/>
      <c r="J456" s="16"/>
      <c r="K456" s="16"/>
      <c r="L456" s="16"/>
      <c r="M456" s="16"/>
      <c r="N456" s="16"/>
      <c r="O456" s="16"/>
    </row>
    <row r="457" spans="1:15" s="1" customFormat="1" x14ac:dyDescent="0.2">
      <c r="A457" s="17"/>
      <c r="C457" s="47"/>
      <c r="D457" s="47"/>
      <c r="E457" s="47"/>
      <c r="F457" s="51"/>
      <c r="G457" s="16"/>
      <c r="H457" s="16"/>
      <c r="I457" s="23"/>
      <c r="J457" s="16"/>
      <c r="K457" s="16"/>
      <c r="L457" s="16"/>
      <c r="M457" s="16"/>
      <c r="N457" s="16"/>
      <c r="O457" s="16"/>
    </row>
    <row r="458" spans="1:15" s="1" customFormat="1" x14ac:dyDescent="0.2">
      <c r="A458" s="17"/>
      <c r="C458" s="47"/>
      <c r="D458" s="47"/>
      <c r="E458" s="47"/>
      <c r="F458" s="51"/>
      <c r="G458" s="16"/>
      <c r="H458" s="16"/>
      <c r="I458" s="23"/>
      <c r="J458" s="16"/>
      <c r="K458" s="16"/>
      <c r="L458" s="16"/>
      <c r="M458" s="16"/>
      <c r="N458" s="16"/>
      <c r="O458" s="16"/>
    </row>
    <row r="459" spans="1:15" s="1" customFormat="1" x14ac:dyDescent="0.2">
      <c r="A459" s="17"/>
      <c r="C459" s="47"/>
      <c r="D459" s="47"/>
      <c r="E459" s="47"/>
      <c r="F459" s="51"/>
      <c r="G459" s="16"/>
      <c r="H459" s="16"/>
      <c r="I459" s="23"/>
      <c r="J459" s="16"/>
      <c r="K459" s="16"/>
      <c r="L459" s="16"/>
      <c r="M459" s="16"/>
      <c r="N459" s="16"/>
      <c r="O459" s="16"/>
    </row>
    <row r="460" spans="1:15" s="1" customFormat="1" x14ac:dyDescent="0.2">
      <c r="A460" s="17"/>
      <c r="C460" s="47"/>
      <c r="D460" s="47"/>
      <c r="E460" s="47"/>
      <c r="F460" s="51"/>
      <c r="G460" s="16"/>
      <c r="H460" s="16"/>
      <c r="I460" s="23"/>
      <c r="J460" s="16"/>
      <c r="K460" s="16"/>
      <c r="L460" s="16"/>
      <c r="M460" s="16"/>
      <c r="N460" s="16"/>
      <c r="O460" s="16"/>
    </row>
    <row r="461" spans="1:15" s="1" customFormat="1" ht="13.5" thickBot="1" x14ac:dyDescent="0.25">
      <c r="A461" s="18"/>
      <c r="B461" s="4"/>
      <c r="C461" s="48"/>
      <c r="D461" s="48"/>
      <c r="E461" s="48"/>
      <c r="F461" s="58"/>
      <c r="G461" s="25"/>
      <c r="H461" s="25"/>
      <c r="I461" s="24"/>
      <c r="J461" s="25"/>
      <c r="K461" s="25"/>
      <c r="L461" s="25"/>
      <c r="M461" s="25"/>
      <c r="N461" s="25"/>
      <c r="O461" s="25"/>
    </row>
    <row r="462" spans="1:15" s="1" customFormat="1" x14ac:dyDescent="0.2">
      <c r="A462" s="17"/>
      <c r="C462" s="47"/>
      <c r="D462" s="47"/>
      <c r="E462" s="47"/>
      <c r="F462" s="51"/>
      <c r="G462" s="16"/>
      <c r="H462" s="16"/>
      <c r="I462" s="23"/>
      <c r="J462" s="16"/>
      <c r="K462" s="16"/>
      <c r="L462" s="16"/>
      <c r="M462" s="16"/>
      <c r="N462" s="16"/>
      <c r="O462" s="16"/>
    </row>
    <row r="463" spans="1:15" s="1" customFormat="1" x14ac:dyDescent="0.2">
      <c r="A463" s="17"/>
      <c r="C463" s="47"/>
      <c r="D463" s="47"/>
      <c r="E463" s="47"/>
      <c r="F463" s="51"/>
      <c r="G463" s="16"/>
      <c r="H463" s="16"/>
      <c r="I463" s="23"/>
      <c r="J463" s="16"/>
      <c r="K463" s="16"/>
      <c r="L463" s="16"/>
      <c r="M463" s="16"/>
      <c r="N463" s="16"/>
      <c r="O463" s="16"/>
    </row>
    <row r="464" spans="1:15" s="1" customFormat="1" x14ac:dyDescent="0.2">
      <c r="A464" s="17"/>
      <c r="C464" s="47"/>
      <c r="D464" s="47"/>
      <c r="E464" s="47"/>
      <c r="F464" s="51"/>
      <c r="G464" s="16"/>
      <c r="H464" s="16"/>
      <c r="I464" s="23"/>
      <c r="J464" s="16"/>
      <c r="K464" s="16"/>
      <c r="L464" s="16"/>
      <c r="M464" s="16"/>
      <c r="N464" s="16"/>
      <c r="O464" s="16"/>
    </row>
    <row r="465" spans="1:15" s="1" customFormat="1" x14ac:dyDescent="0.2">
      <c r="A465" s="17"/>
      <c r="C465" s="47"/>
      <c r="D465" s="47"/>
      <c r="E465" s="47"/>
      <c r="F465" s="51"/>
      <c r="G465" s="16"/>
      <c r="H465" s="16"/>
      <c r="I465" s="23"/>
      <c r="J465" s="16"/>
      <c r="K465" s="16"/>
      <c r="L465" s="16"/>
      <c r="M465" s="16"/>
      <c r="N465" s="16"/>
      <c r="O465" s="16"/>
    </row>
    <row r="466" spans="1:15" s="1" customFormat="1" x14ac:dyDescent="0.2">
      <c r="A466" s="17"/>
      <c r="C466" s="47"/>
      <c r="D466" s="47"/>
      <c r="E466" s="47"/>
      <c r="F466" s="51"/>
      <c r="G466" s="16"/>
      <c r="H466" s="16"/>
      <c r="I466" s="23"/>
      <c r="J466" s="16"/>
      <c r="K466" s="16"/>
      <c r="L466" s="16"/>
      <c r="M466" s="16"/>
      <c r="N466" s="16"/>
      <c r="O466" s="16"/>
    </row>
    <row r="467" spans="1:15" s="1" customFormat="1" x14ac:dyDescent="0.2">
      <c r="A467" s="17"/>
      <c r="C467" s="47"/>
      <c r="D467" s="47"/>
      <c r="E467" s="47"/>
      <c r="F467" s="51"/>
      <c r="G467" s="16"/>
      <c r="H467" s="16"/>
      <c r="I467" s="23"/>
      <c r="J467" s="16"/>
      <c r="K467" s="16"/>
      <c r="L467" s="16"/>
      <c r="M467" s="16"/>
      <c r="N467" s="16"/>
      <c r="O467" s="16"/>
    </row>
    <row r="468" spans="1:15" s="1" customFormat="1" x14ac:dyDescent="0.2">
      <c r="A468" s="17"/>
      <c r="C468" s="47"/>
      <c r="D468" s="47"/>
      <c r="E468" s="47"/>
      <c r="F468" s="51"/>
      <c r="G468" s="16"/>
      <c r="H468" s="16"/>
      <c r="I468" s="23"/>
      <c r="J468" s="16"/>
      <c r="K468" s="16"/>
      <c r="L468" s="16"/>
      <c r="M468" s="16"/>
      <c r="N468" s="16"/>
      <c r="O468" s="16"/>
    </row>
    <row r="469" spans="1:15" s="1" customFormat="1" x14ac:dyDescent="0.2">
      <c r="A469" s="17"/>
      <c r="C469" s="47"/>
      <c r="D469" s="47"/>
      <c r="E469" s="47"/>
      <c r="F469" s="51"/>
      <c r="G469" s="16"/>
      <c r="H469" s="16"/>
      <c r="I469" s="23"/>
      <c r="J469" s="16"/>
      <c r="K469" s="16"/>
      <c r="L469" s="16"/>
      <c r="M469" s="16"/>
      <c r="N469" s="16"/>
      <c r="O469" s="16"/>
    </row>
    <row r="470" spans="1:15" s="1" customFormat="1" x14ac:dyDescent="0.2">
      <c r="A470" s="17"/>
      <c r="C470" s="47"/>
      <c r="D470" s="47"/>
      <c r="E470" s="47"/>
      <c r="F470" s="51"/>
      <c r="G470" s="16"/>
      <c r="H470" s="16"/>
      <c r="I470" s="23"/>
      <c r="J470" s="16"/>
      <c r="K470" s="16"/>
      <c r="L470" s="16"/>
      <c r="M470" s="16"/>
      <c r="N470" s="16"/>
      <c r="O470" s="16"/>
    </row>
    <row r="471" spans="1:15" s="1" customFormat="1" x14ac:dyDescent="0.2">
      <c r="A471" s="17"/>
      <c r="C471" s="47"/>
      <c r="D471" s="47"/>
      <c r="E471" s="47"/>
      <c r="F471" s="51"/>
      <c r="G471" s="16"/>
      <c r="H471" s="16"/>
      <c r="I471" s="23"/>
      <c r="J471" s="16"/>
      <c r="K471" s="16"/>
      <c r="L471" s="16"/>
      <c r="M471" s="16"/>
      <c r="N471" s="16"/>
      <c r="O471" s="16"/>
    </row>
    <row r="472" spans="1:15" s="1" customFormat="1" x14ac:dyDescent="0.2">
      <c r="A472" s="17"/>
      <c r="C472" s="47"/>
      <c r="D472" s="47"/>
      <c r="E472" s="47"/>
      <c r="F472" s="51"/>
      <c r="G472" s="16"/>
      <c r="H472" s="16"/>
      <c r="I472" s="23"/>
      <c r="J472" s="16"/>
      <c r="K472" s="16"/>
      <c r="L472" s="16"/>
      <c r="M472" s="16"/>
      <c r="N472" s="16"/>
      <c r="O472" s="16"/>
    </row>
    <row r="473" spans="1:15" s="1" customFormat="1" ht="13.5" thickBot="1" x14ac:dyDescent="0.25">
      <c r="A473" s="18"/>
      <c r="B473" s="4"/>
      <c r="C473" s="48"/>
      <c r="D473" s="48"/>
      <c r="E473" s="48"/>
      <c r="F473" s="58"/>
      <c r="G473" s="25"/>
      <c r="H473" s="25"/>
      <c r="I473" s="24"/>
      <c r="J473" s="25"/>
      <c r="K473" s="25"/>
      <c r="L473" s="25"/>
      <c r="M473" s="25"/>
      <c r="N473" s="25"/>
      <c r="O473" s="25"/>
    </row>
    <row r="474" spans="1:15" s="1" customFormat="1" x14ac:dyDescent="0.2">
      <c r="A474" s="17"/>
      <c r="C474" s="47"/>
      <c r="D474" s="47"/>
      <c r="E474" s="47"/>
      <c r="F474" s="51"/>
      <c r="G474" s="16"/>
      <c r="H474" s="16"/>
      <c r="I474" s="23"/>
      <c r="J474" s="16"/>
      <c r="K474" s="16"/>
      <c r="L474" s="16"/>
      <c r="M474" s="16"/>
      <c r="N474" s="16"/>
      <c r="O474" s="16"/>
    </row>
    <row r="475" spans="1:15" s="1" customFormat="1" x14ac:dyDescent="0.2">
      <c r="A475" s="17"/>
      <c r="C475" s="47"/>
      <c r="D475" s="47"/>
      <c r="E475" s="47"/>
      <c r="F475" s="51"/>
      <c r="G475" s="16"/>
      <c r="H475" s="16"/>
      <c r="I475" s="23"/>
      <c r="J475" s="16"/>
      <c r="K475" s="16"/>
      <c r="L475" s="16"/>
      <c r="M475" s="16"/>
      <c r="N475" s="16"/>
      <c r="O475" s="16"/>
    </row>
    <row r="476" spans="1:15" s="1" customFormat="1" x14ac:dyDescent="0.2">
      <c r="A476" s="17"/>
      <c r="C476" s="47"/>
      <c r="D476" s="47"/>
      <c r="E476" s="47"/>
      <c r="F476" s="51"/>
      <c r="G476" s="16"/>
      <c r="H476" s="16"/>
      <c r="I476" s="23"/>
      <c r="J476" s="16"/>
      <c r="K476" s="16"/>
      <c r="L476" s="16"/>
      <c r="M476" s="16"/>
      <c r="N476" s="16"/>
      <c r="O476" s="16"/>
    </row>
    <row r="477" spans="1:15" s="1" customFormat="1" x14ac:dyDescent="0.2">
      <c r="A477" s="17"/>
      <c r="C477" s="47"/>
      <c r="D477" s="47"/>
      <c r="E477" s="47"/>
      <c r="F477" s="51"/>
      <c r="G477" s="16"/>
      <c r="H477" s="16"/>
      <c r="I477" s="23"/>
      <c r="J477" s="16"/>
      <c r="K477" s="16"/>
      <c r="L477" s="16"/>
      <c r="M477" s="16"/>
      <c r="N477" s="16"/>
      <c r="O477" s="16"/>
    </row>
    <row r="478" spans="1:15" s="1" customFormat="1" x14ac:dyDescent="0.2">
      <c r="A478" s="17"/>
      <c r="C478" s="47"/>
      <c r="D478" s="47"/>
      <c r="E478" s="47"/>
      <c r="F478" s="51"/>
      <c r="G478" s="16"/>
      <c r="H478" s="16"/>
      <c r="I478" s="23"/>
      <c r="J478" s="16"/>
      <c r="K478" s="16"/>
      <c r="L478" s="16"/>
      <c r="M478" s="16"/>
      <c r="N478" s="16"/>
      <c r="O478" s="16"/>
    </row>
    <row r="479" spans="1:15" s="1" customFormat="1" x14ac:dyDescent="0.2">
      <c r="A479" s="17"/>
      <c r="C479" s="47"/>
      <c r="D479" s="47"/>
      <c r="E479" s="47"/>
      <c r="F479" s="51"/>
      <c r="G479" s="16"/>
      <c r="H479" s="16"/>
      <c r="I479" s="23"/>
      <c r="J479" s="16"/>
      <c r="K479" s="16"/>
      <c r="L479" s="16"/>
      <c r="M479" s="16"/>
      <c r="N479" s="16"/>
      <c r="O479" s="16"/>
    </row>
    <row r="480" spans="1:15" s="1" customFormat="1" x14ac:dyDescent="0.2">
      <c r="A480" s="17"/>
      <c r="C480" s="47"/>
      <c r="D480" s="47"/>
      <c r="E480" s="47"/>
      <c r="F480" s="51"/>
      <c r="G480" s="16"/>
      <c r="H480" s="16"/>
      <c r="I480" s="23"/>
      <c r="J480" s="16"/>
      <c r="K480" s="16"/>
      <c r="L480" s="16"/>
      <c r="M480" s="16"/>
      <c r="N480" s="16"/>
      <c r="O480" s="16"/>
    </row>
    <row r="481" spans="1:15" s="1" customFormat="1" x14ac:dyDescent="0.2">
      <c r="A481" s="17"/>
      <c r="C481" s="47"/>
      <c r="D481" s="47"/>
      <c r="E481" s="47"/>
      <c r="F481" s="51"/>
      <c r="G481" s="16"/>
      <c r="H481" s="16"/>
      <c r="I481" s="23"/>
      <c r="J481" s="16"/>
      <c r="K481" s="16"/>
      <c r="L481" s="16"/>
      <c r="M481" s="16"/>
      <c r="N481" s="16"/>
      <c r="O481" s="16"/>
    </row>
    <row r="482" spans="1:15" s="1" customFormat="1" x14ac:dyDescent="0.2">
      <c r="A482" s="17"/>
      <c r="C482" s="47"/>
      <c r="D482" s="47"/>
      <c r="E482" s="47"/>
      <c r="F482" s="51"/>
      <c r="G482" s="16"/>
      <c r="H482" s="16"/>
      <c r="I482" s="23"/>
      <c r="J482" s="16"/>
      <c r="K482" s="16"/>
      <c r="L482" s="16"/>
      <c r="M482" s="16"/>
      <c r="N482" s="16"/>
      <c r="O482" s="16"/>
    </row>
    <row r="483" spans="1:15" s="1" customFormat="1" x14ac:dyDescent="0.2">
      <c r="A483" s="17"/>
      <c r="C483" s="47"/>
      <c r="D483" s="47"/>
      <c r="E483" s="47"/>
      <c r="F483" s="51"/>
      <c r="G483" s="16"/>
      <c r="H483" s="16"/>
      <c r="I483" s="23"/>
      <c r="J483" s="16"/>
      <c r="K483" s="16"/>
      <c r="L483" s="16"/>
      <c r="M483" s="16"/>
      <c r="N483" s="16"/>
      <c r="O483" s="16"/>
    </row>
    <row r="484" spans="1:15" s="1" customFormat="1" x14ac:dyDescent="0.2">
      <c r="A484" s="17"/>
      <c r="C484" s="47"/>
      <c r="D484" s="47"/>
      <c r="E484" s="47"/>
      <c r="F484" s="51"/>
      <c r="G484" s="16"/>
      <c r="H484" s="16"/>
      <c r="I484" s="23"/>
      <c r="J484" s="16"/>
      <c r="K484" s="16"/>
      <c r="L484" s="16"/>
      <c r="M484" s="16"/>
      <c r="N484" s="16"/>
      <c r="O484" s="16"/>
    </row>
    <row r="485" spans="1:15" s="1" customFormat="1" ht="13.5" thickBot="1" x14ac:dyDescent="0.25">
      <c r="A485" s="18"/>
      <c r="B485" s="4"/>
      <c r="C485" s="48"/>
      <c r="D485" s="48"/>
      <c r="E485" s="48"/>
      <c r="F485" s="58"/>
      <c r="G485" s="25"/>
      <c r="H485" s="25"/>
      <c r="I485" s="24"/>
      <c r="J485" s="25"/>
      <c r="K485" s="25"/>
      <c r="L485" s="25"/>
      <c r="M485" s="25"/>
      <c r="N485" s="25"/>
      <c r="O485" s="25"/>
    </row>
    <row r="486" spans="1:15" s="1" customFormat="1" x14ac:dyDescent="0.2">
      <c r="A486" s="17"/>
      <c r="C486" s="47"/>
      <c r="D486" s="47"/>
      <c r="E486" s="47"/>
      <c r="F486" s="51"/>
      <c r="G486" s="16"/>
      <c r="H486" s="16"/>
      <c r="I486" s="23"/>
      <c r="J486" s="16"/>
      <c r="K486" s="16"/>
      <c r="L486" s="16"/>
      <c r="M486" s="16"/>
      <c r="N486" s="16"/>
      <c r="O486" s="16"/>
    </row>
    <row r="487" spans="1:15" s="1" customFormat="1" x14ac:dyDescent="0.2">
      <c r="A487" s="17"/>
      <c r="C487" s="47"/>
      <c r="D487" s="47"/>
      <c r="E487" s="47"/>
      <c r="F487" s="51"/>
      <c r="G487" s="16"/>
      <c r="H487" s="16"/>
      <c r="I487" s="23"/>
      <c r="J487" s="16"/>
      <c r="K487" s="16"/>
      <c r="L487" s="16"/>
      <c r="M487" s="16"/>
      <c r="N487" s="16"/>
      <c r="O487" s="16"/>
    </row>
    <row r="488" spans="1:15" s="1" customFormat="1" x14ac:dyDescent="0.2">
      <c r="A488" s="17"/>
      <c r="C488" s="47"/>
      <c r="D488" s="47"/>
      <c r="E488" s="47"/>
      <c r="F488" s="51"/>
      <c r="G488" s="16"/>
      <c r="H488" s="16"/>
      <c r="I488" s="23"/>
      <c r="J488" s="16"/>
      <c r="K488" s="16"/>
      <c r="L488" s="16"/>
      <c r="M488" s="16"/>
      <c r="N488" s="16"/>
      <c r="O488" s="16"/>
    </row>
    <row r="489" spans="1:15" s="1" customFormat="1" x14ac:dyDescent="0.2">
      <c r="A489" s="17"/>
      <c r="C489" s="47"/>
      <c r="D489" s="47"/>
      <c r="E489" s="47"/>
      <c r="F489" s="51"/>
      <c r="G489" s="16"/>
      <c r="H489" s="16"/>
      <c r="I489" s="23"/>
      <c r="J489" s="16"/>
      <c r="K489" s="16"/>
      <c r="L489" s="16"/>
      <c r="M489" s="16"/>
      <c r="N489" s="16"/>
      <c r="O489" s="16"/>
    </row>
    <row r="490" spans="1:15" s="1" customFormat="1" x14ac:dyDescent="0.2">
      <c r="A490" s="17"/>
      <c r="C490" s="47"/>
      <c r="D490" s="47"/>
      <c r="E490" s="47"/>
      <c r="F490" s="51"/>
      <c r="G490" s="16"/>
      <c r="H490" s="16"/>
      <c r="I490" s="23"/>
      <c r="J490" s="16"/>
      <c r="K490" s="16"/>
      <c r="L490" s="16"/>
      <c r="M490" s="16"/>
      <c r="N490" s="16"/>
      <c r="O490" s="16"/>
    </row>
    <row r="491" spans="1:15" s="1" customFormat="1" x14ac:dyDescent="0.2">
      <c r="A491" s="17"/>
      <c r="C491" s="47"/>
      <c r="D491" s="47"/>
      <c r="E491" s="47"/>
      <c r="F491" s="51"/>
      <c r="G491" s="16"/>
      <c r="H491" s="16"/>
      <c r="I491" s="23"/>
      <c r="J491" s="16"/>
      <c r="K491" s="16"/>
      <c r="L491" s="16"/>
      <c r="M491" s="16"/>
      <c r="N491" s="16"/>
      <c r="O491" s="16"/>
    </row>
    <row r="492" spans="1:15" s="1" customFormat="1" x14ac:dyDescent="0.2">
      <c r="A492" s="17"/>
      <c r="C492" s="47"/>
      <c r="D492" s="47"/>
      <c r="E492" s="47"/>
      <c r="F492" s="51"/>
      <c r="G492" s="16"/>
      <c r="H492" s="16"/>
      <c r="I492" s="23"/>
      <c r="J492" s="16"/>
      <c r="K492" s="16"/>
      <c r="L492" s="16"/>
      <c r="M492" s="16"/>
      <c r="N492" s="16"/>
      <c r="O492" s="16"/>
    </row>
    <row r="493" spans="1:15" s="1" customFormat="1" x14ac:dyDescent="0.2">
      <c r="A493" s="17"/>
      <c r="C493" s="47"/>
      <c r="D493" s="47"/>
      <c r="E493" s="47"/>
      <c r="F493" s="51"/>
      <c r="G493" s="16"/>
      <c r="H493" s="16"/>
      <c r="I493" s="23"/>
      <c r="J493" s="16"/>
      <c r="K493" s="16"/>
      <c r="L493" s="16"/>
      <c r="M493" s="16"/>
      <c r="N493" s="16"/>
      <c r="O493" s="16"/>
    </row>
    <row r="494" spans="1:15" s="1" customFormat="1" x14ac:dyDescent="0.2">
      <c r="A494" s="17"/>
      <c r="C494" s="47"/>
      <c r="D494" s="47"/>
      <c r="E494" s="47"/>
      <c r="F494" s="51"/>
      <c r="G494" s="16"/>
      <c r="H494" s="16"/>
      <c r="I494" s="23"/>
      <c r="J494" s="16"/>
      <c r="K494" s="16"/>
      <c r="L494" s="16"/>
      <c r="M494" s="16"/>
      <c r="N494" s="16"/>
      <c r="O494" s="16"/>
    </row>
    <row r="495" spans="1:15" s="1" customFormat="1" x14ac:dyDescent="0.2">
      <c r="A495" s="17"/>
      <c r="C495" s="47"/>
      <c r="D495" s="47"/>
      <c r="E495" s="47"/>
      <c r="F495" s="51"/>
      <c r="G495" s="16"/>
      <c r="H495" s="16"/>
      <c r="I495" s="23"/>
      <c r="J495" s="16"/>
      <c r="K495" s="16"/>
      <c r="L495" s="16"/>
      <c r="M495" s="16"/>
      <c r="N495" s="16"/>
      <c r="O495" s="16"/>
    </row>
    <row r="496" spans="1:15" s="1" customFormat="1" x14ac:dyDescent="0.2">
      <c r="A496" s="17"/>
      <c r="C496" s="47"/>
      <c r="D496" s="47"/>
      <c r="E496" s="47"/>
      <c r="F496" s="51"/>
      <c r="G496" s="16"/>
      <c r="H496" s="16"/>
      <c r="I496" s="23"/>
      <c r="J496" s="16"/>
      <c r="K496" s="16"/>
      <c r="L496" s="16"/>
      <c r="M496" s="16"/>
      <c r="N496" s="16"/>
      <c r="O496" s="16"/>
    </row>
    <row r="497" spans="1:15" s="1" customFormat="1" ht="13.5" thickBot="1" x14ac:dyDescent="0.25">
      <c r="A497" s="18"/>
      <c r="B497" s="4"/>
      <c r="C497" s="48"/>
      <c r="D497" s="48"/>
      <c r="E497" s="48"/>
      <c r="F497" s="58"/>
      <c r="G497" s="25"/>
      <c r="H497" s="25"/>
      <c r="I497" s="24"/>
      <c r="J497" s="25"/>
      <c r="K497" s="25"/>
      <c r="L497" s="25"/>
      <c r="M497" s="25"/>
      <c r="N497" s="25"/>
      <c r="O497" s="25"/>
    </row>
    <row r="498" spans="1:15" s="1" customFormat="1" x14ac:dyDescent="0.2">
      <c r="A498" s="17"/>
      <c r="C498" s="47"/>
      <c r="D498" s="47"/>
      <c r="E498" s="47"/>
      <c r="F498" s="51"/>
      <c r="G498" s="16"/>
      <c r="H498" s="16"/>
      <c r="I498" s="23"/>
      <c r="J498" s="16"/>
      <c r="K498" s="16"/>
      <c r="L498" s="16"/>
      <c r="M498" s="16"/>
      <c r="N498" s="16"/>
      <c r="O498" s="16"/>
    </row>
    <row r="499" spans="1:15" s="1" customFormat="1" x14ac:dyDescent="0.2">
      <c r="A499" s="17"/>
      <c r="C499" s="47"/>
      <c r="D499" s="47"/>
      <c r="E499" s="47"/>
      <c r="F499" s="51"/>
      <c r="G499" s="16"/>
      <c r="H499" s="16"/>
      <c r="I499" s="23"/>
      <c r="J499" s="16"/>
      <c r="K499" s="16"/>
      <c r="L499" s="16"/>
      <c r="M499" s="16"/>
      <c r="N499" s="16"/>
      <c r="O499" s="16"/>
    </row>
    <row r="500" spans="1:15" s="1" customFormat="1" x14ac:dyDescent="0.2">
      <c r="A500" s="17"/>
      <c r="C500" s="47"/>
      <c r="D500" s="47"/>
      <c r="E500" s="47"/>
      <c r="F500" s="51"/>
      <c r="G500" s="16"/>
      <c r="H500" s="16"/>
      <c r="I500" s="23"/>
      <c r="J500" s="16"/>
      <c r="K500" s="16"/>
      <c r="L500" s="16"/>
      <c r="M500" s="16"/>
      <c r="N500" s="16"/>
      <c r="O500" s="16"/>
    </row>
    <row r="501" spans="1:15" s="1" customFormat="1" x14ac:dyDescent="0.2">
      <c r="A501" s="17"/>
      <c r="C501" s="47"/>
      <c r="D501" s="47"/>
      <c r="E501" s="47"/>
      <c r="F501" s="51"/>
      <c r="G501" s="16"/>
      <c r="H501" s="16"/>
      <c r="I501" s="23"/>
      <c r="J501" s="16"/>
      <c r="K501" s="16"/>
      <c r="L501" s="16"/>
      <c r="M501" s="16"/>
      <c r="N501" s="16"/>
      <c r="O501" s="16"/>
    </row>
    <row r="502" spans="1:15" s="1" customFormat="1" x14ac:dyDescent="0.2">
      <c r="A502" s="17"/>
      <c r="C502" s="47"/>
      <c r="D502" s="47"/>
      <c r="E502" s="47"/>
      <c r="F502" s="51"/>
      <c r="G502" s="16"/>
      <c r="H502" s="16"/>
      <c r="I502" s="23"/>
      <c r="J502" s="16"/>
      <c r="K502" s="16"/>
      <c r="L502" s="16"/>
      <c r="M502" s="16"/>
      <c r="N502" s="16"/>
      <c r="O502" s="16"/>
    </row>
    <row r="503" spans="1:15" s="1" customFormat="1" x14ac:dyDescent="0.2">
      <c r="A503" s="17"/>
      <c r="C503" s="47"/>
      <c r="D503" s="47"/>
      <c r="E503" s="47"/>
      <c r="F503" s="51"/>
      <c r="G503" s="16"/>
      <c r="H503" s="16"/>
      <c r="I503" s="23"/>
      <c r="J503" s="16"/>
      <c r="K503" s="16"/>
      <c r="L503" s="16"/>
      <c r="M503" s="16"/>
      <c r="N503" s="16"/>
      <c r="O503" s="16"/>
    </row>
    <row r="504" spans="1:15" s="1" customFormat="1" x14ac:dyDescent="0.2">
      <c r="A504" s="17"/>
      <c r="C504" s="47"/>
      <c r="D504" s="47"/>
      <c r="E504" s="47"/>
      <c r="F504" s="51"/>
      <c r="G504" s="16"/>
      <c r="H504" s="16"/>
      <c r="I504" s="23"/>
      <c r="J504" s="16"/>
      <c r="K504" s="16"/>
      <c r="L504" s="16"/>
      <c r="M504" s="16"/>
      <c r="N504" s="16"/>
      <c r="O504" s="16"/>
    </row>
    <row r="505" spans="1:15" s="1" customFormat="1" x14ac:dyDescent="0.2">
      <c r="A505" s="17"/>
      <c r="C505" s="47"/>
      <c r="D505" s="47"/>
      <c r="E505" s="47"/>
      <c r="F505" s="51"/>
      <c r="G505" s="16"/>
      <c r="H505" s="16"/>
      <c r="I505" s="23"/>
      <c r="J505" s="16"/>
      <c r="K505" s="16"/>
      <c r="L505" s="16"/>
      <c r="M505" s="16"/>
      <c r="N505" s="16"/>
      <c r="O505" s="16"/>
    </row>
    <row r="506" spans="1:15" s="1" customFormat="1" x14ac:dyDescent="0.2">
      <c r="A506" s="17"/>
      <c r="C506" s="47"/>
      <c r="D506" s="47"/>
      <c r="E506" s="47"/>
      <c r="F506" s="51"/>
      <c r="G506" s="16"/>
      <c r="H506" s="16"/>
      <c r="I506" s="23"/>
      <c r="J506" s="16"/>
      <c r="K506" s="16"/>
      <c r="L506" s="16"/>
      <c r="M506" s="16"/>
      <c r="N506" s="16"/>
      <c r="O506" s="16"/>
    </row>
    <row r="507" spans="1:15" s="1" customFormat="1" x14ac:dyDescent="0.2">
      <c r="A507" s="17"/>
      <c r="C507" s="47"/>
      <c r="D507" s="47"/>
      <c r="E507" s="47"/>
      <c r="F507" s="51"/>
      <c r="G507" s="16"/>
      <c r="H507" s="16"/>
      <c r="I507" s="23"/>
      <c r="J507" s="16"/>
      <c r="K507" s="16"/>
      <c r="L507" s="16"/>
      <c r="M507" s="16"/>
      <c r="N507" s="16"/>
      <c r="O507" s="16"/>
    </row>
    <row r="508" spans="1:15" s="1" customFormat="1" x14ac:dyDescent="0.2">
      <c r="A508" s="17"/>
      <c r="C508" s="47"/>
      <c r="D508" s="47"/>
      <c r="E508" s="47"/>
      <c r="F508" s="51"/>
      <c r="G508" s="16"/>
      <c r="H508" s="16"/>
      <c r="I508" s="23"/>
      <c r="J508" s="16"/>
      <c r="K508" s="16"/>
      <c r="L508" s="16"/>
      <c r="M508" s="16"/>
      <c r="N508" s="16"/>
      <c r="O508" s="16"/>
    </row>
    <row r="509" spans="1:15" s="1" customFormat="1" ht="13.5" thickBot="1" x14ac:dyDescent="0.25">
      <c r="A509" s="18"/>
      <c r="B509" s="4"/>
      <c r="C509" s="48"/>
      <c r="D509" s="48"/>
      <c r="E509" s="48"/>
      <c r="F509" s="58"/>
      <c r="G509" s="25"/>
      <c r="H509" s="25"/>
      <c r="I509" s="24"/>
      <c r="J509" s="25"/>
      <c r="K509" s="25"/>
      <c r="L509" s="25"/>
      <c r="M509" s="25"/>
      <c r="N509" s="25"/>
      <c r="O509" s="25"/>
    </row>
    <row r="510" spans="1:15" s="1" customFormat="1" x14ac:dyDescent="0.2">
      <c r="A510" s="17"/>
      <c r="C510" s="47"/>
      <c r="D510" s="47"/>
      <c r="E510" s="47"/>
      <c r="F510" s="51"/>
      <c r="G510" s="16"/>
      <c r="H510" s="16"/>
      <c r="I510" s="23"/>
      <c r="J510" s="16"/>
      <c r="K510" s="16"/>
      <c r="L510" s="16"/>
      <c r="M510" s="16"/>
      <c r="N510" s="16"/>
      <c r="O510" s="16"/>
    </row>
    <row r="511" spans="1:15" s="1" customFormat="1" x14ac:dyDescent="0.2">
      <c r="A511" s="17"/>
      <c r="C511" s="47"/>
      <c r="D511" s="47"/>
      <c r="E511" s="47"/>
      <c r="F511" s="51"/>
      <c r="G511" s="16"/>
      <c r="H511" s="16"/>
      <c r="I511" s="23"/>
      <c r="J511" s="16"/>
      <c r="K511" s="16"/>
      <c r="L511" s="16"/>
      <c r="M511" s="16"/>
      <c r="N511" s="16"/>
      <c r="O511" s="16"/>
    </row>
    <row r="512" spans="1:15" s="1" customFormat="1" x14ac:dyDescent="0.2">
      <c r="A512" s="17"/>
      <c r="C512" s="47"/>
      <c r="D512" s="47"/>
      <c r="E512" s="47"/>
      <c r="F512" s="51"/>
      <c r="G512" s="16"/>
      <c r="H512" s="16"/>
      <c r="I512" s="23"/>
      <c r="J512" s="16"/>
      <c r="K512" s="16"/>
      <c r="L512" s="16"/>
      <c r="M512" s="16"/>
      <c r="N512" s="16"/>
      <c r="O512" s="16"/>
    </row>
    <row r="513" spans="1:15" s="1" customFormat="1" x14ac:dyDescent="0.2">
      <c r="A513" s="17"/>
      <c r="C513" s="47"/>
      <c r="D513" s="47"/>
      <c r="E513" s="47"/>
      <c r="F513" s="51"/>
      <c r="G513" s="16"/>
      <c r="H513" s="16"/>
      <c r="I513" s="23"/>
      <c r="J513" s="16"/>
      <c r="K513" s="16"/>
      <c r="L513" s="16"/>
      <c r="M513" s="16"/>
      <c r="N513" s="16"/>
      <c r="O513" s="16"/>
    </row>
    <row r="514" spans="1:15" s="1" customFormat="1" x14ac:dyDescent="0.2">
      <c r="A514" s="17"/>
      <c r="C514" s="47"/>
      <c r="D514" s="47"/>
      <c r="E514" s="47"/>
      <c r="F514" s="51"/>
      <c r="G514" s="16"/>
      <c r="H514" s="16"/>
      <c r="I514" s="23"/>
      <c r="J514" s="16"/>
      <c r="K514" s="16"/>
      <c r="L514" s="16"/>
      <c r="M514" s="16"/>
      <c r="N514" s="16"/>
      <c r="O514" s="16"/>
    </row>
    <row r="515" spans="1:15" s="1" customFormat="1" x14ac:dyDescent="0.2">
      <c r="A515" s="17"/>
      <c r="C515" s="47"/>
      <c r="D515" s="47"/>
      <c r="E515" s="47"/>
      <c r="F515" s="51"/>
      <c r="G515" s="16"/>
      <c r="H515" s="16"/>
      <c r="I515" s="23"/>
      <c r="J515" s="16"/>
      <c r="K515" s="16"/>
      <c r="L515" s="16"/>
      <c r="M515" s="16"/>
      <c r="N515" s="16"/>
      <c r="O515" s="16"/>
    </row>
    <row r="516" spans="1:15" s="1" customFormat="1" x14ac:dyDescent="0.2">
      <c r="A516" s="17"/>
      <c r="C516" s="47"/>
      <c r="D516" s="47"/>
      <c r="E516" s="47"/>
      <c r="F516" s="51"/>
      <c r="G516" s="16"/>
      <c r="H516" s="16"/>
      <c r="I516" s="23"/>
      <c r="J516" s="16"/>
      <c r="K516" s="16"/>
      <c r="L516" s="16"/>
      <c r="M516" s="16"/>
      <c r="N516" s="16"/>
      <c r="O516" s="16"/>
    </row>
    <row r="517" spans="1:15" s="1" customFormat="1" x14ac:dyDescent="0.2">
      <c r="A517" s="17"/>
      <c r="C517" s="47"/>
      <c r="D517" s="47"/>
      <c r="E517" s="47"/>
      <c r="F517" s="51"/>
      <c r="G517" s="16"/>
      <c r="H517" s="16"/>
      <c r="I517" s="23"/>
      <c r="J517" s="16"/>
      <c r="K517" s="16"/>
      <c r="L517" s="16"/>
      <c r="M517" s="16"/>
      <c r="N517" s="16"/>
      <c r="O517" s="16"/>
    </row>
    <row r="518" spans="1:15" s="1" customFormat="1" x14ac:dyDescent="0.2">
      <c r="A518" s="17"/>
      <c r="C518" s="47"/>
      <c r="D518" s="47"/>
      <c r="E518" s="47"/>
      <c r="F518" s="51"/>
      <c r="G518" s="16"/>
      <c r="H518" s="16"/>
      <c r="I518" s="23"/>
      <c r="J518" s="16"/>
      <c r="K518" s="16"/>
      <c r="L518" s="16"/>
      <c r="M518" s="16"/>
      <c r="N518" s="16"/>
      <c r="O518" s="16"/>
    </row>
    <row r="519" spans="1:15" s="1" customFormat="1" x14ac:dyDescent="0.2">
      <c r="A519" s="17"/>
      <c r="C519" s="47"/>
      <c r="D519" s="47"/>
      <c r="E519" s="47"/>
      <c r="F519" s="51"/>
      <c r="G519" s="16"/>
      <c r="H519" s="16"/>
      <c r="I519" s="23"/>
      <c r="J519" s="16"/>
      <c r="K519" s="16"/>
      <c r="L519" s="16"/>
      <c r="M519" s="16"/>
      <c r="N519" s="16"/>
      <c r="O519" s="16"/>
    </row>
    <row r="520" spans="1:15" s="1" customFormat="1" x14ac:dyDescent="0.2">
      <c r="A520" s="17"/>
      <c r="C520" s="47"/>
      <c r="D520" s="47"/>
      <c r="E520" s="47"/>
      <c r="F520" s="51"/>
      <c r="G520" s="16"/>
      <c r="H520" s="16"/>
      <c r="I520" s="23"/>
      <c r="J520" s="16"/>
      <c r="K520" s="16"/>
      <c r="L520" s="16"/>
      <c r="M520" s="16"/>
      <c r="N520" s="16"/>
      <c r="O520" s="16"/>
    </row>
    <row r="521" spans="1:15" s="1" customFormat="1" ht="13.5" thickBot="1" x14ac:dyDescent="0.25">
      <c r="A521" s="18"/>
      <c r="B521" s="4"/>
      <c r="C521" s="48"/>
      <c r="D521" s="48"/>
      <c r="E521" s="48"/>
      <c r="F521" s="58"/>
      <c r="G521" s="25"/>
      <c r="H521" s="25"/>
      <c r="I521" s="24"/>
      <c r="J521" s="25"/>
      <c r="K521" s="25"/>
      <c r="L521" s="25"/>
      <c r="M521" s="25"/>
      <c r="N521" s="25"/>
      <c r="O521" s="25"/>
    </row>
    <row r="522" spans="1:15" s="1" customFormat="1" x14ac:dyDescent="0.2">
      <c r="A522" s="17"/>
      <c r="C522" s="47"/>
      <c r="D522" s="47"/>
      <c r="E522" s="47"/>
      <c r="F522" s="51"/>
      <c r="G522" s="16"/>
      <c r="H522" s="16"/>
      <c r="I522" s="23"/>
      <c r="J522" s="16"/>
      <c r="K522" s="16"/>
      <c r="L522" s="16"/>
      <c r="M522" s="16"/>
      <c r="N522" s="16"/>
      <c r="O522" s="16"/>
    </row>
    <row r="523" spans="1:15" s="1" customFormat="1" x14ac:dyDescent="0.2">
      <c r="A523" s="17"/>
      <c r="C523" s="47"/>
      <c r="D523" s="47"/>
      <c r="E523" s="47"/>
      <c r="F523" s="51"/>
      <c r="G523" s="16"/>
      <c r="H523" s="16"/>
      <c r="I523" s="23"/>
      <c r="J523" s="16"/>
      <c r="K523" s="16"/>
      <c r="L523" s="16"/>
      <c r="M523" s="16"/>
      <c r="N523" s="16"/>
      <c r="O523" s="16"/>
    </row>
    <row r="524" spans="1:15" s="1" customFormat="1" x14ac:dyDescent="0.2">
      <c r="A524" s="17"/>
      <c r="C524" s="47"/>
      <c r="D524" s="47"/>
      <c r="E524" s="47"/>
      <c r="F524" s="51"/>
      <c r="G524" s="16"/>
      <c r="H524" s="16"/>
      <c r="I524" s="23"/>
      <c r="J524" s="16"/>
      <c r="K524" s="16"/>
      <c r="L524" s="16"/>
      <c r="M524" s="16"/>
      <c r="N524" s="16"/>
      <c r="O524" s="16"/>
    </row>
    <row r="525" spans="1:15" s="1" customFormat="1" x14ac:dyDescent="0.2">
      <c r="A525" s="17"/>
      <c r="C525" s="47"/>
      <c r="D525" s="47"/>
      <c r="E525" s="47"/>
      <c r="F525" s="51"/>
      <c r="G525" s="16"/>
      <c r="H525" s="16"/>
      <c r="I525" s="23"/>
      <c r="J525" s="16"/>
      <c r="K525" s="16"/>
      <c r="L525" s="16"/>
      <c r="M525" s="16"/>
      <c r="N525" s="16"/>
      <c r="O525" s="16"/>
    </row>
    <row r="526" spans="1:15" s="1" customFormat="1" x14ac:dyDescent="0.2">
      <c r="A526" s="17"/>
      <c r="C526" s="47"/>
      <c r="D526" s="47"/>
      <c r="E526" s="47"/>
      <c r="F526" s="51"/>
      <c r="G526" s="16"/>
      <c r="H526" s="16"/>
      <c r="I526" s="23"/>
      <c r="J526" s="16"/>
      <c r="K526" s="16"/>
      <c r="L526" s="16"/>
      <c r="M526" s="16"/>
      <c r="N526" s="16"/>
      <c r="O526" s="16"/>
    </row>
    <row r="527" spans="1:15" s="1" customFormat="1" x14ac:dyDescent="0.2">
      <c r="A527" s="17"/>
      <c r="C527" s="47"/>
      <c r="D527" s="47"/>
      <c r="E527" s="47"/>
      <c r="F527" s="51"/>
      <c r="G527" s="16"/>
      <c r="H527" s="16"/>
      <c r="I527" s="23"/>
      <c r="J527" s="16"/>
      <c r="K527" s="16"/>
      <c r="L527" s="16"/>
      <c r="M527" s="16"/>
      <c r="N527" s="16"/>
      <c r="O527" s="16"/>
    </row>
    <row r="528" spans="1:15" s="1" customFormat="1" x14ac:dyDescent="0.2">
      <c r="A528" s="17"/>
      <c r="C528" s="47"/>
      <c r="D528" s="47"/>
      <c r="E528" s="47"/>
      <c r="F528" s="51"/>
      <c r="G528" s="16"/>
      <c r="H528" s="16"/>
      <c r="I528" s="23"/>
      <c r="J528" s="16"/>
      <c r="K528" s="16"/>
      <c r="L528" s="16"/>
      <c r="M528" s="16"/>
      <c r="N528" s="16"/>
      <c r="O528" s="16"/>
    </row>
    <row r="529" spans="1:15" s="1" customFormat="1" x14ac:dyDescent="0.2">
      <c r="A529" s="17"/>
      <c r="C529" s="47"/>
      <c r="D529" s="47"/>
      <c r="E529" s="47"/>
      <c r="F529" s="51"/>
      <c r="G529" s="16"/>
      <c r="H529" s="16"/>
      <c r="I529" s="23"/>
      <c r="J529" s="16"/>
      <c r="K529" s="16"/>
      <c r="L529" s="16"/>
      <c r="M529" s="16"/>
      <c r="N529" s="16"/>
      <c r="O529" s="16"/>
    </row>
    <row r="530" spans="1:15" s="1" customFormat="1" x14ac:dyDescent="0.2">
      <c r="A530" s="17"/>
      <c r="C530" s="47"/>
      <c r="D530" s="47"/>
      <c r="E530" s="47"/>
      <c r="F530" s="51"/>
      <c r="G530" s="16"/>
      <c r="H530" s="16"/>
      <c r="I530" s="23"/>
      <c r="J530" s="16"/>
      <c r="K530" s="16"/>
      <c r="L530" s="16"/>
      <c r="M530" s="16"/>
      <c r="N530" s="16"/>
      <c r="O530" s="16"/>
    </row>
    <row r="531" spans="1:15" s="1" customFormat="1" x14ac:dyDescent="0.2">
      <c r="A531" s="17"/>
      <c r="C531" s="47"/>
      <c r="D531" s="47"/>
      <c r="E531" s="47"/>
      <c r="F531" s="51"/>
      <c r="G531" s="16"/>
      <c r="H531" s="16"/>
      <c r="I531" s="23"/>
      <c r="J531" s="16"/>
      <c r="K531" s="16"/>
      <c r="L531" s="16"/>
      <c r="M531" s="16"/>
      <c r="N531" s="16"/>
      <c r="O531" s="16"/>
    </row>
    <row r="532" spans="1:15" s="1" customFormat="1" x14ac:dyDescent="0.2">
      <c r="A532" s="17"/>
      <c r="C532" s="47"/>
      <c r="D532" s="47"/>
      <c r="E532" s="47"/>
      <c r="F532" s="51"/>
      <c r="G532" s="16"/>
      <c r="H532" s="16"/>
      <c r="I532" s="23"/>
      <c r="J532" s="16"/>
      <c r="K532" s="16"/>
      <c r="L532" s="16"/>
      <c r="M532" s="16"/>
      <c r="N532" s="16"/>
      <c r="O532" s="16"/>
    </row>
    <row r="533" spans="1:15" s="1" customFormat="1" ht="13.5" thickBot="1" x14ac:dyDescent="0.25">
      <c r="A533" s="18"/>
      <c r="B533" s="4"/>
      <c r="C533" s="48"/>
      <c r="D533" s="48"/>
      <c r="E533" s="48"/>
      <c r="F533" s="58"/>
      <c r="G533" s="25"/>
      <c r="H533" s="25"/>
      <c r="I533" s="24"/>
      <c r="J533" s="25"/>
      <c r="K533" s="25"/>
      <c r="L533" s="25"/>
      <c r="M533" s="25"/>
      <c r="N533" s="25"/>
      <c r="O533" s="25"/>
    </row>
    <row r="534" spans="1:15" s="1" customFormat="1" x14ac:dyDescent="0.2">
      <c r="A534" s="17"/>
      <c r="C534" s="47"/>
      <c r="D534" s="47"/>
      <c r="E534" s="47"/>
      <c r="F534" s="51"/>
      <c r="G534" s="16"/>
      <c r="H534" s="16"/>
      <c r="I534" s="23"/>
      <c r="J534" s="16"/>
      <c r="K534" s="16"/>
      <c r="L534" s="16"/>
      <c r="M534" s="16"/>
      <c r="N534" s="16"/>
      <c r="O534" s="16"/>
    </row>
    <row r="535" spans="1:15" s="1" customFormat="1" x14ac:dyDescent="0.2">
      <c r="A535" s="17"/>
      <c r="C535" s="47"/>
      <c r="D535" s="47"/>
      <c r="E535" s="47"/>
      <c r="F535" s="51"/>
      <c r="G535" s="16"/>
      <c r="H535" s="16"/>
      <c r="I535" s="23"/>
      <c r="J535" s="16"/>
      <c r="K535" s="16"/>
      <c r="L535" s="16"/>
      <c r="M535" s="16"/>
      <c r="N535" s="16"/>
      <c r="O535" s="16"/>
    </row>
    <row r="536" spans="1:15" s="1" customFormat="1" x14ac:dyDescent="0.2">
      <c r="A536" s="17"/>
      <c r="C536" s="47"/>
      <c r="D536" s="47"/>
      <c r="E536" s="47"/>
      <c r="F536" s="51"/>
      <c r="G536" s="16"/>
      <c r="H536" s="16"/>
      <c r="I536" s="23"/>
      <c r="J536" s="16"/>
      <c r="K536" s="16"/>
      <c r="L536" s="16"/>
      <c r="M536" s="16"/>
      <c r="N536" s="16"/>
      <c r="O536" s="16"/>
    </row>
    <row r="537" spans="1:15" s="1" customFormat="1" x14ac:dyDescent="0.2">
      <c r="A537" s="17"/>
      <c r="C537" s="47"/>
      <c r="D537" s="47"/>
      <c r="E537" s="47"/>
      <c r="F537" s="51"/>
      <c r="G537" s="16"/>
      <c r="H537" s="16"/>
      <c r="I537" s="23"/>
      <c r="J537" s="16"/>
      <c r="K537" s="16"/>
      <c r="L537" s="16"/>
      <c r="M537" s="16"/>
      <c r="N537" s="16"/>
      <c r="O537" s="16"/>
    </row>
    <row r="538" spans="1:15" s="1" customFormat="1" x14ac:dyDescent="0.2">
      <c r="A538" s="17"/>
      <c r="C538" s="47"/>
      <c r="D538" s="47"/>
      <c r="E538" s="47"/>
      <c r="F538" s="51"/>
      <c r="G538" s="16"/>
      <c r="H538" s="16"/>
      <c r="I538" s="23"/>
      <c r="J538" s="16"/>
      <c r="K538" s="16"/>
      <c r="L538" s="16"/>
      <c r="M538" s="16"/>
      <c r="N538" s="16"/>
      <c r="O538" s="16"/>
    </row>
    <row r="539" spans="1:15" s="1" customFormat="1" x14ac:dyDescent="0.2">
      <c r="A539" s="17"/>
      <c r="C539" s="47"/>
      <c r="D539" s="47"/>
      <c r="E539" s="47"/>
      <c r="F539" s="51"/>
      <c r="G539" s="16"/>
      <c r="H539" s="16"/>
      <c r="I539" s="23"/>
      <c r="J539" s="16"/>
      <c r="K539" s="16"/>
      <c r="L539" s="16"/>
      <c r="M539" s="16"/>
      <c r="N539" s="16"/>
      <c r="O539" s="16"/>
    </row>
    <row r="540" spans="1:15" s="1" customFormat="1" x14ac:dyDescent="0.2">
      <c r="A540" s="17"/>
      <c r="C540" s="47"/>
      <c r="D540" s="47"/>
      <c r="E540" s="47"/>
      <c r="F540" s="51"/>
      <c r="G540" s="16"/>
      <c r="H540" s="16"/>
      <c r="I540" s="23"/>
      <c r="J540" s="16"/>
      <c r="K540" s="16"/>
      <c r="L540" s="16"/>
      <c r="M540" s="16"/>
      <c r="N540" s="16"/>
      <c r="O540" s="16"/>
    </row>
    <row r="541" spans="1:15" s="1" customFormat="1" x14ac:dyDescent="0.2">
      <c r="A541" s="17"/>
      <c r="C541" s="47"/>
      <c r="D541" s="47"/>
      <c r="E541" s="47"/>
      <c r="F541" s="51"/>
      <c r="G541" s="16"/>
      <c r="H541" s="16"/>
      <c r="I541" s="23"/>
      <c r="J541" s="16"/>
      <c r="K541" s="16"/>
      <c r="L541" s="16"/>
      <c r="M541" s="16"/>
      <c r="N541" s="16"/>
      <c r="O541" s="16"/>
    </row>
    <row r="542" spans="1:15" s="1" customFormat="1" x14ac:dyDescent="0.2">
      <c r="A542" s="17"/>
      <c r="C542" s="47"/>
      <c r="D542" s="47"/>
      <c r="E542" s="47"/>
      <c r="F542" s="51"/>
      <c r="G542" s="16"/>
      <c r="H542" s="16"/>
      <c r="I542" s="23"/>
      <c r="J542" s="16"/>
      <c r="K542" s="16"/>
      <c r="L542" s="16"/>
      <c r="M542" s="16"/>
      <c r="N542" s="16"/>
      <c r="O542" s="16"/>
    </row>
    <row r="543" spans="1:15" s="1" customFormat="1" x14ac:dyDescent="0.2">
      <c r="A543" s="17"/>
      <c r="C543" s="47"/>
      <c r="D543" s="47"/>
      <c r="E543" s="47"/>
      <c r="F543" s="51"/>
      <c r="G543" s="16"/>
      <c r="H543" s="16"/>
      <c r="I543" s="23"/>
      <c r="J543" s="16"/>
      <c r="K543" s="16"/>
      <c r="L543" s="16"/>
      <c r="M543" s="16"/>
      <c r="N543" s="16"/>
      <c r="O543" s="16"/>
    </row>
    <row r="544" spans="1:15" s="1" customFormat="1" x14ac:dyDescent="0.2">
      <c r="A544" s="17"/>
      <c r="C544" s="47"/>
      <c r="D544" s="47"/>
      <c r="E544" s="47"/>
      <c r="F544" s="51"/>
      <c r="G544" s="16"/>
      <c r="H544" s="16"/>
      <c r="I544" s="23"/>
      <c r="J544" s="16"/>
      <c r="K544" s="16"/>
      <c r="L544" s="16"/>
      <c r="M544" s="16"/>
      <c r="N544" s="16"/>
      <c r="O544" s="16"/>
    </row>
    <row r="545" spans="1:15" s="1" customFormat="1" ht="13.5" thickBot="1" x14ac:dyDescent="0.25">
      <c r="A545" s="18"/>
      <c r="B545" s="4"/>
      <c r="C545" s="48"/>
      <c r="D545" s="48"/>
      <c r="E545" s="48"/>
      <c r="F545" s="58"/>
      <c r="G545" s="25"/>
      <c r="H545" s="25"/>
      <c r="I545" s="24"/>
      <c r="J545" s="25"/>
      <c r="K545" s="25"/>
      <c r="L545" s="25"/>
      <c r="M545" s="25"/>
      <c r="N545" s="25"/>
      <c r="O545" s="25"/>
    </row>
    <row r="546" spans="1:15" s="1" customFormat="1" x14ac:dyDescent="0.2">
      <c r="A546" s="17"/>
      <c r="C546" s="47"/>
      <c r="D546" s="47"/>
      <c r="E546" s="47"/>
      <c r="F546" s="51"/>
      <c r="G546" s="16"/>
      <c r="H546" s="16"/>
      <c r="I546" s="23"/>
      <c r="J546" s="16"/>
      <c r="K546" s="16"/>
      <c r="L546" s="16"/>
      <c r="M546" s="16"/>
      <c r="N546" s="16"/>
      <c r="O546" s="16"/>
    </row>
    <row r="547" spans="1:15" s="1" customFormat="1" x14ac:dyDescent="0.2">
      <c r="A547" s="17"/>
      <c r="C547" s="47"/>
      <c r="D547" s="47"/>
      <c r="E547" s="47"/>
      <c r="F547" s="51"/>
      <c r="G547" s="16"/>
      <c r="H547" s="16"/>
      <c r="I547" s="23"/>
      <c r="J547" s="16"/>
      <c r="K547" s="16"/>
      <c r="L547" s="16"/>
      <c r="M547" s="16"/>
      <c r="N547" s="16"/>
      <c r="O547" s="16"/>
    </row>
    <row r="548" spans="1:15" s="1" customFormat="1" x14ac:dyDescent="0.2">
      <c r="A548" s="17"/>
      <c r="C548" s="47"/>
      <c r="D548" s="47"/>
      <c r="E548" s="47"/>
      <c r="F548" s="51"/>
      <c r="G548" s="16"/>
      <c r="H548" s="16"/>
      <c r="I548" s="23"/>
      <c r="J548" s="16"/>
      <c r="K548" s="16"/>
      <c r="L548" s="16"/>
      <c r="M548" s="16"/>
      <c r="N548" s="16"/>
      <c r="O548" s="16"/>
    </row>
    <row r="549" spans="1:15" s="1" customFormat="1" x14ac:dyDescent="0.2">
      <c r="A549" s="17"/>
      <c r="C549" s="47"/>
      <c r="D549" s="47"/>
      <c r="E549" s="47"/>
      <c r="F549" s="51"/>
      <c r="G549" s="16"/>
      <c r="H549" s="16"/>
      <c r="I549" s="23"/>
      <c r="J549" s="16"/>
      <c r="K549" s="16"/>
      <c r="L549" s="16"/>
      <c r="M549" s="16"/>
      <c r="N549" s="16"/>
      <c r="O549" s="16"/>
    </row>
    <row r="550" spans="1:15" s="1" customFormat="1" x14ac:dyDescent="0.2">
      <c r="A550" s="17"/>
      <c r="C550" s="47"/>
      <c r="D550" s="47"/>
      <c r="E550" s="47"/>
      <c r="F550" s="51"/>
      <c r="G550" s="16"/>
      <c r="H550" s="16"/>
      <c r="I550" s="23"/>
      <c r="J550" s="16"/>
      <c r="K550" s="16"/>
      <c r="L550" s="16"/>
      <c r="M550" s="16"/>
      <c r="N550" s="16"/>
      <c r="O550" s="16"/>
    </row>
    <row r="551" spans="1:15" s="1" customFormat="1" x14ac:dyDescent="0.2">
      <c r="A551" s="17"/>
      <c r="C551" s="47"/>
      <c r="D551" s="47"/>
      <c r="E551" s="47"/>
      <c r="F551" s="51"/>
      <c r="G551" s="16"/>
      <c r="H551" s="16"/>
      <c r="I551" s="23"/>
      <c r="J551" s="16"/>
      <c r="K551" s="16"/>
      <c r="L551" s="16"/>
      <c r="M551" s="16"/>
      <c r="N551" s="16"/>
      <c r="O551" s="16"/>
    </row>
    <row r="552" spans="1:15" s="1" customFormat="1" x14ac:dyDescent="0.2">
      <c r="A552" s="17"/>
      <c r="C552" s="47"/>
      <c r="D552" s="47"/>
      <c r="E552" s="47"/>
      <c r="F552" s="51"/>
      <c r="G552" s="16"/>
      <c r="H552" s="16"/>
      <c r="I552" s="23"/>
      <c r="J552" s="16"/>
      <c r="K552" s="16"/>
      <c r="L552" s="16"/>
      <c r="M552" s="16"/>
      <c r="N552" s="16"/>
      <c r="O552" s="16"/>
    </row>
    <row r="553" spans="1:15" s="1" customFormat="1" x14ac:dyDescent="0.2">
      <c r="A553" s="17"/>
      <c r="C553" s="47"/>
      <c r="D553" s="47"/>
      <c r="E553" s="47"/>
      <c r="F553" s="51"/>
      <c r="G553" s="16"/>
      <c r="H553" s="16"/>
      <c r="I553" s="23"/>
      <c r="J553" s="16"/>
      <c r="K553" s="16"/>
      <c r="L553" s="16"/>
      <c r="M553" s="16"/>
      <c r="N553" s="16"/>
      <c r="O553" s="16"/>
    </row>
    <row r="554" spans="1:15" s="1" customFormat="1" x14ac:dyDescent="0.2">
      <c r="A554" s="17"/>
      <c r="C554" s="47"/>
      <c r="D554" s="47"/>
      <c r="E554" s="47"/>
      <c r="F554" s="51"/>
      <c r="G554" s="16"/>
      <c r="H554" s="16"/>
      <c r="I554" s="23"/>
      <c r="J554" s="16"/>
      <c r="K554" s="16"/>
      <c r="L554" s="16"/>
      <c r="M554" s="16"/>
      <c r="N554" s="16"/>
      <c r="O554" s="16"/>
    </row>
    <row r="555" spans="1:15" s="1" customFormat="1" x14ac:dyDescent="0.2">
      <c r="A555" s="17"/>
      <c r="C555" s="47"/>
      <c r="D555" s="47"/>
      <c r="E555" s="47"/>
      <c r="F555" s="51"/>
      <c r="G555" s="16"/>
      <c r="H555" s="16"/>
      <c r="I555" s="23"/>
      <c r="J555" s="16"/>
      <c r="K555" s="16"/>
      <c r="L555" s="16"/>
      <c r="M555" s="16"/>
      <c r="N555" s="16"/>
      <c r="O555" s="16"/>
    </row>
    <row r="556" spans="1:15" s="1" customFormat="1" x14ac:dyDescent="0.2">
      <c r="A556" s="17"/>
      <c r="C556" s="47"/>
      <c r="D556" s="47"/>
      <c r="E556" s="47"/>
      <c r="F556" s="51"/>
      <c r="G556" s="16"/>
      <c r="H556" s="16"/>
      <c r="I556" s="23"/>
      <c r="J556" s="16"/>
      <c r="K556" s="16"/>
      <c r="L556" s="16"/>
      <c r="M556" s="16"/>
      <c r="N556" s="16"/>
      <c r="O556" s="16"/>
    </row>
    <row r="557" spans="1:15" s="1" customFormat="1" ht="13.5" thickBot="1" x14ac:dyDescent="0.25">
      <c r="A557" s="18"/>
      <c r="B557" s="4"/>
      <c r="C557" s="48"/>
      <c r="D557" s="48"/>
      <c r="E557" s="48"/>
      <c r="F557" s="58"/>
      <c r="G557" s="25"/>
      <c r="H557" s="25"/>
      <c r="I557" s="24"/>
      <c r="J557" s="25"/>
      <c r="K557" s="25"/>
      <c r="L557" s="25"/>
      <c r="M557" s="25"/>
      <c r="N557" s="25"/>
      <c r="O557" s="25"/>
    </row>
    <row r="558" spans="1:15" s="1" customFormat="1" x14ac:dyDescent="0.2">
      <c r="A558" s="17"/>
      <c r="C558" s="47"/>
      <c r="D558" s="47"/>
      <c r="E558" s="47"/>
      <c r="F558" s="51"/>
      <c r="G558" s="16"/>
      <c r="H558" s="16"/>
      <c r="I558" s="23"/>
      <c r="J558" s="16"/>
      <c r="K558" s="16"/>
      <c r="L558" s="16"/>
      <c r="M558" s="16"/>
      <c r="N558" s="16"/>
      <c r="O558" s="16"/>
    </row>
    <row r="559" spans="1:15" s="1" customFormat="1" x14ac:dyDescent="0.2">
      <c r="A559" s="17"/>
      <c r="C559" s="47"/>
      <c r="D559" s="47"/>
      <c r="E559" s="47"/>
      <c r="F559" s="51"/>
      <c r="G559" s="16"/>
      <c r="H559" s="16"/>
      <c r="I559" s="23"/>
      <c r="J559" s="16"/>
      <c r="K559" s="16"/>
      <c r="L559" s="16"/>
      <c r="M559" s="16"/>
      <c r="N559" s="16"/>
      <c r="O559" s="16"/>
    </row>
    <row r="560" spans="1:15" s="1" customFormat="1" x14ac:dyDescent="0.2">
      <c r="A560" s="17"/>
      <c r="C560" s="47"/>
      <c r="D560" s="47"/>
      <c r="E560" s="47"/>
      <c r="F560" s="51"/>
      <c r="G560" s="16"/>
      <c r="H560" s="16"/>
      <c r="I560" s="23"/>
      <c r="J560" s="16"/>
      <c r="K560" s="16"/>
      <c r="L560" s="16"/>
      <c r="M560" s="16"/>
      <c r="N560" s="16"/>
      <c r="O560" s="16"/>
    </row>
    <row r="561" spans="1:15" s="1" customFormat="1" x14ac:dyDescent="0.2">
      <c r="A561" s="17"/>
      <c r="C561" s="47"/>
      <c r="D561" s="47"/>
      <c r="E561" s="47"/>
      <c r="F561" s="51"/>
      <c r="G561" s="16"/>
      <c r="H561" s="16"/>
      <c r="I561" s="23"/>
      <c r="J561" s="16"/>
      <c r="K561" s="16"/>
      <c r="L561" s="16"/>
      <c r="M561" s="16"/>
      <c r="N561" s="16"/>
      <c r="O561" s="16"/>
    </row>
    <row r="562" spans="1:15" s="1" customFormat="1" x14ac:dyDescent="0.2">
      <c r="A562" s="17"/>
      <c r="C562" s="47"/>
      <c r="D562" s="47"/>
      <c r="E562" s="47"/>
      <c r="F562" s="51"/>
      <c r="G562" s="16"/>
      <c r="H562" s="16"/>
      <c r="I562" s="23"/>
      <c r="J562" s="16"/>
      <c r="K562" s="16"/>
      <c r="L562" s="16"/>
      <c r="M562" s="16"/>
      <c r="N562" s="16"/>
      <c r="O562" s="16"/>
    </row>
    <row r="563" spans="1:15" s="1" customFormat="1" x14ac:dyDescent="0.2">
      <c r="A563" s="17"/>
      <c r="C563" s="47"/>
      <c r="D563" s="47"/>
      <c r="E563" s="47"/>
      <c r="F563" s="51"/>
      <c r="G563" s="16"/>
      <c r="H563" s="16"/>
      <c r="I563" s="23"/>
      <c r="J563" s="16"/>
      <c r="K563" s="16"/>
      <c r="L563" s="16"/>
      <c r="M563" s="16"/>
      <c r="N563" s="16"/>
      <c r="O563" s="16"/>
    </row>
    <row r="564" spans="1:15" s="1" customFormat="1" x14ac:dyDescent="0.2">
      <c r="A564" s="17"/>
      <c r="C564" s="47"/>
      <c r="D564" s="47"/>
      <c r="E564" s="47"/>
      <c r="F564" s="51"/>
      <c r="G564" s="16"/>
      <c r="H564" s="16"/>
      <c r="I564" s="23"/>
      <c r="J564" s="16"/>
      <c r="K564" s="16"/>
      <c r="L564" s="16"/>
      <c r="M564" s="16"/>
      <c r="N564" s="16"/>
      <c r="O564" s="16"/>
    </row>
    <row r="565" spans="1:15" s="1" customFormat="1" x14ac:dyDescent="0.2">
      <c r="A565" s="17"/>
      <c r="C565" s="47"/>
      <c r="D565" s="47"/>
      <c r="E565" s="47"/>
      <c r="F565" s="51"/>
      <c r="G565" s="16"/>
      <c r="H565" s="16"/>
      <c r="I565" s="23"/>
      <c r="J565" s="16"/>
      <c r="K565" s="16"/>
      <c r="L565" s="16"/>
      <c r="M565" s="16"/>
      <c r="N565" s="16"/>
      <c r="O565" s="16"/>
    </row>
    <row r="566" spans="1:15" s="1" customFormat="1" x14ac:dyDescent="0.2">
      <c r="A566" s="17"/>
      <c r="C566" s="47"/>
      <c r="D566" s="47"/>
      <c r="E566" s="47"/>
      <c r="F566" s="51"/>
      <c r="G566" s="16"/>
      <c r="H566" s="16"/>
      <c r="I566" s="23"/>
      <c r="J566" s="16"/>
      <c r="K566" s="16"/>
      <c r="L566" s="16"/>
      <c r="M566" s="16"/>
      <c r="N566" s="16"/>
      <c r="O566" s="16"/>
    </row>
    <row r="567" spans="1:15" s="1" customFormat="1" x14ac:dyDescent="0.2">
      <c r="A567" s="17"/>
      <c r="C567" s="47"/>
      <c r="D567" s="47"/>
      <c r="E567" s="47"/>
      <c r="F567" s="51"/>
      <c r="G567" s="16"/>
      <c r="H567" s="16"/>
      <c r="I567" s="23"/>
      <c r="J567" s="16"/>
      <c r="K567" s="16"/>
      <c r="L567" s="16"/>
      <c r="M567" s="16"/>
      <c r="N567" s="16"/>
      <c r="O567" s="16"/>
    </row>
    <row r="568" spans="1:15" s="1" customFormat="1" x14ac:dyDescent="0.2">
      <c r="A568" s="17"/>
      <c r="C568" s="47"/>
      <c r="D568" s="47"/>
      <c r="E568" s="47"/>
      <c r="F568" s="51"/>
      <c r="G568" s="16"/>
      <c r="H568" s="16"/>
      <c r="I568" s="23"/>
      <c r="J568" s="16"/>
      <c r="K568" s="16"/>
      <c r="L568" s="16"/>
      <c r="M568" s="16"/>
      <c r="N568" s="16"/>
      <c r="O568" s="16"/>
    </row>
    <row r="569" spans="1:15" s="1" customFormat="1" ht="13.5" thickBot="1" x14ac:dyDescent="0.25">
      <c r="A569" s="18"/>
      <c r="B569" s="4"/>
      <c r="C569" s="48"/>
      <c r="D569" s="48"/>
      <c r="E569" s="48"/>
      <c r="F569" s="58"/>
      <c r="G569" s="25"/>
      <c r="H569" s="25"/>
      <c r="I569" s="24"/>
      <c r="J569" s="25"/>
      <c r="K569" s="25"/>
      <c r="L569" s="25"/>
      <c r="M569" s="25"/>
      <c r="N569" s="25"/>
      <c r="O569" s="25"/>
    </row>
    <row r="570" spans="1:15" s="1" customFormat="1" x14ac:dyDescent="0.2">
      <c r="A570" s="17"/>
      <c r="C570" s="47"/>
      <c r="D570" s="47"/>
      <c r="E570" s="47"/>
      <c r="F570" s="51"/>
      <c r="G570" s="16"/>
      <c r="H570" s="16"/>
      <c r="I570" s="23"/>
      <c r="J570" s="16"/>
      <c r="K570" s="16"/>
      <c r="L570" s="16"/>
      <c r="M570" s="16"/>
      <c r="N570" s="16"/>
      <c r="O570" s="16"/>
    </row>
    <row r="571" spans="1:15" s="1" customFormat="1" x14ac:dyDescent="0.2">
      <c r="A571" s="17"/>
      <c r="C571" s="47"/>
      <c r="D571" s="47"/>
      <c r="E571" s="47"/>
      <c r="F571" s="51"/>
      <c r="G571" s="16"/>
      <c r="H571" s="16"/>
      <c r="I571" s="23"/>
      <c r="J571" s="16"/>
      <c r="K571" s="16"/>
      <c r="L571" s="16"/>
      <c r="M571" s="16"/>
      <c r="N571" s="16"/>
      <c r="O571" s="16"/>
    </row>
    <row r="572" spans="1:15" s="1" customFormat="1" x14ac:dyDescent="0.2">
      <c r="A572" s="17"/>
      <c r="C572" s="47"/>
      <c r="D572" s="47"/>
      <c r="E572" s="47"/>
      <c r="F572" s="51"/>
      <c r="G572" s="16"/>
      <c r="H572" s="16"/>
      <c r="I572" s="23"/>
      <c r="J572" s="16"/>
      <c r="K572" s="16"/>
      <c r="L572" s="16"/>
      <c r="M572" s="16"/>
      <c r="N572" s="16"/>
      <c r="O572" s="16"/>
    </row>
    <row r="573" spans="1:15" s="1" customFormat="1" x14ac:dyDescent="0.2">
      <c r="A573" s="17"/>
      <c r="C573" s="47"/>
      <c r="D573" s="47"/>
      <c r="E573" s="47"/>
      <c r="F573" s="51"/>
      <c r="G573" s="16"/>
      <c r="H573" s="16"/>
      <c r="I573" s="23"/>
      <c r="J573" s="16"/>
      <c r="K573" s="16"/>
      <c r="L573" s="16"/>
      <c r="M573" s="16"/>
      <c r="N573" s="16"/>
      <c r="O573" s="16"/>
    </row>
    <row r="574" spans="1:15" s="1" customFormat="1" x14ac:dyDescent="0.2">
      <c r="A574" s="17"/>
      <c r="C574" s="47"/>
      <c r="D574" s="47"/>
      <c r="E574" s="47"/>
      <c r="F574" s="51"/>
      <c r="G574" s="16"/>
      <c r="H574" s="16"/>
      <c r="I574" s="23"/>
      <c r="J574" s="16"/>
      <c r="K574" s="16"/>
      <c r="L574" s="16"/>
      <c r="M574" s="16"/>
      <c r="N574" s="16"/>
      <c r="O574" s="16"/>
    </row>
    <row r="575" spans="1:15" s="1" customFormat="1" x14ac:dyDescent="0.2">
      <c r="A575" s="17"/>
      <c r="C575" s="47"/>
      <c r="D575" s="47"/>
      <c r="E575" s="47"/>
      <c r="F575" s="51"/>
      <c r="G575" s="16"/>
      <c r="H575" s="16"/>
      <c r="I575" s="23"/>
      <c r="J575" s="16"/>
      <c r="K575" s="16"/>
      <c r="L575" s="16"/>
      <c r="M575" s="16"/>
      <c r="N575" s="16"/>
      <c r="O575" s="16"/>
    </row>
    <row r="576" spans="1:15" s="1" customFormat="1" x14ac:dyDescent="0.2">
      <c r="A576" s="17"/>
      <c r="C576" s="47"/>
      <c r="D576" s="47"/>
      <c r="E576" s="47"/>
      <c r="F576" s="51"/>
      <c r="G576" s="16"/>
      <c r="H576" s="16"/>
      <c r="I576" s="23"/>
      <c r="J576" s="16"/>
      <c r="K576" s="16"/>
      <c r="L576" s="16"/>
      <c r="M576" s="16"/>
      <c r="N576" s="16"/>
      <c r="O576" s="16"/>
    </row>
    <row r="577" spans="1:15" s="1" customFormat="1" x14ac:dyDescent="0.2">
      <c r="A577" s="17"/>
      <c r="C577" s="47"/>
      <c r="D577" s="47"/>
      <c r="E577" s="47"/>
      <c r="F577" s="51"/>
      <c r="G577" s="16"/>
      <c r="H577" s="16"/>
      <c r="I577" s="23"/>
      <c r="J577" s="16"/>
      <c r="K577" s="16"/>
      <c r="L577" s="16"/>
      <c r="M577" s="16"/>
      <c r="N577" s="16"/>
      <c r="O577" s="16"/>
    </row>
    <row r="578" spans="1:15" s="1" customFormat="1" x14ac:dyDescent="0.2">
      <c r="A578" s="17"/>
      <c r="C578" s="47"/>
      <c r="D578" s="47"/>
      <c r="E578" s="47"/>
      <c r="F578" s="51"/>
      <c r="G578" s="16"/>
      <c r="H578" s="16"/>
      <c r="I578" s="23"/>
      <c r="J578" s="16"/>
      <c r="K578" s="16"/>
      <c r="L578" s="16"/>
      <c r="M578" s="16"/>
      <c r="N578" s="16"/>
      <c r="O578" s="16"/>
    </row>
    <row r="579" spans="1:15" s="1" customFormat="1" x14ac:dyDescent="0.2">
      <c r="A579" s="17"/>
      <c r="C579" s="47"/>
      <c r="D579" s="47"/>
      <c r="E579" s="47"/>
      <c r="F579" s="51"/>
      <c r="G579" s="16"/>
      <c r="H579" s="16"/>
      <c r="I579" s="23"/>
      <c r="J579" s="16"/>
      <c r="K579" s="16"/>
      <c r="L579" s="16"/>
      <c r="M579" s="16"/>
      <c r="N579" s="16"/>
      <c r="O579" s="16"/>
    </row>
    <row r="580" spans="1:15" s="1" customFormat="1" x14ac:dyDescent="0.2">
      <c r="A580" s="17"/>
      <c r="C580" s="47"/>
      <c r="D580" s="47"/>
      <c r="E580" s="47"/>
      <c r="F580" s="51"/>
      <c r="G580" s="16"/>
      <c r="H580" s="16"/>
      <c r="I580" s="23"/>
      <c r="J580" s="16"/>
      <c r="K580" s="16"/>
      <c r="L580" s="16"/>
      <c r="M580" s="16"/>
      <c r="N580" s="16"/>
      <c r="O580" s="16"/>
    </row>
    <row r="581" spans="1:15" s="1" customFormat="1" ht="13.5" thickBot="1" x14ac:dyDescent="0.25">
      <c r="A581" s="18"/>
      <c r="B581" s="4"/>
      <c r="C581" s="48"/>
      <c r="D581" s="48"/>
      <c r="E581" s="48"/>
      <c r="F581" s="58"/>
      <c r="G581" s="25"/>
      <c r="H581" s="25"/>
      <c r="I581" s="24"/>
      <c r="J581" s="25"/>
      <c r="K581" s="25"/>
      <c r="L581" s="25"/>
      <c r="M581" s="25"/>
      <c r="N581" s="25"/>
      <c r="O581" s="25"/>
    </row>
    <row r="582" spans="1:15" s="1" customFormat="1" x14ac:dyDescent="0.2">
      <c r="A582" s="17"/>
      <c r="C582" s="47"/>
      <c r="D582" s="47"/>
      <c r="E582" s="47"/>
      <c r="F582" s="51"/>
      <c r="G582" s="16"/>
      <c r="H582" s="16"/>
      <c r="I582" s="23"/>
      <c r="J582" s="16"/>
      <c r="K582" s="16"/>
      <c r="L582" s="16"/>
      <c r="M582" s="16"/>
      <c r="N582" s="16"/>
      <c r="O582" s="16"/>
    </row>
    <row r="583" spans="1:15" s="1" customFormat="1" x14ac:dyDescent="0.2">
      <c r="A583" s="17"/>
      <c r="C583" s="47"/>
      <c r="D583" s="47"/>
      <c r="E583" s="47"/>
      <c r="F583" s="51"/>
      <c r="G583" s="16"/>
      <c r="H583" s="16"/>
      <c r="I583" s="23"/>
      <c r="J583" s="16"/>
      <c r="K583" s="16"/>
      <c r="L583" s="16"/>
      <c r="M583" s="16"/>
      <c r="N583" s="16"/>
      <c r="O583" s="16"/>
    </row>
    <row r="584" spans="1:15" s="1" customFormat="1" x14ac:dyDescent="0.2">
      <c r="A584" s="17"/>
      <c r="C584" s="47"/>
      <c r="D584" s="47"/>
      <c r="E584" s="47"/>
      <c r="F584" s="51"/>
      <c r="G584" s="16"/>
      <c r="H584" s="16"/>
      <c r="I584" s="23"/>
      <c r="J584" s="16"/>
      <c r="K584" s="16"/>
      <c r="L584" s="16"/>
      <c r="M584" s="16"/>
      <c r="N584" s="16"/>
      <c r="O584" s="16"/>
    </row>
    <row r="585" spans="1:15" s="1" customFormat="1" x14ac:dyDescent="0.2">
      <c r="A585" s="17"/>
      <c r="C585" s="47"/>
      <c r="D585" s="47"/>
      <c r="E585" s="47"/>
      <c r="F585" s="51"/>
      <c r="G585" s="16"/>
      <c r="H585" s="16"/>
      <c r="I585" s="23"/>
      <c r="J585" s="16"/>
      <c r="K585" s="16"/>
      <c r="L585" s="16"/>
      <c r="M585" s="16"/>
      <c r="N585" s="16"/>
      <c r="O585" s="16"/>
    </row>
    <row r="586" spans="1:15" s="1" customFormat="1" x14ac:dyDescent="0.2">
      <c r="A586" s="17"/>
      <c r="C586" s="47"/>
      <c r="D586" s="47"/>
      <c r="E586" s="47"/>
      <c r="F586" s="51"/>
      <c r="G586" s="16"/>
      <c r="H586" s="16"/>
      <c r="I586" s="23"/>
      <c r="J586" s="16"/>
      <c r="K586" s="16"/>
      <c r="L586" s="16"/>
      <c r="M586" s="16"/>
      <c r="N586" s="16"/>
      <c r="O586" s="16"/>
    </row>
    <row r="587" spans="1:15" s="1" customFormat="1" x14ac:dyDescent="0.2">
      <c r="A587" s="17"/>
      <c r="C587" s="47"/>
      <c r="D587" s="47"/>
      <c r="E587" s="47"/>
      <c r="F587" s="51"/>
      <c r="G587" s="16"/>
      <c r="H587" s="16"/>
      <c r="I587" s="23"/>
      <c r="J587" s="16"/>
      <c r="K587" s="16"/>
      <c r="L587" s="16"/>
      <c r="M587" s="16"/>
      <c r="N587" s="16"/>
      <c r="O587" s="16"/>
    </row>
    <row r="588" spans="1:15" s="1" customFormat="1" x14ac:dyDescent="0.2">
      <c r="A588" s="17"/>
      <c r="C588" s="47"/>
      <c r="D588" s="47"/>
      <c r="E588" s="47"/>
      <c r="F588" s="51"/>
      <c r="G588" s="16"/>
      <c r="H588" s="16"/>
      <c r="I588" s="23"/>
      <c r="J588" s="16"/>
      <c r="K588" s="16"/>
      <c r="L588" s="16"/>
      <c r="M588" s="16"/>
      <c r="N588" s="16"/>
      <c r="O588" s="16"/>
    </row>
    <row r="589" spans="1:15" s="1" customFormat="1" x14ac:dyDescent="0.2">
      <c r="A589" s="17"/>
      <c r="C589" s="47"/>
      <c r="D589" s="47"/>
      <c r="E589" s="47"/>
      <c r="F589" s="51"/>
      <c r="G589" s="16"/>
      <c r="H589" s="16"/>
      <c r="I589" s="23"/>
      <c r="J589" s="16"/>
      <c r="K589" s="16"/>
      <c r="L589" s="16"/>
      <c r="M589" s="16"/>
      <c r="N589" s="16"/>
      <c r="O589" s="16"/>
    </row>
    <row r="590" spans="1:15" s="1" customFormat="1" x14ac:dyDescent="0.2">
      <c r="A590" s="17"/>
      <c r="C590" s="47"/>
      <c r="D590" s="47"/>
      <c r="E590" s="47"/>
      <c r="F590" s="51"/>
      <c r="G590" s="16"/>
      <c r="H590" s="16"/>
      <c r="I590" s="23"/>
      <c r="J590" s="16"/>
      <c r="K590" s="16"/>
      <c r="L590" s="16"/>
      <c r="M590" s="16"/>
      <c r="N590" s="16"/>
      <c r="O590" s="16"/>
    </row>
    <row r="591" spans="1:15" s="1" customFormat="1" x14ac:dyDescent="0.2">
      <c r="A591" s="17"/>
      <c r="C591" s="47"/>
      <c r="D591" s="47"/>
      <c r="E591" s="47"/>
      <c r="F591" s="51"/>
      <c r="G591" s="16"/>
      <c r="H591" s="16"/>
      <c r="I591" s="23"/>
      <c r="J591" s="16"/>
      <c r="K591" s="16"/>
      <c r="L591" s="16"/>
      <c r="M591" s="16"/>
      <c r="N591" s="16"/>
      <c r="O591" s="16"/>
    </row>
    <row r="592" spans="1:15" s="1" customFormat="1" x14ac:dyDescent="0.2">
      <c r="A592" s="17"/>
      <c r="C592" s="47"/>
      <c r="D592" s="47"/>
      <c r="E592" s="47"/>
      <c r="F592" s="51"/>
      <c r="G592" s="16"/>
      <c r="H592" s="16"/>
      <c r="I592" s="23"/>
      <c r="J592" s="16"/>
      <c r="K592" s="16"/>
      <c r="L592" s="16"/>
      <c r="M592" s="16"/>
      <c r="N592" s="16"/>
      <c r="O592" s="16"/>
    </row>
    <row r="593" spans="1:15" s="1" customFormat="1" ht="13.5" thickBot="1" x14ac:dyDescent="0.25">
      <c r="A593" s="18"/>
      <c r="B593" s="4"/>
      <c r="C593" s="48"/>
      <c r="D593" s="48"/>
      <c r="E593" s="48"/>
      <c r="F593" s="58"/>
      <c r="G593" s="25"/>
      <c r="H593" s="25"/>
      <c r="I593" s="24"/>
      <c r="J593" s="25"/>
      <c r="K593" s="25"/>
      <c r="L593" s="25"/>
      <c r="M593" s="25"/>
      <c r="N593" s="25"/>
      <c r="O593" s="25"/>
    </row>
    <row r="594" spans="1:15" s="1" customFormat="1" x14ac:dyDescent="0.2">
      <c r="A594" s="17"/>
      <c r="C594" s="47"/>
      <c r="D594" s="47"/>
      <c r="E594" s="47"/>
      <c r="F594" s="51"/>
      <c r="G594" s="16"/>
      <c r="H594" s="16"/>
      <c r="I594" s="23"/>
      <c r="J594" s="16"/>
      <c r="K594" s="16"/>
      <c r="L594" s="16"/>
      <c r="M594" s="16"/>
      <c r="N594" s="16"/>
      <c r="O594" s="16"/>
    </row>
    <row r="595" spans="1:15" s="1" customFormat="1" x14ac:dyDescent="0.2">
      <c r="A595" s="17"/>
      <c r="C595" s="47"/>
      <c r="D595" s="47"/>
      <c r="E595" s="47"/>
      <c r="F595" s="51"/>
      <c r="G595" s="16"/>
      <c r="H595" s="16"/>
      <c r="I595" s="23"/>
      <c r="J595" s="16"/>
      <c r="K595" s="16"/>
      <c r="L595" s="16"/>
      <c r="M595" s="16"/>
      <c r="N595" s="16"/>
      <c r="O595" s="16"/>
    </row>
    <row r="596" spans="1:15" s="1" customFormat="1" x14ac:dyDescent="0.2">
      <c r="A596" s="17"/>
      <c r="C596" s="47"/>
      <c r="D596" s="47"/>
      <c r="E596" s="47"/>
      <c r="F596" s="51"/>
      <c r="G596" s="16"/>
      <c r="H596" s="16"/>
      <c r="I596" s="23"/>
      <c r="J596" s="16"/>
      <c r="K596" s="16"/>
      <c r="L596" s="16"/>
      <c r="M596" s="16"/>
      <c r="N596" s="16"/>
      <c r="O596" s="16"/>
    </row>
    <row r="597" spans="1:15" s="1" customFormat="1" x14ac:dyDescent="0.2">
      <c r="A597" s="17"/>
      <c r="C597" s="47"/>
      <c r="D597" s="47"/>
      <c r="E597" s="47"/>
      <c r="F597" s="51"/>
      <c r="G597" s="16"/>
      <c r="H597" s="16"/>
      <c r="I597" s="23"/>
      <c r="J597" s="16"/>
      <c r="K597" s="16"/>
      <c r="L597" s="16"/>
      <c r="M597" s="16"/>
      <c r="N597" s="16"/>
      <c r="O597" s="16"/>
    </row>
    <row r="598" spans="1:15" s="1" customFormat="1" x14ac:dyDescent="0.2">
      <c r="A598" s="17"/>
      <c r="C598" s="47"/>
      <c r="D598" s="47"/>
      <c r="E598" s="47"/>
      <c r="F598" s="51"/>
      <c r="G598" s="16"/>
      <c r="H598" s="16"/>
      <c r="I598" s="23"/>
      <c r="J598" s="16"/>
      <c r="K598" s="16"/>
      <c r="L598" s="16"/>
      <c r="M598" s="16"/>
      <c r="N598" s="16"/>
      <c r="O598" s="16"/>
    </row>
    <row r="599" spans="1:15" s="1" customFormat="1" x14ac:dyDescent="0.2">
      <c r="A599" s="17"/>
      <c r="C599" s="47"/>
      <c r="D599" s="47"/>
      <c r="E599" s="47"/>
      <c r="F599" s="51"/>
      <c r="G599" s="16"/>
      <c r="H599" s="16"/>
      <c r="I599" s="23"/>
      <c r="J599" s="16"/>
      <c r="K599" s="16"/>
      <c r="L599" s="16"/>
      <c r="M599" s="16"/>
      <c r="N599" s="16"/>
      <c r="O599" s="16"/>
    </row>
    <row r="600" spans="1:15" s="1" customFormat="1" x14ac:dyDescent="0.2">
      <c r="A600" s="17"/>
      <c r="C600" s="47"/>
      <c r="D600" s="47"/>
      <c r="E600" s="47"/>
      <c r="F600" s="51"/>
      <c r="G600" s="16"/>
      <c r="H600" s="16"/>
      <c r="I600" s="23"/>
      <c r="J600" s="16"/>
      <c r="K600" s="16"/>
      <c r="L600" s="16"/>
      <c r="M600" s="16"/>
      <c r="N600" s="16"/>
      <c r="O600" s="16"/>
    </row>
    <row r="601" spans="1:15" s="1" customFormat="1" x14ac:dyDescent="0.2">
      <c r="A601" s="17"/>
      <c r="C601" s="47"/>
      <c r="D601" s="47"/>
      <c r="E601" s="47"/>
      <c r="F601" s="51"/>
      <c r="G601" s="16"/>
      <c r="H601" s="16"/>
      <c r="I601" s="23"/>
      <c r="J601" s="16"/>
      <c r="K601" s="16"/>
      <c r="L601" s="16"/>
      <c r="M601" s="16"/>
      <c r="N601" s="16"/>
      <c r="O601" s="16"/>
    </row>
    <row r="602" spans="1:15" s="1" customFormat="1" x14ac:dyDescent="0.2">
      <c r="A602" s="17"/>
      <c r="C602" s="47"/>
      <c r="D602" s="47"/>
      <c r="E602" s="47"/>
      <c r="F602" s="51"/>
      <c r="G602" s="16"/>
      <c r="H602" s="16"/>
      <c r="I602" s="23"/>
      <c r="J602" s="16"/>
      <c r="K602" s="16"/>
      <c r="L602" s="16"/>
      <c r="M602" s="16"/>
      <c r="N602" s="16"/>
      <c r="O602" s="16"/>
    </row>
    <row r="603" spans="1:15" s="1" customFormat="1" x14ac:dyDescent="0.2">
      <c r="A603" s="17"/>
      <c r="C603" s="47"/>
      <c r="D603" s="47"/>
      <c r="E603" s="47"/>
      <c r="F603" s="51"/>
      <c r="G603" s="16"/>
      <c r="H603" s="16"/>
      <c r="I603" s="23"/>
      <c r="J603" s="16"/>
      <c r="K603" s="16"/>
      <c r="L603" s="16"/>
      <c r="M603" s="16"/>
      <c r="N603" s="16"/>
      <c r="O603" s="16"/>
    </row>
    <row r="604" spans="1:15" s="1" customFormat="1" x14ac:dyDescent="0.2">
      <c r="A604" s="17"/>
      <c r="C604" s="47"/>
      <c r="D604" s="47"/>
      <c r="E604" s="47"/>
      <c r="F604" s="51"/>
      <c r="G604" s="16"/>
      <c r="H604" s="16"/>
      <c r="I604" s="23"/>
      <c r="J604" s="16"/>
      <c r="K604" s="16"/>
      <c r="L604" s="16"/>
      <c r="M604" s="16"/>
      <c r="N604" s="16"/>
      <c r="O604" s="16"/>
    </row>
    <row r="605" spans="1:15" s="1" customFormat="1" ht="13.5" thickBot="1" x14ac:dyDescent="0.25">
      <c r="A605" s="18"/>
      <c r="B605" s="4"/>
      <c r="C605" s="48"/>
      <c r="D605" s="48"/>
      <c r="E605" s="48"/>
      <c r="F605" s="58"/>
      <c r="G605" s="25"/>
      <c r="H605" s="25"/>
      <c r="I605" s="24"/>
      <c r="J605" s="25"/>
      <c r="K605" s="25"/>
      <c r="L605" s="25"/>
      <c r="M605" s="25"/>
      <c r="N605" s="25"/>
      <c r="O605" s="25"/>
    </row>
    <row r="606" spans="1:15" s="1" customFormat="1" x14ac:dyDescent="0.2">
      <c r="A606" s="17"/>
      <c r="C606" s="47"/>
      <c r="D606" s="47"/>
      <c r="E606" s="47"/>
      <c r="F606" s="51"/>
      <c r="G606" s="16"/>
      <c r="H606" s="16"/>
      <c r="I606" s="23"/>
      <c r="J606" s="16"/>
      <c r="K606" s="16"/>
      <c r="L606" s="16"/>
      <c r="M606" s="16"/>
      <c r="N606" s="16"/>
      <c r="O606" s="16"/>
    </row>
    <row r="607" spans="1:15" s="1" customFormat="1" x14ac:dyDescent="0.2">
      <c r="A607" s="17"/>
      <c r="C607" s="47"/>
      <c r="D607" s="47"/>
      <c r="E607" s="47"/>
      <c r="F607" s="51"/>
      <c r="G607" s="16"/>
      <c r="H607" s="16"/>
      <c r="I607" s="23"/>
      <c r="J607" s="16"/>
      <c r="K607" s="16"/>
      <c r="L607" s="16"/>
      <c r="M607" s="16"/>
      <c r="N607" s="16"/>
      <c r="O607" s="16"/>
    </row>
    <row r="608" spans="1:15" s="1" customFormat="1" x14ac:dyDescent="0.2">
      <c r="A608" s="17"/>
      <c r="C608" s="47"/>
      <c r="D608" s="47"/>
      <c r="E608" s="47"/>
      <c r="F608" s="51"/>
      <c r="G608" s="16"/>
      <c r="H608" s="16"/>
      <c r="I608" s="23"/>
      <c r="J608" s="16"/>
      <c r="K608" s="16"/>
      <c r="L608" s="16"/>
      <c r="M608" s="16"/>
      <c r="N608" s="16"/>
      <c r="O608" s="16"/>
    </row>
    <row r="609" spans="1:15" s="1" customFormat="1" x14ac:dyDescent="0.2">
      <c r="A609" s="17"/>
      <c r="C609" s="47"/>
      <c r="D609" s="47"/>
      <c r="E609" s="47"/>
      <c r="F609" s="51"/>
      <c r="G609" s="16"/>
      <c r="H609" s="16"/>
      <c r="I609" s="23"/>
      <c r="J609" s="16"/>
      <c r="K609" s="16"/>
      <c r="L609" s="16"/>
      <c r="M609" s="16"/>
      <c r="N609" s="16"/>
      <c r="O609" s="16"/>
    </row>
    <row r="610" spans="1:15" s="1" customFormat="1" x14ac:dyDescent="0.2">
      <c r="A610" s="17"/>
      <c r="C610" s="47"/>
      <c r="D610" s="47"/>
      <c r="E610" s="47"/>
      <c r="F610" s="51"/>
      <c r="G610" s="16"/>
      <c r="H610" s="16"/>
      <c r="I610" s="23"/>
      <c r="J610" s="16"/>
      <c r="K610" s="16"/>
      <c r="L610" s="16"/>
      <c r="M610" s="16"/>
      <c r="N610" s="16"/>
      <c r="O610" s="16"/>
    </row>
    <row r="611" spans="1:15" s="1" customFormat="1" x14ac:dyDescent="0.2">
      <c r="A611" s="17"/>
      <c r="C611" s="47"/>
      <c r="D611" s="47"/>
      <c r="E611" s="47"/>
      <c r="F611" s="51"/>
      <c r="G611" s="16"/>
      <c r="H611" s="16"/>
      <c r="I611" s="23"/>
      <c r="J611" s="16"/>
      <c r="K611" s="16"/>
      <c r="L611" s="16"/>
      <c r="M611" s="16"/>
      <c r="N611" s="16"/>
      <c r="O611" s="16"/>
    </row>
    <row r="612" spans="1:15" s="1" customFormat="1" x14ac:dyDescent="0.2">
      <c r="A612" s="17"/>
      <c r="C612" s="47"/>
      <c r="D612" s="47"/>
      <c r="E612" s="47"/>
      <c r="F612" s="51"/>
      <c r="G612" s="16"/>
      <c r="H612" s="16"/>
      <c r="I612" s="23"/>
      <c r="J612" s="16"/>
      <c r="K612" s="16"/>
      <c r="L612" s="16"/>
      <c r="M612" s="16"/>
      <c r="N612" s="16"/>
      <c r="O612" s="16"/>
    </row>
    <row r="613" spans="1:15" s="1" customFormat="1" x14ac:dyDescent="0.2">
      <c r="A613" s="17"/>
      <c r="C613" s="47"/>
      <c r="D613" s="47"/>
      <c r="E613" s="47"/>
      <c r="F613" s="51"/>
      <c r="G613" s="16"/>
      <c r="H613" s="16"/>
      <c r="I613" s="23"/>
      <c r="J613" s="16"/>
      <c r="K613" s="16"/>
      <c r="L613" s="16"/>
      <c r="M613" s="16"/>
      <c r="N613" s="16"/>
      <c r="O613" s="16"/>
    </row>
    <row r="614" spans="1:15" s="1" customFormat="1" x14ac:dyDescent="0.2">
      <c r="A614" s="17"/>
      <c r="C614" s="47"/>
      <c r="D614" s="47"/>
      <c r="E614" s="47"/>
      <c r="F614" s="51"/>
      <c r="G614" s="16"/>
      <c r="H614" s="16"/>
      <c r="I614" s="23"/>
      <c r="J614" s="16"/>
      <c r="K614" s="16"/>
      <c r="L614" s="16"/>
      <c r="M614" s="16"/>
      <c r="N614" s="16"/>
      <c r="O614" s="16"/>
    </row>
    <row r="615" spans="1:15" s="1" customFormat="1" x14ac:dyDescent="0.2">
      <c r="A615" s="17"/>
      <c r="C615" s="47"/>
      <c r="D615" s="47"/>
      <c r="E615" s="47"/>
      <c r="F615" s="51"/>
      <c r="G615" s="16"/>
      <c r="H615" s="16"/>
      <c r="I615" s="23"/>
      <c r="J615" s="16"/>
      <c r="K615" s="16"/>
      <c r="L615" s="16"/>
      <c r="M615" s="16"/>
      <c r="N615" s="16"/>
      <c r="O615" s="16"/>
    </row>
    <row r="616" spans="1:15" s="1" customFormat="1" x14ac:dyDescent="0.2">
      <c r="A616" s="17"/>
      <c r="C616" s="47"/>
      <c r="D616" s="47"/>
      <c r="E616" s="47"/>
      <c r="F616" s="51"/>
      <c r="G616" s="16"/>
      <c r="H616" s="16"/>
      <c r="I616" s="23"/>
      <c r="J616" s="16"/>
      <c r="K616" s="16"/>
      <c r="L616" s="16"/>
      <c r="M616" s="16"/>
      <c r="N616" s="16"/>
      <c r="O616" s="16"/>
    </row>
    <row r="617" spans="1:15" s="1" customFormat="1" ht="13.5" thickBot="1" x14ac:dyDescent="0.25">
      <c r="A617" s="18"/>
      <c r="B617" s="4"/>
      <c r="C617" s="48"/>
      <c r="D617" s="48"/>
      <c r="E617" s="48"/>
      <c r="F617" s="58"/>
      <c r="G617" s="25"/>
      <c r="H617" s="25"/>
      <c r="I617" s="24"/>
      <c r="J617" s="25"/>
      <c r="K617" s="25"/>
      <c r="L617" s="25"/>
      <c r="M617" s="25"/>
      <c r="N617" s="25"/>
      <c r="O617" s="25"/>
    </row>
    <row r="618" spans="1:15" s="1" customFormat="1" x14ac:dyDescent="0.2">
      <c r="A618" s="17"/>
      <c r="C618" s="47"/>
      <c r="D618" s="47"/>
      <c r="E618" s="47"/>
      <c r="F618" s="51"/>
      <c r="G618" s="16"/>
      <c r="H618" s="16"/>
      <c r="I618" s="23"/>
      <c r="J618" s="16"/>
      <c r="K618" s="16"/>
      <c r="L618" s="16"/>
      <c r="M618" s="16"/>
      <c r="N618" s="16"/>
      <c r="O618" s="16"/>
    </row>
    <row r="619" spans="1:15" s="1" customFormat="1" x14ac:dyDescent="0.2">
      <c r="A619" s="17"/>
      <c r="C619" s="47"/>
      <c r="D619" s="47"/>
      <c r="E619" s="47"/>
      <c r="F619" s="51"/>
      <c r="G619" s="16"/>
      <c r="H619" s="16"/>
      <c r="I619" s="23"/>
      <c r="J619" s="16"/>
      <c r="K619" s="16"/>
      <c r="L619" s="16"/>
      <c r="M619" s="16"/>
      <c r="N619" s="16"/>
      <c r="O619" s="16"/>
    </row>
    <row r="620" spans="1:15" s="1" customFormat="1" x14ac:dyDescent="0.2">
      <c r="A620" s="17"/>
      <c r="C620" s="47"/>
      <c r="D620" s="47"/>
      <c r="E620" s="47"/>
      <c r="F620" s="51"/>
      <c r="G620" s="16"/>
      <c r="H620" s="16"/>
      <c r="I620" s="23"/>
      <c r="J620" s="16"/>
      <c r="K620" s="16"/>
      <c r="L620" s="16"/>
      <c r="M620" s="16"/>
      <c r="N620" s="16"/>
      <c r="O620" s="16"/>
    </row>
    <row r="621" spans="1:15" s="1" customFormat="1" x14ac:dyDescent="0.2">
      <c r="A621" s="17"/>
      <c r="C621" s="47"/>
      <c r="D621" s="47"/>
      <c r="E621" s="47"/>
      <c r="F621" s="51"/>
      <c r="G621" s="16"/>
      <c r="H621" s="16"/>
      <c r="I621" s="23"/>
      <c r="J621" s="16"/>
      <c r="K621" s="16"/>
      <c r="L621" s="16"/>
      <c r="M621" s="16"/>
      <c r="N621" s="16"/>
      <c r="O621" s="16"/>
    </row>
    <row r="622" spans="1:15" s="1" customFormat="1" x14ac:dyDescent="0.2">
      <c r="A622" s="17"/>
      <c r="C622" s="47"/>
      <c r="D622" s="47"/>
      <c r="E622" s="47"/>
      <c r="F622" s="51"/>
      <c r="G622" s="16"/>
      <c r="H622" s="16"/>
      <c r="I622" s="23"/>
      <c r="J622" s="16"/>
      <c r="K622" s="16"/>
      <c r="L622" s="16"/>
      <c r="M622" s="16"/>
      <c r="N622" s="16"/>
      <c r="O622" s="16"/>
    </row>
    <row r="623" spans="1:15" s="1" customFormat="1" x14ac:dyDescent="0.2">
      <c r="A623" s="17"/>
      <c r="C623" s="47"/>
      <c r="D623" s="47"/>
      <c r="E623" s="47"/>
      <c r="F623" s="51"/>
      <c r="G623" s="16"/>
      <c r="H623" s="16"/>
      <c r="I623" s="23"/>
      <c r="J623" s="16"/>
      <c r="K623" s="16"/>
      <c r="L623" s="16"/>
      <c r="M623" s="16"/>
      <c r="N623" s="16"/>
      <c r="O623" s="16"/>
    </row>
    <row r="624" spans="1:15" s="1" customFormat="1" x14ac:dyDescent="0.2">
      <c r="A624" s="17"/>
      <c r="C624" s="47"/>
      <c r="D624" s="47"/>
      <c r="E624" s="47"/>
      <c r="F624" s="51"/>
      <c r="G624" s="16"/>
      <c r="H624" s="16"/>
      <c r="I624" s="23"/>
      <c r="J624" s="16"/>
      <c r="K624" s="16"/>
      <c r="L624" s="16"/>
      <c r="M624" s="16"/>
      <c r="N624" s="16"/>
      <c r="O624" s="16"/>
    </row>
    <row r="625" spans="1:15" s="1" customFormat="1" x14ac:dyDescent="0.2">
      <c r="A625" s="17"/>
      <c r="C625" s="47"/>
      <c r="D625" s="47"/>
      <c r="E625" s="47"/>
      <c r="F625" s="51"/>
      <c r="G625" s="16"/>
      <c r="H625" s="16"/>
      <c r="I625" s="23"/>
      <c r="J625" s="16"/>
      <c r="K625" s="16"/>
      <c r="L625" s="16"/>
      <c r="M625" s="16"/>
      <c r="N625" s="16"/>
      <c r="O625" s="16"/>
    </row>
    <row r="626" spans="1:15" s="1" customFormat="1" x14ac:dyDescent="0.2">
      <c r="A626" s="17"/>
      <c r="C626" s="47"/>
      <c r="D626" s="47"/>
      <c r="E626" s="47"/>
      <c r="F626" s="51"/>
      <c r="G626" s="16"/>
      <c r="H626" s="16"/>
      <c r="I626" s="23"/>
      <c r="J626" s="16"/>
      <c r="K626" s="16"/>
      <c r="L626" s="16"/>
      <c r="M626" s="16"/>
      <c r="N626" s="16"/>
      <c r="O626" s="16"/>
    </row>
    <row r="627" spans="1:15" s="1" customFormat="1" x14ac:dyDescent="0.2">
      <c r="A627" s="17"/>
      <c r="C627" s="47"/>
      <c r="D627" s="47"/>
      <c r="E627" s="47"/>
      <c r="F627" s="51"/>
      <c r="G627" s="16"/>
      <c r="H627" s="16"/>
      <c r="I627" s="23"/>
      <c r="J627" s="16"/>
      <c r="K627" s="16"/>
      <c r="L627" s="16"/>
      <c r="M627" s="16"/>
      <c r="N627" s="16"/>
      <c r="O627" s="16"/>
    </row>
    <row r="628" spans="1:15" s="1" customFormat="1" x14ac:dyDescent="0.2">
      <c r="A628" s="17"/>
      <c r="C628" s="47"/>
      <c r="D628" s="47"/>
      <c r="E628" s="47"/>
      <c r="F628" s="51"/>
      <c r="G628" s="16"/>
      <c r="H628" s="16"/>
      <c r="I628" s="23"/>
      <c r="J628" s="16"/>
      <c r="K628" s="16"/>
      <c r="L628" s="16"/>
      <c r="M628" s="16"/>
      <c r="N628" s="16"/>
      <c r="O628" s="16"/>
    </row>
    <row r="629" spans="1:15" s="1" customFormat="1" ht="13.5" thickBot="1" x14ac:dyDescent="0.25">
      <c r="A629" s="18"/>
      <c r="B629" s="4"/>
      <c r="C629" s="48"/>
      <c r="D629" s="48"/>
      <c r="E629" s="48"/>
      <c r="F629" s="58"/>
      <c r="G629" s="25"/>
      <c r="H629" s="25"/>
      <c r="I629" s="24"/>
      <c r="J629" s="25"/>
      <c r="K629" s="25"/>
      <c r="L629" s="25"/>
      <c r="M629" s="25"/>
      <c r="N629" s="25"/>
      <c r="O629" s="25"/>
    </row>
    <row r="630" spans="1:15" s="1" customFormat="1" x14ac:dyDescent="0.2">
      <c r="A630" s="17"/>
      <c r="C630" s="47"/>
      <c r="D630" s="47"/>
      <c r="E630" s="47"/>
      <c r="F630" s="51"/>
      <c r="G630" s="16"/>
      <c r="H630" s="16"/>
      <c r="I630" s="23"/>
      <c r="J630" s="16"/>
      <c r="K630" s="16"/>
      <c r="L630" s="16"/>
      <c r="M630" s="16"/>
      <c r="N630" s="16"/>
      <c r="O630" s="16"/>
    </row>
    <row r="631" spans="1:15" s="1" customFormat="1" x14ac:dyDescent="0.2">
      <c r="A631" s="17"/>
      <c r="C631" s="47"/>
      <c r="D631" s="47"/>
      <c r="E631" s="47"/>
      <c r="F631" s="51"/>
      <c r="G631" s="16"/>
      <c r="H631" s="16"/>
      <c r="I631" s="23"/>
      <c r="J631" s="16"/>
      <c r="K631" s="16"/>
      <c r="L631" s="16"/>
      <c r="M631" s="16"/>
      <c r="N631" s="16"/>
      <c r="O631" s="16"/>
    </row>
    <row r="632" spans="1:15" s="1" customFormat="1" x14ac:dyDescent="0.2">
      <c r="A632" s="17"/>
      <c r="C632" s="47"/>
      <c r="D632" s="47"/>
      <c r="E632" s="47"/>
      <c r="F632" s="51"/>
      <c r="G632" s="16"/>
      <c r="H632" s="16"/>
      <c r="I632" s="23"/>
      <c r="J632" s="16"/>
      <c r="K632" s="16"/>
      <c r="L632" s="16"/>
      <c r="M632" s="16"/>
      <c r="N632" s="16"/>
      <c r="O632" s="16"/>
    </row>
    <row r="633" spans="1:15" s="1" customFormat="1" x14ac:dyDescent="0.2">
      <c r="A633" s="17"/>
      <c r="C633" s="47"/>
      <c r="D633" s="47"/>
      <c r="E633" s="47"/>
      <c r="F633" s="51"/>
      <c r="G633" s="16"/>
      <c r="H633" s="16"/>
      <c r="I633" s="23"/>
      <c r="J633" s="16"/>
      <c r="K633" s="16"/>
      <c r="L633" s="16"/>
      <c r="M633" s="16"/>
      <c r="N633" s="16"/>
      <c r="O633" s="16"/>
    </row>
    <row r="634" spans="1:15" s="1" customFormat="1" x14ac:dyDescent="0.2">
      <c r="A634" s="17"/>
      <c r="C634" s="47"/>
      <c r="D634" s="47"/>
      <c r="E634" s="47"/>
      <c r="F634" s="51"/>
      <c r="G634" s="16"/>
      <c r="H634" s="16"/>
      <c r="I634" s="23"/>
      <c r="J634" s="16"/>
      <c r="K634" s="16"/>
      <c r="L634" s="16"/>
      <c r="M634" s="16"/>
      <c r="N634" s="16"/>
      <c r="O634" s="16"/>
    </row>
    <row r="635" spans="1:15" s="1" customFormat="1" x14ac:dyDescent="0.2">
      <c r="A635" s="17"/>
      <c r="C635" s="47"/>
      <c r="D635" s="47"/>
      <c r="E635" s="47"/>
      <c r="F635" s="51"/>
      <c r="G635" s="16"/>
      <c r="H635" s="16"/>
      <c r="I635" s="23"/>
      <c r="J635" s="16"/>
      <c r="K635" s="16"/>
      <c r="L635" s="16"/>
      <c r="M635" s="16"/>
      <c r="N635" s="16"/>
      <c r="O635" s="16"/>
    </row>
    <row r="636" spans="1:15" s="1" customFormat="1" x14ac:dyDescent="0.2">
      <c r="A636" s="17"/>
      <c r="C636" s="47"/>
      <c r="D636" s="47"/>
      <c r="E636" s="47"/>
      <c r="F636" s="51"/>
      <c r="G636" s="16"/>
      <c r="H636" s="16"/>
      <c r="I636" s="23"/>
      <c r="J636" s="16"/>
      <c r="K636" s="16"/>
      <c r="L636" s="16"/>
      <c r="M636" s="16"/>
      <c r="N636" s="16"/>
      <c r="O636" s="16"/>
    </row>
    <row r="637" spans="1:15" s="1" customFormat="1" x14ac:dyDescent="0.2">
      <c r="A637" s="17"/>
      <c r="C637" s="47"/>
      <c r="D637" s="47"/>
      <c r="E637" s="47"/>
      <c r="F637" s="51"/>
      <c r="G637" s="16"/>
      <c r="H637" s="16"/>
      <c r="I637" s="23"/>
      <c r="J637" s="16"/>
      <c r="K637" s="16"/>
      <c r="L637" s="16"/>
      <c r="M637" s="16"/>
      <c r="N637" s="16"/>
      <c r="O637" s="16"/>
    </row>
    <row r="638" spans="1:15" s="1" customFormat="1" x14ac:dyDescent="0.2">
      <c r="A638" s="17"/>
      <c r="C638" s="47"/>
      <c r="D638" s="47"/>
      <c r="E638" s="47"/>
      <c r="F638" s="51"/>
      <c r="G638" s="16"/>
      <c r="H638" s="16"/>
      <c r="I638" s="23"/>
      <c r="J638" s="16"/>
      <c r="K638" s="16"/>
      <c r="L638" s="16"/>
      <c r="M638" s="16"/>
      <c r="N638" s="16"/>
      <c r="O638" s="16"/>
    </row>
    <row r="639" spans="1:15" s="1" customFormat="1" x14ac:dyDescent="0.2">
      <c r="A639" s="17"/>
      <c r="C639" s="47"/>
      <c r="D639" s="47"/>
      <c r="E639" s="47"/>
      <c r="F639" s="51"/>
      <c r="G639" s="16"/>
      <c r="H639" s="16"/>
      <c r="I639" s="23"/>
      <c r="J639" s="16"/>
      <c r="K639" s="16"/>
      <c r="L639" s="16"/>
      <c r="M639" s="16"/>
      <c r="N639" s="16"/>
      <c r="O639" s="16"/>
    </row>
    <row r="640" spans="1:15" s="1" customFormat="1" x14ac:dyDescent="0.2">
      <c r="A640" s="17"/>
      <c r="C640" s="47"/>
      <c r="D640" s="47"/>
      <c r="E640" s="47"/>
      <c r="F640" s="51"/>
      <c r="G640" s="16"/>
      <c r="H640" s="16"/>
      <c r="I640" s="23"/>
      <c r="J640" s="16"/>
      <c r="K640" s="16"/>
      <c r="L640" s="16"/>
      <c r="M640" s="16"/>
      <c r="N640" s="16"/>
      <c r="O640" s="16"/>
    </row>
    <row r="641" spans="1:15" s="1" customFormat="1" ht="13.5" thickBot="1" x14ac:dyDescent="0.25">
      <c r="A641" s="18"/>
      <c r="B641" s="4"/>
      <c r="C641" s="48"/>
      <c r="D641" s="48"/>
      <c r="E641" s="48"/>
      <c r="F641" s="58"/>
      <c r="G641" s="25"/>
      <c r="H641" s="25"/>
      <c r="I641" s="24"/>
      <c r="J641" s="25"/>
      <c r="K641" s="25"/>
      <c r="L641" s="25"/>
      <c r="M641" s="25"/>
      <c r="N641" s="25"/>
      <c r="O641" s="25"/>
    </row>
    <row r="642" spans="1:15" s="1" customFormat="1" x14ac:dyDescent="0.2">
      <c r="A642" s="17"/>
      <c r="C642" s="47"/>
      <c r="D642" s="47"/>
      <c r="E642" s="47"/>
      <c r="F642" s="51"/>
      <c r="G642" s="16"/>
      <c r="H642" s="16"/>
      <c r="I642" s="23"/>
      <c r="J642" s="16"/>
      <c r="K642" s="16"/>
      <c r="L642" s="16"/>
      <c r="M642" s="16"/>
      <c r="N642" s="16"/>
      <c r="O642" s="16"/>
    </row>
    <row r="643" spans="1:15" s="1" customFormat="1" x14ac:dyDescent="0.2">
      <c r="A643" s="17"/>
      <c r="C643" s="47"/>
      <c r="D643" s="47"/>
      <c r="E643" s="47"/>
      <c r="F643" s="51"/>
      <c r="G643" s="16"/>
      <c r="H643" s="16"/>
      <c r="I643" s="23"/>
      <c r="J643" s="16"/>
      <c r="K643" s="16"/>
      <c r="L643" s="16"/>
      <c r="M643" s="16"/>
      <c r="N643" s="16"/>
      <c r="O643" s="16"/>
    </row>
    <row r="644" spans="1:15" s="1" customFormat="1" x14ac:dyDescent="0.2">
      <c r="A644" s="17"/>
      <c r="C644" s="47"/>
      <c r="D644" s="47"/>
      <c r="E644" s="47"/>
      <c r="F644" s="51"/>
      <c r="G644" s="16"/>
      <c r="H644" s="16"/>
      <c r="I644" s="23"/>
      <c r="J644" s="16"/>
      <c r="K644" s="16"/>
      <c r="L644" s="16"/>
      <c r="M644" s="16"/>
      <c r="N644" s="16"/>
      <c r="O644" s="16"/>
    </row>
    <row r="645" spans="1:15" s="1" customFormat="1" x14ac:dyDescent="0.2">
      <c r="A645" s="17"/>
      <c r="C645" s="47"/>
      <c r="D645" s="47"/>
      <c r="E645" s="47"/>
      <c r="F645" s="51"/>
      <c r="G645" s="16"/>
      <c r="H645" s="16"/>
      <c r="I645" s="23"/>
      <c r="J645" s="16"/>
      <c r="K645" s="16"/>
      <c r="L645" s="16"/>
      <c r="M645" s="16"/>
      <c r="N645" s="16"/>
      <c r="O645" s="16"/>
    </row>
    <row r="646" spans="1:15" s="1" customFormat="1" x14ac:dyDescent="0.2">
      <c r="A646" s="17"/>
      <c r="C646" s="47"/>
      <c r="D646" s="47"/>
      <c r="E646" s="47"/>
      <c r="F646" s="51"/>
      <c r="G646" s="16"/>
      <c r="H646" s="16"/>
      <c r="I646" s="23"/>
      <c r="J646" s="16"/>
      <c r="K646" s="16"/>
      <c r="L646" s="16"/>
      <c r="M646" s="16"/>
      <c r="N646" s="16"/>
      <c r="O646" s="16"/>
    </row>
    <row r="647" spans="1:15" s="1" customFormat="1" x14ac:dyDescent="0.2">
      <c r="A647" s="17"/>
      <c r="C647" s="47"/>
      <c r="D647" s="47"/>
      <c r="E647" s="47"/>
      <c r="F647" s="51"/>
      <c r="G647" s="16"/>
      <c r="H647" s="16"/>
      <c r="I647" s="23"/>
      <c r="J647" s="16"/>
      <c r="K647" s="16"/>
      <c r="L647" s="16"/>
      <c r="M647" s="16"/>
      <c r="N647" s="16"/>
      <c r="O647" s="16"/>
    </row>
    <row r="648" spans="1:15" s="1" customFormat="1" x14ac:dyDescent="0.2">
      <c r="A648" s="17"/>
      <c r="C648" s="47"/>
      <c r="D648" s="47"/>
      <c r="E648" s="47"/>
      <c r="F648" s="51"/>
      <c r="G648" s="16"/>
      <c r="H648" s="16"/>
      <c r="I648" s="23"/>
      <c r="J648" s="16"/>
      <c r="K648" s="16"/>
      <c r="L648" s="16"/>
      <c r="M648" s="16"/>
      <c r="N648" s="16"/>
      <c r="O648" s="16"/>
    </row>
    <row r="649" spans="1:15" s="1" customFormat="1" x14ac:dyDescent="0.2">
      <c r="A649" s="17"/>
      <c r="C649" s="47"/>
      <c r="D649" s="47"/>
      <c r="E649" s="47"/>
      <c r="F649" s="51"/>
      <c r="G649" s="16"/>
      <c r="H649" s="16"/>
      <c r="I649" s="23"/>
      <c r="J649" s="16"/>
      <c r="K649" s="16"/>
      <c r="L649" s="16"/>
      <c r="M649" s="16"/>
      <c r="N649" s="16"/>
      <c r="O649" s="16"/>
    </row>
    <row r="650" spans="1:15" s="1" customFormat="1" x14ac:dyDescent="0.2">
      <c r="A650" s="17"/>
      <c r="C650" s="47"/>
      <c r="D650" s="47"/>
      <c r="E650" s="47"/>
      <c r="F650" s="51"/>
      <c r="G650" s="16"/>
      <c r="H650" s="16"/>
      <c r="I650" s="23"/>
      <c r="J650" s="16"/>
      <c r="K650" s="16"/>
      <c r="L650" s="16"/>
      <c r="M650" s="16"/>
      <c r="N650" s="16"/>
      <c r="O650" s="16"/>
    </row>
    <row r="651" spans="1:15" s="1" customFormat="1" x14ac:dyDescent="0.2">
      <c r="A651" s="17"/>
      <c r="C651" s="47"/>
      <c r="D651" s="47"/>
      <c r="E651" s="47"/>
      <c r="F651" s="51"/>
      <c r="G651" s="16"/>
      <c r="H651" s="16"/>
      <c r="I651" s="23"/>
      <c r="J651" s="16"/>
      <c r="K651" s="16"/>
      <c r="L651" s="16"/>
      <c r="M651" s="16"/>
      <c r="N651" s="16"/>
      <c r="O651" s="16"/>
    </row>
    <row r="652" spans="1:15" s="1" customFormat="1" x14ac:dyDescent="0.2">
      <c r="A652" s="17"/>
      <c r="C652" s="47"/>
      <c r="D652" s="47"/>
      <c r="E652" s="47"/>
      <c r="F652" s="51"/>
      <c r="G652" s="16"/>
      <c r="H652" s="16"/>
      <c r="I652" s="23"/>
      <c r="J652" s="16"/>
      <c r="K652" s="16"/>
      <c r="L652" s="16"/>
      <c r="M652" s="16"/>
      <c r="N652" s="16"/>
      <c r="O652" s="16"/>
    </row>
    <row r="653" spans="1:15" s="1" customFormat="1" ht="13.5" thickBot="1" x14ac:dyDescent="0.25">
      <c r="A653" s="18"/>
      <c r="B653" s="4"/>
      <c r="C653" s="48"/>
      <c r="D653" s="48"/>
      <c r="E653" s="48"/>
      <c r="F653" s="58"/>
      <c r="G653" s="25"/>
      <c r="H653" s="25"/>
      <c r="I653" s="24"/>
      <c r="J653" s="25"/>
      <c r="K653" s="25"/>
      <c r="L653" s="25"/>
      <c r="M653" s="25"/>
      <c r="N653" s="25"/>
      <c r="O653" s="25"/>
    </row>
    <row r="654" spans="1:15" s="1" customFormat="1" x14ac:dyDescent="0.2">
      <c r="A654" s="17"/>
      <c r="C654" s="47"/>
      <c r="D654" s="47"/>
      <c r="E654" s="47"/>
      <c r="F654" s="51"/>
      <c r="G654" s="16"/>
      <c r="H654" s="16"/>
      <c r="I654" s="23"/>
      <c r="J654" s="16"/>
      <c r="K654" s="16"/>
      <c r="L654" s="16"/>
      <c r="M654" s="16"/>
      <c r="N654" s="16"/>
      <c r="O654" s="16"/>
    </row>
    <row r="655" spans="1:15" s="1" customFormat="1" x14ac:dyDescent="0.2">
      <c r="A655" s="17"/>
      <c r="C655" s="47"/>
      <c r="D655" s="47"/>
      <c r="E655" s="47"/>
      <c r="F655" s="51"/>
      <c r="G655" s="16"/>
      <c r="H655" s="16"/>
      <c r="I655" s="23"/>
      <c r="J655" s="16"/>
      <c r="K655" s="16"/>
      <c r="L655" s="16"/>
      <c r="M655" s="16"/>
      <c r="N655" s="16"/>
      <c r="O655" s="16"/>
    </row>
    <row r="656" spans="1:15" s="1" customFormat="1" x14ac:dyDescent="0.2">
      <c r="A656" s="17"/>
      <c r="C656" s="47"/>
      <c r="D656" s="47"/>
      <c r="E656" s="47"/>
      <c r="F656" s="51"/>
      <c r="G656" s="16"/>
      <c r="H656" s="16"/>
      <c r="I656" s="23"/>
      <c r="J656" s="16"/>
      <c r="K656" s="16"/>
      <c r="L656" s="16"/>
      <c r="M656" s="16"/>
      <c r="N656" s="16"/>
      <c r="O656" s="16"/>
    </row>
    <row r="657" spans="1:15" s="1" customFormat="1" x14ac:dyDescent="0.2">
      <c r="A657" s="17"/>
      <c r="C657" s="47"/>
      <c r="D657" s="47"/>
      <c r="E657" s="47"/>
      <c r="F657" s="51"/>
      <c r="G657" s="16"/>
      <c r="H657" s="16"/>
      <c r="I657" s="23"/>
      <c r="J657" s="16"/>
      <c r="K657" s="16"/>
      <c r="L657" s="16"/>
      <c r="M657" s="16"/>
      <c r="N657" s="16"/>
      <c r="O657" s="16"/>
    </row>
    <row r="658" spans="1:15" s="1" customFormat="1" x14ac:dyDescent="0.2">
      <c r="A658" s="17"/>
      <c r="C658" s="47"/>
      <c r="D658" s="47"/>
      <c r="E658" s="47"/>
      <c r="F658" s="51"/>
      <c r="G658" s="16"/>
      <c r="H658" s="16"/>
      <c r="I658" s="23"/>
      <c r="J658" s="16"/>
      <c r="K658" s="16"/>
      <c r="L658" s="16"/>
      <c r="M658" s="16"/>
      <c r="N658" s="16"/>
      <c r="O658" s="16"/>
    </row>
    <row r="659" spans="1:15" s="1" customFormat="1" x14ac:dyDescent="0.2">
      <c r="A659" s="17"/>
      <c r="C659" s="47"/>
      <c r="D659" s="47"/>
      <c r="E659" s="47"/>
      <c r="F659" s="51"/>
      <c r="G659" s="16"/>
      <c r="H659" s="16"/>
      <c r="I659" s="23"/>
      <c r="J659" s="16"/>
      <c r="K659" s="16"/>
      <c r="L659" s="16"/>
      <c r="M659" s="16"/>
      <c r="N659" s="16"/>
      <c r="O659" s="16"/>
    </row>
    <row r="660" spans="1:15" s="1" customFormat="1" x14ac:dyDescent="0.2">
      <c r="A660" s="17"/>
      <c r="C660" s="47"/>
      <c r="D660" s="47"/>
      <c r="E660" s="47"/>
      <c r="F660" s="51"/>
      <c r="G660" s="16"/>
      <c r="H660" s="16"/>
      <c r="I660" s="23"/>
      <c r="J660" s="16"/>
      <c r="K660" s="16"/>
      <c r="L660" s="16"/>
      <c r="M660" s="16"/>
      <c r="N660" s="16"/>
      <c r="O660" s="16"/>
    </row>
    <row r="661" spans="1:15" s="1" customFormat="1" x14ac:dyDescent="0.2">
      <c r="A661" s="17"/>
      <c r="C661" s="47"/>
      <c r="D661" s="47"/>
      <c r="E661" s="47"/>
      <c r="F661" s="51"/>
      <c r="G661" s="16"/>
      <c r="H661" s="16"/>
      <c r="I661" s="23"/>
      <c r="J661" s="16"/>
      <c r="K661" s="16"/>
      <c r="L661" s="16"/>
      <c r="M661" s="16"/>
      <c r="N661" s="16"/>
      <c r="O661" s="16"/>
    </row>
    <row r="662" spans="1:15" s="1" customFormat="1" x14ac:dyDescent="0.2">
      <c r="A662" s="17"/>
      <c r="C662" s="47"/>
      <c r="D662" s="47"/>
      <c r="E662" s="47"/>
      <c r="F662" s="51"/>
      <c r="G662" s="16"/>
      <c r="H662" s="16"/>
      <c r="I662" s="23"/>
      <c r="J662" s="16"/>
      <c r="K662" s="16"/>
      <c r="L662" s="16"/>
      <c r="M662" s="16"/>
      <c r="N662" s="16"/>
      <c r="O662" s="16"/>
    </row>
    <row r="663" spans="1:15" s="1" customFormat="1" x14ac:dyDescent="0.2">
      <c r="A663" s="17"/>
      <c r="C663" s="47"/>
      <c r="D663" s="47"/>
      <c r="E663" s="47"/>
      <c r="F663" s="51"/>
      <c r="G663" s="16"/>
      <c r="H663" s="16"/>
      <c r="I663" s="23"/>
      <c r="J663" s="16"/>
      <c r="K663" s="16"/>
      <c r="L663" s="16"/>
      <c r="M663" s="16"/>
      <c r="N663" s="16"/>
      <c r="O663" s="16"/>
    </row>
    <row r="664" spans="1:15" s="1" customFormat="1" x14ac:dyDescent="0.2">
      <c r="A664" s="17"/>
      <c r="C664" s="47"/>
      <c r="D664" s="47"/>
      <c r="E664" s="47"/>
      <c r="F664" s="51"/>
      <c r="G664" s="16"/>
      <c r="H664" s="16"/>
      <c r="I664" s="23"/>
      <c r="J664" s="16"/>
      <c r="K664" s="16"/>
      <c r="L664" s="16"/>
      <c r="M664" s="16"/>
      <c r="N664" s="16"/>
      <c r="O664" s="16"/>
    </row>
    <row r="665" spans="1:15" s="1" customFormat="1" ht="13.5" thickBot="1" x14ac:dyDescent="0.25">
      <c r="A665" s="18"/>
      <c r="B665" s="4"/>
      <c r="C665" s="48"/>
      <c r="D665" s="48"/>
      <c r="E665" s="48"/>
      <c r="F665" s="58"/>
      <c r="G665" s="25"/>
      <c r="H665" s="25"/>
      <c r="I665" s="24"/>
      <c r="J665" s="25"/>
      <c r="K665" s="25"/>
      <c r="L665" s="25"/>
      <c r="M665" s="25"/>
      <c r="N665" s="25"/>
      <c r="O665" s="25"/>
    </row>
    <row r="666" spans="1:15" s="1" customFormat="1" x14ac:dyDescent="0.2">
      <c r="A666" s="17"/>
      <c r="C666" s="47"/>
      <c r="D666" s="47"/>
      <c r="E666" s="47"/>
      <c r="F666" s="51"/>
      <c r="G666" s="16"/>
      <c r="H666" s="16"/>
      <c r="I666" s="23"/>
      <c r="J666" s="16"/>
      <c r="K666" s="16"/>
      <c r="L666" s="16"/>
      <c r="M666" s="16"/>
      <c r="N666" s="16"/>
      <c r="O666" s="16"/>
    </row>
    <row r="667" spans="1:15" s="1" customFormat="1" x14ac:dyDescent="0.2">
      <c r="A667" s="17"/>
      <c r="C667" s="47"/>
      <c r="D667" s="47"/>
      <c r="E667" s="47"/>
      <c r="F667" s="51"/>
      <c r="G667" s="16"/>
      <c r="H667" s="16"/>
      <c r="I667" s="23"/>
      <c r="J667" s="16"/>
      <c r="K667" s="16"/>
      <c r="L667" s="16"/>
      <c r="M667" s="16"/>
      <c r="N667" s="16"/>
      <c r="O667" s="16"/>
    </row>
    <row r="668" spans="1:15" s="1" customFormat="1" x14ac:dyDescent="0.2">
      <c r="A668" s="17"/>
      <c r="C668" s="47"/>
      <c r="D668" s="47"/>
      <c r="E668" s="47"/>
      <c r="F668" s="51"/>
      <c r="G668" s="16"/>
      <c r="H668" s="16"/>
      <c r="I668" s="23"/>
      <c r="J668" s="16"/>
      <c r="K668" s="16"/>
      <c r="L668" s="16"/>
      <c r="M668" s="16"/>
      <c r="N668" s="16"/>
      <c r="O668" s="16"/>
    </row>
    <row r="669" spans="1:15" s="1" customFormat="1" x14ac:dyDescent="0.2">
      <c r="A669" s="17"/>
      <c r="C669" s="47"/>
      <c r="D669" s="47"/>
      <c r="E669" s="47"/>
      <c r="F669" s="51"/>
      <c r="G669" s="16"/>
      <c r="H669" s="16"/>
      <c r="I669" s="23"/>
      <c r="J669" s="16"/>
      <c r="K669" s="16"/>
      <c r="L669" s="16"/>
      <c r="M669" s="16"/>
      <c r="N669" s="16"/>
      <c r="O669" s="16"/>
    </row>
    <row r="670" spans="1:15" s="1" customFormat="1" x14ac:dyDescent="0.2">
      <c r="A670" s="17"/>
      <c r="C670" s="47"/>
      <c r="D670" s="47"/>
      <c r="E670" s="47"/>
      <c r="F670" s="51"/>
      <c r="G670" s="16"/>
      <c r="H670" s="16"/>
      <c r="I670" s="23"/>
      <c r="J670" s="16"/>
      <c r="K670" s="16"/>
      <c r="L670" s="16"/>
      <c r="M670" s="16"/>
      <c r="N670" s="16"/>
      <c r="O670" s="16"/>
    </row>
    <row r="671" spans="1:15" s="1" customFormat="1" x14ac:dyDescent="0.2">
      <c r="A671" s="17"/>
      <c r="C671" s="47"/>
      <c r="D671" s="47"/>
      <c r="E671" s="47"/>
      <c r="F671" s="51"/>
      <c r="G671" s="16"/>
      <c r="H671" s="16"/>
      <c r="I671" s="23"/>
      <c r="J671" s="16"/>
      <c r="K671" s="16"/>
      <c r="L671" s="16"/>
      <c r="M671" s="16"/>
      <c r="N671" s="16"/>
      <c r="O671" s="16"/>
    </row>
    <row r="672" spans="1:15" s="1" customFormat="1" x14ac:dyDescent="0.2">
      <c r="A672" s="17"/>
      <c r="C672" s="47"/>
      <c r="D672" s="47"/>
      <c r="E672" s="47"/>
      <c r="F672" s="51"/>
      <c r="G672" s="16"/>
      <c r="H672" s="16"/>
      <c r="I672" s="23"/>
      <c r="J672" s="16"/>
      <c r="K672" s="16"/>
      <c r="L672" s="16"/>
      <c r="M672" s="16"/>
      <c r="N672" s="16"/>
      <c r="O672" s="16"/>
    </row>
    <row r="673" spans="1:15" s="1" customFormat="1" x14ac:dyDescent="0.2">
      <c r="A673" s="17"/>
      <c r="C673" s="47"/>
      <c r="D673" s="47"/>
      <c r="E673" s="47"/>
      <c r="F673" s="51"/>
      <c r="G673" s="16"/>
      <c r="H673" s="16"/>
      <c r="I673" s="23"/>
      <c r="J673" s="16"/>
      <c r="K673" s="16"/>
      <c r="L673" s="16"/>
      <c r="M673" s="16"/>
      <c r="N673" s="16"/>
      <c r="O673" s="16"/>
    </row>
    <row r="674" spans="1:15" s="1" customFormat="1" x14ac:dyDescent="0.2">
      <c r="A674" s="17"/>
      <c r="C674" s="47"/>
      <c r="D674" s="47"/>
      <c r="E674" s="47"/>
      <c r="F674" s="51"/>
      <c r="G674" s="16"/>
      <c r="H674" s="16"/>
      <c r="I674" s="23"/>
      <c r="J674" s="16"/>
      <c r="K674" s="16"/>
      <c r="L674" s="16"/>
      <c r="M674" s="16"/>
      <c r="N674" s="16"/>
      <c r="O674" s="16"/>
    </row>
    <row r="675" spans="1:15" s="1" customFormat="1" x14ac:dyDescent="0.2">
      <c r="A675" s="17"/>
      <c r="C675" s="47"/>
      <c r="D675" s="47"/>
      <c r="E675" s="47"/>
      <c r="F675" s="51"/>
      <c r="G675" s="16"/>
      <c r="H675" s="16"/>
      <c r="I675" s="23"/>
      <c r="J675" s="16"/>
      <c r="K675" s="16"/>
      <c r="L675" s="16"/>
      <c r="M675" s="16"/>
      <c r="N675" s="16"/>
      <c r="O675" s="16"/>
    </row>
    <row r="676" spans="1:15" s="1" customFormat="1" x14ac:dyDescent="0.2">
      <c r="A676" s="17"/>
      <c r="C676" s="47"/>
      <c r="D676" s="47"/>
      <c r="E676" s="47"/>
      <c r="F676" s="51"/>
      <c r="G676" s="16"/>
      <c r="H676" s="16"/>
      <c r="I676" s="23"/>
      <c r="J676" s="16"/>
      <c r="K676" s="16"/>
      <c r="L676" s="16"/>
      <c r="M676" s="16"/>
      <c r="N676" s="16"/>
      <c r="O676" s="16"/>
    </row>
    <row r="677" spans="1:15" s="1" customFormat="1" ht="13.5" thickBot="1" x14ac:dyDescent="0.25">
      <c r="A677" s="18"/>
      <c r="B677" s="4"/>
      <c r="C677" s="48"/>
      <c r="D677" s="48"/>
      <c r="E677" s="48"/>
      <c r="F677" s="58"/>
      <c r="G677" s="25"/>
      <c r="H677" s="25"/>
      <c r="I677" s="24"/>
      <c r="J677" s="25"/>
      <c r="K677" s="25"/>
      <c r="L677" s="25"/>
      <c r="M677" s="25"/>
      <c r="N677" s="25"/>
      <c r="O677" s="25"/>
    </row>
    <row r="678" spans="1:15" s="1" customFormat="1" x14ac:dyDescent="0.2">
      <c r="A678" s="17"/>
      <c r="C678" s="47"/>
      <c r="D678" s="47"/>
      <c r="E678" s="47"/>
      <c r="F678" s="51"/>
      <c r="G678" s="16"/>
      <c r="H678" s="16"/>
      <c r="I678" s="23"/>
      <c r="J678" s="16"/>
      <c r="K678" s="16"/>
      <c r="L678" s="16"/>
      <c r="M678" s="16"/>
      <c r="N678" s="16"/>
      <c r="O678" s="16"/>
    </row>
    <row r="679" spans="1:15" s="1" customFormat="1" x14ac:dyDescent="0.2">
      <c r="A679" s="17"/>
      <c r="C679" s="47"/>
      <c r="D679" s="47"/>
      <c r="E679" s="47"/>
      <c r="F679" s="51"/>
      <c r="G679" s="16"/>
      <c r="H679" s="16"/>
      <c r="I679" s="23"/>
      <c r="J679" s="16"/>
      <c r="K679" s="16"/>
      <c r="L679" s="16"/>
      <c r="M679" s="16"/>
      <c r="N679" s="16"/>
      <c r="O679" s="16"/>
    </row>
    <row r="680" spans="1:15" s="1" customFormat="1" x14ac:dyDescent="0.2">
      <c r="A680" s="17"/>
      <c r="C680" s="47"/>
      <c r="D680" s="47"/>
      <c r="E680" s="47"/>
      <c r="F680" s="51"/>
      <c r="G680" s="16"/>
      <c r="H680" s="16"/>
      <c r="I680" s="23"/>
      <c r="J680" s="16"/>
      <c r="K680" s="16"/>
      <c r="L680" s="16"/>
      <c r="M680" s="16"/>
      <c r="N680" s="16"/>
      <c r="O680" s="16"/>
    </row>
    <row r="681" spans="1:15" s="1" customFormat="1" x14ac:dyDescent="0.2">
      <c r="A681" s="17"/>
      <c r="C681" s="47"/>
      <c r="D681" s="47"/>
      <c r="E681" s="47"/>
      <c r="F681" s="51"/>
      <c r="G681" s="16"/>
      <c r="H681" s="16"/>
      <c r="I681" s="23"/>
      <c r="J681" s="16"/>
      <c r="K681" s="16"/>
      <c r="L681" s="16"/>
      <c r="M681" s="16"/>
      <c r="N681" s="16"/>
      <c r="O681" s="16"/>
    </row>
    <row r="682" spans="1:15" s="1" customFormat="1" x14ac:dyDescent="0.2">
      <c r="A682" s="17"/>
      <c r="C682" s="47"/>
      <c r="D682" s="47"/>
      <c r="E682" s="47"/>
      <c r="F682" s="51"/>
      <c r="G682" s="16"/>
      <c r="H682" s="16"/>
      <c r="I682" s="23"/>
      <c r="J682" s="16"/>
      <c r="K682" s="16"/>
      <c r="L682" s="16"/>
      <c r="M682" s="16"/>
      <c r="N682" s="16"/>
      <c r="O682" s="16"/>
    </row>
    <row r="683" spans="1:15" s="1" customFormat="1" x14ac:dyDescent="0.2">
      <c r="A683" s="17"/>
      <c r="C683" s="47"/>
      <c r="D683" s="47"/>
      <c r="E683" s="47"/>
      <c r="F683" s="51"/>
      <c r="G683" s="16"/>
      <c r="H683" s="16"/>
      <c r="I683" s="23"/>
      <c r="J683" s="16"/>
      <c r="K683" s="16"/>
      <c r="L683" s="16"/>
      <c r="M683" s="16"/>
      <c r="N683" s="16"/>
      <c r="O683" s="16"/>
    </row>
    <row r="684" spans="1:15" s="1" customFormat="1" x14ac:dyDescent="0.2">
      <c r="A684" s="17"/>
      <c r="C684" s="47"/>
      <c r="D684" s="47"/>
      <c r="E684" s="47"/>
      <c r="F684" s="51"/>
      <c r="G684" s="16"/>
      <c r="H684" s="16"/>
      <c r="I684" s="23"/>
      <c r="J684" s="16"/>
      <c r="K684" s="16"/>
      <c r="L684" s="16"/>
      <c r="M684" s="16"/>
      <c r="N684" s="16"/>
      <c r="O684" s="16"/>
    </row>
    <row r="685" spans="1:15" s="1" customFormat="1" x14ac:dyDescent="0.2">
      <c r="A685" s="17"/>
      <c r="C685" s="47"/>
      <c r="D685" s="47"/>
      <c r="E685" s="47"/>
      <c r="F685" s="51"/>
      <c r="G685" s="16"/>
      <c r="H685" s="16"/>
      <c r="I685" s="23"/>
      <c r="J685" s="16"/>
      <c r="K685" s="16"/>
      <c r="L685" s="16"/>
      <c r="M685" s="16"/>
      <c r="N685" s="16"/>
      <c r="O685" s="16"/>
    </row>
    <row r="686" spans="1:15" s="1" customFormat="1" x14ac:dyDescent="0.2">
      <c r="A686" s="17"/>
      <c r="C686" s="47"/>
      <c r="D686" s="47"/>
      <c r="E686" s="47"/>
      <c r="F686" s="51"/>
      <c r="G686" s="16"/>
      <c r="H686" s="16"/>
      <c r="I686" s="23"/>
      <c r="J686" s="16"/>
      <c r="K686" s="16"/>
      <c r="L686" s="16"/>
      <c r="M686" s="16"/>
      <c r="N686" s="16"/>
      <c r="O686" s="16"/>
    </row>
    <row r="687" spans="1:15" s="1" customFormat="1" x14ac:dyDescent="0.2">
      <c r="A687" s="17"/>
      <c r="C687" s="47"/>
      <c r="D687" s="47"/>
      <c r="E687" s="47"/>
      <c r="F687" s="51"/>
      <c r="G687" s="16"/>
      <c r="H687" s="16"/>
      <c r="I687" s="23"/>
      <c r="J687" s="16"/>
      <c r="K687" s="16"/>
      <c r="L687" s="16"/>
      <c r="M687" s="16"/>
      <c r="N687" s="16"/>
      <c r="O687" s="16"/>
    </row>
    <row r="688" spans="1:15" s="1" customFormat="1" x14ac:dyDescent="0.2">
      <c r="A688" s="17"/>
      <c r="C688" s="47"/>
      <c r="D688" s="47"/>
      <c r="E688" s="47"/>
      <c r="F688" s="51"/>
      <c r="G688" s="16"/>
      <c r="H688" s="16"/>
      <c r="I688" s="23"/>
      <c r="J688" s="16"/>
      <c r="K688" s="16"/>
      <c r="L688" s="16"/>
      <c r="M688" s="16"/>
      <c r="N688" s="16"/>
      <c r="O688" s="16"/>
    </row>
    <row r="689" spans="1:15" s="1" customFormat="1" ht="13.5" thickBot="1" x14ac:dyDescent="0.25">
      <c r="A689" s="18"/>
      <c r="B689" s="4"/>
      <c r="C689" s="48"/>
      <c r="D689" s="48"/>
      <c r="E689" s="48"/>
      <c r="F689" s="58"/>
      <c r="G689" s="25"/>
      <c r="H689" s="25"/>
      <c r="I689" s="24"/>
      <c r="J689" s="25"/>
      <c r="K689" s="25"/>
      <c r="L689" s="25"/>
      <c r="M689" s="25"/>
      <c r="N689" s="25"/>
      <c r="O689" s="25"/>
    </row>
    <row r="690" spans="1:15" s="1" customFormat="1" x14ac:dyDescent="0.2">
      <c r="A690" s="17"/>
      <c r="C690" s="47"/>
      <c r="D690" s="47"/>
      <c r="E690" s="47"/>
      <c r="F690" s="51"/>
      <c r="G690" s="16"/>
      <c r="H690" s="16"/>
      <c r="I690" s="23"/>
      <c r="J690" s="16"/>
      <c r="K690" s="16"/>
      <c r="L690" s="16"/>
      <c r="M690" s="16"/>
      <c r="N690" s="16"/>
      <c r="O690" s="16"/>
    </row>
    <row r="691" spans="1:15" s="1" customFormat="1" x14ac:dyDescent="0.2">
      <c r="A691" s="17"/>
      <c r="C691" s="47"/>
      <c r="D691" s="47"/>
      <c r="E691" s="47"/>
      <c r="F691" s="51"/>
      <c r="G691" s="16"/>
      <c r="H691" s="16"/>
      <c r="I691" s="23"/>
      <c r="J691" s="16"/>
      <c r="K691" s="16"/>
      <c r="L691" s="16"/>
      <c r="M691" s="16"/>
      <c r="N691" s="16"/>
      <c r="O691" s="16"/>
    </row>
    <row r="692" spans="1:15" s="1" customFormat="1" x14ac:dyDescent="0.2">
      <c r="A692" s="17"/>
      <c r="C692" s="47"/>
      <c r="D692" s="47"/>
      <c r="E692" s="47"/>
      <c r="F692" s="51"/>
      <c r="G692" s="16"/>
      <c r="H692" s="16"/>
      <c r="I692" s="23"/>
      <c r="J692" s="16"/>
      <c r="K692" s="16"/>
      <c r="L692" s="16"/>
      <c r="M692" s="16"/>
      <c r="N692" s="16"/>
      <c r="O692" s="16"/>
    </row>
    <row r="693" spans="1:15" s="1" customFormat="1" x14ac:dyDescent="0.2">
      <c r="A693" s="17"/>
      <c r="C693" s="47"/>
      <c r="D693" s="47"/>
      <c r="E693" s="47"/>
      <c r="F693" s="51"/>
      <c r="G693" s="16"/>
      <c r="H693" s="16"/>
      <c r="I693" s="23"/>
      <c r="J693" s="16"/>
      <c r="K693" s="16"/>
      <c r="L693" s="16"/>
      <c r="M693" s="16"/>
      <c r="N693" s="16"/>
      <c r="O693" s="16"/>
    </row>
    <row r="694" spans="1:15" s="1" customFormat="1" x14ac:dyDescent="0.2">
      <c r="A694" s="17"/>
      <c r="C694" s="47"/>
      <c r="D694" s="47"/>
      <c r="E694" s="47"/>
      <c r="F694" s="51"/>
      <c r="G694" s="16"/>
      <c r="H694" s="16"/>
      <c r="I694" s="23"/>
      <c r="J694" s="16"/>
      <c r="K694" s="16"/>
      <c r="L694" s="16"/>
      <c r="M694" s="16"/>
      <c r="N694" s="16"/>
      <c r="O694" s="16"/>
    </row>
    <row r="695" spans="1:15" s="1" customFormat="1" x14ac:dyDescent="0.2">
      <c r="A695" s="17"/>
      <c r="C695" s="47"/>
      <c r="D695" s="47"/>
      <c r="E695" s="47"/>
      <c r="F695" s="51"/>
      <c r="G695" s="16"/>
      <c r="H695" s="16"/>
      <c r="I695" s="23"/>
      <c r="J695" s="16"/>
      <c r="K695" s="16"/>
      <c r="L695" s="16"/>
      <c r="M695" s="16"/>
      <c r="N695" s="16"/>
      <c r="O695" s="16"/>
    </row>
    <row r="696" spans="1:15" s="1" customFormat="1" x14ac:dyDescent="0.2">
      <c r="A696" s="17"/>
      <c r="C696" s="47"/>
      <c r="D696" s="47"/>
      <c r="E696" s="47"/>
      <c r="F696" s="51"/>
      <c r="G696" s="16"/>
      <c r="H696" s="16"/>
      <c r="I696" s="23"/>
      <c r="J696" s="16"/>
      <c r="K696" s="16"/>
      <c r="L696" s="16"/>
      <c r="M696" s="16"/>
      <c r="N696" s="16"/>
      <c r="O696" s="16"/>
    </row>
    <row r="697" spans="1:15" s="1" customFormat="1" x14ac:dyDescent="0.2">
      <c r="A697" s="17"/>
      <c r="C697" s="47"/>
      <c r="D697" s="47"/>
      <c r="E697" s="47"/>
      <c r="F697" s="51"/>
      <c r="G697" s="16"/>
      <c r="H697" s="16"/>
      <c r="I697" s="23"/>
      <c r="J697" s="16"/>
      <c r="K697" s="16"/>
      <c r="L697" s="16"/>
      <c r="M697" s="16"/>
      <c r="N697" s="16"/>
      <c r="O697" s="16"/>
    </row>
    <row r="698" spans="1:15" s="1" customFormat="1" x14ac:dyDescent="0.2">
      <c r="A698" s="17"/>
      <c r="C698" s="47"/>
      <c r="D698" s="47"/>
      <c r="E698" s="47"/>
      <c r="F698" s="51"/>
      <c r="G698" s="16"/>
      <c r="H698" s="16"/>
      <c r="I698" s="23"/>
      <c r="J698" s="16"/>
      <c r="K698" s="16"/>
      <c r="L698" s="16"/>
      <c r="M698" s="16"/>
      <c r="N698" s="16"/>
      <c r="O698" s="16"/>
    </row>
    <row r="699" spans="1:15" s="1" customFormat="1" x14ac:dyDescent="0.2">
      <c r="A699" s="17"/>
      <c r="C699" s="47"/>
      <c r="D699" s="47"/>
      <c r="E699" s="47"/>
      <c r="F699" s="51"/>
      <c r="G699" s="16"/>
      <c r="H699" s="16"/>
      <c r="I699" s="23"/>
      <c r="J699" s="16"/>
      <c r="K699" s="16"/>
      <c r="L699" s="16"/>
      <c r="M699" s="16"/>
      <c r="N699" s="16"/>
      <c r="O699" s="16"/>
    </row>
    <row r="700" spans="1:15" s="1" customFormat="1" x14ac:dyDescent="0.2">
      <c r="A700" s="17"/>
      <c r="C700" s="47"/>
      <c r="D700" s="47"/>
      <c r="E700" s="47"/>
      <c r="F700" s="51"/>
      <c r="G700" s="16"/>
      <c r="H700" s="16"/>
      <c r="I700" s="23"/>
      <c r="J700" s="16"/>
      <c r="K700" s="16"/>
      <c r="L700" s="16"/>
      <c r="M700" s="16"/>
      <c r="N700" s="16"/>
      <c r="O700" s="16"/>
    </row>
    <row r="701" spans="1:15" s="1" customFormat="1" ht="13.5" thickBot="1" x14ac:dyDescent="0.25">
      <c r="A701" s="18"/>
      <c r="B701" s="4"/>
      <c r="C701" s="48"/>
      <c r="D701" s="48"/>
      <c r="E701" s="48"/>
      <c r="F701" s="58"/>
      <c r="G701" s="25"/>
      <c r="H701" s="25"/>
      <c r="I701" s="24"/>
      <c r="J701" s="25"/>
      <c r="K701" s="25"/>
      <c r="L701" s="25"/>
      <c r="M701" s="25"/>
      <c r="N701" s="25"/>
      <c r="O701" s="25"/>
    </row>
    <row r="702" spans="1:15" s="1" customFormat="1" x14ac:dyDescent="0.2">
      <c r="A702" s="17"/>
      <c r="C702" s="47"/>
      <c r="D702" s="47"/>
      <c r="E702" s="47"/>
      <c r="F702" s="51"/>
      <c r="G702" s="16"/>
      <c r="H702" s="16"/>
      <c r="I702" s="23"/>
      <c r="J702" s="16"/>
      <c r="K702" s="16"/>
      <c r="L702" s="16"/>
      <c r="M702" s="16"/>
      <c r="N702" s="16"/>
      <c r="O702" s="16"/>
    </row>
    <row r="703" spans="1:15" s="1" customFormat="1" x14ac:dyDescent="0.2">
      <c r="A703" s="17"/>
      <c r="C703" s="47"/>
      <c r="D703" s="47"/>
      <c r="E703" s="47"/>
      <c r="F703" s="51"/>
      <c r="G703" s="16"/>
      <c r="H703" s="16"/>
      <c r="I703" s="23"/>
      <c r="J703" s="16"/>
      <c r="K703" s="16"/>
      <c r="L703" s="16"/>
      <c r="M703" s="16"/>
      <c r="N703" s="16"/>
      <c r="O703" s="16"/>
    </row>
    <row r="704" spans="1:15" s="1" customFormat="1" x14ac:dyDescent="0.2">
      <c r="A704" s="17"/>
      <c r="C704" s="47"/>
      <c r="D704" s="47"/>
      <c r="E704" s="47"/>
      <c r="F704" s="51"/>
      <c r="G704" s="16"/>
      <c r="H704" s="16"/>
      <c r="I704" s="23"/>
      <c r="J704" s="16"/>
      <c r="K704" s="16"/>
      <c r="L704" s="16"/>
      <c r="M704" s="16"/>
      <c r="N704" s="16"/>
      <c r="O704" s="16"/>
    </row>
    <row r="705" spans="1:15" s="1" customFormat="1" x14ac:dyDescent="0.2">
      <c r="A705" s="17"/>
      <c r="C705" s="47"/>
      <c r="D705" s="47"/>
      <c r="E705" s="47"/>
      <c r="F705" s="51"/>
      <c r="G705" s="16"/>
      <c r="H705" s="16"/>
      <c r="I705" s="23"/>
      <c r="J705" s="16"/>
      <c r="K705" s="16"/>
      <c r="L705" s="16"/>
      <c r="M705" s="16"/>
      <c r="N705" s="16"/>
      <c r="O705" s="16"/>
    </row>
    <row r="706" spans="1:15" s="1" customFormat="1" x14ac:dyDescent="0.2">
      <c r="A706" s="17"/>
      <c r="C706" s="47"/>
      <c r="D706" s="47"/>
      <c r="E706" s="47"/>
      <c r="F706" s="51"/>
      <c r="G706" s="16"/>
      <c r="H706" s="16"/>
      <c r="I706" s="23"/>
      <c r="J706" s="16"/>
      <c r="K706" s="16"/>
      <c r="L706" s="16"/>
      <c r="M706" s="16"/>
      <c r="N706" s="16"/>
      <c r="O706" s="16"/>
    </row>
    <row r="707" spans="1:15" s="1" customFormat="1" x14ac:dyDescent="0.2">
      <c r="A707" s="17"/>
      <c r="C707" s="47"/>
      <c r="D707" s="47"/>
      <c r="E707" s="47"/>
      <c r="F707" s="51"/>
      <c r="G707" s="16"/>
      <c r="H707" s="16"/>
      <c r="I707" s="23"/>
      <c r="J707" s="16"/>
      <c r="K707" s="16"/>
      <c r="L707" s="16"/>
      <c r="M707" s="16"/>
      <c r="N707" s="16"/>
      <c r="O707" s="16"/>
    </row>
    <row r="708" spans="1:15" s="1" customFormat="1" x14ac:dyDescent="0.2">
      <c r="A708" s="17"/>
      <c r="C708" s="47"/>
      <c r="D708" s="47"/>
      <c r="E708" s="47"/>
      <c r="F708" s="51"/>
      <c r="G708" s="16"/>
      <c r="H708" s="16"/>
      <c r="I708" s="23"/>
      <c r="J708" s="16"/>
      <c r="K708" s="16"/>
      <c r="L708" s="16"/>
      <c r="M708" s="16"/>
      <c r="N708" s="16"/>
      <c r="O708" s="16"/>
    </row>
    <row r="709" spans="1:15" s="1" customFormat="1" x14ac:dyDescent="0.2">
      <c r="A709" s="17"/>
      <c r="C709" s="47"/>
      <c r="D709" s="47"/>
      <c r="E709" s="47"/>
      <c r="F709" s="51"/>
      <c r="G709" s="16"/>
      <c r="H709" s="16"/>
      <c r="I709" s="23"/>
      <c r="J709" s="16"/>
      <c r="K709" s="16"/>
      <c r="L709" s="16"/>
      <c r="M709" s="16"/>
      <c r="N709" s="16"/>
      <c r="O709" s="16"/>
    </row>
    <row r="710" spans="1:15" s="1" customFormat="1" x14ac:dyDescent="0.2">
      <c r="A710" s="17"/>
      <c r="C710" s="47"/>
      <c r="D710" s="47"/>
      <c r="E710" s="47"/>
      <c r="F710" s="51"/>
      <c r="G710" s="16"/>
      <c r="H710" s="16"/>
      <c r="I710" s="23"/>
      <c r="J710" s="16"/>
      <c r="K710" s="16"/>
      <c r="L710" s="16"/>
      <c r="M710" s="16"/>
      <c r="N710" s="16"/>
      <c r="O710" s="16"/>
    </row>
    <row r="711" spans="1:15" s="1" customFormat="1" x14ac:dyDescent="0.2">
      <c r="A711" s="17"/>
      <c r="C711" s="47"/>
      <c r="D711" s="47"/>
      <c r="E711" s="47"/>
      <c r="F711" s="51"/>
      <c r="G711" s="16"/>
      <c r="H711" s="16"/>
      <c r="I711" s="23"/>
      <c r="J711" s="16"/>
      <c r="K711" s="16"/>
      <c r="L711" s="16"/>
      <c r="M711" s="16"/>
      <c r="N711" s="16"/>
      <c r="O711" s="16"/>
    </row>
    <row r="712" spans="1:15" s="1" customFormat="1" x14ac:dyDescent="0.2">
      <c r="A712" s="17"/>
      <c r="C712" s="47"/>
      <c r="D712" s="47"/>
      <c r="E712" s="47"/>
      <c r="F712" s="51"/>
      <c r="G712" s="16"/>
      <c r="H712" s="16"/>
      <c r="I712" s="23"/>
      <c r="J712" s="16"/>
      <c r="K712" s="16"/>
      <c r="L712" s="16"/>
      <c r="M712" s="16"/>
      <c r="N712" s="16"/>
      <c r="O712" s="16"/>
    </row>
    <row r="713" spans="1:15" s="1" customFormat="1" ht="13.5" thickBot="1" x14ac:dyDescent="0.25">
      <c r="A713" s="18"/>
      <c r="B713" s="4"/>
      <c r="C713" s="48"/>
      <c r="D713" s="48"/>
      <c r="E713" s="48"/>
      <c r="F713" s="58"/>
      <c r="G713" s="25"/>
      <c r="H713" s="25"/>
      <c r="I713" s="24"/>
      <c r="J713" s="25"/>
      <c r="K713" s="25"/>
      <c r="L713" s="25"/>
      <c r="M713" s="25"/>
      <c r="N713" s="25"/>
      <c r="O713" s="25"/>
    </row>
    <row r="714" spans="1:15" s="1" customFormat="1" x14ac:dyDescent="0.2">
      <c r="A714" s="17"/>
      <c r="C714" s="47"/>
      <c r="D714" s="47"/>
      <c r="E714" s="47"/>
      <c r="F714" s="51"/>
      <c r="G714" s="16"/>
      <c r="H714" s="16"/>
      <c r="I714" s="23"/>
      <c r="J714" s="16"/>
      <c r="K714" s="16"/>
      <c r="L714" s="16"/>
      <c r="M714" s="16"/>
      <c r="N714" s="16"/>
      <c r="O714" s="16"/>
    </row>
    <row r="715" spans="1:15" s="1" customFormat="1" x14ac:dyDescent="0.2">
      <c r="A715" s="17"/>
      <c r="C715" s="47"/>
      <c r="D715" s="47"/>
      <c r="E715" s="47"/>
      <c r="F715" s="51"/>
      <c r="G715" s="16"/>
      <c r="H715" s="16"/>
      <c r="I715" s="23"/>
      <c r="J715" s="16"/>
      <c r="K715" s="16"/>
      <c r="L715" s="16"/>
      <c r="M715" s="16"/>
      <c r="N715" s="16"/>
      <c r="O715" s="16"/>
    </row>
    <row r="716" spans="1:15" s="1" customFormat="1" x14ac:dyDescent="0.2">
      <c r="A716" s="17"/>
      <c r="C716" s="47"/>
      <c r="D716" s="47"/>
      <c r="E716" s="47"/>
      <c r="F716" s="51"/>
      <c r="G716" s="16"/>
      <c r="H716" s="16"/>
      <c r="I716" s="23"/>
      <c r="J716" s="16"/>
      <c r="K716" s="16"/>
      <c r="L716" s="16"/>
      <c r="M716" s="16"/>
      <c r="N716" s="16"/>
      <c r="O716" s="16"/>
    </row>
    <row r="717" spans="1:15" s="1" customFormat="1" x14ac:dyDescent="0.2">
      <c r="A717" s="17"/>
      <c r="C717" s="47"/>
      <c r="D717" s="47"/>
      <c r="E717" s="47"/>
      <c r="F717" s="51"/>
      <c r="G717" s="16"/>
      <c r="H717" s="16"/>
      <c r="I717" s="23"/>
      <c r="J717" s="16"/>
      <c r="K717" s="16"/>
      <c r="L717" s="16"/>
      <c r="M717" s="16"/>
      <c r="N717" s="16"/>
      <c r="O717" s="16"/>
    </row>
    <row r="718" spans="1:15" s="1" customFormat="1" x14ac:dyDescent="0.2">
      <c r="A718" s="17"/>
      <c r="C718" s="47"/>
      <c r="D718" s="47"/>
      <c r="E718" s="47"/>
      <c r="F718" s="51"/>
      <c r="G718" s="16"/>
      <c r="H718" s="16"/>
      <c r="I718" s="23"/>
      <c r="J718" s="16"/>
      <c r="K718" s="16"/>
      <c r="L718" s="16"/>
      <c r="M718" s="16"/>
      <c r="N718" s="16"/>
      <c r="O718" s="16"/>
    </row>
    <row r="719" spans="1:15" s="1" customFormat="1" x14ac:dyDescent="0.2">
      <c r="A719" s="17"/>
      <c r="C719" s="47"/>
      <c r="D719" s="47"/>
      <c r="E719" s="47"/>
      <c r="F719" s="51"/>
      <c r="G719" s="16"/>
      <c r="H719" s="16"/>
      <c r="I719" s="23"/>
      <c r="J719" s="16"/>
      <c r="K719" s="16"/>
      <c r="L719" s="16"/>
      <c r="M719" s="16"/>
      <c r="N719" s="16"/>
      <c r="O719" s="16"/>
    </row>
    <row r="720" spans="1:15" s="1" customFormat="1" x14ac:dyDescent="0.2">
      <c r="A720" s="17"/>
      <c r="C720" s="47"/>
      <c r="D720" s="47"/>
      <c r="E720" s="47"/>
      <c r="F720" s="51"/>
      <c r="G720" s="16"/>
      <c r="H720" s="16"/>
      <c r="I720" s="23"/>
      <c r="J720" s="16"/>
      <c r="K720" s="16"/>
      <c r="L720" s="16"/>
      <c r="M720" s="16"/>
      <c r="N720" s="16"/>
      <c r="O720" s="16"/>
    </row>
    <row r="721" spans="1:15" s="1" customFormat="1" x14ac:dyDescent="0.2">
      <c r="A721" s="17"/>
      <c r="C721" s="47"/>
      <c r="D721" s="47"/>
      <c r="E721" s="47"/>
      <c r="F721" s="51"/>
      <c r="G721" s="16"/>
      <c r="H721" s="16"/>
      <c r="I721" s="23"/>
      <c r="J721" s="16"/>
      <c r="K721" s="16"/>
      <c r="L721" s="16"/>
      <c r="M721" s="16"/>
      <c r="N721" s="16"/>
      <c r="O721" s="16"/>
    </row>
    <row r="722" spans="1:15" s="1" customFormat="1" x14ac:dyDescent="0.2">
      <c r="A722" s="17"/>
      <c r="C722" s="47"/>
      <c r="D722" s="47"/>
      <c r="E722" s="47"/>
      <c r="F722" s="51"/>
      <c r="G722" s="16"/>
      <c r="H722" s="16"/>
      <c r="I722" s="23"/>
      <c r="J722" s="16"/>
      <c r="K722" s="16"/>
      <c r="L722" s="16"/>
      <c r="M722" s="16"/>
      <c r="N722" s="16"/>
      <c r="O722" s="16"/>
    </row>
    <row r="723" spans="1:15" s="1" customFormat="1" x14ac:dyDescent="0.2">
      <c r="A723" s="17"/>
      <c r="C723" s="47"/>
      <c r="D723" s="47"/>
      <c r="E723" s="47"/>
      <c r="F723" s="51"/>
      <c r="G723" s="16"/>
      <c r="H723" s="16"/>
      <c r="I723" s="23"/>
      <c r="J723" s="16"/>
      <c r="K723" s="16"/>
      <c r="L723" s="16"/>
      <c r="M723" s="16"/>
      <c r="N723" s="16"/>
      <c r="O723" s="16"/>
    </row>
    <row r="724" spans="1:15" s="1" customFormat="1" x14ac:dyDescent="0.2">
      <c r="A724" s="17"/>
      <c r="C724" s="47"/>
      <c r="D724" s="47"/>
      <c r="E724" s="47"/>
      <c r="F724" s="51"/>
      <c r="G724" s="16"/>
      <c r="H724" s="16"/>
      <c r="I724" s="23"/>
      <c r="J724" s="16"/>
      <c r="K724" s="16"/>
      <c r="L724" s="16"/>
      <c r="M724" s="16"/>
      <c r="N724" s="16"/>
      <c r="O724" s="16"/>
    </row>
    <row r="725" spans="1:15" s="1" customFormat="1" ht="13.5" thickBot="1" x14ac:dyDescent="0.25">
      <c r="A725" s="18"/>
      <c r="B725" s="4"/>
      <c r="C725" s="48"/>
      <c r="D725" s="48"/>
      <c r="E725" s="48"/>
      <c r="F725" s="58"/>
      <c r="G725" s="25"/>
      <c r="H725" s="25"/>
      <c r="I725" s="24"/>
      <c r="J725" s="25"/>
      <c r="K725" s="25"/>
      <c r="L725" s="25"/>
      <c r="M725" s="25"/>
      <c r="N725" s="25"/>
      <c r="O725" s="25"/>
    </row>
    <row r="726" spans="1:15" s="1" customFormat="1" x14ac:dyDescent="0.2">
      <c r="A726" s="17"/>
      <c r="C726" s="47"/>
      <c r="D726" s="47"/>
      <c r="E726" s="47"/>
      <c r="F726" s="51"/>
      <c r="G726" s="16"/>
      <c r="H726" s="16"/>
      <c r="I726" s="23"/>
      <c r="J726" s="16"/>
      <c r="K726" s="16"/>
      <c r="L726" s="16"/>
      <c r="M726" s="16"/>
      <c r="N726" s="16"/>
      <c r="O726" s="16"/>
    </row>
    <row r="727" spans="1:15" s="1" customFormat="1" x14ac:dyDescent="0.2">
      <c r="A727" s="17"/>
      <c r="C727" s="47"/>
      <c r="D727" s="47"/>
      <c r="E727" s="47"/>
      <c r="F727" s="51"/>
      <c r="G727" s="16"/>
      <c r="H727" s="16"/>
      <c r="I727" s="23"/>
      <c r="J727" s="16"/>
      <c r="K727" s="16"/>
      <c r="L727" s="16"/>
      <c r="M727" s="16"/>
      <c r="N727" s="16"/>
      <c r="O727" s="16"/>
    </row>
    <row r="728" spans="1:15" s="1" customFormat="1" x14ac:dyDescent="0.2">
      <c r="A728" s="17"/>
      <c r="C728" s="47"/>
      <c r="D728" s="47"/>
      <c r="E728" s="47"/>
      <c r="F728" s="51"/>
      <c r="G728" s="16"/>
      <c r="H728" s="16"/>
      <c r="I728" s="23"/>
      <c r="J728" s="16"/>
      <c r="K728" s="16"/>
      <c r="L728" s="16"/>
      <c r="M728" s="16"/>
      <c r="N728" s="16"/>
      <c r="O728" s="16"/>
    </row>
    <row r="729" spans="1:15" s="1" customFormat="1" x14ac:dyDescent="0.2">
      <c r="A729" s="17"/>
      <c r="C729" s="47"/>
      <c r="D729" s="47"/>
      <c r="E729" s="47"/>
      <c r="F729" s="51"/>
      <c r="G729" s="16"/>
      <c r="H729" s="16"/>
      <c r="I729" s="23"/>
      <c r="J729" s="16"/>
      <c r="K729" s="16"/>
      <c r="L729" s="16"/>
      <c r="M729" s="16"/>
      <c r="N729" s="16"/>
      <c r="O729" s="16"/>
    </row>
    <row r="730" spans="1:15" s="1" customFormat="1" x14ac:dyDescent="0.2">
      <c r="A730" s="17"/>
      <c r="C730" s="47"/>
      <c r="D730" s="47"/>
      <c r="E730" s="47"/>
      <c r="F730" s="51"/>
      <c r="G730" s="16"/>
      <c r="H730" s="16"/>
      <c r="I730" s="23"/>
      <c r="J730" s="16"/>
      <c r="K730" s="16"/>
      <c r="L730" s="16"/>
      <c r="M730" s="16"/>
      <c r="N730" s="16"/>
      <c r="O730" s="16"/>
    </row>
    <row r="731" spans="1:15" s="1" customFormat="1" x14ac:dyDescent="0.2">
      <c r="A731" s="17"/>
      <c r="C731" s="47"/>
      <c r="D731" s="47"/>
      <c r="E731" s="47"/>
      <c r="F731" s="51"/>
      <c r="G731" s="16"/>
      <c r="H731" s="16"/>
      <c r="I731" s="23"/>
      <c r="J731" s="16"/>
      <c r="K731" s="16"/>
      <c r="L731" s="16"/>
      <c r="M731" s="16"/>
      <c r="N731" s="16"/>
      <c r="O731" s="16"/>
    </row>
    <row r="732" spans="1:15" s="1" customFormat="1" x14ac:dyDescent="0.2">
      <c r="A732" s="17"/>
      <c r="C732" s="47"/>
      <c r="D732" s="47"/>
      <c r="E732" s="47"/>
      <c r="F732" s="51"/>
      <c r="G732" s="16"/>
      <c r="H732" s="16"/>
      <c r="I732" s="23"/>
      <c r="J732" s="16"/>
      <c r="K732" s="16"/>
      <c r="L732" s="16"/>
      <c r="M732" s="16"/>
      <c r="N732" s="16"/>
      <c r="O732" s="16"/>
    </row>
    <row r="733" spans="1:15" s="1" customFormat="1" x14ac:dyDescent="0.2">
      <c r="A733" s="17"/>
      <c r="C733" s="47"/>
      <c r="D733" s="47"/>
      <c r="E733" s="47"/>
      <c r="F733" s="51"/>
      <c r="G733" s="16"/>
      <c r="H733" s="16"/>
      <c r="I733" s="23"/>
      <c r="J733" s="16"/>
      <c r="K733" s="16"/>
      <c r="L733" s="16"/>
      <c r="M733" s="16"/>
      <c r="N733" s="16"/>
      <c r="O733" s="16"/>
    </row>
    <row r="734" spans="1:15" s="1" customFormat="1" x14ac:dyDescent="0.2">
      <c r="A734" s="17"/>
      <c r="C734" s="47"/>
      <c r="D734" s="47"/>
      <c r="E734" s="47"/>
      <c r="F734" s="51"/>
      <c r="G734" s="16"/>
      <c r="H734" s="16"/>
      <c r="I734" s="23"/>
      <c r="J734" s="16"/>
      <c r="K734" s="16"/>
      <c r="L734" s="16"/>
      <c r="M734" s="16"/>
      <c r="N734" s="16"/>
      <c r="O734" s="16"/>
    </row>
    <row r="735" spans="1:15" s="1" customFormat="1" x14ac:dyDescent="0.2">
      <c r="A735" s="17"/>
      <c r="C735" s="47"/>
      <c r="D735" s="47"/>
      <c r="E735" s="47"/>
      <c r="F735" s="51"/>
      <c r="G735" s="16"/>
      <c r="H735" s="16"/>
      <c r="I735" s="23"/>
      <c r="J735" s="16"/>
      <c r="K735" s="16"/>
      <c r="L735" s="16"/>
      <c r="M735" s="16"/>
      <c r="N735" s="16"/>
      <c r="O735" s="16"/>
    </row>
    <row r="736" spans="1:15" s="1" customFormat="1" x14ac:dyDescent="0.2">
      <c r="A736" s="17"/>
      <c r="C736" s="47"/>
      <c r="D736" s="47"/>
      <c r="E736" s="47"/>
      <c r="F736" s="51"/>
      <c r="G736" s="16"/>
      <c r="H736" s="16"/>
      <c r="I736" s="23"/>
      <c r="J736" s="16"/>
      <c r="K736" s="16"/>
      <c r="L736" s="16"/>
      <c r="M736" s="16"/>
      <c r="N736" s="16"/>
      <c r="O736" s="16"/>
    </row>
    <row r="737" spans="1:18" s="1" customFormat="1" ht="13.5" thickBot="1" x14ac:dyDescent="0.25">
      <c r="A737" s="18"/>
      <c r="B737" s="4"/>
      <c r="C737" s="48"/>
      <c r="D737" s="48"/>
      <c r="E737" s="48"/>
      <c r="F737" s="58"/>
      <c r="G737" s="25"/>
      <c r="H737" s="25"/>
      <c r="I737" s="24"/>
      <c r="J737" s="25"/>
      <c r="K737" s="25"/>
      <c r="L737" s="25"/>
      <c r="M737" s="25"/>
      <c r="N737" s="25"/>
      <c r="O737" s="25"/>
    </row>
    <row r="738" spans="1:18" s="1" customFormat="1" x14ac:dyDescent="0.2">
      <c r="A738" s="17"/>
      <c r="C738" s="47"/>
      <c r="D738" s="47"/>
      <c r="E738" s="47"/>
      <c r="F738" s="51"/>
      <c r="G738" s="16"/>
      <c r="H738" s="16"/>
      <c r="I738" s="23"/>
      <c r="J738" s="16"/>
      <c r="K738" s="16"/>
      <c r="L738" s="16"/>
      <c r="M738" s="16"/>
      <c r="N738" s="16"/>
      <c r="O738" s="16"/>
    </row>
    <row r="739" spans="1:18" s="1" customFormat="1" x14ac:dyDescent="0.2">
      <c r="A739" s="17"/>
      <c r="C739" s="47"/>
      <c r="D739" s="47"/>
      <c r="E739" s="47"/>
      <c r="F739" s="51"/>
      <c r="G739" s="16"/>
      <c r="H739" s="16"/>
      <c r="I739" s="23"/>
      <c r="J739" s="16"/>
      <c r="K739" s="16"/>
      <c r="L739" s="16"/>
      <c r="M739" s="16"/>
      <c r="N739" s="16"/>
      <c r="O739" s="16"/>
    </row>
    <row r="740" spans="1:18" s="1" customFormat="1" x14ac:dyDescent="0.2">
      <c r="A740" s="17"/>
      <c r="C740" s="47"/>
      <c r="D740" s="47"/>
      <c r="E740" s="47"/>
      <c r="F740" s="51"/>
      <c r="G740" s="16"/>
      <c r="H740" s="16"/>
      <c r="I740" s="23"/>
      <c r="J740" s="16"/>
      <c r="K740" s="16"/>
      <c r="L740" s="16"/>
      <c r="M740" s="16"/>
      <c r="N740" s="16"/>
      <c r="O740" s="16"/>
    </row>
    <row r="741" spans="1:18" s="1" customFormat="1" x14ac:dyDescent="0.2">
      <c r="A741" s="17"/>
      <c r="C741" s="47"/>
      <c r="D741" s="47"/>
      <c r="E741" s="47"/>
      <c r="F741" s="51"/>
      <c r="G741" s="16"/>
      <c r="H741" s="16"/>
      <c r="I741" s="23"/>
      <c r="J741" s="16"/>
      <c r="K741" s="16"/>
      <c r="L741" s="16"/>
      <c r="M741" s="16"/>
      <c r="N741" s="16"/>
      <c r="O741" s="16"/>
    </row>
    <row r="742" spans="1:18" x14ac:dyDescent="0.2">
      <c r="A742" s="17"/>
      <c r="B742" s="1"/>
      <c r="C742" s="47"/>
      <c r="D742" s="47"/>
      <c r="E742" s="47"/>
      <c r="F742" s="51"/>
      <c r="G742" s="16"/>
      <c r="H742" s="16"/>
      <c r="I742" s="23"/>
      <c r="J742" s="16"/>
      <c r="K742" s="16"/>
      <c r="L742" s="16"/>
      <c r="M742" s="16"/>
      <c r="N742" s="16"/>
      <c r="O742" s="16"/>
      <c r="P742" s="1"/>
      <c r="Q742" s="1"/>
      <c r="R742" s="1"/>
    </row>
    <row r="743" spans="1:18" x14ac:dyDescent="0.2">
      <c r="A743" s="17"/>
      <c r="B743" s="1"/>
      <c r="C743" s="47"/>
      <c r="D743" s="47"/>
      <c r="E743" s="47"/>
      <c r="F743" s="51"/>
      <c r="G743" s="16"/>
      <c r="H743" s="16"/>
      <c r="I743" s="23"/>
      <c r="J743" s="16"/>
      <c r="K743" s="16"/>
      <c r="L743" s="16"/>
      <c r="M743" s="16"/>
      <c r="N743" s="16"/>
      <c r="O743" s="16"/>
      <c r="P743" s="1"/>
      <c r="Q743" s="1"/>
      <c r="R743" s="1"/>
    </row>
    <row r="744" spans="1:18" x14ac:dyDescent="0.2">
      <c r="A744" s="17"/>
      <c r="B744" s="1"/>
      <c r="C744" s="47"/>
      <c r="D744" s="47"/>
      <c r="E744" s="47"/>
      <c r="F744" s="51"/>
      <c r="G744" s="16"/>
      <c r="H744" s="16"/>
      <c r="I744" s="23"/>
      <c r="J744" s="16"/>
      <c r="K744" s="16"/>
      <c r="L744" s="16"/>
      <c r="M744" s="16"/>
      <c r="N744" s="16"/>
      <c r="O744" s="16"/>
      <c r="P744" s="1"/>
      <c r="Q744" s="1"/>
      <c r="R744" s="1"/>
    </row>
    <row r="745" spans="1:18" x14ac:dyDescent="0.2">
      <c r="A745" s="17"/>
      <c r="B745" s="1"/>
      <c r="C745" s="47"/>
      <c r="D745" s="47"/>
      <c r="E745" s="47"/>
      <c r="F745" s="51"/>
      <c r="G745" s="16"/>
      <c r="H745" s="16"/>
      <c r="I745" s="23"/>
      <c r="J745" s="16"/>
      <c r="K745" s="16"/>
      <c r="L745" s="16"/>
      <c r="M745" s="16"/>
      <c r="N745" s="16"/>
      <c r="O745" s="16"/>
      <c r="P745" s="1"/>
      <c r="Q745" s="1"/>
      <c r="R745" s="1"/>
    </row>
    <row r="746" spans="1:18" x14ac:dyDescent="0.2">
      <c r="A746" s="17"/>
      <c r="B746" s="1"/>
      <c r="C746" s="47"/>
      <c r="D746" s="47"/>
      <c r="E746" s="47"/>
      <c r="F746" s="51"/>
      <c r="G746" s="16"/>
      <c r="H746" s="16"/>
      <c r="I746" s="23"/>
      <c r="J746" s="16"/>
      <c r="K746" s="16"/>
      <c r="L746" s="16"/>
      <c r="M746" s="16"/>
      <c r="N746" s="16"/>
      <c r="O746" s="16"/>
      <c r="P746" s="1"/>
      <c r="Q746" s="1"/>
      <c r="R746" s="1"/>
    </row>
    <row r="747" spans="1:18" x14ac:dyDescent="0.2">
      <c r="A747" s="17"/>
      <c r="B747" s="1"/>
      <c r="C747" s="47"/>
      <c r="D747" s="47"/>
      <c r="E747" s="47"/>
      <c r="F747" s="51"/>
      <c r="G747" s="16"/>
      <c r="H747" s="16"/>
      <c r="I747" s="23"/>
      <c r="J747" s="16"/>
      <c r="K747" s="16"/>
      <c r="L747" s="16"/>
      <c r="M747" s="16"/>
      <c r="N747" s="16"/>
      <c r="O747" s="16"/>
      <c r="P747" s="1"/>
      <c r="Q747" s="1"/>
      <c r="R747" s="1"/>
    </row>
    <row r="748" spans="1:18" x14ac:dyDescent="0.2">
      <c r="A748" s="17"/>
      <c r="B748" s="1"/>
      <c r="C748" s="47"/>
      <c r="D748" s="47"/>
      <c r="E748" s="47"/>
      <c r="F748" s="51"/>
      <c r="G748" s="16"/>
      <c r="H748" s="16"/>
      <c r="I748" s="23"/>
      <c r="J748" s="16"/>
      <c r="K748" s="16"/>
      <c r="L748" s="16"/>
      <c r="M748" s="16"/>
      <c r="N748" s="16"/>
      <c r="O748" s="16"/>
      <c r="P748" s="1"/>
      <c r="Q748" s="1"/>
      <c r="R748" s="1"/>
    </row>
    <row r="749" spans="1:18" ht="13.5" thickBot="1" x14ac:dyDescent="0.25">
      <c r="A749" s="18"/>
      <c r="B749" s="4"/>
      <c r="C749" s="48"/>
      <c r="D749" s="48"/>
      <c r="E749" s="48"/>
      <c r="F749" s="58"/>
      <c r="G749" s="25"/>
      <c r="H749" s="25"/>
      <c r="I749" s="24"/>
      <c r="J749" s="25"/>
      <c r="K749" s="25"/>
      <c r="L749" s="25"/>
      <c r="M749" s="25"/>
      <c r="N749" s="25"/>
      <c r="O749" s="25"/>
      <c r="P749" s="1"/>
      <c r="Q749" s="1"/>
      <c r="R749" s="1"/>
    </row>
    <row r="750" spans="1:18" x14ac:dyDescent="0.2">
      <c r="A750" s="17"/>
      <c r="B750" s="1"/>
      <c r="C750" s="47"/>
      <c r="D750" s="47"/>
      <c r="E750" s="47"/>
      <c r="F750" s="51"/>
      <c r="G750" s="16"/>
      <c r="H750" s="16"/>
      <c r="I750" s="23"/>
      <c r="J750" s="16"/>
      <c r="K750" s="16"/>
      <c r="L750" s="16"/>
      <c r="M750" s="16"/>
      <c r="N750" s="16"/>
      <c r="O750" s="16"/>
      <c r="P750" s="1"/>
      <c r="Q750" s="1"/>
      <c r="R750" s="1"/>
    </row>
    <row r="751" spans="1:18" x14ac:dyDescent="0.2">
      <c r="A751" s="17"/>
      <c r="B751" s="1"/>
      <c r="C751" s="47"/>
      <c r="D751" s="47"/>
      <c r="E751" s="47"/>
      <c r="F751" s="51"/>
      <c r="G751" s="16"/>
      <c r="H751" s="16"/>
      <c r="I751" s="23"/>
      <c r="J751" s="16"/>
      <c r="K751" s="16"/>
      <c r="L751" s="16"/>
      <c r="M751" s="16"/>
      <c r="N751" s="16"/>
      <c r="O751" s="16"/>
      <c r="P751" s="1"/>
      <c r="Q751" s="1"/>
      <c r="R751" s="1"/>
    </row>
    <row r="752" spans="1:18" x14ac:dyDescent="0.2">
      <c r="A752" s="17"/>
      <c r="B752" s="1"/>
      <c r="C752" s="47"/>
      <c r="D752" s="47"/>
      <c r="E752" s="47"/>
      <c r="F752" s="51"/>
      <c r="G752" s="16"/>
      <c r="H752" s="16"/>
      <c r="I752" s="23"/>
      <c r="J752" s="16"/>
      <c r="K752" s="16"/>
      <c r="L752" s="16"/>
      <c r="M752" s="16"/>
      <c r="N752" s="16"/>
      <c r="O752" s="16"/>
      <c r="P752" s="1"/>
      <c r="Q752" s="1"/>
      <c r="R752" s="1"/>
    </row>
    <row r="753" spans="1:18" x14ac:dyDescent="0.2">
      <c r="A753" s="17"/>
      <c r="B753" s="1"/>
      <c r="C753" s="47"/>
      <c r="D753" s="47"/>
      <c r="E753" s="47"/>
      <c r="F753" s="51"/>
      <c r="G753" s="16"/>
      <c r="H753" s="16"/>
      <c r="I753" s="23"/>
      <c r="J753" s="16"/>
      <c r="K753" s="16"/>
      <c r="L753" s="16"/>
      <c r="M753" s="16"/>
      <c r="N753" s="16"/>
      <c r="O753" s="16"/>
      <c r="P753" s="1"/>
      <c r="Q753" s="1"/>
      <c r="R753" s="1"/>
    </row>
    <row r="754" spans="1:18" x14ac:dyDescent="0.2">
      <c r="A754" s="17"/>
      <c r="B754" s="1"/>
      <c r="C754" s="47"/>
      <c r="D754" s="47"/>
      <c r="E754" s="47"/>
      <c r="F754" s="51"/>
      <c r="G754" s="16"/>
      <c r="H754" s="16"/>
      <c r="I754" s="23"/>
      <c r="J754" s="16"/>
      <c r="K754" s="16"/>
      <c r="L754" s="16"/>
      <c r="M754" s="16"/>
      <c r="N754" s="16"/>
      <c r="O754" s="16"/>
      <c r="P754" s="1"/>
      <c r="Q754" s="1"/>
      <c r="R754" s="1"/>
    </row>
    <row r="755" spans="1:18" x14ac:dyDescent="0.2">
      <c r="A755" s="17"/>
      <c r="B755" s="1"/>
      <c r="C755" s="47"/>
      <c r="D755" s="47"/>
      <c r="E755" s="47"/>
      <c r="F755" s="51"/>
      <c r="G755" s="16"/>
      <c r="H755" s="16"/>
      <c r="I755" s="23"/>
      <c r="J755" s="16"/>
      <c r="K755" s="16"/>
      <c r="L755" s="16"/>
      <c r="M755" s="16"/>
      <c r="N755" s="16"/>
      <c r="O755" s="16"/>
      <c r="P755" s="1"/>
      <c r="Q755" s="1"/>
      <c r="R755" s="1"/>
    </row>
    <row r="756" spans="1:18" x14ac:dyDescent="0.2">
      <c r="A756" s="17"/>
      <c r="B756" s="1"/>
      <c r="C756" s="47"/>
      <c r="D756" s="47"/>
      <c r="E756" s="47"/>
      <c r="F756" s="51"/>
      <c r="G756" s="16"/>
      <c r="H756" s="16"/>
      <c r="I756" s="23"/>
      <c r="J756" s="16"/>
      <c r="K756" s="16"/>
      <c r="L756" s="16"/>
      <c r="M756" s="16"/>
      <c r="N756" s="16"/>
      <c r="O756" s="16"/>
      <c r="P756" s="1"/>
      <c r="Q756" s="1"/>
      <c r="R756" s="1"/>
    </row>
    <row r="757" spans="1:18" x14ac:dyDescent="0.2">
      <c r="A757" s="17"/>
      <c r="B757" s="1"/>
      <c r="C757" s="47"/>
      <c r="D757" s="47"/>
      <c r="E757" s="47"/>
      <c r="F757" s="51"/>
      <c r="G757" s="16"/>
      <c r="H757" s="16"/>
      <c r="I757" s="23"/>
      <c r="J757" s="16"/>
      <c r="K757" s="16"/>
      <c r="L757" s="16"/>
      <c r="M757" s="16"/>
      <c r="N757" s="16"/>
      <c r="O757" s="16"/>
      <c r="P757" s="1"/>
      <c r="Q757" s="1"/>
      <c r="R757" s="1"/>
    </row>
    <row r="758" spans="1:18" x14ac:dyDescent="0.2">
      <c r="A758" s="17"/>
      <c r="B758" s="1"/>
      <c r="C758" s="47"/>
      <c r="D758" s="47"/>
      <c r="E758" s="47"/>
      <c r="F758" s="51"/>
      <c r="G758" s="16"/>
      <c r="H758" s="16"/>
      <c r="I758" s="23"/>
      <c r="J758" s="16"/>
      <c r="K758" s="16"/>
      <c r="L758" s="16"/>
      <c r="M758" s="16"/>
      <c r="N758" s="16"/>
      <c r="O758" s="16"/>
      <c r="P758" s="1"/>
      <c r="Q758" s="1"/>
      <c r="R758" s="1"/>
    </row>
    <row r="759" spans="1:18" x14ac:dyDescent="0.2">
      <c r="A759" s="17"/>
      <c r="B759" s="1"/>
      <c r="C759" s="47"/>
      <c r="D759" s="47"/>
      <c r="E759" s="47"/>
      <c r="F759" s="51"/>
      <c r="G759" s="16"/>
      <c r="H759" s="16"/>
      <c r="I759" s="23"/>
      <c r="J759" s="16"/>
      <c r="K759" s="16"/>
      <c r="L759" s="16"/>
      <c r="M759" s="16"/>
      <c r="N759" s="16"/>
      <c r="O759" s="16"/>
      <c r="P759" s="1"/>
      <c r="Q759" s="1"/>
      <c r="R759" s="1"/>
    </row>
    <row r="760" spans="1:18" x14ac:dyDescent="0.2">
      <c r="A760" s="17"/>
      <c r="B760" s="1"/>
      <c r="C760" s="47"/>
      <c r="D760" s="47"/>
      <c r="E760" s="47"/>
      <c r="F760" s="51"/>
      <c r="G760" s="16"/>
      <c r="H760" s="16"/>
      <c r="I760" s="23"/>
      <c r="J760" s="16"/>
      <c r="K760" s="16"/>
      <c r="L760" s="16"/>
      <c r="M760" s="16"/>
      <c r="N760" s="16"/>
      <c r="O760" s="16"/>
      <c r="P760" s="1"/>
      <c r="Q760" s="1"/>
      <c r="R760" s="1"/>
    </row>
    <row r="761" spans="1:18" ht="13.5" thickBot="1" x14ac:dyDescent="0.25">
      <c r="A761" s="18"/>
      <c r="B761" s="4"/>
      <c r="C761" s="47"/>
      <c r="D761" s="47"/>
      <c r="E761" s="47"/>
      <c r="F761" s="51"/>
      <c r="G761" s="16"/>
      <c r="H761" s="16"/>
      <c r="I761" s="23"/>
      <c r="J761" s="25"/>
      <c r="K761" s="16"/>
      <c r="L761" s="16"/>
      <c r="M761" s="16"/>
      <c r="N761" s="16"/>
      <c r="O761" s="16"/>
      <c r="P761" s="1"/>
      <c r="Q761" s="1"/>
      <c r="R761" s="1"/>
    </row>
    <row r="762" spans="1:18" x14ac:dyDescent="0.2">
      <c r="F762" s="38"/>
      <c r="K762" s="1"/>
      <c r="L762" s="1"/>
      <c r="M762" s="1"/>
      <c r="N762" s="1"/>
      <c r="O762" s="16"/>
      <c r="P762" s="35"/>
      <c r="Q762" s="35"/>
      <c r="R762" s="35"/>
    </row>
    <row r="763" spans="1:18" x14ac:dyDescent="0.2">
      <c r="F763" s="38"/>
      <c r="K763" s="1"/>
      <c r="L763" s="1"/>
      <c r="M763" s="1"/>
      <c r="N763" s="1"/>
    </row>
    <row r="764" spans="1:18" x14ac:dyDescent="0.2">
      <c r="F764" s="38"/>
      <c r="K764" s="1"/>
      <c r="L764" s="1"/>
      <c r="M764" s="1"/>
      <c r="N764" s="1"/>
      <c r="O764" s="21"/>
    </row>
    <row r="765" spans="1:18" x14ac:dyDescent="0.2">
      <c r="F765" s="38"/>
    </row>
    <row r="766" spans="1:18" x14ac:dyDescent="0.2">
      <c r="F766" s="38"/>
    </row>
    <row r="767" spans="1:18" x14ac:dyDescent="0.2">
      <c r="F767" s="38"/>
    </row>
    <row r="768" spans="1:18" x14ac:dyDescent="0.2">
      <c r="F768" s="38"/>
    </row>
    <row r="769" spans="6:6" x14ac:dyDescent="0.2">
      <c r="F769" s="38"/>
    </row>
    <row r="770" spans="6:6" x14ac:dyDescent="0.2">
      <c r="F770" s="38"/>
    </row>
    <row r="771" spans="6:6" x14ac:dyDescent="0.2">
      <c r="F771" s="38"/>
    </row>
    <row r="772" spans="6:6" x14ac:dyDescent="0.2">
      <c r="F772" s="38"/>
    </row>
    <row r="773" spans="6:6" x14ac:dyDescent="0.2">
      <c r="F773" s="38"/>
    </row>
    <row r="774" spans="6:6" x14ac:dyDescent="0.2">
      <c r="F774" s="38"/>
    </row>
    <row r="775" spans="6:6" x14ac:dyDescent="0.2">
      <c r="F775" s="38"/>
    </row>
    <row r="776" spans="6:6" x14ac:dyDescent="0.2">
      <c r="F776" s="38"/>
    </row>
    <row r="777" spans="6:6" x14ac:dyDescent="0.2">
      <c r="F777" s="38"/>
    </row>
    <row r="778" spans="6:6" x14ac:dyDescent="0.2">
      <c r="F778" s="38"/>
    </row>
    <row r="779" spans="6:6" x14ac:dyDescent="0.2">
      <c r="F779" s="38"/>
    </row>
    <row r="780" spans="6:6" x14ac:dyDescent="0.2">
      <c r="F780" s="38"/>
    </row>
    <row r="781" spans="6:6" x14ac:dyDescent="0.2">
      <c r="F781" s="38"/>
    </row>
    <row r="782" spans="6:6" x14ac:dyDescent="0.2">
      <c r="F782" s="38"/>
    </row>
    <row r="783" spans="6:6" x14ac:dyDescent="0.2">
      <c r="F783" s="38"/>
    </row>
    <row r="784" spans="6:6" x14ac:dyDescent="0.2">
      <c r="F784" s="38"/>
    </row>
    <row r="785" spans="6:6" x14ac:dyDescent="0.2">
      <c r="F785" s="38"/>
    </row>
    <row r="786" spans="6:6" x14ac:dyDescent="0.2">
      <c r="F786" s="38"/>
    </row>
    <row r="787" spans="6:6" x14ac:dyDescent="0.2">
      <c r="F787" s="38"/>
    </row>
    <row r="788" spans="6:6" x14ac:dyDescent="0.2">
      <c r="F788" s="38"/>
    </row>
    <row r="789" spans="6:6" x14ac:dyDescent="0.2">
      <c r="F789" s="38"/>
    </row>
    <row r="790" spans="6:6" x14ac:dyDescent="0.2">
      <c r="F790" s="38"/>
    </row>
    <row r="791" spans="6:6" x14ac:dyDescent="0.2">
      <c r="F791" s="38"/>
    </row>
    <row r="792" spans="6:6" x14ac:dyDescent="0.2">
      <c r="F792" s="38"/>
    </row>
    <row r="793" spans="6:6" x14ac:dyDescent="0.2">
      <c r="F793" s="38"/>
    </row>
    <row r="794" spans="6:6" x14ac:dyDescent="0.2">
      <c r="F794" s="38"/>
    </row>
    <row r="795" spans="6:6" x14ac:dyDescent="0.2">
      <c r="F795" s="38"/>
    </row>
    <row r="796" spans="6:6" x14ac:dyDescent="0.2">
      <c r="F796" s="38"/>
    </row>
    <row r="797" spans="6:6" x14ac:dyDescent="0.2">
      <c r="F797" s="38"/>
    </row>
    <row r="798" spans="6:6" x14ac:dyDescent="0.2">
      <c r="F798" s="38"/>
    </row>
    <row r="799" spans="6:6" x14ac:dyDescent="0.2">
      <c r="F799" s="38"/>
    </row>
    <row r="800" spans="6:6" x14ac:dyDescent="0.2">
      <c r="F800" s="38"/>
    </row>
    <row r="801" spans="6:6" x14ac:dyDescent="0.2">
      <c r="F801" s="38"/>
    </row>
    <row r="802" spans="6:6" x14ac:dyDescent="0.2">
      <c r="F802" s="38"/>
    </row>
    <row r="803" spans="6:6" x14ac:dyDescent="0.2">
      <c r="F803" s="38"/>
    </row>
    <row r="804" spans="6:6" x14ac:dyDescent="0.2">
      <c r="F804" s="38"/>
    </row>
    <row r="805" spans="6:6" x14ac:dyDescent="0.2">
      <c r="F805" s="38"/>
    </row>
    <row r="806" spans="6:6" x14ac:dyDescent="0.2">
      <c r="F806" s="38"/>
    </row>
    <row r="807" spans="6:6" x14ac:dyDescent="0.2">
      <c r="F807" s="38"/>
    </row>
    <row r="808" spans="6:6" x14ac:dyDescent="0.2">
      <c r="F808" s="38"/>
    </row>
    <row r="809" spans="6:6" x14ac:dyDescent="0.2">
      <c r="F809" s="38"/>
    </row>
    <row r="810" spans="6:6" x14ac:dyDescent="0.2">
      <c r="F810" s="38"/>
    </row>
    <row r="811" spans="6:6" x14ac:dyDescent="0.2">
      <c r="F811" s="38"/>
    </row>
    <row r="812" spans="6:6" x14ac:dyDescent="0.2">
      <c r="F812" s="38"/>
    </row>
    <row r="813" spans="6:6" x14ac:dyDescent="0.2">
      <c r="F813" s="38"/>
    </row>
    <row r="814" spans="6:6" x14ac:dyDescent="0.2">
      <c r="F814" s="38"/>
    </row>
    <row r="815" spans="6:6" x14ac:dyDescent="0.2">
      <c r="F815" s="38"/>
    </row>
    <row r="816" spans="6:6" x14ac:dyDescent="0.2">
      <c r="F816" s="38"/>
    </row>
    <row r="817" spans="6:6" x14ac:dyDescent="0.2">
      <c r="F817" s="38"/>
    </row>
    <row r="818" spans="6:6" x14ac:dyDescent="0.2">
      <c r="F818" s="38"/>
    </row>
    <row r="819" spans="6:6" x14ac:dyDescent="0.2">
      <c r="F819" s="38"/>
    </row>
    <row r="820" spans="6:6" x14ac:dyDescent="0.2">
      <c r="F820" s="38"/>
    </row>
    <row r="821" spans="6:6" x14ac:dyDescent="0.2">
      <c r="F821" s="38"/>
    </row>
    <row r="822" spans="6:6" x14ac:dyDescent="0.2">
      <c r="F822" s="38"/>
    </row>
    <row r="823" spans="6:6" x14ac:dyDescent="0.2">
      <c r="F823" s="38"/>
    </row>
    <row r="824" spans="6:6" x14ac:dyDescent="0.2">
      <c r="F824" s="38"/>
    </row>
    <row r="825" spans="6:6" x14ac:dyDescent="0.2">
      <c r="F825" s="38"/>
    </row>
    <row r="826" spans="6:6" x14ac:dyDescent="0.2">
      <c r="F826" s="38"/>
    </row>
    <row r="827" spans="6:6" x14ac:dyDescent="0.2">
      <c r="F827" s="38"/>
    </row>
    <row r="828" spans="6:6" x14ac:dyDescent="0.2">
      <c r="F828" s="38"/>
    </row>
    <row r="829" spans="6:6" x14ac:dyDescent="0.2">
      <c r="F829" s="38"/>
    </row>
    <row r="830" spans="6:6" x14ac:dyDescent="0.2">
      <c r="F830" s="38"/>
    </row>
    <row r="831" spans="6:6" x14ac:dyDescent="0.2">
      <c r="F831" s="38"/>
    </row>
    <row r="832" spans="6:6" x14ac:dyDescent="0.2">
      <c r="F832" s="38"/>
    </row>
    <row r="833" spans="6:6" x14ac:dyDescent="0.2">
      <c r="F833" s="38"/>
    </row>
    <row r="834" spans="6:6" x14ac:dyDescent="0.2">
      <c r="F834" s="38"/>
    </row>
    <row r="835" spans="6:6" x14ac:dyDescent="0.2">
      <c r="F835" s="38"/>
    </row>
    <row r="836" spans="6:6" x14ac:dyDescent="0.2">
      <c r="F836" s="38"/>
    </row>
    <row r="837" spans="6:6" x14ac:dyDescent="0.2">
      <c r="F837" s="38"/>
    </row>
    <row r="838" spans="6:6" x14ac:dyDescent="0.2">
      <c r="F838" s="38"/>
    </row>
    <row r="839" spans="6:6" x14ac:dyDescent="0.2">
      <c r="F839" s="38"/>
    </row>
    <row r="840" spans="6:6" x14ac:dyDescent="0.2">
      <c r="F840" s="38"/>
    </row>
    <row r="841" spans="6:6" x14ac:dyDescent="0.2">
      <c r="F841" s="38"/>
    </row>
    <row r="842" spans="6:6" x14ac:dyDescent="0.2">
      <c r="F842" s="38"/>
    </row>
    <row r="843" spans="6:6" x14ac:dyDescent="0.2">
      <c r="F843" s="38"/>
    </row>
    <row r="844" spans="6:6" x14ac:dyDescent="0.2">
      <c r="F844" s="38"/>
    </row>
    <row r="845" spans="6:6" x14ac:dyDescent="0.2">
      <c r="F845" s="38"/>
    </row>
    <row r="846" spans="6:6" x14ac:dyDescent="0.2">
      <c r="F846" s="38"/>
    </row>
    <row r="847" spans="6:6" x14ac:dyDescent="0.2">
      <c r="F847" s="38"/>
    </row>
    <row r="848" spans="6:6" x14ac:dyDescent="0.2">
      <c r="F848" s="38"/>
    </row>
    <row r="849" spans="6:6" x14ac:dyDescent="0.2">
      <c r="F849" s="38"/>
    </row>
    <row r="850" spans="6:6" x14ac:dyDescent="0.2">
      <c r="F850" s="38"/>
    </row>
    <row r="851" spans="6:6" x14ac:dyDescent="0.2">
      <c r="F851" s="38"/>
    </row>
    <row r="852" spans="6:6" x14ac:dyDescent="0.2">
      <c r="F852" s="38"/>
    </row>
    <row r="853" spans="6:6" x14ac:dyDescent="0.2">
      <c r="F853" s="38"/>
    </row>
    <row r="854" spans="6:6" x14ac:dyDescent="0.2">
      <c r="F854" s="38"/>
    </row>
    <row r="855" spans="6:6" x14ac:dyDescent="0.2">
      <c r="F855" s="38"/>
    </row>
    <row r="856" spans="6:6" x14ac:dyDescent="0.2">
      <c r="F856" s="38"/>
    </row>
    <row r="857" spans="6:6" x14ac:dyDescent="0.2">
      <c r="F857" s="38"/>
    </row>
    <row r="858" spans="6:6" x14ac:dyDescent="0.2">
      <c r="F858" s="38"/>
    </row>
    <row r="859" spans="6:6" x14ac:dyDescent="0.2">
      <c r="F859" s="38"/>
    </row>
    <row r="860" spans="6:6" x14ac:dyDescent="0.2">
      <c r="F860" s="38"/>
    </row>
    <row r="861" spans="6:6" x14ac:dyDescent="0.2">
      <c r="F861" s="38"/>
    </row>
    <row r="862" spans="6:6" x14ac:dyDescent="0.2">
      <c r="F862" s="38"/>
    </row>
    <row r="863" spans="6:6" x14ac:dyDescent="0.2">
      <c r="F863" s="38"/>
    </row>
    <row r="864" spans="6:6" x14ac:dyDescent="0.2">
      <c r="F864" s="38"/>
    </row>
    <row r="865" spans="6:6" x14ac:dyDescent="0.2">
      <c r="F865" s="38"/>
    </row>
    <row r="866" spans="6:6" x14ac:dyDescent="0.2">
      <c r="F866" s="38"/>
    </row>
    <row r="867" spans="6:6" x14ac:dyDescent="0.2">
      <c r="F867" s="38"/>
    </row>
    <row r="868" spans="6:6" x14ac:dyDescent="0.2">
      <c r="F868" s="38"/>
    </row>
    <row r="869" spans="6:6" x14ac:dyDescent="0.2">
      <c r="F869" s="38"/>
    </row>
    <row r="870" spans="6:6" x14ac:dyDescent="0.2">
      <c r="F870" s="38"/>
    </row>
    <row r="871" spans="6:6" x14ac:dyDescent="0.2">
      <c r="F871" s="38"/>
    </row>
    <row r="872" spans="6:6" x14ac:dyDescent="0.2">
      <c r="F872" s="38"/>
    </row>
    <row r="873" spans="6:6" x14ac:dyDescent="0.2">
      <c r="F873" s="38"/>
    </row>
    <row r="874" spans="6:6" x14ac:dyDescent="0.2">
      <c r="F874" s="38"/>
    </row>
    <row r="875" spans="6:6" x14ac:dyDescent="0.2">
      <c r="F875" s="38"/>
    </row>
    <row r="876" spans="6:6" x14ac:dyDescent="0.2">
      <c r="F876" s="38"/>
    </row>
    <row r="877" spans="6:6" x14ac:dyDescent="0.2">
      <c r="F877" s="38"/>
    </row>
    <row r="878" spans="6:6" x14ac:dyDescent="0.2">
      <c r="F878" s="38"/>
    </row>
    <row r="879" spans="6:6" x14ac:dyDescent="0.2">
      <c r="F879" s="38"/>
    </row>
    <row r="880" spans="6:6" x14ac:dyDescent="0.2">
      <c r="F880" s="38"/>
    </row>
    <row r="881" spans="6:6" x14ac:dyDescent="0.2">
      <c r="F881" s="38"/>
    </row>
    <row r="882" spans="6:6" x14ac:dyDescent="0.2">
      <c r="F882" s="38"/>
    </row>
    <row r="883" spans="6:6" x14ac:dyDescent="0.2">
      <c r="F883" s="38"/>
    </row>
    <row r="884" spans="6:6" x14ac:dyDescent="0.2">
      <c r="F884" s="38"/>
    </row>
    <row r="885" spans="6:6" x14ac:dyDescent="0.2">
      <c r="F885" s="38"/>
    </row>
    <row r="886" spans="6:6" x14ac:dyDescent="0.2">
      <c r="F886" s="38"/>
    </row>
    <row r="887" spans="6:6" x14ac:dyDescent="0.2">
      <c r="F887" s="38"/>
    </row>
    <row r="888" spans="6:6" x14ac:dyDescent="0.2">
      <c r="F888" s="38"/>
    </row>
    <row r="889" spans="6:6" x14ac:dyDescent="0.2">
      <c r="F889" s="38"/>
    </row>
    <row r="890" spans="6:6" x14ac:dyDescent="0.2">
      <c r="F890" s="38"/>
    </row>
    <row r="891" spans="6:6" x14ac:dyDescent="0.2">
      <c r="F891" s="38"/>
    </row>
    <row r="892" spans="6:6" x14ac:dyDescent="0.2">
      <c r="F892" s="38"/>
    </row>
    <row r="893" spans="6:6" x14ac:dyDescent="0.2">
      <c r="F893" s="38"/>
    </row>
    <row r="894" spans="6:6" x14ac:dyDescent="0.2">
      <c r="F894" s="38"/>
    </row>
    <row r="895" spans="6:6" x14ac:dyDescent="0.2">
      <c r="F895" s="38"/>
    </row>
    <row r="896" spans="6:6" x14ac:dyDescent="0.2">
      <c r="F896" s="38"/>
    </row>
    <row r="897" spans="6:6" x14ac:dyDescent="0.2">
      <c r="F897" s="38"/>
    </row>
    <row r="898" spans="6:6" x14ac:dyDescent="0.2">
      <c r="F898" s="38"/>
    </row>
    <row r="899" spans="6:6" x14ac:dyDescent="0.2">
      <c r="F899" s="38"/>
    </row>
    <row r="900" spans="6:6" x14ac:dyDescent="0.2">
      <c r="F900" s="38"/>
    </row>
    <row r="901" spans="6:6" x14ac:dyDescent="0.2">
      <c r="F901" s="38"/>
    </row>
    <row r="902" spans="6:6" x14ac:dyDescent="0.2">
      <c r="F902" s="38"/>
    </row>
    <row r="903" spans="6:6" x14ac:dyDescent="0.2">
      <c r="F903" s="38"/>
    </row>
    <row r="904" spans="6:6" x14ac:dyDescent="0.2">
      <c r="F904" s="38"/>
    </row>
    <row r="905" spans="6:6" x14ac:dyDescent="0.2">
      <c r="F905" s="38"/>
    </row>
    <row r="906" spans="6:6" x14ac:dyDescent="0.2">
      <c r="F906" s="38"/>
    </row>
    <row r="907" spans="6:6" x14ac:dyDescent="0.2">
      <c r="F907" s="38"/>
    </row>
    <row r="908" spans="6:6" x14ac:dyDescent="0.2">
      <c r="F908" s="38"/>
    </row>
    <row r="909" spans="6:6" x14ac:dyDescent="0.2">
      <c r="F909" s="38"/>
    </row>
    <row r="910" spans="6:6" x14ac:dyDescent="0.2">
      <c r="F910" s="38"/>
    </row>
    <row r="911" spans="6:6" x14ac:dyDescent="0.2">
      <c r="F911" s="38"/>
    </row>
    <row r="912" spans="6:6" x14ac:dyDescent="0.2">
      <c r="F912" s="38"/>
    </row>
    <row r="913" spans="6:6" x14ac:dyDescent="0.2">
      <c r="F913" s="38"/>
    </row>
    <row r="914" spans="6:6" x14ac:dyDescent="0.2">
      <c r="F914" s="38"/>
    </row>
    <row r="915" spans="6:6" x14ac:dyDescent="0.2">
      <c r="F915" s="38"/>
    </row>
    <row r="916" spans="6:6" x14ac:dyDescent="0.2">
      <c r="F916" s="38"/>
    </row>
    <row r="917" spans="6:6" x14ac:dyDescent="0.2">
      <c r="F917" s="38"/>
    </row>
    <row r="918" spans="6:6" x14ac:dyDescent="0.2">
      <c r="F918" s="38"/>
    </row>
    <row r="919" spans="6:6" x14ac:dyDescent="0.2">
      <c r="F919" s="38"/>
    </row>
    <row r="920" spans="6:6" x14ac:dyDescent="0.2">
      <c r="F920" s="38"/>
    </row>
    <row r="921" spans="6:6" x14ac:dyDescent="0.2">
      <c r="F921" s="38"/>
    </row>
    <row r="922" spans="6:6" x14ac:dyDescent="0.2">
      <c r="F922" s="38"/>
    </row>
    <row r="923" spans="6:6" x14ac:dyDescent="0.2">
      <c r="F923" s="38"/>
    </row>
    <row r="924" spans="6:6" x14ac:dyDescent="0.2">
      <c r="F924" s="38"/>
    </row>
    <row r="925" spans="6:6" x14ac:dyDescent="0.2">
      <c r="F925" s="38"/>
    </row>
    <row r="926" spans="6:6" x14ac:dyDescent="0.2">
      <c r="F926" s="38"/>
    </row>
    <row r="927" spans="6:6" x14ac:dyDescent="0.2">
      <c r="F927" s="38"/>
    </row>
    <row r="928" spans="6:6" x14ac:dyDescent="0.2">
      <c r="F928" s="38"/>
    </row>
    <row r="929" spans="6:6" x14ac:dyDescent="0.2">
      <c r="F929" s="38"/>
    </row>
    <row r="930" spans="6:6" x14ac:dyDescent="0.2">
      <c r="F930" s="38"/>
    </row>
    <row r="931" spans="6:6" x14ac:dyDescent="0.2">
      <c r="F931" s="38"/>
    </row>
    <row r="932" spans="6:6" x14ac:dyDescent="0.2">
      <c r="F932" s="38"/>
    </row>
    <row r="933" spans="6:6" x14ac:dyDescent="0.2">
      <c r="F933" s="38"/>
    </row>
    <row r="934" spans="6:6" x14ac:dyDescent="0.2">
      <c r="F934" s="38"/>
    </row>
    <row r="935" spans="6:6" x14ac:dyDescent="0.2">
      <c r="F935" s="38"/>
    </row>
    <row r="936" spans="6:6" x14ac:dyDescent="0.2">
      <c r="F936" s="38"/>
    </row>
    <row r="937" spans="6:6" x14ac:dyDescent="0.2">
      <c r="F937" s="38"/>
    </row>
    <row r="938" spans="6:6" x14ac:dyDescent="0.2">
      <c r="F938" s="38"/>
    </row>
    <row r="939" spans="6:6" x14ac:dyDescent="0.2">
      <c r="F939" s="38"/>
    </row>
    <row r="940" spans="6:6" x14ac:dyDescent="0.2">
      <c r="F940" s="38"/>
    </row>
    <row r="941" spans="6:6" x14ac:dyDescent="0.2">
      <c r="F941" s="38"/>
    </row>
    <row r="942" spans="6:6" x14ac:dyDescent="0.2">
      <c r="F942" s="38"/>
    </row>
    <row r="943" spans="6:6" x14ac:dyDescent="0.2">
      <c r="F943" s="38"/>
    </row>
    <row r="944" spans="6:6" x14ac:dyDescent="0.2">
      <c r="F944" s="38"/>
    </row>
    <row r="945" spans="6:6" x14ac:dyDescent="0.2">
      <c r="F945" s="38"/>
    </row>
    <row r="946" spans="6:6" x14ac:dyDescent="0.2">
      <c r="F946" s="38"/>
    </row>
    <row r="947" spans="6:6" x14ac:dyDescent="0.2">
      <c r="F947" s="38"/>
    </row>
    <row r="948" spans="6:6" x14ac:dyDescent="0.2">
      <c r="F948" s="38"/>
    </row>
    <row r="949" spans="6:6" x14ac:dyDescent="0.2">
      <c r="F949" s="38"/>
    </row>
    <row r="950" spans="6:6" x14ac:dyDescent="0.2">
      <c r="F950" s="38"/>
    </row>
    <row r="951" spans="6:6" x14ac:dyDescent="0.2">
      <c r="F951" s="38"/>
    </row>
    <row r="952" spans="6:6" x14ac:dyDescent="0.2">
      <c r="F952" s="38"/>
    </row>
    <row r="953" spans="6:6" x14ac:dyDescent="0.2">
      <c r="F953" s="38"/>
    </row>
    <row r="954" spans="6:6" x14ac:dyDescent="0.2">
      <c r="F954" s="38"/>
    </row>
    <row r="955" spans="6:6" x14ac:dyDescent="0.2">
      <c r="F955" s="38"/>
    </row>
    <row r="956" spans="6:6" x14ac:dyDescent="0.2">
      <c r="F956" s="38"/>
    </row>
    <row r="957" spans="6:6" x14ac:dyDescent="0.2">
      <c r="F957" s="38"/>
    </row>
    <row r="958" spans="6:6" x14ac:dyDescent="0.2">
      <c r="F958" s="38"/>
    </row>
    <row r="959" spans="6:6" x14ac:dyDescent="0.2">
      <c r="F959" s="38"/>
    </row>
    <row r="960" spans="6:6" x14ac:dyDescent="0.2">
      <c r="F960" s="38"/>
    </row>
    <row r="961" spans="6:6" x14ac:dyDescent="0.2">
      <c r="F961" s="38"/>
    </row>
    <row r="962" spans="6:6" x14ac:dyDescent="0.2">
      <c r="F962" s="38"/>
    </row>
    <row r="963" spans="6:6" x14ac:dyDescent="0.2">
      <c r="F963" s="38"/>
    </row>
    <row r="964" spans="6:6" x14ac:dyDescent="0.2">
      <c r="F964" s="38"/>
    </row>
    <row r="965" spans="6:6" x14ac:dyDescent="0.2">
      <c r="F965" s="38"/>
    </row>
    <row r="966" spans="6:6" x14ac:dyDescent="0.2">
      <c r="F966" s="38"/>
    </row>
    <row r="967" spans="6:6" x14ac:dyDescent="0.2">
      <c r="F967" s="38"/>
    </row>
    <row r="968" spans="6:6" x14ac:dyDescent="0.2">
      <c r="F968" s="38"/>
    </row>
    <row r="969" spans="6:6" x14ac:dyDescent="0.2">
      <c r="F969" s="38"/>
    </row>
    <row r="970" spans="6:6" x14ac:dyDescent="0.2">
      <c r="F970" s="38"/>
    </row>
    <row r="971" spans="6:6" x14ac:dyDescent="0.2">
      <c r="F971" s="38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2025-02-10T08:53:48Z</dcterms:modified>
</cp:coreProperties>
</file>