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C8B1573A-2B81-48C1-9147-7FDCFB41A1A6}" xr6:coauthVersionLast="47" xr6:coauthVersionMax="47" xr10:uidLastSave="{00000000-0000-0000-0000-000000000000}"/>
  <bookViews>
    <workbookView xWindow="-120" yWindow="-120" windowWidth="20730" windowHeight="1104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débit'!$I$2</definedName>
    <definedName name="solver_lhs10" localSheetId="5" hidden="1">'MODEL - pluie - débit'!$N$2</definedName>
    <definedName name="solver_lhs11" localSheetId="5" hidden="1">'MODEL - pluie - débit'!$N$2</definedName>
    <definedName name="solver_lhs2" localSheetId="5" hidden="1">'MODEL - pluie - débit'!$K$2</definedName>
    <definedName name="solver_lhs3" localSheetId="5" hidden="1">'MODEL - pluie - débit'!$K$2</definedName>
    <definedName name="solver_lhs4" localSheetId="5" hidden="1">'MODEL - pluie - débit'!$J$2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débit'!$N$2</definedName>
    <definedName name="solver_lhs9" localSheetId="5" hidden="1">'MODEL - pluie - débit'!$M$2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3</definedName>
    <definedName name="solver_rel2" localSheetId="5" hidden="1">1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1</definedName>
    <definedName name="solver_rhs1" localSheetId="5" hidden="1">0.02</definedName>
    <definedName name="solver_rhs10" localSheetId="5" hidden="1">70</definedName>
    <definedName name="solver_rhs11" localSheetId="5" hidden="1">0</definedName>
    <definedName name="solver_rhs2" localSheetId="5" hidden="1">0.25</definedName>
    <definedName name="solver_rhs3" localSheetId="5" hidden="1">0.07</definedName>
    <definedName name="solver_rhs4" localSheetId="5" hidden="1">0</definedName>
    <definedName name="solver_rhs5" localSheetId="5" hidden="1">0</definedName>
    <definedName name="solver_rhs6" localSheetId="5" hidden="1">0.01</definedName>
    <definedName name="solver_rhs7" localSheetId="5" hidden="1">0.01</definedName>
    <definedName name="solver_rhs8" localSheetId="5" hidden="1">5</definedName>
    <definedName name="solver_rhs9" localSheetId="5" hidden="1">0.62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0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G43" i="1"/>
  <c r="H43" i="1" s="1"/>
  <c r="B45" i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G59" i="1"/>
  <c r="B60" i="1"/>
  <c r="B61" i="1" s="1"/>
  <c r="B62" i="1" s="1"/>
  <c r="B63" i="1" s="1"/>
  <c r="B64" i="1" s="1"/>
  <c r="B65" i="1" s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81" i="1"/>
  <c r="G82" i="1"/>
  <c r="B83" i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P152" i="1" s="1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0" i="1" l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s="1"/>
  <c r="K9" i="1" l="1"/>
  <c r="L9" i="1" s="1"/>
  <c r="M9" i="1" s="1"/>
  <c r="N9" i="1" s="1"/>
  <c r="O9" i="1" s="1"/>
  <c r="R9" i="1" l="1"/>
  <c r="I10" i="1"/>
  <c r="J10" i="1" l="1"/>
  <c r="K10" i="1" s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s="1"/>
  <c r="M89" i="1" s="1"/>
  <c r="N89" i="1" s="1"/>
  <c r="O89" i="1" s="1"/>
  <c r="R89" i="1" s="1"/>
  <c r="I90" i="1" l="1"/>
  <c r="J90" i="1" l="1"/>
  <c r="K90" i="1" s="1"/>
  <c r="L90" i="1" s="1"/>
  <c r="M90" i="1" s="1"/>
  <c r="N90" i="1" s="1"/>
  <c r="O90" i="1" s="1"/>
  <c r="R90" i="1" s="1"/>
  <c r="I91" i="1" l="1"/>
  <c r="J91" i="1" l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R150" i="1" s="1"/>
  <c r="I151" i="1" l="1"/>
  <c r="J151" i="1" l="1"/>
  <c r="K151" i="1" s="1"/>
  <c r="L151" i="1" s="1"/>
  <c r="M151" i="1" s="1"/>
  <c r="N151" i="1" s="1"/>
  <c r="O151" i="1" s="1"/>
  <c r="R151" i="1" s="1"/>
  <c r="I152" i="1" l="1"/>
  <c r="J152" i="1" s="1"/>
  <c r="K152" i="1" l="1"/>
  <c r="L152" i="1" s="1"/>
  <c r="M152" i="1" l="1"/>
  <c r="N152" i="1" s="1"/>
  <c r="O152" i="1" s="1"/>
  <c r="R152" i="1" s="1"/>
  <c r="I153" i="1"/>
  <c r="J153" i="1" l="1"/>
  <c r="K153" i="1" s="1"/>
  <c r="L153" i="1" s="1"/>
  <c r="M153" i="1" s="1"/>
  <c r="N153" i="1" s="1"/>
  <c r="O153" i="1" s="1"/>
  <c r="R153" i="1" s="1"/>
  <c r="I154" i="1" l="1"/>
  <c r="J154" i="1" l="1"/>
  <c r="K154" i="1" s="1"/>
  <c r="L154" i="1" s="1"/>
  <c r="M154" i="1" s="1"/>
  <c r="N154" i="1" s="1"/>
  <c r="O154" i="1" s="1"/>
  <c r="R154" i="1" s="1"/>
  <c r="I155" i="1" l="1"/>
  <c r="J155" i="1" l="1"/>
  <c r="K155" i="1" s="1"/>
  <c r="L155" i="1" s="1"/>
  <c r="M155" i="1" s="1"/>
  <c r="N155" i="1" s="1"/>
  <c r="O155" i="1" s="1"/>
  <c r="R155" i="1" s="1"/>
  <c r="I156" i="1" l="1"/>
  <c r="J156" i="1" l="1"/>
  <c r="K156" i="1" s="1"/>
  <c r="L156" i="1" s="1"/>
  <c r="M156" i="1" s="1"/>
  <c r="N156" i="1" s="1"/>
  <c r="O156" i="1" s="1"/>
  <c r="R156" i="1" s="1"/>
  <c r="I157" i="1" l="1"/>
  <c r="J157" i="1" s="1"/>
  <c r="K157" i="1" l="1"/>
  <c r="L157" i="1" l="1"/>
  <c r="M157" i="1" s="1"/>
  <c r="N157" i="1" s="1"/>
  <c r="O157" i="1" s="1"/>
  <c r="R157" i="1" s="1"/>
  <c r="I158" i="1" l="1"/>
  <c r="J158" i="1" l="1"/>
  <c r="K158" i="1" s="1"/>
  <c r="L158" i="1" s="1"/>
  <c r="M158" i="1" s="1"/>
  <c r="N158" i="1" s="1"/>
  <c r="O158" i="1" s="1"/>
  <c r="R158" i="1" s="1"/>
  <c r="I159" i="1" l="1"/>
  <c r="J159" i="1" s="1"/>
  <c r="K159" i="1" l="1"/>
  <c r="L159" i="1" s="1"/>
  <c r="M159" i="1" s="1"/>
  <c r="N159" i="1" s="1"/>
  <c r="O159" i="1" s="1"/>
  <c r="R159" i="1" s="1"/>
  <c r="I160" i="1" l="1"/>
  <c r="J160" i="1" l="1"/>
  <c r="K160" i="1" s="1"/>
  <c r="L160" i="1" s="1"/>
  <c r="M160" i="1" s="1"/>
  <c r="N160" i="1" s="1"/>
  <c r="O160" i="1" s="1"/>
  <c r="R160" i="1" s="1"/>
  <c r="I161" i="1" l="1"/>
  <c r="J161" i="1" l="1"/>
  <c r="K161" i="1" s="1"/>
  <c r="L161" i="1" s="1"/>
  <c r="M161" i="1" s="1"/>
  <c r="N161" i="1" s="1"/>
  <c r="O161" i="1" s="1"/>
  <c r="R161" i="1" s="1"/>
  <c r="I162" i="1" l="1"/>
  <c r="J162" i="1" l="1"/>
  <c r="K162" i="1" s="1"/>
  <c r="L162" i="1" s="1"/>
  <c r="M162" i="1" s="1"/>
  <c r="N162" i="1" s="1"/>
  <c r="O162" i="1" s="1"/>
  <c r="R162" i="1" s="1"/>
  <c r="I163" i="1" l="1"/>
  <c r="J163" i="1" l="1"/>
  <c r="K163" i="1" s="1"/>
  <c r="L163" i="1" s="1"/>
  <c r="M163" i="1" s="1"/>
  <c r="N163" i="1" s="1"/>
  <c r="O163" i="1" s="1"/>
  <c r="R163" i="1" s="1"/>
  <c r="I164" i="1" l="1"/>
  <c r="J164" i="1" l="1"/>
  <c r="K164" i="1" s="1"/>
  <c r="L164" i="1" s="1"/>
  <c r="M164" i="1" s="1"/>
  <c r="N164" i="1" s="1"/>
  <c r="O164" i="1" s="1"/>
  <c r="R164" i="1" s="1"/>
  <c r="I165" i="1" l="1"/>
  <c r="J165" i="1" l="1"/>
  <c r="K165" i="1" s="1"/>
  <c r="L165" i="1" s="1"/>
  <c r="M165" i="1" s="1"/>
  <c r="N165" i="1" s="1"/>
  <c r="O165" i="1" s="1"/>
  <c r="R165" i="1" s="1"/>
  <c r="I166" i="1" l="1"/>
  <c r="J166" i="1" l="1"/>
  <c r="K166" i="1" s="1"/>
  <c r="L166" i="1" s="1"/>
  <c r="M166" i="1" s="1"/>
  <c r="N166" i="1" s="1"/>
  <c r="O166" i="1" s="1"/>
  <c r="R166" i="1" s="1"/>
  <c r="I167" i="1" l="1"/>
  <c r="J167" i="1" l="1"/>
  <c r="K167" i="1" s="1"/>
  <c r="L167" i="1" s="1"/>
  <c r="M167" i="1" s="1"/>
  <c r="N167" i="1" s="1"/>
  <c r="O167" i="1" s="1"/>
  <c r="R167" i="1" s="1"/>
  <c r="I168" i="1" l="1"/>
  <c r="J168" i="1" l="1"/>
  <c r="K168" i="1" s="1"/>
  <c r="L168" i="1" s="1"/>
  <c r="M168" i="1" s="1"/>
  <c r="N168" i="1" s="1"/>
  <c r="O168" i="1" s="1"/>
  <c r="R168" i="1" s="1"/>
  <c r="I169" i="1" l="1"/>
  <c r="J169" i="1" l="1"/>
  <c r="K169" i="1" s="1"/>
  <c r="L169" i="1" s="1"/>
  <c r="M169" i="1" s="1"/>
  <c r="N169" i="1" s="1"/>
  <c r="O169" i="1" s="1"/>
  <c r="R169" i="1" s="1"/>
  <c r="I170" i="1" l="1"/>
  <c r="J170" i="1" s="1"/>
  <c r="K170" i="1" l="1"/>
  <c r="L170" i="1" l="1"/>
  <c r="M170" i="1" s="1"/>
  <c r="N170" i="1" s="1"/>
  <c r="O170" i="1" s="1"/>
  <c r="R170" i="1" s="1"/>
  <c r="I171" i="1" l="1"/>
  <c r="J171" i="1" l="1"/>
  <c r="K171" i="1" s="1"/>
  <c r="L171" i="1" s="1"/>
  <c r="M171" i="1" s="1"/>
  <c r="N171" i="1" s="1"/>
  <c r="O171" i="1" s="1"/>
  <c r="R171" i="1" s="1"/>
  <c r="I172" i="1" l="1"/>
  <c r="J172" i="1" s="1"/>
  <c r="K172" i="1" l="1"/>
  <c r="L172" i="1" l="1"/>
  <c r="M172" i="1" s="1"/>
  <c r="N172" i="1" s="1"/>
  <c r="O172" i="1" s="1"/>
  <c r="R172" i="1" s="1"/>
  <c r="I173" i="1" l="1"/>
  <c r="J173" i="1" l="1"/>
  <c r="K173" i="1" s="1"/>
  <c r="L173" i="1" s="1"/>
  <c r="M173" i="1" s="1"/>
  <c r="N173" i="1" s="1"/>
  <c r="O173" i="1" s="1"/>
  <c r="R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s="1"/>
  <c r="M233" i="1" s="1"/>
  <c r="N233" i="1" s="1"/>
  <c r="O233" i="1" s="1"/>
  <c r="R233" i="1" s="1"/>
  <c r="I234" i="1" l="1"/>
  <c r="J234" i="1" l="1"/>
  <c r="K234" i="1" s="1"/>
  <c r="L234" i="1" s="1"/>
  <c r="M234" i="1" s="1"/>
  <c r="N234" i="1" s="1"/>
  <c r="O234" i="1" s="1"/>
  <c r="R234" i="1" s="1"/>
  <c r="I235" i="1" l="1"/>
  <c r="J235" i="1" l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<sst xmlns="http://schemas.openxmlformats.org/spreadsheetml/2006/main" count="271" uniqueCount="182">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</sst>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4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10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3" fillId="0" borderId="0" xfId="0" applyFont="1"/>
    <xf numFmtId="0" fontId="5" fillId="0" borderId="0" xfId="0" applyFont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0" xfId="1" applyNumberFormat="1" applyFont="1" applyFill="1" applyBorder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9.5956988843287627E-2"/>
                  <c:y val="5.840310282031918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1.1491036684395408</c:v>
                </c:pt>
                <c:pt idx="2">
                  <c:v>4.1882808571444414</c:v>
                </c:pt>
                <c:pt idx="3">
                  <c:v>18.241673012817916</c:v>
                </c:pt>
                <c:pt idx="4">
                  <c:v>1.3047582634646495</c:v>
                </c:pt>
                <c:pt idx="5">
                  <c:v>23.842928790312172</c:v>
                </c:pt>
                <c:pt idx="6">
                  <c:v>74.691544070768572</c:v>
                </c:pt>
                <c:pt idx="7">
                  <c:v>21.554204648205641</c:v>
                </c:pt>
                <c:pt idx="8">
                  <c:v>6.3383508278248151</c:v>
                </c:pt>
                <c:pt idx="9">
                  <c:v>2.4085733145734296</c:v>
                </c:pt>
                <c:pt idx="10">
                  <c:v>0.91525785953790317</c:v>
                </c:pt>
                <c:pt idx="11">
                  <c:v>0.34779798662440325</c:v>
                </c:pt>
                <c:pt idx="12">
                  <c:v>6.3786036666283668</c:v>
                </c:pt>
                <c:pt idx="13">
                  <c:v>8.3718497768891318</c:v>
                </c:pt>
                <c:pt idx="14">
                  <c:v>1.9084371122054255E-2</c:v>
                </c:pt>
                <c:pt idx="15">
                  <c:v>1.0388093860025396</c:v>
                </c:pt>
                <c:pt idx="16">
                  <c:v>2.7557831900246348E-3</c:v>
                </c:pt>
                <c:pt idx="17">
                  <c:v>5.1681485409797068</c:v>
                </c:pt>
                <c:pt idx="18">
                  <c:v>8.2412812318294915</c:v>
                </c:pt>
                <c:pt idx="19">
                  <c:v>7.6675841262039857</c:v>
                </c:pt>
                <c:pt idx="20">
                  <c:v>3.8027423698536515</c:v>
                </c:pt>
                <c:pt idx="21">
                  <c:v>0.85580892725431112</c:v>
                </c:pt>
                <c:pt idx="22">
                  <c:v>8.2974878732607592E-6</c:v>
                </c:pt>
                <c:pt idx="23">
                  <c:v>3.1530453918390888E-6</c:v>
                </c:pt>
                <c:pt idx="24">
                  <c:v>1.1981572488988537E-6</c:v>
                </c:pt>
                <c:pt idx="25">
                  <c:v>3.8916690438917563</c:v>
                </c:pt>
                <c:pt idx="26">
                  <c:v>0.14391782024794961</c:v>
                </c:pt>
                <c:pt idx="27">
                  <c:v>0.74153650591462339</c:v>
                </c:pt>
                <c:pt idx="28">
                  <c:v>0.60146956055833989</c:v>
                </c:pt>
                <c:pt idx="29">
                  <c:v>2.4827603224615413</c:v>
                </c:pt>
                <c:pt idx="30">
                  <c:v>8.6945902148338998</c:v>
                </c:pt>
                <c:pt idx="31">
                  <c:v>3.2880076952607928</c:v>
                </c:pt>
                <c:pt idx="32">
                  <c:v>2.335003461191437</c:v>
                </c:pt>
                <c:pt idx="33">
                  <c:v>1.9795486936288839E-10</c:v>
                </c:pt>
                <c:pt idx="34">
                  <c:v>7.5222850357897596E-11</c:v>
                </c:pt>
                <c:pt idx="35">
                  <c:v>2.8584683136001083E-11</c:v>
                </c:pt>
                <c:pt idx="36">
                  <c:v>1.0862179591680411E-11</c:v>
                </c:pt>
                <c:pt idx="37">
                  <c:v>3.8746408472532914</c:v>
                </c:pt>
                <c:pt idx="38">
                  <c:v>26.738638033527028</c:v>
                </c:pt>
                <c:pt idx="39">
                  <c:v>2.9959727399464926</c:v>
                </c:pt>
                <c:pt idx="40">
                  <c:v>7.3701541668006545</c:v>
                </c:pt>
                <c:pt idx="41">
                  <c:v>34.436156926172757</c:v>
                </c:pt>
                <c:pt idx="42">
                  <c:v>10.100758179917941</c:v>
                </c:pt>
                <c:pt idx="43">
                  <c:v>2.3715602195166308</c:v>
                </c:pt>
                <c:pt idx="44">
                  <c:v>3.1570997391394924</c:v>
                </c:pt>
                <c:pt idx="45">
                  <c:v>0.34245329569820149</c:v>
                </c:pt>
                <c:pt idx="46">
                  <c:v>0.13013225236531659</c:v>
                </c:pt>
                <c:pt idx="47">
                  <c:v>4.9450255898820301E-2</c:v>
                </c:pt>
                <c:pt idx="48">
                  <c:v>1.8791097241551716E-2</c:v>
                </c:pt>
                <c:pt idx="49">
                  <c:v>5.0045138288698237</c:v>
                </c:pt>
                <c:pt idx="50">
                  <c:v>8.2914372134827816E-2</c:v>
                </c:pt>
                <c:pt idx="51">
                  <c:v>1.031105087838426E-3</c:v>
                </c:pt>
                <c:pt idx="52">
                  <c:v>3.9181993337860196E-4</c:v>
                </c:pt>
                <c:pt idx="53">
                  <c:v>5.7604747720470577</c:v>
                </c:pt>
                <c:pt idx="54">
                  <c:v>1.4435753878751629</c:v>
                </c:pt>
                <c:pt idx="55">
                  <c:v>14.127559763488543</c:v>
                </c:pt>
                <c:pt idx="56">
                  <c:v>8.169978486053246E-6</c:v>
                </c:pt>
                <c:pt idx="57">
                  <c:v>1.6390662981216824</c:v>
                </c:pt>
                <c:pt idx="58">
                  <c:v>1.1797448933860889E-6</c:v>
                </c:pt>
                <c:pt idx="59">
                  <c:v>4.483030594867137E-7</c:v>
                </c:pt>
                <c:pt idx="60">
                  <c:v>1.7035516260495122E-7</c:v>
                </c:pt>
                <c:pt idx="61">
                  <c:v>6.4734961789881472E-8</c:v>
                </c:pt>
                <c:pt idx="62">
                  <c:v>5.84491532980699</c:v>
                </c:pt>
                <c:pt idx="63">
                  <c:v>16.988214201545635</c:v>
                </c:pt>
                <c:pt idx="64">
                  <c:v>121.9804631688405</c:v>
                </c:pt>
                <c:pt idx="65">
                  <c:v>42.264602086348148</c:v>
                </c:pt>
                <c:pt idx="66">
                  <c:v>50.237171247747511</c:v>
                </c:pt>
                <c:pt idx="67">
                  <c:v>14.421704213487628</c:v>
                </c:pt>
                <c:pt idx="68">
                  <c:v>17.424849203659878</c:v>
                </c:pt>
                <c:pt idx="69">
                  <c:v>2.9695340523426834</c:v>
                </c:pt>
                <c:pt idx="70">
                  <c:v>0.66379410752265589</c:v>
                </c:pt>
                <c:pt idx="71">
                  <c:v>0.25224176085860928</c:v>
                </c:pt>
                <c:pt idx="72">
                  <c:v>2.4863328096556461</c:v>
                </c:pt>
                <c:pt idx="73">
                  <c:v>0.48848854760929955</c:v>
                </c:pt>
                <c:pt idx="74">
                  <c:v>5.4989766189950071</c:v>
                </c:pt>
                <c:pt idx="75">
                  <c:v>102.41576567407152</c:v>
                </c:pt>
                <c:pt idx="76">
                  <c:v>71.372889765693017</c:v>
                </c:pt>
                <c:pt idx="77">
                  <c:v>19.219077219060328</c:v>
                </c:pt>
                <c:pt idx="78">
                  <c:v>7.7196108519621829</c:v>
                </c:pt>
                <c:pt idx="79">
                  <c:v>18.185346434477363</c:v>
                </c:pt>
                <c:pt idx="80">
                  <c:v>1.0545892051642785</c:v>
                </c:pt>
                <c:pt idx="81">
                  <c:v>1.7272656455546176</c:v>
                </c:pt>
                <c:pt idx="82">
                  <c:v>0.15228268122572183</c:v>
                </c:pt>
                <c:pt idx="83">
                  <c:v>5.7867418865774303E-2</c:v>
                </c:pt>
                <c:pt idx="84">
                  <c:v>5.0039829356806189</c:v>
                </c:pt>
                <c:pt idx="85">
                  <c:v>5.8873268431775543</c:v>
                </c:pt>
                <c:pt idx="86">
                  <c:v>14.811273936287382</c:v>
                </c:pt>
                <c:pt idx="87">
                  <c:v>31.478018059201677</c:v>
                </c:pt>
                <c:pt idx="88">
                  <c:v>9.7901080785146384</c:v>
                </c:pt>
                <c:pt idx="89">
                  <c:v>20.707124519709751</c:v>
                </c:pt>
                <c:pt idx="90">
                  <c:v>3.2847770108124115</c:v>
                </c:pt>
                <c:pt idx="91">
                  <c:v>1.1448931317567501</c:v>
                </c:pt>
                <c:pt idx="92">
                  <c:v>1.1288082980812302</c:v>
                </c:pt>
                <c:pt idx="93">
                  <c:v>0.89092983100977996</c:v>
                </c:pt>
                <c:pt idx="94">
                  <c:v>6.2822575925756408E-2</c:v>
                </c:pt>
                <c:pt idx="95">
                  <c:v>2.3872578851787431E-2</c:v>
                </c:pt>
                <c:pt idx="96">
                  <c:v>0.72973530493858019</c:v>
                </c:pt>
                <c:pt idx="97">
                  <c:v>3.4472003861981053E-3</c:v>
                </c:pt>
                <c:pt idx="98">
                  <c:v>1.3099361467552798E-3</c:v>
                </c:pt>
                <c:pt idx="99">
                  <c:v>9.9397609509247395</c:v>
                </c:pt>
                <c:pt idx="100">
                  <c:v>26.625667214292442</c:v>
                </c:pt>
                <c:pt idx="101">
                  <c:v>18.877887409854647</c:v>
                </c:pt>
                <c:pt idx="102">
                  <c:v>8.2381971524260607</c:v>
                </c:pt>
                <c:pt idx="103">
                  <c:v>1.534793649168128</c:v>
                </c:pt>
                <c:pt idx="104">
                  <c:v>0.58322158668388857</c:v>
                </c:pt>
                <c:pt idx="105">
                  <c:v>0.22162420293987767</c:v>
                </c:pt>
                <c:pt idx="106">
                  <c:v>8.4217197117153503E-2</c:v>
                </c:pt>
                <c:pt idx="107">
                  <c:v>3.2002534904518334E-2</c:v>
                </c:pt>
                <c:pt idx="108">
                  <c:v>1.2160963263716969E-2</c:v>
                </c:pt>
                <c:pt idx="109">
                  <c:v>10.963900975862254</c:v>
                </c:pt>
                <c:pt idx="110">
                  <c:v>4.3372444705583391</c:v>
                </c:pt>
                <c:pt idx="111">
                  <c:v>4.6536407075861339</c:v>
                </c:pt>
                <c:pt idx="112">
                  <c:v>2.8746519364758578</c:v>
                </c:pt>
                <c:pt idx="113">
                  <c:v>9.6357596724244208E-5</c:v>
                </c:pt>
                <c:pt idx="114">
                  <c:v>3.6615886755212798E-5</c:v>
                </c:pt>
                <c:pt idx="115">
                  <c:v>11.93042426237888</c:v>
                </c:pt>
                <c:pt idx="116">
                  <c:v>5.244555389712465</c:v>
                </c:pt>
                <c:pt idx="117">
                  <c:v>2.0091869380320369E-6</c:v>
                </c:pt>
                <c:pt idx="118">
                  <c:v>7.6349103645217389E-7</c:v>
                </c:pt>
                <c:pt idx="119">
                  <c:v>2.9012659385182609E-7</c:v>
                </c:pt>
                <c:pt idx="120">
                  <c:v>1.1024810566369389E-7</c:v>
                </c:pt>
                <c:pt idx="121">
                  <c:v>7.29117479728452</c:v>
                </c:pt>
                <c:pt idx="122">
                  <c:v>0.41416439672388078</c:v>
                </c:pt>
                <c:pt idx="123">
                  <c:v>31.833127560433681</c:v>
                </c:pt>
                <c:pt idx="124">
                  <c:v>22.341623490139568</c:v>
                </c:pt>
                <c:pt idx="125">
                  <c:v>4.5169021240055223</c:v>
                </c:pt>
                <c:pt idx="126">
                  <c:v>1.7164228071220988</c:v>
                </c:pt>
                <c:pt idx="127">
                  <c:v>0.65224066670639769</c:v>
                </c:pt>
                <c:pt idx="128">
                  <c:v>0.24785145334843109</c:v>
                </c:pt>
                <c:pt idx="129">
                  <c:v>9.4183552272403812E-2</c:v>
                </c:pt>
                <c:pt idx="130">
                  <c:v>3.5789749863513444E-2</c:v>
                </c:pt>
                <c:pt idx="131">
                  <c:v>1.3600104948135112E-2</c:v>
                </c:pt>
                <c:pt idx="132">
                  <c:v>5.1680398802913426E-3</c:v>
                </c:pt>
                <c:pt idx="133">
                  <c:v>1.9638551545107102E-3</c:v>
                </c:pt>
                <c:pt idx="134">
                  <c:v>1.1410614217374466</c:v>
                </c:pt>
                <c:pt idx="135">
                  <c:v>32.99194104317921</c:v>
                </c:pt>
                <c:pt idx="136">
                  <c:v>4.0024996155696533</c:v>
                </c:pt>
                <c:pt idx="137">
                  <c:v>1.5209498539164683</c:v>
                </c:pt>
                <c:pt idx="138">
                  <c:v>12.709408497071287</c:v>
                </c:pt>
                <c:pt idx="139">
                  <c:v>22.491652351818896</c:v>
                </c:pt>
                <c:pt idx="140">
                  <c:v>2.3662060053287117</c:v>
                </c:pt>
                <c:pt idx="141">
                  <c:v>0.89915828202491044</c:v>
                </c:pt>
                <c:pt idx="142">
                  <c:v>0.34168014716946604</c:v>
                </c:pt>
                <c:pt idx="143">
                  <c:v>0.12983845592439708</c:v>
                </c:pt>
                <c:pt idx="144">
                  <c:v>4.9338613251270882E-2</c:v>
                </c:pt>
                <c:pt idx="145">
                  <c:v>8.7435493930958561</c:v>
                </c:pt>
                <c:pt idx="146">
                  <c:v>74.985230854809828</c:v>
                </c:pt>
                <c:pt idx="147">
                  <c:v>20.439177790497681</c:v>
                </c:pt>
                <c:pt idx="148">
                  <c:v>21.762979411916618</c:v>
                </c:pt>
                <c:pt idx="149">
                  <c:v>8.7156670933342966</c:v>
                </c:pt>
                <c:pt idx="150">
                  <c:v>18.455520901114284</c:v>
                </c:pt>
                <c:pt idx="151">
                  <c:v>7.1220131498287547</c:v>
                </c:pt>
                <c:pt idx="152">
                  <c:v>0.83324534324717059</c:v>
                </c:pt>
                <c:pt idx="153">
                  <c:v>0.31663323043392483</c:v>
                </c:pt>
                <c:pt idx="154">
                  <c:v>0.12032062756489141</c:v>
                </c:pt>
                <c:pt idx="155">
                  <c:v>4.5721838474658744E-2</c:v>
                </c:pt>
                <c:pt idx="156">
                  <c:v>1.7374298620370321E-2</c:v>
                </c:pt>
                <c:pt idx="157">
                  <c:v>31.880317027930545</c:v>
                </c:pt>
                <c:pt idx="158">
                  <c:v>26.753897214957881</c:v>
                </c:pt>
                <c:pt idx="159">
                  <c:v>38.516464980154304</c:v>
                </c:pt>
                <c:pt idx="160">
                  <c:v>8.3915555684492631</c:v>
                </c:pt>
                <c:pt idx="161">
                  <c:v>7.0755161667935198</c:v>
                </c:pt>
                <c:pt idx="162">
                  <c:v>7.2648337992572918</c:v>
                </c:pt>
                <c:pt idx="163">
                  <c:v>9.143516726823453</c:v>
                </c:pt>
                <c:pt idx="164">
                  <c:v>9.9027649594683851</c:v>
                </c:pt>
                <c:pt idx="165">
                  <c:v>6.6490631524741287E-2</c:v>
                </c:pt>
                <c:pt idx="166">
                  <c:v>2.5266439979401686E-2</c:v>
                </c:pt>
                <c:pt idx="167">
                  <c:v>9.6012471921726392E-3</c:v>
                </c:pt>
                <c:pt idx="168">
                  <c:v>3.6484739330256036E-3</c:v>
                </c:pt>
                <c:pt idx="169">
                  <c:v>13.3017060235657</c:v>
                </c:pt>
                <c:pt idx="170">
                  <c:v>4.9012264232850118</c:v>
                </c:pt>
                <c:pt idx="171">
                  <c:v>6.8453579876656434</c:v>
                </c:pt>
                <c:pt idx="172">
                  <c:v>7.6075643428132747E-5</c:v>
                </c:pt>
                <c:pt idx="173">
                  <c:v>4.5134846973390159</c:v>
                </c:pt>
                <c:pt idx="174">
                  <c:v>0.76571583255948883</c:v>
                </c:pt>
                <c:pt idx="175">
                  <c:v>4.1744227061885006E-6</c:v>
                </c:pt>
                <c:pt idx="176">
                  <c:v>1.3583816886432676</c:v>
                </c:pt>
                <c:pt idx="177">
                  <c:v>6.0278663877361964E-7</c:v>
                </c:pt>
                <c:pt idx="178">
                  <c:v>2.2905892273397543E-7</c:v>
                </c:pt>
                <c:pt idx="179">
                  <c:v>8.704239063891067E-8</c:v>
                </c:pt>
                <c:pt idx="180">
                  <c:v>3.3076108442786055E-8</c:v>
                </c:pt>
                <c:pt idx="181">
                  <c:v>1.0150788781810678</c:v>
                </c:pt>
                <c:pt idx="182">
                  <c:v>15.447208209183522</c:v>
                </c:pt>
                <c:pt idx="183">
                  <c:v>4.9863896763186046</c:v>
                </c:pt>
                <c:pt idx="184">
                  <c:v>51.811036084703154</c:v>
                </c:pt>
                <c:pt idx="185">
                  <c:v>38.787095113978403</c:v>
                </c:pt>
                <c:pt idx="186">
                  <c:v>14.309605155096591</c:v>
                </c:pt>
                <c:pt idx="187">
                  <c:v>4.1593755001597348</c:v>
                </c:pt>
                <c:pt idx="188">
                  <c:v>2.6944442058799933</c:v>
                </c:pt>
                <c:pt idx="189">
                  <c:v>1.3071241344319504</c:v>
                </c:pt>
                <c:pt idx="190">
                  <c:v>0.20490442052646968</c:v>
                </c:pt>
                <c:pt idx="191">
                  <c:v>7.7863679800058469E-2</c:v>
                </c:pt>
                <c:pt idx="192">
                  <c:v>2.9588198324022215E-2</c:v>
                </c:pt>
                <c:pt idx="193">
                  <c:v>0.94777505800676132</c:v>
                </c:pt>
                <c:pt idx="194">
                  <c:v>0.93915623254521785</c:v>
                </c:pt>
                <c:pt idx="195">
                  <c:v>0.15707613240730409</c:v>
                </c:pt>
                <c:pt idx="196">
                  <c:v>0.56638316112808595</c:v>
                </c:pt>
                <c:pt idx="197">
                  <c:v>6.3796011131673929</c:v>
                </c:pt>
                <c:pt idx="198">
                  <c:v>0.85422833400637399</c:v>
                </c:pt>
                <c:pt idx="199">
                  <c:v>10.039266348840194</c:v>
                </c:pt>
                <c:pt idx="200">
                  <c:v>1.1068218204054756</c:v>
                </c:pt>
                <c:pt idx="201">
                  <c:v>4.8884467704868852E-6</c:v>
                </c:pt>
                <c:pt idx="202">
                  <c:v>1.8576097727850167E-6</c:v>
                </c:pt>
                <c:pt idx="203">
                  <c:v>7.0589171365830627E-7</c:v>
                </c:pt>
                <c:pt idx="204">
                  <c:v>2.6823885119015639E-7</c:v>
                </c:pt>
                <c:pt idx="205">
                  <c:v>1.5083341845060427</c:v>
                </c:pt>
                <c:pt idx="206">
                  <c:v>8.2930651234566106</c:v>
                </c:pt>
                <c:pt idx="207">
                  <c:v>1.4718802242506261E-8</c:v>
                </c:pt>
                <c:pt idx="208">
                  <c:v>8.9895546394355215</c:v>
                </c:pt>
                <c:pt idx="209">
                  <c:v>4.1042407165133232</c:v>
                </c:pt>
                <c:pt idx="210">
                  <c:v>8.0765011665080362E-10</c:v>
                </c:pt>
                <c:pt idx="211">
                  <c:v>2.7442185351840185</c:v>
                </c:pt>
                <c:pt idx="212">
                  <c:v>1.5984163272152399</c:v>
                </c:pt>
                <c:pt idx="213">
                  <c:v>4.4317377200862891E-11</c:v>
                </c:pt>
                <c:pt idx="214">
                  <c:v>1.6840603336327901E-11</c:v>
                </c:pt>
                <c:pt idx="215">
                  <c:v>6.3994292678046017E-12</c:v>
                </c:pt>
                <c:pt idx="216">
                  <c:v>6.3085092953180197</c:v>
                </c:pt>
                <c:pt idx="217">
                  <c:v>15.09592239217193</c:v>
                </c:pt>
                <c:pt idx="218">
                  <c:v>27.739245452838247</c:v>
                </c:pt>
                <c:pt idx="219">
                  <c:v>33.947403782399569</c:v>
                </c:pt>
                <c:pt idx="220">
                  <c:v>44.710753037891465</c:v>
                </c:pt>
                <c:pt idx="221">
                  <c:v>51.934016543887694</c:v>
                </c:pt>
                <c:pt idx="222">
                  <c:v>34.252708190151651</c:v>
                </c:pt>
                <c:pt idx="223">
                  <c:v>8.0504079753629831</c:v>
                </c:pt>
                <c:pt idx="224">
                  <c:v>3.0591550306379327</c:v>
                </c:pt>
                <c:pt idx="225">
                  <c:v>1.1624789116424146</c:v>
                </c:pt>
                <c:pt idx="226">
                  <c:v>0.44174198642411749</c:v>
                </c:pt>
                <c:pt idx="227">
                  <c:v>0.16786195484116465</c:v>
                </c:pt>
                <c:pt idx="228">
                  <c:v>16.214880616287012</c:v>
                </c:pt>
                <c:pt idx="229">
                  <c:v>2.4239266279064173E-2</c:v>
                </c:pt>
                <c:pt idx="230">
                  <c:v>2.0750662122441272</c:v>
                </c:pt>
                <c:pt idx="231">
                  <c:v>63.060099379270923</c:v>
                </c:pt>
                <c:pt idx="232">
                  <c:v>61.514026002134614</c:v>
                </c:pt>
                <c:pt idx="233">
                  <c:v>88.474384382756924</c:v>
                </c:pt>
                <c:pt idx="234">
                  <c:v>49.746038668777146</c:v>
                </c:pt>
                <c:pt idx="235">
                  <c:v>14.381490437748026</c:v>
                </c:pt>
                <c:pt idx="236">
                  <c:v>5.0702611298780287</c:v>
                </c:pt>
                <c:pt idx="237">
                  <c:v>1.9266992293536511</c:v>
                </c:pt>
                <c:pt idx="238">
                  <c:v>0.73214570715438743</c:v>
                </c:pt>
                <c:pt idx="239">
                  <c:v>0.27821536871866726</c:v>
                </c:pt>
                <c:pt idx="240">
                  <c:v>0.10572184011309355</c:v>
                </c:pt>
                <c:pt idx="241">
                  <c:v>9.4208177019915116</c:v>
                </c:pt>
                <c:pt idx="242">
                  <c:v>43.335038546095113</c:v>
                </c:pt>
                <c:pt idx="243">
                  <c:v>19.58087162037814</c:v>
                </c:pt>
                <c:pt idx="244">
                  <c:v>13.560537689250204</c:v>
                </c:pt>
                <c:pt idx="245">
                  <c:v>6.1338607281084006</c:v>
                </c:pt>
                <c:pt idx="246">
                  <c:v>10.897782240619591</c:v>
                </c:pt>
                <c:pt idx="247">
                  <c:v>9.5191477256042027</c:v>
                </c:pt>
                <c:pt idx="248">
                  <c:v>11.071124049821936</c:v>
                </c:pt>
                <c:pt idx="249">
                  <c:v>0.37762351525457011</c:v>
                </c:pt>
                <c:pt idx="250">
                  <c:v>3.9548621988939402E-2</c:v>
                </c:pt>
                <c:pt idx="251">
                  <c:v>1.5028476355796972E-2</c:v>
                </c:pt>
                <c:pt idx="252">
                  <c:v>5.7108210152028499E-3</c:v>
                </c:pt>
                <c:pt idx="253">
                  <c:v>7.9129349394633461</c:v>
                </c:pt>
                <c:pt idx="254">
                  <c:v>31.08689312864237</c:v>
                </c:pt>
                <c:pt idx="255">
                  <c:v>3.7678378522031184</c:v>
                </c:pt>
                <c:pt idx="256">
                  <c:v>3.0746865512186443</c:v>
                </c:pt>
                <c:pt idx="257">
                  <c:v>0.54407578585813032</c:v>
                </c:pt>
                <c:pt idx="258">
                  <c:v>0.20674879862608955</c:v>
                </c:pt>
                <c:pt idx="259">
                  <c:v>13.607934732108994</c:v>
                </c:pt>
                <c:pt idx="260">
                  <c:v>2.9854526521607333E-2</c:v>
                </c:pt>
                <c:pt idx="261">
                  <c:v>1.1344720078210788E-2</c:v>
                </c:pt>
                <c:pt idx="262">
                  <c:v>4.3109936297200989E-3</c:v>
                </c:pt>
                <c:pt idx="263">
                  <c:v>1.6381775792936378E-3</c:v>
                </c:pt>
                <c:pt idx="264">
                  <c:v>0.64768244729573388</c:v>
                </c:pt>
                <c:pt idx="265">
                  <c:v>19.530512359872432</c:v>
                </c:pt>
                <c:pt idx="266">
                  <c:v>44.467351651161053</c:v>
                </c:pt>
                <c:pt idx="267">
                  <c:v>8.1469143171884557</c:v>
                </c:pt>
                <c:pt idx="268">
                  <c:v>10.352946713236205</c:v>
                </c:pt>
                <c:pt idx="269">
                  <c:v>4.199118925531133</c:v>
                </c:pt>
                <c:pt idx="270">
                  <c:v>30.063787538266428</c:v>
                </c:pt>
                <c:pt idx="271">
                  <c:v>6.9731802685358613</c:v>
                </c:pt>
                <c:pt idx="272">
                  <c:v>2.1034852369374728</c:v>
                </c:pt>
                <c:pt idx="273">
                  <c:v>0.63818483659570047</c:v>
                </c:pt>
                <c:pt idx="274">
                  <c:v>0.24251023790636617</c:v>
                </c:pt>
                <c:pt idx="275">
                  <c:v>9.2153890404419125E-2</c:v>
                </c:pt>
                <c:pt idx="276">
                  <c:v>0.83642665421230689</c:v>
                </c:pt>
                <c:pt idx="277">
                  <c:v>1.3307021774398126E-2</c:v>
                </c:pt>
                <c:pt idx="278">
                  <c:v>5.2919014830203368</c:v>
                </c:pt>
                <c:pt idx="279">
                  <c:v>1.0076626059167573</c:v>
                </c:pt>
                <c:pt idx="280">
                  <c:v>25.583224893429325</c:v>
                </c:pt>
                <c:pt idx="281">
                  <c:v>8.0199205089081964</c:v>
                </c:pt>
                <c:pt idx="282">
                  <c:v>2.1094107358816121</c:v>
                </c:pt>
                <c:pt idx="283">
                  <c:v>4.7101274041158172</c:v>
                </c:pt>
                <c:pt idx="284">
                  <c:v>0.16365298062636849</c:v>
                </c:pt>
                <c:pt idx="285">
                  <c:v>6.2188132638020026E-2</c:v>
                </c:pt>
                <c:pt idx="286">
                  <c:v>2.3631490402447611E-2</c:v>
                </c:pt>
                <c:pt idx="287">
                  <c:v>8.9799663529300921E-3</c:v>
                </c:pt>
                <c:pt idx="288">
                  <c:v>2.2983182634321482</c:v>
                </c:pt>
                <c:pt idx="289">
                  <c:v>1.2967071413631053E-3</c:v>
                </c:pt>
                <c:pt idx="290">
                  <c:v>59.718564690757013</c:v>
                </c:pt>
                <c:pt idx="291">
                  <c:v>27.119480830327923</c:v>
                </c:pt>
                <c:pt idx="292">
                  <c:v>26.358726455960618</c:v>
                </c:pt>
                <c:pt idx="293">
                  <c:v>8.1559894528320065</c:v>
                </c:pt>
                <c:pt idx="294">
                  <c:v>11.406026991571267</c:v>
                </c:pt>
                <c:pt idx="295">
                  <c:v>1.6948950545517012</c:v>
                </c:pt>
                <c:pt idx="296">
                  <c:v>4.182175678707174</c:v>
                </c:pt>
                <c:pt idx="297">
                  <c:v>0.12521232203181518</c:v>
                </c:pt>
                <c:pt idx="298">
                  <c:v>4.7580682372089768E-2</c:v>
                </c:pt>
                <c:pt idx="299">
                  <c:v>1.808065930139411E-2</c:v>
                </c:pt>
                <c:pt idx="300">
                  <c:v>6.8706505345297623E-3</c:v>
                </c:pt>
                <c:pt idx="301">
                  <c:v>5.5921100322684509</c:v>
                </c:pt>
                <c:pt idx="302">
                  <c:v>0.77548548083456792</c:v>
                </c:pt>
                <c:pt idx="303">
                  <c:v>3.7700633613071716E-4</c:v>
                </c:pt>
                <c:pt idx="304">
                  <c:v>1.4326240772967255E-4</c:v>
                </c:pt>
                <c:pt idx="305">
                  <c:v>9.7218019512987954</c:v>
                </c:pt>
                <c:pt idx="306">
                  <c:v>5.0287029718013523</c:v>
                </c:pt>
                <c:pt idx="307">
                  <c:v>7.8610948369425913E-6</c:v>
                </c:pt>
                <c:pt idx="308">
                  <c:v>8.4122622613387303</c:v>
                </c:pt>
                <c:pt idx="309">
                  <c:v>1.1351420944545104E-6</c:v>
                </c:pt>
                <c:pt idx="310">
                  <c:v>4.3135399589271396E-7</c:v>
                </c:pt>
                <c:pt idx="311">
                  <c:v>1.6391451843923128E-7</c:v>
                </c:pt>
                <c:pt idx="312">
                  <c:v>6.2287517006907888E-8</c:v>
                </c:pt>
                <c:pt idx="313">
                  <c:v>1.7159626942312232</c:v>
                </c:pt>
                <c:pt idx="314">
                  <c:v>7.5427459106753458</c:v>
                </c:pt>
                <c:pt idx="315">
                  <c:v>9.8030412478642059</c:v>
                </c:pt>
                <c:pt idx="316">
                  <c:v>4.5766232174554045</c:v>
                </c:pt>
                <c:pt idx="317">
                  <c:v>18.833902643694369</c:v>
                </c:pt>
                <c:pt idx="318">
                  <c:v>2.9573951548892619</c:v>
                </c:pt>
                <c:pt idx="319">
                  <c:v>0.85496739501411823</c:v>
                </c:pt>
                <c:pt idx="320">
                  <c:v>0.32488761010536488</c:v>
                </c:pt>
                <c:pt idx="321">
                  <c:v>0.12345729184003865</c:v>
                </c:pt>
                <c:pt idx="322">
                  <c:v>4.6913770899214689E-2</c:v>
                </c:pt>
                <c:pt idx="323">
                  <c:v>1.7827232941701583E-2</c:v>
                </c:pt>
                <c:pt idx="324">
                  <c:v>6.7743485178466036E-3</c:v>
                </c:pt>
                <c:pt idx="325">
                  <c:v>2.5742524367817093E-3</c:v>
                </c:pt>
                <c:pt idx="326">
                  <c:v>4.5808971239553955</c:v>
                </c:pt>
                <c:pt idx="327">
                  <c:v>4.3512400449213429</c:v>
                </c:pt>
                <c:pt idx="328">
                  <c:v>15.651266649831056</c:v>
                </c:pt>
                <c:pt idx="329">
                  <c:v>21.161242162878573</c:v>
                </c:pt>
                <c:pt idx="330">
                  <c:v>44.485451827299528</c:v>
                </c:pt>
                <c:pt idx="331">
                  <c:v>42.82470485453959</c:v>
                </c:pt>
                <c:pt idx="332">
                  <c:v>13.101068281007516</c:v>
                </c:pt>
                <c:pt idx="333">
                  <c:v>3.6076925478250534</c:v>
                </c:pt>
                <c:pt idx="334">
                  <c:v>1.3709231681735203</c:v>
                </c:pt>
                <c:pt idx="335">
                  <c:v>0.52095080390593773</c:v>
                </c:pt>
                <c:pt idx="336">
                  <c:v>5.878092017051709</c:v>
                </c:pt>
                <c:pt idx="337">
                  <c:v>27.27797905038188</c:v>
                </c:pt>
                <c:pt idx="338">
                  <c:v>10.617324630507927</c:v>
                </c:pt>
                <c:pt idx="339">
                  <c:v>0.96837930539158124</c:v>
                </c:pt>
                <c:pt idx="340">
                  <c:v>1.7554761832879007</c:v>
                </c:pt>
                <c:pt idx="341">
                  <c:v>0.20135932211246485</c:v>
                </c:pt>
                <c:pt idx="342">
                  <c:v>2.4666876928844617</c:v>
                </c:pt>
                <c:pt idx="343">
                  <c:v>3.4158589872481451</c:v>
                </c:pt>
                <c:pt idx="344">
                  <c:v>7.6729696950425278E-3</c:v>
                </c:pt>
                <c:pt idx="345">
                  <c:v>2.9157284841161606E-3</c:v>
                </c:pt>
                <c:pt idx="346">
                  <c:v>1.1079768239641407E-3</c:v>
                </c:pt>
                <c:pt idx="347">
                  <c:v>4.210311931063736E-4</c:v>
                </c:pt>
                <c:pt idx="348">
                  <c:v>1.5999185338042194E-4</c:v>
                </c:pt>
                <c:pt idx="349">
                  <c:v>0.20385017982762854</c:v>
                </c:pt>
                <c:pt idx="350">
                  <c:v>4.8265696193346281</c:v>
                </c:pt>
                <c:pt idx="351">
                  <c:v>5.4225262425828467</c:v>
                </c:pt>
                <c:pt idx="352">
                  <c:v>0.96839323346180584</c:v>
                </c:pt>
                <c:pt idx="353">
                  <c:v>1.2676981381229104E-6</c:v>
                </c:pt>
                <c:pt idx="354">
                  <c:v>5.5147973176736889</c:v>
                </c:pt>
                <c:pt idx="355">
                  <c:v>6.2398492310210889</c:v>
                </c:pt>
                <c:pt idx="356">
                  <c:v>4.0701853012633986</c:v>
                </c:pt>
                <c:pt idx="357">
                  <c:v>2.643323024933054E-8</c:v>
                </c:pt>
                <c:pt idx="358">
                  <c:v>1.0044627494745603E-8</c:v>
                </c:pt>
                <c:pt idx="359">
                  <c:v>3.8169584480033295E-9</c:v>
                </c:pt>
                <c:pt idx="360">
                  <c:v>1.4504442102412654E-9</c:v>
                </c:pt>
                <c:pt idx="361">
                  <c:v>1.583036432243353</c:v>
                </c:pt>
                <c:pt idx="362">
                  <c:v>4.9001503018797425</c:v>
                </c:pt>
                <c:pt idx="363">
                  <c:v>3.7466581462681772</c:v>
                </c:pt>
                <c:pt idx="364">
                  <c:v>28.076215482155526</c:v>
                </c:pt>
                <c:pt idx="365">
                  <c:v>10.638209569593592</c:v>
                </c:pt>
                <c:pt idx="366">
                  <c:v>7.5071742225782767</c:v>
                </c:pt>
                <c:pt idx="367">
                  <c:v>6.676325578219215</c:v>
                </c:pt>
                <c:pt idx="368">
                  <c:v>0.22868795423165875</c:v>
                </c:pt>
                <c:pt idx="369">
                  <c:v>8.690142260803034E-2</c:v>
                </c:pt>
                <c:pt idx="370">
                  <c:v>3.3022540591051523E-2</c:v>
                </c:pt>
                <c:pt idx="371">
                  <c:v>1.2548565424599581E-2</c:v>
                </c:pt>
                <c:pt idx="372">
                  <c:v>4.7684548613478404E-3</c:v>
                </c:pt>
                <c:pt idx="373">
                  <c:v>1.8120128473121794E-3</c:v>
                </c:pt>
                <c:pt idx="374">
                  <c:v>3.8275418799754899</c:v>
                </c:pt>
                <c:pt idx="375">
                  <c:v>7.2194804708224867</c:v>
                </c:pt>
                <c:pt idx="376">
                  <c:v>9.9428768957713921E-5</c:v>
                </c:pt>
                <c:pt idx="377">
                  <c:v>3.7782932203931288E-5</c:v>
                </c:pt>
                <c:pt idx="378">
                  <c:v>18.943059283090008</c:v>
                </c:pt>
                <c:pt idx="379">
                  <c:v>4.4970412750388142</c:v>
                </c:pt>
                <c:pt idx="380">
                  <c:v>0.35715645638387622</c:v>
                </c:pt>
                <c:pt idx="381">
                  <c:v>0.13571945342587294</c:v>
                </c:pt>
                <c:pt idx="382">
                  <c:v>5.1573392301831715E-2</c:v>
                </c:pt>
                <c:pt idx="383">
                  <c:v>1.9597889074696055E-2</c:v>
                </c:pt>
                <c:pt idx="384">
                  <c:v>7.4471978483844998E-3</c:v>
                </c:pt>
                <c:pt idx="385">
                  <c:v>1.4826013548600037</c:v>
                </c:pt>
                <c:pt idx="386">
                  <c:v>1.0753753693067219E-3</c:v>
                </c:pt>
                <c:pt idx="387">
                  <c:v>15.406126070854995</c:v>
                </c:pt>
                <c:pt idx="388">
                  <c:v>1.5528420332789063E-4</c:v>
                </c:pt>
                <c:pt idx="389">
                  <c:v>5.9007997264598442E-5</c:v>
                </c:pt>
                <c:pt idx="390">
                  <c:v>2.242303896054741E-5</c:v>
                </c:pt>
                <c:pt idx="391">
                  <c:v>8.5207548050080164E-6</c:v>
                </c:pt>
                <c:pt idx="392">
                  <c:v>3.2378868259030463E-6</c:v>
                </c:pt>
                <c:pt idx="393">
                  <c:v>1.2303969938431575E-6</c:v>
                </c:pt>
                <c:pt idx="394">
                  <c:v>4.6755085766039984E-7</c:v>
                </c:pt>
                <c:pt idx="395">
                  <c:v>1.7766932591095192E-7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2.1543203991483137</c:v>
                </c:pt>
                <c:pt idx="1">
                  <c:v>0.49898664960834549</c:v>
                </c:pt>
                <c:pt idx="2">
                  <c:v>0.16016779483268187</c:v>
                </c:pt>
                <c:pt idx="3">
                  <c:v>15.31794188894254</c:v>
                </c:pt>
                <c:pt idx="4">
                  <c:v>0.45849363952199801</c:v>
                </c:pt>
                <c:pt idx="5">
                  <c:v>19.637012017124515</c:v>
                </c:pt>
                <c:pt idx="6">
                  <c:v>70.913512056153024</c:v>
                </c:pt>
                <c:pt idx="7">
                  <c:v>14.836707238270778</c:v>
                </c:pt>
                <c:pt idx="8">
                  <c:v>0.52143720456761156</c:v>
                </c:pt>
                <c:pt idx="9">
                  <c:v>0.57605321977521418</c:v>
                </c:pt>
                <c:pt idx="10">
                  <c:v>1.9457147631363931</c:v>
                </c:pt>
                <c:pt idx="11">
                  <c:v>0.70345072205700365</c:v>
                </c:pt>
                <c:pt idx="12">
                  <c:v>5.7827777248122363</c:v>
                </c:pt>
                <c:pt idx="13">
                  <c:v>4.8215898478385437</c:v>
                </c:pt>
                <c:pt idx="14">
                  <c:v>9.973411298609125E-2</c:v>
                </c:pt>
                <c:pt idx="15">
                  <c:v>1.104741577710187</c:v>
                </c:pt>
                <c:pt idx="16">
                  <c:v>6.9196915970340639E-2</c:v>
                </c:pt>
                <c:pt idx="17">
                  <c:v>0.98203591501989496</c:v>
                </c:pt>
                <c:pt idx="18">
                  <c:v>4.5720196375721835</c:v>
                </c:pt>
                <c:pt idx="19">
                  <c:v>19.707365388078525</c:v>
                </c:pt>
                <c:pt idx="20">
                  <c:v>5.594083714941509</c:v>
                </c:pt>
                <c:pt idx="21">
                  <c:v>3.1428162837258071</c:v>
                </c:pt>
                <c:pt idx="22">
                  <c:v>0.11225277479633043</c:v>
                </c:pt>
                <c:pt idx="23">
                  <c:v>2.4331173364415566</c:v>
                </c:pt>
                <c:pt idx="24">
                  <c:v>3.9777121005074106E-2</c:v>
                </c:pt>
                <c:pt idx="25">
                  <c:v>4.3107115800782601E-2</c:v>
                </c:pt>
                <c:pt idx="26">
                  <c:v>0.59962288535079056</c:v>
                </c:pt>
                <c:pt idx="27">
                  <c:v>0.45490565128649885</c:v>
                </c:pt>
                <c:pt idx="28">
                  <c:v>1.0899283119950554</c:v>
                </c:pt>
                <c:pt idx="29">
                  <c:v>1.0376516895250814</c:v>
                </c:pt>
                <c:pt idx="30">
                  <c:v>7.9903985434818043</c:v>
                </c:pt>
                <c:pt idx="31">
                  <c:v>0.4728233811082509</c:v>
                </c:pt>
                <c:pt idx="32">
                  <c:v>2.142028976592989</c:v>
                </c:pt>
                <c:pt idx="33">
                  <c:v>2.5529390578489644E-2</c:v>
                </c:pt>
                <c:pt idx="34">
                  <c:v>0</c:v>
                </c:pt>
                <c:pt idx="35">
                  <c:v>0</c:v>
                </c:pt>
                <c:pt idx="36">
                  <c:v>0.18797470365780025</c:v>
                </c:pt>
                <c:pt idx="37">
                  <c:v>1.8421756740548465</c:v>
                </c:pt>
                <c:pt idx="38">
                  <c:v>42.039808900329426</c:v>
                </c:pt>
                <c:pt idx="39">
                  <c:v>2.580122340147434</c:v>
                </c:pt>
                <c:pt idx="40">
                  <c:v>10.201829463944307</c:v>
                </c:pt>
                <c:pt idx="41">
                  <c:v>27.678940295729308</c:v>
                </c:pt>
                <c:pt idx="42">
                  <c:v>10.06261552040694</c:v>
                </c:pt>
                <c:pt idx="43">
                  <c:v>0.58913570830817452</c:v>
                </c:pt>
                <c:pt idx="44">
                  <c:v>1.314895174360851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3.2963360489278579</c:v>
                </c:pt>
                <c:pt idx="50">
                  <c:v>1.3736083304202287</c:v>
                </c:pt>
                <c:pt idx="51">
                  <c:v>1.1020249580461662E-2</c:v>
                </c:pt>
                <c:pt idx="52">
                  <c:v>5.1256974792844932E-5</c:v>
                </c:pt>
                <c:pt idx="53">
                  <c:v>0.55171177060775689</c:v>
                </c:pt>
                <c:pt idx="54">
                  <c:v>2.7654675609983621</c:v>
                </c:pt>
                <c:pt idx="55">
                  <c:v>24.407315600470334</c:v>
                </c:pt>
                <c:pt idx="56">
                  <c:v>0.3403975695992833</c:v>
                </c:pt>
                <c:pt idx="57">
                  <c:v>0.69114733954089469</c:v>
                </c:pt>
                <c:pt idx="58">
                  <c:v>0.10051492756876891</c:v>
                </c:pt>
                <c:pt idx="59">
                  <c:v>0.11512316538472969</c:v>
                </c:pt>
                <c:pt idx="60">
                  <c:v>1.0413025285749087</c:v>
                </c:pt>
                <c:pt idx="61">
                  <c:v>2.5265588014889113</c:v>
                </c:pt>
                <c:pt idx="62">
                  <c:v>4.2285039353396687</c:v>
                </c:pt>
                <c:pt idx="63">
                  <c:v>23.936238373636694</c:v>
                </c:pt>
                <c:pt idx="64">
                  <c:v>121.52429016778456</c:v>
                </c:pt>
                <c:pt idx="65">
                  <c:v>28.753713523636698</c:v>
                </c:pt>
                <c:pt idx="66">
                  <c:v>67.113832514759437</c:v>
                </c:pt>
                <c:pt idx="67">
                  <c:v>2.9136873550068327</c:v>
                </c:pt>
                <c:pt idx="68">
                  <c:v>6.0484767964800801</c:v>
                </c:pt>
                <c:pt idx="69">
                  <c:v>18.550015360006785</c:v>
                </c:pt>
                <c:pt idx="70">
                  <c:v>1.662366206481547</c:v>
                </c:pt>
                <c:pt idx="71">
                  <c:v>0.11619956185537943</c:v>
                </c:pt>
                <c:pt idx="72">
                  <c:v>2.9512928888465169</c:v>
                </c:pt>
                <c:pt idx="73">
                  <c:v>2.72200164637403</c:v>
                </c:pt>
                <c:pt idx="74">
                  <c:v>1.0692683340218854</c:v>
                </c:pt>
                <c:pt idx="75">
                  <c:v>95.436078964445102</c:v>
                </c:pt>
                <c:pt idx="76">
                  <c:v>89.802219837064342</c:v>
                </c:pt>
                <c:pt idx="77">
                  <c:v>14.959549459978479</c:v>
                </c:pt>
                <c:pt idx="78">
                  <c:v>3.5480077951607254</c:v>
                </c:pt>
                <c:pt idx="79">
                  <c:v>31.465768371097763</c:v>
                </c:pt>
                <c:pt idx="80">
                  <c:v>4.2826740148665738</c:v>
                </c:pt>
                <c:pt idx="81">
                  <c:v>0.32340759102128153</c:v>
                </c:pt>
                <c:pt idx="82">
                  <c:v>2.7986308236893347E-2</c:v>
                </c:pt>
                <c:pt idx="83">
                  <c:v>1.6350974958917536E-2</c:v>
                </c:pt>
                <c:pt idx="84">
                  <c:v>18.270675098780735</c:v>
                </c:pt>
                <c:pt idx="85">
                  <c:v>10.081683115029874</c:v>
                </c:pt>
                <c:pt idx="86">
                  <c:v>12.672853041810997</c:v>
                </c:pt>
                <c:pt idx="87">
                  <c:v>14.413461311747994</c:v>
                </c:pt>
                <c:pt idx="88">
                  <c:v>12.481585931805668</c:v>
                </c:pt>
                <c:pt idx="89">
                  <c:v>39.396147437905455</c:v>
                </c:pt>
                <c:pt idx="90">
                  <c:v>1.504751008993549</c:v>
                </c:pt>
                <c:pt idx="91">
                  <c:v>0.39173313842014396</c:v>
                </c:pt>
                <c:pt idx="92">
                  <c:v>0.13593349715062478</c:v>
                </c:pt>
                <c:pt idx="93">
                  <c:v>3.12009406680014</c:v>
                </c:pt>
                <c:pt idx="94">
                  <c:v>0.2875516285878601</c:v>
                </c:pt>
                <c:pt idx="95">
                  <c:v>0.33742466506129809</c:v>
                </c:pt>
                <c:pt idx="96">
                  <c:v>0.12452198599591105</c:v>
                </c:pt>
                <c:pt idx="97">
                  <c:v>4.8181556305274258E-2</c:v>
                </c:pt>
                <c:pt idx="98">
                  <c:v>4.3431743307803944E-3</c:v>
                </c:pt>
                <c:pt idx="99">
                  <c:v>1.8265422967430287</c:v>
                </c:pt>
                <c:pt idx="100">
                  <c:v>20.021999493581088</c:v>
                </c:pt>
                <c:pt idx="101">
                  <c:v>9.3683745783564625</c:v>
                </c:pt>
                <c:pt idx="102">
                  <c:v>8.7974908685699411</c:v>
                </c:pt>
                <c:pt idx="103">
                  <c:v>5.3812989269181488E-2</c:v>
                </c:pt>
                <c:pt idx="104">
                  <c:v>0.69448075146825583</c:v>
                </c:pt>
                <c:pt idx="105">
                  <c:v>1.3612143939153186E-2</c:v>
                </c:pt>
                <c:pt idx="106">
                  <c:v>0</c:v>
                </c:pt>
                <c:pt idx="107">
                  <c:v>4.3722199498296734E-2</c:v>
                </c:pt>
                <c:pt idx="108">
                  <c:v>4.242539803603778E-2</c:v>
                </c:pt>
                <c:pt idx="109">
                  <c:v>0.71805895987296464</c:v>
                </c:pt>
                <c:pt idx="110">
                  <c:v>4.2453999427972162</c:v>
                </c:pt>
                <c:pt idx="111">
                  <c:v>3.2120183253936281</c:v>
                </c:pt>
                <c:pt idx="112">
                  <c:v>0.14582609328564383</c:v>
                </c:pt>
                <c:pt idx="113">
                  <c:v>4.8655241451635731E-2</c:v>
                </c:pt>
                <c:pt idx="114">
                  <c:v>3.6494966052505615E-2</c:v>
                </c:pt>
                <c:pt idx="115">
                  <c:v>0.97784981091301992</c:v>
                </c:pt>
                <c:pt idx="116">
                  <c:v>6.7616150867729319</c:v>
                </c:pt>
                <c:pt idx="117">
                  <c:v>0.13363205898242603</c:v>
                </c:pt>
                <c:pt idx="118">
                  <c:v>1.7273600505188742E-2</c:v>
                </c:pt>
                <c:pt idx="119">
                  <c:v>1.9996883575932591</c:v>
                </c:pt>
                <c:pt idx="120">
                  <c:v>5.7308714950053519E-2</c:v>
                </c:pt>
                <c:pt idx="121">
                  <c:v>12.351700757680602</c:v>
                </c:pt>
                <c:pt idx="122">
                  <c:v>6.2370631667037424</c:v>
                </c:pt>
                <c:pt idx="123">
                  <c:v>30.883352452184923</c:v>
                </c:pt>
                <c:pt idx="124">
                  <c:v>19.086405932687288</c:v>
                </c:pt>
                <c:pt idx="125">
                  <c:v>0.79907976156426874</c:v>
                </c:pt>
                <c:pt idx="126">
                  <c:v>0.92206171954848748</c:v>
                </c:pt>
                <c:pt idx="127">
                  <c:v>8.4797830531456175E-2</c:v>
                </c:pt>
                <c:pt idx="128">
                  <c:v>1.3923957202476325</c:v>
                </c:pt>
                <c:pt idx="129">
                  <c:v>3.919450005826209E-3</c:v>
                </c:pt>
                <c:pt idx="130">
                  <c:v>0</c:v>
                </c:pt>
                <c:pt idx="131">
                  <c:v>0.92877638324635037</c:v>
                </c:pt>
                <c:pt idx="132">
                  <c:v>1.9756146650988869E-2</c:v>
                </c:pt>
                <c:pt idx="133">
                  <c:v>0</c:v>
                </c:pt>
                <c:pt idx="134">
                  <c:v>2.1186216247709243E-2</c:v>
                </c:pt>
                <c:pt idx="135">
                  <c:v>39.809549584459717</c:v>
                </c:pt>
                <c:pt idx="136">
                  <c:v>1.1000771930040378</c:v>
                </c:pt>
                <c:pt idx="137">
                  <c:v>0.92307587540688862</c:v>
                </c:pt>
                <c:pt idx="138">
                  <c:v>5.2231369883656908</c:v>
                </c:pt>
                <c:pt idx="139">
                  <c:v>21.246596964015207</c:v>
                </c:pt>
                <c:pt idx="140">
                  <c:v>0.67531064289573206</c:v>
                </c:pt>
                <c:pt idx="141">
                  <c:v>7.5369964301225612E-2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3.0016084438689985</c:v>
                </c:pt>
                <c:pt idx="146">
                  <c:v>68.201025412866372</c:v>
                </c:pt>
                <c:pt idx="147">
                  <c:v>1.4904503130263449</c:v>
                </c:pt>
                <c:pt idx="148">
                  <c:v>10.216540215709852</c:v>
                </c:pt>
                <c:pt idx="149">
                  <c:v>2.7649714667066174</c:v>
                </c:pt>
                <c:pt idx="150">
                  <c:v>20.316932126539118</c:v>
                </c:pt>
                <c:pt idx="151">
                  <c:v>6.427103526445693</c:v>
                </c:pt>
                <c:pt idx="152">
                  <c:v>1.3849122019278775</c:v>
                </c:pt>
                <c:pt idx="153">
                  <c:v>2.098653615957458</c:v>
                </c:pt>
                <c:pt idx="154">
                  <c:v>0.8479953909728265</c:v>
                </c:pt>
                <c:pt idx="155">
                  <c:v>2.1905693317218149</c:v>
                </c:pt>
                <c:pt idx="156">
                  <c:v>0.31154330992256457</c:v>
                </c:pt>
                <c:pt idx="157">
                  <c:v>8.2162265230241189</c:v>
                </c:pt>
                <c:pt idx="158">
                  <c:v>36.955169966419845</c:v>
                </c:pt>
                <c:pt idx="159">
                  <c:v>59.213287448089481</c:v>
                </c:pt>
                <c:pt idx="160">
                  <c:v>2.0642721458322439</c:v>
                </c:pt>
                <c:pt idx="161">
                  <c:v>3.5367100509236278</c:v>
                </c:pt>
                <c:pt idx="162">
                  <c:v>1.848377768004781</c:v>
                </c:pt>
                <c:pt idx="163">
                  <c:v>0.90412177837099206</c:v>
                </c:pt>
                <c:pt idx="164">
                  <c:v>7.5479483370699691</c:v>
                </c:pt>
                <c:pt idx="165">
                  <c:v>1.4832999650427434</c:v>
                </c:pt>
                <c:pt idx="166">
                  <c:v>0.17452999916963699</c:v>
                </c:pt>
                <c:pt idx="167">
                  <c:v>1.8357685522057412</c:v>
                </c:pt>
                <c:pt idx="168">
                  <c:v>2.2239700850626587</c:v>
                </c:pt>
                <c:pt idx="169">
                  <c:v>3.811776187444706</c:v>
                </c:pt>
                <c:pt idx="170">
                  <c:v>3.5936059999364409</c:v>
                </c:pt>
                <c:pt idx="171">
                  <c:v>10.685028965316457</c:v>
                </c:pt>
                <c:pt idx="172">
                  <c:v>2.1433104009628114</c:v>
                </c:pt>
                <c:pt idx="173">
                  <c:v>1.4466969932219242</c:v>
                </c:pt>
                <c:pt idx="174">
                  <c:v>6.864231550308209</c:v>
                </c:pt>
                <c:pt idx="175">
                  <c:v>0.36837533500704428</c:v>
                </c:pt>
                <c:pt idx="176">
                  <c:v>0</c:v>
                </c:pt>
                <c:pt idx="177">
                  <c:v>4.6119744494232071</c:v>
                </c:pt>
                <c:pt idx="178">
                  <c:v>4.9360466725509665E-2</c:v>
                </c:pt>
                <c:pt idx="179">
                  <c:v>0</c:v>
                </c:pt>
                <c:pt idx="180">
                  <c:v>0</c:v>
                </c:pt>
                <c:pt idx="181">
                  <c:v>2.6127730330904773</c:v>
                </c:pt>
                <c:pt idx="182">
                  <c:v>15.527695681189813</c:v>
                </c:pt>
                <c:pt idx="183">
                  <c:v>3.4262212230529259</c:v>
                </c:pt>
                <c:pt idx="184">
                  <c:v>59.588796045421887</c:v>
                </c:pt>
                <c:pt idx="185">
                  <c:v>21.887385424185876</c:v>
                </c:pt>
                <c:pt idx="186">
                  <c:v>13.210972683107853</c:v>
                </c:pt>
                <c:pt idx="187">
                  <c:v>0.73521466933613</c:v>
                </c:pt>
                <c:pt idx="188">
                  <c:v>3.3084839519537605</c:v>
                </c:pt>
                <c:pt idx="189">
                  <c:v>4.3215114246671114</c:v>
                </c:pt>
                <c:pt idx="190">
                  <c:v>1.9339769159088323</c:v>
                </c:pt>
                <c:pt idx="191">
                  <c:v>0.9097087886234122</c:v>
                </c:pt>
                <c:pt idx="192">
                  <c:v>1.4419868433597098</c:v>
                </c:pt>
                <c:pt idx="193">
                  <c:v>1.2525666930127519</c:v>
                </c:pt>
                <c:pt idx="194">
                  <c:v>0.52737788794610241</c:v>
                </c:pt>
                <c:pt idx="195">
                  <c:v>0.66572558860947006</c:v>
                </c:pt>
                <c:pt idx="196">
                  <c:v>0.20528418404534393</c:v>
                </c:pt>
                <c:pt idx="197">
                  <c:v>2.2013991982530454</c:v>
                </c:pt>
                <c:pt idx="198">
                  <c:v>0.49175941616255442</c:v>
                </c:pt>
                <c:pt idx="199">
                  <c:v>13.382697217190495</c:v>
                </c:pt>
                <c:pt idx="200">
                  <c:v>1.6243847881600488</c:v>
                </c:pt>
                <c:pt idx="201">
                  <c:v>0.36784567960085168</c:v>
                </c:pt>
                <c:pt idx="202">
                  <c:v>3.0651670926121276E-2</c:v>
                </c:pt>
                <c:pt idx="203">
                  <c:v>0.79571327668412484</c:v>
                </c:pt>
                <c:pt idx="204">
                  <c:v>5.3230368322369478E-2</c:v>
                </c:pt>
                <c:pt idx="205">
                  <c:v>8.8033341636963236</c:v>
                </c:pt>
                <c:pt idx="206">
                  <c:v>10.032838635183948</c:v>
                </c:pt>
                <c:pt idx="207">
                  <c:v>1.5100817343720048</c:v>
                </c:pt>
                <c:pt idx="208">
                  <c:v>18.813411284940603</c:v>
                </c:pt>
                <c:pt idx="209">
                  <c:v>2.016726883007157</c:v>
                </c:pt>
                <c:pt idx="210">
                  <c:v>1.2607165520048143</c:v>
                </c:pt>
                <c:pt idx="211">
                  <c:v>0.5709685278757638</c:v>
                </c:pt>
                <c:pt idx="212">
                  <c:v>0.52400005330725374</c:v>
                </c:pt>
                <c:pt idx="213">
                  <c:v>0.47525979597673756</c:v>
                </c:pt>
                <c:pt idx="214">
                  <c:v>0.58381694289050379</c:v>
                </c:pt>
                <c:pt idx="215">
                  <c:v>0.77034107416166619</c:v>
                </c:pt>
                <c:pt idx="216">
                  <c:v>19.344392538214638</c:v>
                </c:pt>
                <c:pt idx="217">
                  <c:v>24.633589515693348</c:v>
                </c:pt>
                <c:pt idx="218">
                  <c:v>33.450016419317606</c:v>
                </c:pt>
                <c:pt idx="219">
                  <c:v>41.678583913306007</c:v>
                </c:pt>
                <c:pt idx="220">
                  <c:v>62.277224373306588</c:v>
                </c:pt>
                <c:pt idx="221">
                  <c:v>123.34577266887308</c:v>
                </c:pt>
                <c:pt idx="222">
                  <c:v>22.353679276907602</c:v>
                </c:pt>
                <c:pt idx="223">
                  <c:v>1.9466954799207634</c:v>
                </c:pt>
                <c:pt idx="224">
                  <c:v>1.3348853945300601</c:v>
                </c:pt>
                <c:pt idx="225">
                  <c:v>5.9999364413512577</c:v>
                </c:pt>
                <c:pt idx="226">
                  <c:v>0.10753713311538866</c:v>
                </c:pt>
                <c:pt idx="227">
                  <c:v>4.1518149582204398E-3</c:v>
                </c:pt>
                <c:pt idx="228">
                  <c:v>2.8402771157085209</c:v>
                </c:pt>
                <c:pt idx="229">
                  <c:v>1.1301137802326451</c:v>
                </c:pt>
                <c:pt idx="230">
                  <c:v>0.28262412474444126</c:v>
                </c:pt>
                <c:pt idx="231">
                  <c:v>56.307785831957084</c:v>
                </c:pt>
                <c:pt idx="232">
                  <c:v>61.497605786707425</c:v>
                </c:pt>
                <c:pt idx="233">
                  <c:v>109.17332897502597</c:v>
                </c:pt>
                <c:pt idx="234">
                  <c:v>79.993172570957597</c:v>
                </c:pt>
                <c:pt idx="235">
                  <c:v>4.3034501753159393</c:v>
                </c:pt>
                <c:pt idx="236">
                  <c:v>0.76982850441373807</c:v>
                </c:pt>
                <c:pt idx="237">
                  <c:v>0.17033717863158229</c:v>
                </c:pt>
                <c:pt idx="238">
                  <c:v>1.2659447634336842</c:v>
                </c:pt>
                <c:pt idx="239">
                  <c:v>1.2294497973811782</c:v>
                </c:pt>
                <c:pt idx="240">
                  <c:v>0.22107816654484586</c:v>
                </c:pt>
                <c:pt idx="241">
                  <c:v>13.535890646319697</c:v>
                </c:pt>
                <c:pt idx="242">
                  <c:v>10.787968347792924</c:v>
                </c:pt>
                <c:pt idx="243">
                  <c:v>59.094166238670937</c:v>
                </c:pt>
                <c:pt idx="244">
                  <c:v>7.0785882188918876</c:v>
                </c:pt>
                <c:pt idx="245">
                  <c:v>9.2750228130149939</c:v>
                </c:pt>
                <c:pt idx="246">
                  <c:v>8.2798466801370001</c:v>
                </c:pt>
                <c:pt idx="247">
                  <c:v>2.2213747735723137</c:v>
                </c:pt>
                <c:pt idx="248">
                  <c:v>21.939522920581414</c:v>
                </c:pt>
                <c:pt idx="249">
                  <c:v>7.2489698202349544</c:v>
                </c:pt>
                <c:pt idx="250">
                  <c:v>5.4896220003136938E-2</c:v>
                </c:pt>
                <c:pt idx="251">
                  <c:v>0.36248932573499926</c:v>
                </c:pt>
                <c:pt idx="252">
                  <c:v>1.1917246639336451E-2</c:v>
                </c:pt>
                <c:pt idx="253">
                  <c:v>22.481104116242623</c:v>
                </c:pt>
                <c:pt idx="254">
                  <c:v>59.536445588500115</c:v>
                </c:pt>
                <c:pt idx="255">
                  <c:v>4.3896473212592397</c:v>
                </c:pt>
                <c:pt idx="256">
                  <c:v>2.5623361698943179</c:v>
                </c:pt>
                <c:pt idx="257">
                  <c:v>1.143617341867726</c:v>
                </c:pt>
                <c:pt idx="258">
                  <c:v>0.30477397211825596</c:v>
                </c:pt>
                <c:pt idx="259">
                  <c:v>4.7915805976631605</c:v>
                </c:pt>
                <c:pt idx="260">
                  <c:v>0.77341649264923706</c:v>
                </c:pt>
                <c:pt idx="261">
                  <c:v>9.374900689611336E-2</c:v>
                </c:pt>
                <c:pt idx="262">
                  <c:v>5.7407811767986369E-3</c:v>
                </c:pt>
                <c:pt idx="263">
                  <c:v>0.15515486269794157</c:v>
                </c:pt>
                <c:pt idx="264">
                  <c:v>1.6658192180167584</c:v>
                </c:pt>
                <c:pt idx="265">
                  <c:v>17.885557527240518</c:v>
                </c:pt>
                <c:pt idx="266">
                  <c:v>71.371595639876702</c:v>
                </c:pt>
                <c:pt idx="267">
                  <c:v>22.484384562629348</c:v>
                </c:pt>
                <c:pt idx="268">
                  <c:v>13.926878850039522</c:v>
                </c:pt>
                <c:pt idx="269">
                  <c:v>7.5958260127389678</c:v>
                </c:pt>
                <c:pt idx="270">
                  <c:v>55.910082964539406</c:v>
                </c:pt>
                <c:pt idx="271">
                  <c:v>15.485005455450683</c:v>
                </c:pt>
                <c:pt idx="272">
                  <c:v>1.0198087704784426</c:v>
                </c:pt>
                <c:pt idx="273">
                  <c:v>0.18474380568002458</c:v>
                </c:pt>
                <c:pt idx="274">
                  <c:v>2.593602924517955E-2</c:v>
                </c:pt>
                <c:pt idx="275">
                  <c:v>1.2147903025904256E-2</c:v>
                </c:pt>
                <c:pt idx="276">
                  <c:v>6.8919820764610549</c:v>
                </c:pt>
                <c:pt idx="277">
                  <c:v>0.12696352656187698</c:v>
                </c:pt>
                <c:pt idx="278">
                  <c:v>5.9299159966525785</c:v>
                </c:pt>
                <c:pt idx="279">
                  <c:v>0.78110503886816407</c:v>
                </c:pt>
                <c:pt idx="280">
                  <c:v>13.159920736214181</c:v>
                </c:pt>
                <c:pt idx="281">
                  <c:v>21.119630996645007</c:v>
                </c:pt>
                <c:pt idx="282">
                  <c:v>4.0267479397258974</c:v>
                </c:pt>
                <c:pt idx="283">
                  <c:v>10.606349509009439</c:v>
                </c:pt>
                <c:pt idx="284">
                  <c:v>0.82974790794657338</c:v>
                </c:pt>
                <c:pt idx="285">
                  <c:v>0.23357803413099434</c:v>
                </c:pt>
                <c:pt idx="286">
                  <c:v>0.10292400538403265</c:v>
                </c:pt>
                <c:pt idx="287">
                  <c:v>0</c:v>
                </c:pt>
                <c:pt idx="288">
                  <c:v>0.28977447272804308</c:v>
                </c:pt>
                <c:pt idx="289">
                  <c:v>7.3297473953768247E-2</c:v>
                </c:pt>
                <c:pt idx="290">
                  <c:v>35.813815531615134</c:v>
                </c:pt>
                <c:pt idx="291">
                  <c:v>47.56237204977667</c:v>
                </c:pt>
                <c:pt idx="292">
                  <c:v>18.319242790962782</c:v>
                </c:pt>
                <c:pt idx="293">
                  <c:v>5.8218587272834563</c:v>
                </c:pt>
                <c:pt idx="294">
                  <c:v>13.900891563819549</c:v>
                </c:pt>
                <c:pt idx="295">
                  <c:v>1.6551201788116645</c:v>
                </c:pt>
                <c:pt idx="296">
                  <c:v>0.61692894860668157</c:v>
                </c:pt>
                <c:pt idx="297">
                  <c:v>1.1415133314265735</c:v>
                </c:pt>
                <c:pt idx="298">
                  <c:v>0.85778547315826026</c:v>
                </c:pt>
                <c:pt idx="299">
                  <c:v>1.9719583342303311</c:v>
                </c:pt>
                <c:pt idx="300">
                  <c:v>0.54946451838433907</c:v>
                </c:pt>
                <c:pt idx="301">
                  <c:v>0.6731578499544324</c:v>
                </c:pt>
                <c:pt idx="302">
                  <c:v>0.48929566424084509</c:v>
                </c:pt>
                <c:pt idx="303">
                  <c:v>0.38950175145082844</c:v>
                </c:pt>
                <c:pt idx="304">
                  <c:v>1.2946486693176775</c:v>
                </c:pt>
                <c:pt idx="305">
                  <c:v>2.3112335528298389</c:v>
                </c:pt>
                <c:pt idx="306">
                  <c:v>5.1226220607969237</c:v>
                </c:pt>
                <c:pt idx="307">
                  <c:v>1.0696390928062205</c:v>
                </c:pt>
                <c:pt idx="308">
                  <c:v>1.5512923421054514</c:v>
                </c:pt>
                <c:pt idx="309">
                  <c:v>0.1818836664865838</c:v>
                </c:pt>
                <c:pt idx="310">
                  <c:v>0.46915509027890973</c:v>
                </c:pt>
                <c:pt idx="311">
                  <c:v>1.1807556713279759</c:v>
                </c:pt>
                <c:pt idx="312">
                  <c:v>0.89358163578775662</c:v>
                </c:pt>
                <c:pt idx="313">
                  <c:v>0.99833209804024059</c:v>
                </c:pt>
                <c:pt idx="314">
                  <c:v>15.513712778466326</c:v>
                </c:pt>
                <c:pt idx="315">
                  <c:v>13.847071740287056</c:v>
                </c:pt>
                <c:pt idx="316">
                  <c:v>6.9195890830844817</c:v>
                </c:pt>
                <c:pt idx="317">
                  <c:v>20.572005139170738</c:v>
                </c:pt>
                <c:pt idx="318">
                  <c:v>3.1261116356408194</c:v>
                </c:pt>
                <c:pt idx="319">
                  <c:v>5.3888200336860832</c:v>
                </c:pt>
                <c:pt idx="320">
                  <c:v>0.43204504052888992</c:v>
                </c:pt>
                <c:pt idx="321">
                  <c:v>0.92742661624347145</c:v>
                </c:pt>
                <c:pt idx="322">
                  <c:v>3.244566504387085E-2</c:v>
                </c:pt>
                <c:pt idx="323">
                  <c:v>3.3569217931330004</c:v>
                </c:pt>
                <c:pt idx="324">
                  <c:v>5.3971885891039295E-2</c:v>
                </c:pt>
                <c:pt idx="325">
                  <c:v>0</c:v>
                </c:pt>
                <c:pt idx="326">
                  <c:v>1.3988199277550024</c:v>
                </c:pt>
                <c:pt idx="327">
                  <c:v>10.719781194226005</c:v>
                </c:pt>
                <c:pt idx="328">
                  <c:v>25.016376603446311</c:v>
                </c:pt>
                <c:pt idx="329">
                  <c:v>24.401413725944188</c:v>
                </c:pt>
                <c:pt idx="330">
                  <c:v>51.50557112059024</c:v>
                </c:pt>
                <c:pt idx="331">
                  <c:v>30.834419126916025</c:v>
                </c:pt>
                <c:pt idx="332">
                  <c:v>15.601085417698206</c:v>
                </c:pt>
                <c:pt idx="333">
                  <c:v>0.84474740733678644</c:v>
                </c:pt>
                <c:pt idx="334">
                  <c:v>0.16166449849663289</c:v>
                </c:pt>
                <c:pt idx="335">
                  <c:v>0</c:v>
                </c:pt>
                <c:pt idx="336">
                  <c:v>7.7085518161883879</c:v>
                </c:pt>
                <c:pt idx="337">
                  <c:v>22.702944303146047</c:v>
                </c:pt>
                <c:pt idx="338">
                  <c:v>26.708933168080847</c:v>
                </c:pt>
                <c:pt idx="339">
                  <c:v>2.383603098791669</c:v>
                </c:pt>
                <c:pt idx="340">
                  <c:v>3.3867533524624358</c:v>
                </c:pt>
                <c:pt idx="341">
                  <c:v>2.143458680068461</c:v>
                </c:pt>
                <c:pt idx="342">
                  <c:v>2.0703204688577994</c:v>
                </c:pt>
                <c:pt idx="343">
                  <c:v>9.3662143409497745</c:v>
                </c:pt>
                <c:pt idx="344">
                  <c:v>2.2033835754200251</c:v>
                </c:pt>
                <c:pt idx="345">
                  <c:v>1.4830351373396466E-3</c:v>
                </c:pt>
                <c:pt idx="346">
                  <c:v>0</c:v>
                </c:pt>
                <c:pt idx="347">
                  <c:v>0</c:v>
                </c:pt>
                <c:pt idx="348">
                  <c:v>7.5253440111863199</c:v>
                </c:pt>
                <c:pt idx="349">
                  <c:v>0.11953126521691443</c:v>
                </c:pt>
                <c:pt idx="350">
                  <c:v>2.7423967966441034</c:v>
                </c:pt>
                <c:pt idx="351">
                  <c:v>13.402058685135577</c:v>
                </c:pt>
                <c:pt idx="352">
                  <c:v>1.3815292415915494</c:v>
                </c:pt>
                <c:pt idx="353">
                  <c:v>0.45186911740049512</c:v>
                </c:pt>
                <c:pt idx="354">
                  <c:v>13.487299034216081</c:v>
                </c:pt>
                <c:pt idx="355">
                  <c:v>9.6411584623044249</c:v>
                </c:pt>
                <c:pt idx="356">
                  <c:v>15.825385939391705</c:v>
                </c:pt>
                <c:pt idx="357">
                  <c:v>0.33770828698848504</c:v>
                </c:pt>
                <c:pt idx="358">
                  <c:v>0</c:v>
                </c:pt>
                <c:pt idx="359">
                  <c:v>2.673563805194791</c:v>
                </c:pt>
                <c:pt idx="360">
                  <c:v>0.46212434190315771</c:v>
                </c:pt>
                <c:pt idx="361">
                  <c:v>1.4603112118481518</c:v>
                </c:pt>
                <c:pt idx="362">
                  <c:v>2.1498712937362954</c:v>
                </c:pt>
                <c:pt idx="363">
                  <c:v>1.7407893779145989</c:v>
                </c:pt>
                <c:pt idx="364">
                  <c:v>11.80689037260745</c:v>
                </c:pt>
                <c:pt idx="365">
                  <c:v>3.1768542100794939</c:v>
                </c:pt>
                <c:pt idx="366">
                  <c:v>14.764059019331057</c:v>
                </c:pt>
                <c:pt idx="367">
                  <c:v>21.611476573341378</c:v>
                </c:pt>
                <c:pt idx="368">
                  <c:v>2.7564975904096145</c:v>
                </c:pt>
                <c:pt idx="369">
                  <c:v>2.2298492600713978E-2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1.8054552798272019</c:v>
                </c:pt>
                <c:pt idx="376">
                  <c:v>0.30171926144850159</c:v>
                </c:pt>
                <c:pt idx="377">
                  <c:v>2.9402827338390787</c:v>
                </c:pt>
                <c:pt idx="378">
                  <c:v>2.4421695232178715</c:v>
                </c:pt>
                <c:pt idx="379">
                  <c:v>1.2525584474740732</c:v>
                </c:pt>
                <c:pt idx="380">
                  <c:v>0.43221654636654666</c:v>
                </c:pt>
                <c:pt idx="381">
                  <c:v>1.1421199457632862</c:v>
                </c:pt>
                <c:pt idx="382">
                  <c:v>0.59797063385400195</c:v>
                </c:pt>
                <c:pt idx="383">
                  <c:v>0.28221572625495017</c:v>
                </c:pt>
                <c:pt idx="384">
                  <c:v>1.6944464041694467</c:v>
                </c:pt>
                <c:pt idx="385">
                  <c:v>13.196940676202512</c:v>
                </c:pt>
                <c:pt idx="386">
                  <c:v>8.9631359837289856E-2</c:v>
                </c:pt>
                <c:pt idx="387">
                  <c:v>18.830939325068652</c:v>
                </c:pt>
                <c:pt idx="388">
                  <c:v>0.34579144357068392</c:v>
                </c:pt>
                <c:pt idx="389">
                  <c:v>15.745104962568494</c:v>
                </c:pt>
                <c:pt idx="390">
                  <c:v>0.6097592767435831</c:v>
                </c:pt>
                <c:pt idx="391">
                  <c:v>0.42359831993305158</c:v>
                </c:pt>
                <c:pt idx="392">
                  <c:v>2.8172257777477063</c:v>
                </c:pt>
                <c:pt idx="393">
                  <c:v>0.65334985858200645</c:v>
                </c:pt>
                <c:pt idx="394">
                  <c:v>1.9686727621461089E-2</c:v>
                </c:pt>
                <c:pt idx="395">
                  <c:v>1.9409687773263735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1.1491036684395408</c:v>
                </c:pt>
                <c:pt idx="2">
                  <c:v>4.1882808571444414</c:v>
                </c:pt>
                <c:pt idx="3">
                  <c:v>18.241673012817916</c:v>
                </c:pt>
                <c:pt idx="4">
                  <c:v>1.3047582634646495</c:v>
                </c:pt>
                <c:pt idx="5">
                  <c:v>23.842928790312172</c:v>
                </c:pt>
                <c:pt idx="6">
                  <c:v>74.691544070768572</c:v>
                </c:pt>
                <c:pt idx="7">
                  <c:v>21.554204648205641</c:v>
                </c:pt>
                <c:pt idx="8">
                  <c:v>6.3383508278248151</c:v>
                </c:pt>
                <c:pt idx="9">
                  <c:v>2.4085733145734296</c:v>
                </c:pt>
                <c:pt idx="10">
                  <c:v>0.91525785953790317</c:v>
                </c:pt>
                <c:pt idx="11">
                  <c:v>0.34779798662440325</c:v>
                </c:pt>
                <c:pt idx="12">
                  <c:v>6.3786036666283668</c:v>
                </c:pt>
                <c:pt idx="13">
                  <c:v>8.3718497768891318</c:v>
                </c:pt>
                <c:pt idx="14">
                  <c:v>1.9084371122054255E-2</c:v>
                </c:pt>
                <c:pt idx="15">
                  <c:v>1.0388093860025396</c:v>
                </c:pt>
                <c:pt idx="16">
                  <c:v>2.7557831900246348E-3</c:v>
                </c:pt>
                <c:pt idx="17">
                  <c:v>5.1681485409797068</c:v>
                </c:pt>
                <c:pt idx="18">
                  <c:v>8.2412812318294915</c:v>
                </c:pt>
                <c:pt idx="19">
                  <c:v>7.6675841262039857</c:v>
                </c:pt>
                <c:pt idx="20">
                  <c:v>3.8027423698536515</c:v>
                </c:pt>
                <c:pt idx="21">
                  <c:v>0.85580892725431112</c:v>
                </c:pt>
                <c:pt idx="22">
                  <c:v>8.2974878732607592E-6</c:v>
                </c:pt>
                <c:pt idx="23">
                  <c:v>3.1530453918390888E-6</c:v>
                </c:pt>
                <c:pt idx="24">
                  <c:v>1.1981572488988537E-6</c:v>
                </c:pt>
                <c:pt idx="25">
                  <c:v>3.8916690438917563</c:v>
                </c:pt>
                <c:pt idx="26">
                  <c:v>0.14391782024794961</c:v>
                </c:pt>
                <c:pt idx="27">
                  <c:v>0.74153650591462339</c:v>
                </c:pt>
                <c:pt idx="28">
                  <c:v>0.60146956055833989</c:v>
                </c:pt>
                <c:pt idx="29">
                  <c:v>2.4827603224615413</c:v>
                </c:pt>
                <c:pt idx="30">
                  <c:v>8.6945902148338998</c:v>
                </c:pt>
                <c:pt idx="31">
                  <c:v>3.2880076952607928</c:v>
                </c:pt>
                <c:pt idx="32">
                  <c:v>2.335003461191437</c:v>
                </c:pt>
                <c:pt idx="33">
                  <c:v>1.9795486936288839E-10</c:v>
                </c:pt>
                <c:pt idx="34">
                  <c:v>7.5222850357897596E-11</c:v>
                </c:pt>
                <c:pt idx="35">
                  <c:v>2.8584683136001083E-11</c:v>
                </c:pt>
                <c:pt idx="36">
                  <c:v>1.0862179591680411E-11</c:v>
                </c:pt>
                <c:pt idx="37">
                  <c:v>3.8746408472532914</c:v>
                </c:pt>
                <c:pt idx="38">
                  <c:v>26.738638033527028</c:v>
                </c:pt>
                <c:pt idx="39">
                  <c:v>2.9959727399464926</c:v>
                </c:pt>
                <c:pt idx="40">
                  <c:v>7.3701541668006545</c:v>
                </c:pt>
                <c:pt idx="41">
                  <c:v>34.436156926172757</c:v>
                </c:pt>
                <c:pt idx="42">
                  <c:v>10.100758179917941</c:v>
                </c:pt>
                <c:pt idx="43">
                  <c:v>2.3715602195166308</c:v>
                </c:pt>
                <c:pt idx="44">
                  <c:v>3.1570997391394924</c:v>
                </c:pt>
                <c:pt idx="45">
                  <c:v>0.34245329569820149</c:v>
                </c:pt>
                <c:pt idx="46">
                  <c:v>0.13013225236531659</c:v>
                </c:pt>
                <c:pt idx="47">
                  <c:v>4.9450255898820301E-2</c:v>
                </c:pt>
                <c:pt idx="48">
                  <c:v>1.8791097241551716E-2</c:v>
                </c:pt>
                <c:pt idx="49">
                  <c:v>5.0045138288698237</c:v>
                </c:pt>
                <c:pt idx="50">
                  <c:v>8.2914372134827816E-2</c:v>
                </c:pt>
                <c:pt idx="51">
                  <c:v>1.031105087838426E-3</c:v>
                </c:pt>
                <c:pt idx="52">
                  <c:v>3.9181993337860196E-4</c:v>
                </c:pt>
                <c:pt idx="53">
                  <c:v>5.7604747720470577</c:v>
                </c:pt>
                <c:pt idx="54">
                  <c:v>1.4435753878751629</c:v>
                </c:pt>
                <c:pt idx="55">
                  <c:v>14.127559763488543</c:v>
                </c:pt>
                <c:pt idx="56">
                  <c:v>8.169978486053246E-6</c:v>
                </c:pt>
                <c:pt idx="57">
                  <c:v>1.6390662981216824</c:v>
                </c:pt>
                <c:pt idx="58">
                  <c:v>1.1797448933860889E-6</c:v>
                </c:pt>
                <c:pt idx="59">
                  <c:v>4.483030594867137E-7</c:v>
                </c:pt>
                <c:pt idx="60">
                  <c:v>1.7035516260495122E-7</c:v>
                </c:pt>
                <c:pt idx="61">
                  <c:v>6.4734961789881472E-8</c:v>
                </c:pt>
                <c:pt idx="62">
                  <c:v>5.84491532980699</c:v>
                </c:pt>
                <c:pt idx="63">
                  <c:v>16.988214201545635</c:v>
                </c:pt>
                <c:pt idx="64">
                  <c:v>121.9804631688405</c:v>
                </c:pt>
                <c:pt idx="65">
                  <c:v>42.264602086348148</c:v>
                </c:pt>
                <c:pt idx="66">
                  <c:v>50.237171247747511</c:v>
                </c:pt>
                <c:pt idx="67">
                  <c:v>14.421704213487628</c:v>
                </c:pt>
                <c:pt idx="68">
                  <c:v>17.424849203659878</c:v>
                </c:pt>
                <c:pt idx="69">
                  <c:v>2.9695340523426834</c:v>
                </c:pt>
                <c:pt idx="70">
                  <c:v>0.66379410752265589</c:v>
                </c:pt>
                <c:pt idx="71">
                  <c:v>0.25224176085860928</c:v>
                </c:pt>
                <c:pt idx="72">
                  <c:v>2.4863328096556461</c:v>
                </c:pt>
                <c:pt idx="73">
                  <c:v>0.48848854760929955</c:v>
                </c:pt>
                <c:pt idx="74">
                  <c:v>5.4989766189950071</c:v>
                </c:pt>
                <c:pt idx="75">
                  <c:v>102.41576567407152</c:v>
                </c:pt>
                <c:pt idx="76">
                  <c:v>71.372889765693017</c:v>
                </c:pt>
                <c:pt idx="77">
                  <c:v>19.219077219060328</c:v>
                </c:pt>
                <c:pt idx="78">
                  <c:v>7.7196108519621829</c:v>
                </c:pt>
                <c:pt idx="79">
                  <c:v>18.185346434477363</c:v>
                </c:pt>
                <c:pt idx="80">
                  <c:v>1.0545892051642785</c:v>
                </c:pt>
                <c:pt idx="81">
                  <c:v>1.7272656455546176</c:v>
                </c:pt>
                <c:pt idx="82">
                  <c:v>0.15228268122572183</c:v>
                </c:pt>
                <c:pt idx="83">
                  <c:v>5.7867418865774303E-2</c:v>
                </c:pt>
                <c:pt idx="84">
                  <c:v>5.0039829356806189</c:v>
                </c:pt>
                <c:pt idx="85">
                  <c:v>5.8873268431775543</c:v>
                </c:pt>
                <c:pt idx="86">
                  <c:v>14.811273936287382</c:v>
                </c:pt>
                <c:pt idx="87">
                  <c:v>31.478018059201677</c:v>
                </c:pt>
                <c:pt idx="88">
                  <c:v>9.7901080785146384</c:v>
                </c:pt>
                <c:pt idx="89">
                  <c:v>20.707124519709751</c:v>
                </c:pt>
                <c:pt idx="90">
                  <c:v>3.2847770108124115</c:v>
                </c:pt>
                <c:pt idx="91">
                  <c:v>1.1448931317567501</c:v>
                </c:pt>
                <c:pt idx="92">
                  <c:v>1.1288082980812302</c:v>
                </c:pt>
                <c:pt idx="93">
                  <c:v>0.89092983100977996</c:v>
                </c:pt>
                <c:pt idx="94">
                  <c:v>6.2822575925756408E-2</c:v>
                </c:pt>
                <c:pt idx="95">
                  <c:v>2.3872578851787431E-2</c:v>
                </c:pt>
                <c:pt idx="96">
                  <c:v>0.72973530493858019</c:v>
                </c:pt>
                <c:pt idx="97">
                  <c:v>3.4472003861981053E-3</c:v>
                </c:pt>
                <c:pt idx="98">
                  <c:v>1.3099361467552798E-3</c:v>
                </c:pt>
                <c:pt idx="99">
                  <c:v>9.9397609509247395</c:v>
                </c:pt>
                <c:pt idx="100">
                  <c:v>26.625667214292442</c:v>
                </c:pt>
                <c:pt idx="101">
                  <c:v>18.877887409854647</c:v>
                </c:pt>
                <c:pt idx="102">
                  <c:v>8.2381971524260607</c:v>
                </c:pt>
                <c:pt idx="103">
                  <c:v>1.534793649168128</c:v>
                </c:pt>
                <c:pt idx="104">
                  <c:v>0.58322158668388857</c:v>
                </c:pt>
                <c:pt idx="105">
                  <c:v>0.22162420293987767</c:v>
                </c:pt>
                <c:pt idx="106">
                  <c:v>8.4217197117153503E-2</c:v>
                </c:pt>
                <c:pt idx="107">
                  <c:v>3.2002534904518334E-2</c:v>
                </c:pt>
                <c:pt idx="108">
                  <c:v>1.2160963263716969E-2</c:v>
                </c:pt>
                <c:pt idx="109">
                  <c:v>10.963900975862254</c:v>
                </c:pt>
                <c:pt idx="110">
                  <c:v>4.3372444705583391</c:v>
                </c:pt>
                <c:pt idx="111">
                  <c:v>4.6536407075861339</c:v>
                </c:pt>
                <c:pt idx="112">
                  <c:v>2.8746519364758578</c:v>
                </c:pt>
                <c:pt idx="113">
                  <c:v>9.6357596724244208E-5</c:v>
                </c:pt>
                <c:pt idx="114">
                  <c:v>3.6615886755212798E-5</c:v>
                </c:pt>
                <c:pt idx="115">
                  <c:v>11.93042426237888</c:v>
                </c:pt>
                <c:pt idx="116">
                  <c:v>5.244555389712465</c:v>
                </c:pt>
                <c:pt idx="117">
                  <c:v>2.0091869380320369E-6</c:v>
                </c:pt>
                <c:pt idx="118">
                  <c:v>7.6349103645217389E-7</c:v>
                </c:pt>
                <c:pt idx="119">
                  <c:v>2.9012659385182609E-7</c:v>
                </c:pt>
                <c:pt idx="120">
                  <c:v>1.1024810566369389E-7</c:v>
                </c:pt>
                <c:pt idx="121">
                  <c:v>7.29117479728452</c:v>
                </c:pt>
                <c:pt idx="122">
                  <c:v>0.41416439672388078</c:v>
                </c:pt>
                <c:pt idx="123">
                  <c:v>31.833127560433681</c:v>
                </c:pt>
                <c:pt idx="124">
                  <c:v>22.341623490139568</c:v>
                </c:pt>
                <c:pt idx="125">
                  <c:v>4.5169021240055223</c:v>
                </c:pt>
                <c:pt idx="126">
                  <c:v>1.7164228071220988</c:v>
                </c:pt>
                <c:pt idx="127">
                  <c:v>0.65224066670639769</c:v>
                </c:pt>
                <c:pt idx="128">
                  <c:v>0.24785145334843109</c:v>
                </c:pt>
                <c:pt idx="129">
                  <c:v>9.4183552272403812E-2</c:v>
                </c:pt>
                <c:pt idx="130">
                  <c:v>3.5789749863513444E-2</c:v>
                </c:pt>
                <c:pt idx="131">
                  <c:v>1.3600104948135112E-2</c:v>
                </c:pt>
                <c:pt idx="132">
                  <c:v>5.1680398802913426E-3</c:v>
                </c:pt>
                <c:pt idx="133">
                  <c:v>1.9638551545107102E-3</c:v>
                </c:pt>
                <c:pt idx="134">
                  <c:v>1.1410614217374466</c:v>
                </c:pt>
                <c:pt idx="135">
                  <c:v>32.99194104317921</c:v>
                </c:pt>
                <c:pt idx="136">
                  <c:v>4.0024996155696533</c:v>
                </c:pt>
                <c:pt idx="137">
                  <c:v>1.5209498539164683</c:v>
                </c:pt>
                <c:pt idx="138">
                  <c:v>12.709408497071287</c:v>
                </c:pt>
                <c:pt idx="139">
                  <c:v>22.491652351818896</c:v>
                </c:pt>
                <c:pt idx="140">
                  <c:v>2.3662060053287117</c:v>
                </c:pt>
                <c:pt idx="141">
                  <c:v>0.89915828202491044</c:v>
                </c:pt>
                <c:pt idx="142">
                  <c:v>0.34168014716946604</c:v>
                </c:pt>
                <c:pt idx="143">
                  <c:v>0.12983845592439708</c:v>
                </c:pt>
                <c:pt idx="144">
                  <c:v>4.9338613251270882E-2</c:v>
                </c:pt>
                <c:pt idx="145">
                  <c:v>8.7435493930958561</c:v>
                </c:pt>
                <c:pt idx="146">
                  <c:v>74.985230854809828</c:v>
                </c:pt>
                <c:pt idx="147">
                  <c:v>20.439177790497681</c:v>
                </c:pt>
                <c:pt idx="148">
                  <c:v>21.762979411916618</c:v>
                </c:pt>
                <c:pt idx="149">
                  <c:v>8.7156670933342966</c:v>
                </c:pt>
                <c:pt idx="150">
                  <c:v>18.455520901114284</c:v>
                </c:pt>
                <c:pt idx="151">
                  <c:v>7.1220131498287547</c:v>
                </c:pt>
                <c:pt idx="152">
                  <c:v>0.83324534324717059</c:v>
                </c:pt>
                <c:pt idx="153">
                  <c:v>0.31663323043392483</c:v>
                </c:pt>
                <c:pt idx="154">
                  <c:v>0.12032062756489141</c:v>
                </c:pt>
                <c:pt idx="155">
                  <c:v>4.5721838474658744E-2</c:v>
                </c:pt>
                <c:pt idx="156">
                  <c:v>1.7374298620370321E-2</c:v>
                </c:pt>
                <c:pt idx="157">
                  <c:v>31.880317027930545</c:v>
                </c:pt>
                <c:pt idx="158">
                  <c:v>26.753897214957881</c:v>
                </c:pt>
                <c:pt idx="159">
                  <c:v>38.516464980154304</c:v>
                </c:pt>
                <c:pt idx="160">
                  <c:v>8.3915555684492631</c:v>
                </c:pt>
                <c:pt idx="161">
                  <c:v>7.0755161667935198</c:v>
                </c:pt>
                <c:pt idx="162">
                  <c:v>7.2648337992572918</c:v>
                </c:pt>
                <c:pt idx="163">
                  <c:v>9.143516726823453</c:v>
                </c:pt>
                <c:pt idx="164">
                  <c:v>9.9027649594683851</c:v>
                </c:pt>
                <c:pt idx="165">
                  <c:v>6.6490631524741287E-2</c:v>
                </c:pt>
                <c:pt idx="166">
                  <c:v>2.5266439979401686E-2</c:v>
                </c:pt>
                <c:pt idx="167">
                  <c:v>9.6012471921726392E-3</c:v>
                </c:pt>
                <c:pt idx="168">
                  <c:v>3.6484739330256036E-3</c:v>
                </c:pt>
                <c:pt idx="169">
                  <c:v>13.3017060235657</c:v>
                </c:pt>
                <c:pt idx="170">
                  <c:v>4.9012264232850118</c:v>
                </c:pt>
                <c:pt idx="171">
                  <c:v>6.8453579876656434</c:v>
                </c:pt>
                <c:pt idx="172">
                  <c:v>7.6075643428132747E-5</c:v>
                </c:pt>
                <c:pt idx="173">
                  <c:v>4.5134846973390159</c:v>
                </c:pt>
                <c:pt idx="174">
                  <c:v>0.76571583255948883</c:v>
                </c:pt>
                <c:pt idx="175">
                  <c:v>4.1744227061885006E-6</c:v>
                </c:pt>
                <c:pt idx="176">
                  <c:v>1.3583816886432676</c:v>
                </c:pt>
                <c:pt idx="177">
                  <c:v>6.0278663877361964E-7</c:v>
                </c:pt>
                <c:pt idx="178">
                  <c:v>2.2905892273397543E-7</c:v>
                </c:pt>
                <c:pt idx="179">
                  <c:v>8.704239063891067E-8</c:v>
                </c:pt>
                <c:pt idx="180">
                  <c:v>3.3076108442786055E-8</c:v>
                </c:pt>
                <c:pt idx="181">
                  <c:v>1.0150788781810678</c:v>
                </c:pt>
                <c:pt idx="182">
                  <c:v>15.447208209183522</c:v>
                </c:pt>
                <c:pt idx="183">
                  <c:v>4.9863896763186046</c:v>
                </c:pt>
                <c:pt idx="184">
                  <c:v>51.811036084703154</c:v>
                </c:pt>
                <c:pt idx="185">
                  <c:v>38.787095113978403</c:v>
                </c:pt>
                <c:pt idx="186">
                  <c:v>14.309605155096591</c:v>
                </c:pt>
                <c:pt idx="187">
                  <c:v>4.1593755001597348</c:v>
                </c:pt>
                <c:pt idx="188">
                  <c:v>2.6944442058799933</c:v>
                </c:pt>
                <c:pt idx="189">
                  <c:v>1.3071241344319504</c:v>
                </c:pt>
                <c:pt idx="190">
                  <c:v>0.20490442052646968</c:v>
                </c:pt>
                <c:pt idx="191">
                  <c:v>7.7863679800058469E-2</c:v>
                </c:pt>
                <c:pt idx="192">
                  <c:v>2.9588198324022215E-2</c:v>
                </c:pt>
                <c:pt idx="193">
                  <c:v>0.94777505800676132</c:v>
                </c:pt>
                <c:pt idx="194">
                  <c:v>0.93915623254521785</c:v>
                </c:pt>
                <c:pt idx="195">
                  <c:v>0.15707613240730409</c:v>
                </c:pt>
                <c:pt idx="196">
                  <c:v>0.56638316112808595</c:v>
                </c:pt>
                <c:pt idx="197">
                  <c:v>6.3796011131673929</c:v>
                </c:pt>
                <c:pt idx="198">
                  <c:v>0.85422833400637399</c:v>
                </c:pt>
                <c:pt idx="199">
                  <c:v>10.039266348840194</c:v>
                </c:pt>
                <c:pt idx="200">
                  <c:v>1.1068218204054756</c:v>
                </c:pt>
                <c:pt idx="201">
                  <c:v>4.8884467704868852E-6</c:v>
                </c:pt>
                <c:pt idx="202">
                  <c:v>1.8576097727850167E-6</c:v>
                </c:pt>
                <c:pt idx="203">
                  <c:v>7.0589171365830627E-7</c:v>
                </c:pt>
                <c:pt idx="204">
                  <c:v>2.6823885119015639E-7</c:v>
                </c:pt>
                <c:pt idx="205">
                  <c:v>1.5083341845060427</c:v>
                </c:pt>
                <c:pt idx="206">
                  <c:v>8.2930651234566106</c:v>
                </c:pt>
                <c:pt idx="207">
                  <c:v>1.4718802242506261E-8</c:v>
                </c:pt>
                <c:pt idx="208">
                  <c:v>8.9895546394355215</c:v>
                </c:pt>
                <c:pt idx="209">
                  <c:v>4.1042407165133232</c:v>
                </c:pt>
                <c:pt idx="210">
                  <c:v>8.0765011665080362E-10</c:v>
                </c:pt>
                <c:pt idx="211">
                  <c:v>2.7442185351840185</c:v>
                </c:pt>
                <c:pt idx="212">
                  <c:v>1.5984163272152399</c:v>
                </c:pt>
                <c:pt idx="213">
                  <c:v>4.4317377200862891E-11</c:v>
                </c:pt>
                <c:pt idx="214">
                  <c:v>1.6840603336327901E-11</c:v>
                </c:pt>
                <c:pt idx="215">
                  <c:v>6.3994292678046017E-12</c:v>
                </c:pt>
                <c:pt idx="216">
                  <c:v>6.3085092953180197</c:v>
                </c:pt>
                <c:pt idx="217">
                  <c:v>15.09592239217193</c:v>
                </c:pt>
                <c:pt idx="218">
                  <c:v>27.739245452838247</c:v>
                </c:pt>
                <c:pt idx="219">
                  <c:v>33.947403782399569</c:v>
                </c:pt>
                <c:pt idx="220">
                  <c:v>44.710753037891465</c:v>
                </c:pt>
                <c:pt idx="221">
                  <c:v>51.934016543887694</c:v>
                </c:pt>
                <c:pt idx="222">
                  <c:v>34.252708190151651</c:v>
                </c:pt>
                <c:pt idx="223">
                  <c:v>8.0504079753629831</c:v>
                </c:pt>
                <c:pt idx="224">
                  <c:v>3.0591550306379327</c:v>
                </c:pt>
                <c:pt idx="225">
                  <c:v>1.1624789116424146</c:v>
                </c:pt>
                <c:pt idx="226">
                  <c:v>0.44174198642411749</c:v>
                </c:pt>
                <c:pt idx="227">
                  <c:v>0.16786195484116465</c:v>
                </c:pt>
                <c:pt idx="228">
                  <c:v>16.214880616287012</c:v>
                </c:pt>
                <c:pt idx="229">
                  <c:v>2.4239266279064173E-2</c:v>
                </c:pt>
                <c:pt idx="230">
                  <c:v>2.0750662122441272</c:v>
                </c:pt>
                <c:pt idx="231">
                  <c:v>63.060099379270923</c:v>
                </c:pt>
                <c:pt idx="232">
                  <c:v>61.514026002134614</c:v>
                </c:pt>
                <c:pt idx="233">
                  <c:v>88.474384382756924</c:v>
                </c:pt>
                <c:pt idx="234">
                  <c:v>49.746038668777146</c:v>
                </c:pt>
                <c:pt idx="235">
                  <c:v>14.381490437748026</c:v>
                </c:pt>
                <c:pt idx="236">
                  <c:v>5.0702611298780287</c:v>
                </c:pt>
                <c:pt idx="237">
                  <c:v>1.9266992293536511</c:v>
                </c:pt>
                <c:pt idx="238">
                  <c:v>0.73214570715438743</c:v>
                </c:pt>
                <c:pt idx="239">
                  <c:v>0.27821536871866726</c:v>
                </c:pt>
                <c:pt idx="240">
                  <c:v>0.10572184011309355</c:v>
                </c:pt>
                <c:pt idx="241">
                  <c:v>9.4208177019915116</c:v>
                </c:pt>
                <c:pt idx="242">
                  <c:v>43.335038546095113</c:v>
                </c:pt>
                <c:pt idx="243">
                  <c:v>19.58087162037814</c:v>
                </c:pt>
                <c:pt idx="244">
                  <c:v>13.560537689250204</c:v>
                </c:pt>
                <c:pt idx="245">
                  <c:v>6.1338607281084006</c:v>
                </c:pt>
                <c:pt idx="246">
                  <c:v>10.897782240619591</c:v>
                </c:pt>
                <c:pt idx="247">
                  <c:v>9.5191477256042027</c:v>
                </c:pt>
                <c:pt idx="248">
                  <c:v>11.071124049821936</c:v>
                </c:pt>
                <c:pt idx="249">
                  <c:v>0.37762351525457011</c:v>
                </c:pt>
                <c:pt idx="250">
                  <c:v>3.9548621988939402E-2</c:v>
                </c:pt>
                <c:pt idx="251">
                  <c:v>1.5028476355796972E-2</c:v>
                </c:pt>
                <c:pt idx="252">
                  <c:v>5.7108210152028499E-3</c:v>
                </c:pt>
                <c:pt idx="253">
                  <c:v>7.9129349394633461</c:v>
                </c:pt>
                <c:pt idx="254">
                  <c:v>31.08689312864237</c:v>
                </c:pt>
                <c:pt idx="255">
                  <c:v>3.7678378522031184</c:v>
                </c:pt>
                <c:pt idx="256">
                  <c:v>3.0746865512186443</c:v>
                </c:pt>
                <c:pt idx="257">
                  <c:v>0.54407578585813032</c:v>
                </c:pt>
                <c:pt idx="258">
                  <c:v>0.20674879862608955</c:v>
                </c:pt>
                <c:pt idx="259">
                  <c:v>13.607934732108994</c:v>
                </c:pt>
                <c:pt idx="260">
                  <c:v>2.9854526521607333E-2</c:v>
                </c:pt>
                <c:pt idx="261">
                  <c:v>1.1344720078210788E-2</c:v>
                </c:pt>
                <c:pt idx="262">
                  <c:v>4.3109936297200989E-3</c:v>
                </c:pt>
                <c:pt idx="263">
                  <c:v>1.6381775792936378E-3</c:v>
                </c:pt>
                <c:pt idx="264">
                  <c:v>0.64768244729573388</c:v>
                </c:pt>
                <c:pt idx="265">
                  <c:v>19.530512359872432</c:v>
                </c:pt>
                <c:pt idx="266">
                  <c:v>44.467351651161053</c:v>
                </c:pt>
                <c:pt idx="267">
                  <c:v>8.1469143171884557</c:v>
                </c:pt>
                <c:pt idx="268">
                  <c:v>10.352946713236205</c:v>
                </c:pt>
                <c:pt idx="269">
                  <c:v>4.199118925531133</c:v>
                </c:pt>
                <c:pt idx="270">
                  <c:v>30.063787538266428</c:v>
                </c:pt>
                <c:pt idx="271">
                  <c:v>6.9731802685358613</c:v>
                </c:pt>
                <c:pt idx="272">
                  <c:v>2.1034852369374728</c:v>
                </c:pt>
                <c:pt idx="273">
                  <c:v>0.63818483659570047</c:v>
                </c:pt>
                <c:pt idx="274">
                  <c:v>0.24251023790636617</c:v>
                </c:pt>
                <c:pt idx="275">
                  <c:v>9.2153890404419125E-2</c:v>
                </c:pt>
                <c:pt idx="276">
                  <c:v>0.83642665421230689</c:v>
                </c:pt>
                <c:pt idx="277">
                  <c:v>1.3307021774398126E-2</c:v>
                </c:pt>
                <c:pt idx="278">
                  <c:v>5.2919014830203368</c:v>
                </c:pt>
                <c:pt idx="279">
                  <c:v>1.0076626059167573</c:v>
                </c:pt>
                <c:pt idx="280">
                  <c:v>25.583224893429325</c:v>
                </c:pt>
                <c:pt idx="281">
                  <c:v>8.0199205089081964</c:v>
                </c:pt>
                <c:pt idx="282">
                  <c:v>2.1094107358816121</c:v>
                </c:pt>
                <c:pt idx="283">
                  <c:v>4.7101274041158172</c:v>
                </c:pt>
                <c:pt idx="284">
                  <c:v>0.16365298062636849</c:v>
                </c:pt>
                <c:pt idx="285">
                  <c:v>6.2188132638020026E-2</c:v>
                </c:pt>
                <c:pt idx="286">
                  <c:v>2.3631490402447611E-2</c:v>
                </c:pt>
                <c:pt idx="287">
                  <c:v>8.9799663529300921E-3</c:v>
                </c:pt>
                <c:pt idx="288">
                  <c:v>2.2983182634321482</c:v>
                </c:pt>
                <c:pt idx="289">
                  <c:v>1.2967071413631053E-3</c:v>
                </c:pt>
                <c:pt idx="290">
                  <c:v>59.718564690757013</c:v>
                </c:pt>
                <c:pt idx="291">
                  <c:v>27.119480830327923</c:v>
                </c:pt>
                <c:pt idx="292">
                  <c:v>26.358726455960618</c:v>
                </c:pt>
                <c:pt idx="293">
                  <c:v>8.1559894528320065</c:v>
                </c:pt>
                <c:pt idx="294">
                  <c:v>11.406026991571267</c:v>
                </c:pt>
                <c:pt idx="295">
                  <c:v>1.6948950545517012</c:v>
                </c:pt>
                <c:pt idx="296">
                  <c:v>4.182175678707174</c:v>
                </c:pt>
                <c:pt idx="297">
                  <c:v>0.12521232203181518</c:v>
                </c:pt>
                <c:pt idx="298">
                  <c:v>4.7580682372089768E-2</c:v>
                </c:pt>
                <c:pt idx="299">
                  <c:v>1.808065930139411E-2</c:v>
                </c:pt>
                <c:pt idx="300">
                  <c:v>6.8706505345297623E-3</c:v>
                </c:pt>
                <c:pt idx="301">
                  <c:v>5.5921100322684509</c:v>
                </c:pt>
                <c:pt idx="302">
                  <c:v>0.77548548083456792</c:v>
                </c:pt>
                <c:pt idx="303">
                  <c:v>3.7700633613071716E-4</c:v>
                </c:pt>
                <c:pt idx="304">
                  <c:v>1.4326240772967255E-4</c:v>
                </c:pt>
                <c:pt idx="305">
                  <c:v>9.7218019512987954</c:v>
                </c:pt>
                <c:pt idx="306">
                  <c:v>5.0287029718013523</c:v>
                </c:pt>
                <c:pt idx="307">
                  <c:v>7.8610948369425913E-6</c:v>
                </c:pt>
                <c:pt idx="308">
                  <c:v>8.4122622613387303</c:v>
                </c:pt>
                <c:pt idx="309">
                  <c:v>1.1351420944545104E-6</c:v>
                </c:pt>
                <c:pt idx="310">
                  <c:v>4.3135399589271396E-7</c:v>
                </c:pt>
                <c:pt idx="311">
                  <c:v>1.6391451843923128E-7</c:v>
                </c:pt>
                <c:pt idx="312">
                  <c:v>6.2287517006907888E-8</c:v>
                </c:pt>
                <c:pt idx="313">
                  <c:v>1.7159626942312232</c:v>
                </c:pt>
                <c:pt idx="314">
                  <c:v>7.5427459106753458</c:v>
                </c:pt>
                <c:pt idx="315">
                  <c:v>9.8030412478642059</c:v>
                </c:pt>
                <c:pt idx="316">
                  <c:v>4.5766232174554045</c:v>
                </c:pt>
                <c:pt idx="317">
                  <c:v>18.833902643694369</c:v>
                </c:pt>
                <c:pt idx="318">
                  <c:v>2.9573951548892619</c:v>
                </c:pt>
                <c:pt idx="319">
                  <c:v>0.85496739501411823</c:v>
                </c:pt>
                <c:pt idx="320">
                  <c:v>0.32488761010536488</c:v>
                </c:pt>
                <c:pt idx="321">
                  <c:v>0.12345729184003865</c:v>
                </c:pt>
                <c:pt idx="322">
                  <c:v>4.6913770899214689E-2</c:v>
                </c:pt>
                <c:pt idx="323">
                  <c:v>1.7827232941701583E-2</c:v>
                </c:pt>
                <c:pt idx="324">
                  <c:v>6.7743485178466036E-3</c:v>
                </c:pt>
                <c:pt idx="325">
                  <c:v>2.5742524367817093E-3</c:v>
                </c:pt>
                <c:pt idx="326">
                  <c:v>4.5808971239553955</c:v>
                </c:pt>
                <c:pt idx="327">
                  <c:v>4.3512400449213429</c:v>
                </c:pt>
                <c:pt idx="328">
                  <c:v>15.651266649831056</c:v>
                </c:pt>
                <c:pt idx="329">
                  <c:v>21.161242162878573</c:v>
                </c:pt>
                <c:pt idx="330">
                  <c:v>44.485451827299528</c:v>
                </c:pt>
                <c:pt idx="331">
                  <c:v>42.82470485453959</c:v>
                </c:pt>
                <c:pt idx="332">
                  <c:v>13.101068281007516</c:v>
                </c:pt>
                <c:pt idx="333">
                  <c:v>3.6076925478250534</c:v>
                </c:pt>
                <c:pt idx="334">
                  <c:v>1.3709231681735203</c:v>
                </c:pt>
                <c:pt idx="335">
                  <c:v>0.52095080390593773</c:v>
                </c:pt>
                <c:pt idx="336">
                  <c:v>5.878092017051709</c:v>
                </c:pt>
                <c:pt idx="337">
                  <c:v>27.27797905038188</c:v>
                </c:pt>
                <c:pt idx="338">
                  <c:v>10.617324630507927</c:v>
                </c:pt>
                <c:pt idx="339">
                  <c:v>0.96837930539158124</c:v>
                </c:pt>
                <c:pt idx="340">
                  <c:v>1.7554761832879007</c:v>
                </c:pt>
                <c:pt idx="341">
                  <c:v>0.20135932211246485</c:v>
                </c:pt>
                <c:pt idx="342">
                  <c:v>2.4666876928844617</c:v>
                </c:pt>
                <c:pt idx="343">
                  <c:v>3.4158589872481451</c:v>
                </c:pt>
                <c:pt idx="344">
                  <c:v>7.6729696950425278E-3</c:v>
                </c:pt>
                <c:pt idx="345">
                  <c:v>2.9157284841161606E-3</c:v>
                </c:pt>
                <c:pt idx="346">
                  <c:v>1.1079768239641407E-3</c:v>
                </c:pt>
                <c:pt idx="347">
                  <c:v>4.210311931063736E-4</c:v>
                </c:pt>
                <c:pt idx="348">
                  <c:v>1.5999185338042194E-4</c:v>
                </c:pt>
                <c:pt idx="349">
                  <c:v>0.20385017982762854</c:v>
                </c:pt>
                <c:pt idx="350">
                  <c:v>4.8265696193346281</c:v>
                </c:pt>
                <c:pt idx="351">
                  <c:v>5.4225262425828467</c:v>
                </c:pt>
                <c:pt idx="352">
                  <c:v>0.96839323346180584</c:v>
                </c:pt>
                <c:pt idx="353">
                  <c:v>1.2676981381229104E-6</c:v>
                </c:pt>
                <c:pt idx="354">
                  <c:v>5.5147973176736889</c:v>
                </c:pt>
                <c:pt idx="355">
                  <c:v>6.2398492310210889</c:v>
                </c:pt>
                <c:pt idx="356">
                  <c:v>4.0701853012633986</c:v>
                </c:pt>
                <c:pt idx="357">
                  <c:v>2.643323024933054E-8</c:v>
                </c:pt>
                <c:pt idx="358">
                  <c:v>1.0044627494745603E-8</c:v>
                </c:pt>
                <c:pt idx="359">
                  <c:v>3.8169584480033295E-9</c:v>
                </c:pt>
                <c:pt idx="360">
                  <c:v>1.4504442102412654E-9</c:v>
                </c:pt>
                <c:pt idx="361">
                  <c:v>1.583036432243353</c:v>
                </c:pt>
                <c:pt idx="362">
                  <c:v>4.9001503018797425</c:v>
                </c:pt>
                <c:pt idx="363">
                  <c:v>3.7466581462681772</c:v>
                </c:pt>
                <c:pt idx="364">
                  <c:v>28.076215482155526</c:v>
                </c:pt>
                <c:pt idx="365">
                  <c:v>10.638209569593592</c:v>
                </c:pt>
                <c:pt idx="366">
                  <c:v>7.5071742225782767</c:v>
                </c:pt>
                <c:pt idx="367">
                  <c:v>6.676325578219215</c:v>
                </c:pt>
                <c:pt idx="368">
                  <c:v>0.22868795423165875</c:v>
                </c:pt>
                <c:pt idx="369">
                  <c:v>8.690142260803034E-2</c:v>
                </c:pt>
                <c:pt idx="370">
                  <c:v>3.3022540591051523E-2</c:v>
                </c:pt>
                <c:pt idx="371">
                  <c:v>1.2548565424599581E-2</c:v>
                </c:pt>
                <c:pt idx="372">
                  <c:v>4.7684548613478404E-3</c:v>
                </c:pt>
                <c:pt idx="373">
                  <c:v>1.8120128473121794E-3</c:v>
                </c:pt>
                <c:pt idx="374">
                  <c:v>3.8275418799754899</c:v>
                </c:pt>
                <c:pt idx="375">
                  <c:v>7.2194804708224867</c:v>
                </c:pt>
                <c:pt idx="376">
                  <c:v>9.9428768957713921E-5</c:v>
                </c:pt>
                <c:pt idx="377">
                  <c:v>3.7782932203931288E-5</c:v>
                </c:pt>
                <c:pt idx="378">
                  <c:v>18.943059283090008</c:v>
                </c:pt>
                <c:pt idx="379">
                  <c:v>4.4970412750388142</c:v>
                </c:pt>
                <c:pt idx="380">
                  <c:v>0.35715645638387622</c:v>
                </c:pt>
                <c:pt idx="381">
                  <c:v>0.13571945342587294</c:v>
                </c:pt>
                <c:pt idx="382">
                  <c:v>5.1573392301831715E-2</c:v>
                </c:pt>
                <c:pt idx="383">
                  <c:v>1.9597889074696055E-2</c:v>
                </c:pt>
                <c:pt idx="384">
                  <c:v>7.4471978483844998E-3</c:v>
                </c:pt>
                <c:pt idx="385">
                  <c:v>1.4826013548600037</c:v>
                </c:pt>
                <c:pt idx="386">
                  <c:v>1.0753753693067219E-3</c:v>
                </c:pt>
                <c:pt idx="387">
                  <c:v>15.406126070854995</c:v>
                </c:pt>
                <c:pt idx="388">
                  <c:v>1.5528420332789063E-4</c:v>
                </c:pt>
                <c:pt idx="389">
                  <c:v>5.9007997264598442E-5</c:v>
                </c:pt>
                <c:pt idx="390">
                  <c:v>2.242303896054741E-5</c:v>
                </c:pt>
                <c:pt idx="391">
                  <c:v>8.5207548050080164E-6</c:v>
                </c:pt>
                <c:pt idx="392">
                  <c:v>3.2378868259030463E-6</c:v>
                </c:pt>
                <c:pt idx="393">
                  <c:v>1.2303969938431575E-6</c:v>
                </c:pt>
                <c:pt idx="394">
                  <c:v>4.6755085766039984E-7</c:v>
                </c:pt>
                <c:pt idx="395">
                  <c:v>1.7766932591095192E-7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2.1543203991483137</c:v>
                </c:pt>
                <c:pt idx="1">
                  <c:v>0.49898664960834549</c:v>
                </c:pt>
                <c:pt idx="2">
                  <c:v>0.16016779483268187</c:v>
                </c:pt>
                <c:pt idx="3">
                  <c:v>15.31794188894254</c:v>
                </c:pt>
                <c:pt idx="4">
                  <c:v>0.45849363952199801</c:v>
                </c:pt>
                <c:pt idx="5">
                  <c:v>19.637012017124515</c:v>
                </c:pt>
                <c:pt idx="6">
                  <c:v>70.913512056153024</c:v>
                </c:pt>
                <c:pt idx="7">
                  <c:v>14.836707238270778</c:v>
                </c:pt>
                <c:pt idx="8">
                  <c:v>0.52143720456761156</c:v>
                </c:pt>
                <c:pt idx="9">
                  <c:v>0.57605321977521418</c:v>
                </c:pt>
                <c:pt idx="10">
                  <c:v>1.9457147631363931</c:v>
                </c:pt>
                <c:pt idx="11">
                  <c:v>0.70345072205700365</c:v>
                </c:pt>
                <c:pt idx="12">
                  <c:v>5.7827777248122363</c:v>
                </c:pt>
                <c:pt idx="13">
                  <c:v>4.8215898478385437</c:v>
                </c:pt>
                <c:pt idx="14">
                  <c:v>9.973411298609125E-2</c:v>
                </c:pt>
                <c:pt idx="15">
                  <c:v>1.104741577710187</c:v>
                </c:pt>
                <c:pt idx="16">
                  <c:v>6.9196915970340639E-2</c:v>
                </c:pt>
                <c:pt idx="17">
                  <c:v>0.98203591501989496</c:v>
                </c:pt>
                <c:pt idx="18">
                  <c:v>4.5720196375721835</c:v>
                </c:pt>
                <c:pt idx="19">
                  <c:v>19.707365388078525</c:v>
                </c:pt>
                <c:pt idx="20">
                  <c:v>5.594083714941509</c:v>
                </c:pt>
                <c:pt idx="21">
                  <c:v>3.1428162837258071</c:v>
                </c:pt>
                <c:pt idx="22">
                  <c:v>0.11225277479633043</c:v>
                </c:pt>
                <c:pt idx="23">
                  <c:v>2.4331173364415566</c:v>
                </c:pt>
                <c:pt idx="24">
                  <c:v>3.9777121005074106E-2</c:v>
                </c:pt>
                <c:pt idx="25">
                  <c:v>4.3107115800782601E-2</c:v>
                </c:pt>
                <c:pt idx="26">
                  <c:v>0.59962288535079056</c:v>
                </c:pt>
                <c:pt idx="27">
                  <c:v>0.45490565128649885</c:v>
                </c:pt>
                <c:pt idx="28">
                  <c:v>1.0899283119950554</c:v>
                </c:pt>
                <c:pt idx="29">
                  <c:v>1.0376516895250814</c:v>
                </c:pt>
                <c:pt idx="30">
                  <c:v>7.9903985434818043</c:v>
                </c:pt>
                <c:pt idx="31">
                  <c:v>0.4728233811082509</c:v>
                </c:pt>
                <c:pt idx="32">
                  <c:v>2.142028976592989</c:v>
                </c:pt>
                <c:pt idx="33">
                  <c:v>2.5529390578489644E-2</c:v>
                </c:pt>
                <c:pt idx="34">
                  <c:v>0</c:v>
                </c:pt>
                <c:pt idx="35">
                  <c:v>0</c:v>
                </c:pt>
                <c:pt idx="36">
                  <c:v>0.18797470365780025</c:v>
                </c:pt>
                <c:pt idx="37">
                  <c:v>1.8421756740548465</c:v>
                </c:pt>
                <c:pt idx="38">
                  <c:v>42.039808900329426</c:v>
                </c:pt>
                <c:pt idx="39">
                  <c:v>2.580122340147434</c:v>
                </c:pt>
                <c:pt idx="40">
                  <c:v>10.201829463944307</c:v>
                </c:pt>
                <c:pt idx="41">
                  <c:v>27.678940295729308</c:v>
                </c:pt>
                <c:pt idx="42">
                  <c:v>10.06261552040694</c:v>
                </c:pt>
                <c:pt idx="43">
                  <c:v>0.58913570830817452</c:v>
                </c:pt>
                <c:pt idx="44">
                  <c:v>1.314895174360851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3.2963360489278579</c:v>
                </c:pt>
                <c:pt idx="50">
                  <c:v>1.3736083304202287</c:v>
                </c:pt>
                <c:pt idx="51">
                  <c:v>1.1020249580461662E-2</c:v>
                </c:pt>
                <c:pt idx="52">
                  <c:v>5.1256974792844932E-5</c:v>
                </c:pt>
                <c:pt idx="53">
                  <c:v>0.55171177060775689</c:v>
                </c:pt>
                <c:pt idx="54">
                  <c:v>2.7654675609983621</c:v>
                </c:pt>
                <c:pt idx="55">
                  <c:v>24.407315600470334</c:v>
                </c:pt>
                <c:pt idx="56">
                  <c:v>0.3403975695992833</c:v>
                </c:pt>
                <c:pt idx="57">
                  <c:v>0.69114733954089469</c:v>
                </c:pt>
                <c:pt idx="58">
                  <c:v>0.10051492756876891</c:v>
                </c:pt>
                <c:pt idx="59">
                  <c:v>0.11512316538472969</c:v>
                </c:pt>
                <c:pt idx="60">
                  <c:v>1.0413025285749087</c:v>
                </c:pt>
                <c:pt idx="61">
                  <c:v>2.5265588014889113</c:v>
                </c:pt>
                <c:pt idx="62">
                  <c:v>4.2285039353396687</c:v>
                </c:pt>
                <c:pt idx="63">
                  <c:v>23.936238373636694</c:v>
                </c:pt>
                <c:pt idx="64">
                  <c:v>121.52429016778456</c:v>
                </c:pt>
                <c:pt idx="65">
                  <c:v>28.753713523636698</c:v>
                </c:pt>
                <c:pt idx="66">
                  <c:v>67.113832514759437</c:v>
                </c:pt>
                <c:pt idx="67">
                  <c:v>2.9136873550068327</c:v>
                </c:pt>
                <c:pt idx="68">
                  <c:v>6.0484767964800801</c:v>
                </c:pt>
                <c:pt idx="69">
                  <c:v>18.550015360006785</c:v>
                </c:pt>
                <c:pt idx="70">
                  <c:v>1.662366206481547</c:v>
                </c:pt>
                <c:pt idx="71">
                  <c:v>0.11619956185537943</c:v>
                </c:pt>
                <c:pt idx="72">
                  <c:v>2.9512928888465169</c:v>
                </c:pt>
                <c:pt idx="73">
                  <c:v>2.72200164637403</c:v>
                </c:pt>
                <c:pt idx="74">
                  <c:v>1.0692683340218854</c:v>
                </c:pt>
                <c:pt idx="75">
                  <c:v>95.436078964445102</c:v>
                </c:pt>
                <c:pt idx="76">
                  <c:v>89.802219837064342</c:v>
                </c:pt>
                <c:pt idx="77">
                  <c:v>14.959549459978479</c:v>
                </c:pt>
                <c:pt idx="78">
                  <c:v>3.5480077951607254</c:v>
                </c:pt>
                <c:pt idx="79">
                  <c:v>31.465768371097763</c:v>
                </c:pt>
                <c:pt idx="80">
                  <c:v>4.2826740148665738</c:v>
                </c:pt>
                <c:pt idx="81">
                  <c:v>0.32340759102128153</c:v>
                </c:pt>
                <c:pt idx="82">
                  <c:v>2.7986308236893347E-2</c:v>
                </c:pt>
                <c:pt idx="83">
                  <c:v>1.6350974958917536E-2</c:v>
                </c:pt>
                <c:pt idx="84">
                  <c:v>18.270675098780735</c:v>
                </c:pt>
                <c:pt idx="85">
                  <c:v>10.081683115029874</c:v>
                </c:pt>
                <c:pt idx="86">
                  <c:v>12.672853041810997</c:v>
                </c:pt>
                <c:pt idx="87">
                  <c:v>14.413461311747994</c:v>
                </c:pt>
                <c:pt idx="88">
                  <c:v>12.481585931805668</c:v>
                </c:pt>
                <c:pt idx="89">
                  <c:v>39.396147437905455</c:v>
                </c:pt>
                <c:pt idx="90">
                  <c:v>1.504751008993549</c:v>
                </c:pt>
                <c:pt idx="91">
                  <c:v>0.39173313842014396</c:v>
                </c:pt>
                <c:pt idx="92">
                  <c:v>0.13593349715062478</c:v>
                </c:pt>
                <c:pt idx="93">
                  <c:v>3.12009406680014</c:v>
                </c:pt>
                <c:pt idx="94">
                  <c:v>0.2875516285878601</c:v>
                </c:pt>
                <c:pt idx="95">
                  <c:v>0.33742466506129809</c:v>
                </c:pt>
                <c:pt idx="96">
                  <c:v>0.12452198599591105</c:v>
                </c:pt>
                <c:pt idx="97">
                  <c:v>4.8181556305274258E-2</c:v>
                </c:pt>
                <c:pt idx="98">
                  <c:v>4.3431743307803944E-3</c:v>
                </c:pt>
                <c:pt idx="99">
                  <c:v>1.8265422967430287</c:v>
                </c:pt>
                <c:pt idx="100">
                  <c:v>20.021999493581088</c:v>
                </c:pt>
                <c:pt idx="101">
                  <c:v>9.3683745783564625</c:v>
                </c:pt>
                <c:pt idx="102">
                  <c:v>8.7974908685699411</c:v>
                </c:pt>
                <c:pt idx="103">
                  <c:v>5.3812989269181488E-2</c:v>
                </c:pt>
                <c:pt idx="104">
                  <c:v>0.69448075146825583</c:v>
                </c:pt>
                <c:pt idx="105">
                  <c:v>1.3612143939153186E-2</c:v>
                </c:pt>
                <c:pt idx="106">
                  <c:v>0</c:v>
                </c:pt>
                <c:pt idx="107">
                  <c:v>4.3722199498296734E-2</c:v>
                </c:pt>
                <c:pt idx="108">
                  <c:v>4.242539803603778E-2</c:v>
                </c:pt>
                <c:pt idx="109">
                  <c:v>0.71805895987296464</c:v>
                </c:pt>
                <c:pt idx="110">
                  <c:v>4.2453999427972162</c:v>
                </c:pt>
                <c:pt idx="111">
                  <c:v>3.2120183253936281</c:v>
                </c:pt>
                <c:pt idx="112">
                  <c:v>0.14582609328564383</c:v>
                </c:pt>
                <c:pt idx="113">
                  <c:v>4.8655241451635731E-2</c:v>
                </c:pt>
                <c:pt idx="114">
                  <c:v>3.6494966052505615E-2</c:v>
                </c:pt>
                <c:pt idx="115">
                  <c:v>0.97784981091301992</c:v>
                </c:pt>
                <c:pt idx="116">
                  <c:v>6.7616150867729319</c:v>
                </c:pt>
                <c:pt idx="117">
                  <c:v>0.13363205898242603</c:v>
                </c:pt>
                <c:pt idx="118">
                  <c:v>1.7273600505188742E-2</c:v>
                </c:pt>
                <c:pt idx="119">
                  <c:v>1.9996883575932591</c:v>
                </c:pt>
                <c:pt idx="120">
                  <c:v>5.7308714950053519E-2</c:v>
                </c:pt>
                <c:pt idx="121">
                  <c:v>12.351700757680602</c:v>
                </c:pt>
                <c:pt idx="122">
                  <c:v>6.2370631667037424</c:v>
                </c:pt>
                <c:pt idx="123">
                  <c:v>30.883352452184923</c:v>
                </c:pt>
                <c:pt idx="124">
                  <c:v>19.086405932687288</c:v>
                </c:pt>
                <c:pt idx="125">
                  <c:v>0.79907976156426874</c:v>
                </c:pt>
                <c:pt idx="126">
                  <c:v>0.92206171954848748</c:v>
                </c:pt>
                <c:pt idx="127">
                  <c:v>8.4797830531456175E-2</c:v>
                </c:pt>
                <c:pt idx="128">
                  <c:v>1.3923957202476325</c:v>
                </c:pt>
                <c:pt idx="129">
                  <c:v>3.919450005826209E-3</c:v>
                </c:pt>
                <c:pt idx="130">
                  <c:v>0</c:v>
                </c:pt>
                <c:pt idx="131">
                  <c:v>0.92877638324635037</c:v>
                </c:pt>
                <c:pt idx="132">
                  <c:v>1.9756146650988869E-2</c:v>
                </c:pt>
                <c:pt idx="133">
                  <c:v>0</c:v>
                </c:pt>
                <c:pt idx="134">
                  <c:v>2.1186216247709243E-2</c:v>
                </c:pt>
                <c:pt idx="135">
                  <c:v>39.809549584459717</c:v>
                </c:pt>
                <c:pt idx="136">
                  <c:v>1.1000771930040378</c:v>
                </c:pt>
                <c:pt idx="137">
                  <c:v>0.92307587540688862</c:v>
                </c:pt>
                <c:pt idx="138">
                  <c:v>5.2231369883656908</c:v>
                </c:pt>
                <c:pt idx="139">
                  <c:v>21.246596964015207</c:v>
                </c:pt>
                <c:pt idx="140">
                  <c:v>0.67531064289573206</c:v>
                </c:pt>
                <c:pt idx="141">
                  <c:v>7.5369964301225612E-2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3.0016084438689985</c:v>
                </c:pt>
                <c:pt idx="146">
                  <c:v>68.201025412866372</c:v>
                </c:pt>
                <c:pt idx="147">
                  <c:v>1.4904503130263449</c:v>
                </c:pt>
                <c:pt idx="148">
                  <c:v>10.216540215709852</c:v>
                </c:pt>
                <c:pt idx="149">
                  <c:v>2.7649714667066174</c:v>
                </c:pt>
                <c:pt idx="150">
                  <c:v>20.316932126539118</c:v>
                </c:pt>
                <c:pt idx="151">
                  <c:v>6.427103526445693</c:v>
                </c:pt>
                <c:pt idx="152">
                  <c:v>1.3849122019278775</c:v>
                </c:pt>
                <c:pt idx="153">
                  <c:v>2.098653615957458</c:v>
                </c:pt>
                <c:pt idx="154">
                  <c:v>0.8479953909728265</c:v>
                </c:pt>
                <c:pt idx="155">
                  <c:v>2.1905693317218149</c:v>
                </c:pt>
                <c:pt idx="156">
                  <c:v>0.31154330992256457</c:v>
                </c:pt>
                <c:pt idx="157">
                  <c:v>8.2162265230241189</c:v>
                </c:pt>
                <c:pt idx="158">
                  <c:v>36.955169966419845</c:v>
                </c:pt>
                <c:pt idx="159">
                  <c:v>59.213287448089481</c:v>
                </c:pt>
                <c:pt idx="160">
                  <c:v>2.0642721458322439</c:v>
                </c:pt>
                <c:pt idx="161">
                  <c:v>3.5367100509236278</c:v>
                </c:pt>
                <c:pt idx="162">
                  <c:v>1.848377768004781</c:v>
                </c:pt>
                <c:pt idx="163">
                  <c:v>0.90412177837099206</c:v>
                </c:pt>
                <c:pt idx="164">
                  <c:v>7.5479483370699691</c:v>
                </c:pt>
                <c:pt idx="165">
                  <c:v>1.4832999650427434</c:v>
                </c:pt>
                <c:pt idx="166">
                  <c:v>0.17452999916963699</c:v>
                </c:pt>
                <c:pt idx="167">
                  <c:v>1.8357685522057412</c:v>
                </c:pt>
                <c:pt idx="168">
                  <c:v>2.2239700850626587</c:v>
                </c:pt>
                <c:pt idx="169">
                  <c:v>3.811776187444706</c:v>
                </c:pt>
                <c:pt idx="170">
                  <c:v>3.5936059999364409</c:v>
                </c:pt>
                <c:pt idx="171">
                  <c:v>10.685028965316457</c:v>
                </c:pt>
                <c:pt idx="172">
                  <c:v>2.1433104009628114</c:v>
                </c:pt>
                <c:pt idx="173">
                  <c:v>1.4466969932219242</c:v>
                </c:pt>
                <c:pt idx="174">
                  <c:v>6.864231550308209</c:v>
                </c:pt>
                <c:pt idx="175">
                  <c:v>0.36837533500704428</c:v>
                </c:pt>
                <c:pt idx="176">
                  <c:v>0</c:v>
                </c:pt>
                <c:pt idx="177">
                  <c:v>4.6119744494232071</c:v>
                </c:pt>
                <c:pt idx="178">
                  <c:v>4.9360466725509665E-2</c:v>
                </c:pt>
                <c:pt idx="179">
                  <c:v>0</c:v>
                </c:pt>
                <c:pt idx="180">
                  <c:v>0</c:v>
                </c:pt>
                <c:pt idx="181">
                  <c:v>2.6127730330904773</c:v>
                </c:pt>
                <c:pt idx="182">
                  <c:v>15.527695681189813</c:v>
                </c:pt>
                <c:pt idx="183">
                  <c:v>3.4262212230529259</c:v>
                </c:pt>
                <c:pt idx="184">
                  <c:v>59.588796045421887</c:v>
                </c:pt>
                <c:pt idx="185">
                  <c:v>21.887385424185876</c:v>
                </c:pt>
                <c:pt idx="186">
                  <c:v>13.210972683107853</c:v>
                </c:pt>
                <c:pt idx="187">
                  <c:v>0.73521466933613</c:v>
                </c:pt>
                <c:pt idx="188">
                  <c:v>3.3084839519537605</c:v>
                </c:pt>
                <c:pt idx="189">
                  <c:v>4.3215114246671114</c:v>
                </c:pt>
                <c:pt idx="190">
                  <c:v>1.9339769159088323</c:v>
                </c:pt>
                <c:pt idx="191">
                  <c:v>0.9097087886234122</c:v>
                </c:pt>
                <c:pt idx="192">
                  <c:v>1.4419868433597098</c:v>
                </c:pt>
                <c:pt idx="193">
                  <c:v>1.2525666930127519</c:v>
                </c:pt>
                <c:pt idx="194">
                  <c:v>0.52737788794610241</c:v>
                </c:pt>
                <c:pt idx="195">
                  <c:v>0.66572558860947006</c:v>
                </c:pt>
                <c:pt idx="196">
                  <c:v>0.20528418404534393</c:v>
                </c:pt>
                <c:pt idx="197">
                  <c:v>2.2013991982530454</c:v>
                </c:pt>
                <c:pt idx="198">
                  <c:v>0.49175941616255442</c:v>
                </c:pt>
                <c:pt idx="199">
                  <c:v>13.382697217190495</c:v>
                </c:pt>
                <c:pt idx="200">
                  <c:v>1.6243847881600488</c:v>
                </c:pt>
                <c:pt idx="201">
                  <c:v>0.36784567960085168</c:v>
                </c:pt>
                <c:pt idx="202">
                  <c:v>3.0651670926121276E-2</c:v>
                </c:pt>
                <c:pt idx="203">
                  <c:v>0.79571327668412484</c:v>
                </c:pt>
                <c:pt idx="204">
                  <c:v>5.3230368322369478E-2</c:v>
                </c:pt>
                <c:pt idx="205">
                  <c:v>8.8033341636963236</c:v>
                </c:pt>
                <c:pt idx="206">
                  <c:v>10.032838635183948</c:v>
                </c:pt>
                <c:pt idx="207">
                  <c:v>1.5100817343720048</c:v>
                </c:pt>
                <c:pt idx="208">
                  <c:v>18.813411284940603</c:v>
                </c:pt>
                <c:pt idx="209">
                  <c:v>2.016726883007157</c:v>
                </c:pt>
                <c:pt idx="210">
                  <c:v>1.2607165520048143</c:v>
                </c:pt>
                <c:pt idx="211">
                  <c:v>0.5709685278757638</c:v>
                </c:pt>
                <c:pt idx="212">
                  <c:v>0.52400005330725374</c:v>
                </c:pt>
                <c:pt idx="213">
                  <c:v>0.47525979597673756</c:v>
                </c:pt>
                <c:pt idx="214">
                  <c:v>0.58381694289050379</c:v>
                </c:pt>
                <c:pt idx="215">
                  <c:v>0.77034107416166619</c:v>
                </c:pt>
                <c:pt idx="216">
                  <c:v>19.344392538214638</c:v>
                </c:pt>
                <c:pt idx="217">
                  <c:v>24.633589515693348</c:v>
                </c:pt>
                <c:pt idx="218">
                  <c:v>33.450016419317606</c:v>
                </c:pt>
                <c:pt idx="219">
                  <c:v>41.678583913306007</c:v>
                </c:pt>
                <c:pt idx="220">
                  <c:v>62.277224373306588</c:v>
                </c:pt>
                <c:pt idx="221">
                  <c:v>123.34577266887308</c:v>
                </c:pt>
                <c:pt idx="222">
                  <c:v>22.353679276907602</c:v>
                </c:pt>
                <c:pt idx="223">
                  <c:v>1.9466954799207634</c:v>
                </c:pt>
                <c:pt idx="224">
                  <c:v>1.3348853945300601</c:v>
                </c:pt>
                <c:pt idx="225">
                  <c:v>5.9999364413512577</c:v>
                </c:pt>
                <c:pt idx="226">
                  <c:v>0.10753713311538866</c:v>
                </c:pt>
                <c:pt idx="227">
                  <c:v>4.1518149582204398E-3</c:v>
                </c:pt>
                <c:pt idx="228">
                  <c:v>2.8402771157085209</c:v>
                </c:pt>
                <c:pt idx="229">
                  <c:v>1.1301137802326451</c:v>
                </c:pt>
                <c:pt idx="230">
                  <c:v>0.28262412474444126</c:v>
                </c:pt>
                <c:pt idx="231">
                  <c:v>56.307785831957084</c:v>
                </c:pt>
                <c:pt idx="232">
                  <c:v>61.497605786707425</c:v>
                </c:pt>
                <c:pt idx="233">
                  <c:v>109.17332897502597</c:v>
                </c:pt>
                <c:pt idx="234">
                  <c:v>79.993172570957597</c:v>
                </c:pt>
                <c:pt idx="235">
                  <c:v>4.3034501753159393</c:v>
                </c:pt>
                <c:pt idx="236">
                  <c:v>0.76982850441373807</c:v>
                </c:pt>
                <c:pt idx="237">
                  <c:v>0.17033717863158229</c:v>
                </c:pt>
                <c:pt idx="238">
                  <c:v>1.2659447634336842</c:v>
                </c:pt>
                <c:pt idx="239">
                  <c:v>1.2294497973811782</c:v>
                </c:pt>
                <c:pt idx="240">
                  <c:v>0.22107816654484586</c:v>
                </c:pt>
                <c:pt idx="241">
                  <c:v>13.535890646319697</c:v>
                </c:pt>
                <c:pt idx="242">
                  <c:v>10.787968347792924</c:v>
                </c:pt>
                <c:pt idx="243">
                  <c:v>59.094166238670937</c:v>
                </c:pt>
                <c:pt idx="244">
                  <c:v>7.0785882188918876</c:v>
                </c:pt>
                <c:pt idx="245">
                  <c:v>9.2750228130149939</c:v>
                </c:pt>
                <c:pt idx="246">
                  <c:v>8.2798466801370001</c:v>
                </c:pt>
                <c:pt idx="247">
                  <c:v>2.2213747735723137</c:v>
                </c:pt>
                <c:pt idx="248">
                  <c:v>21.939522920581414</c:v>
                </c:pt>
                <c:pt idx="249">
                  <c:v>7.2489698202349544</c:v>
                </c:pt>
                <c:pt idx="250">
                  <c:v>5.4896220003136938E-2</c:v>
                </c:pt>
                <c:pt idx="251">
                  <c:v>0.36248932573499926</c:v>
                </c:pt>
                <c:pt idx="252">
                  <c:v>1.1917246639336451E-2</c:v>
                </c:pt>
                <c:pt idx="253">
                  <c:v>22.481104116242623</c:v>
                </c:pt>
                <c:pt idx="254">
                  <c:v>59.536445588500115</c:v>
                </c:pt>
                <c:pt idx="255">
                  <c:v>4.3896473212592397</c:v>
                </c:pt>
                <c:pt idx="256">
                  <c:v>2.5623361698943179</c:v>
                </c:pt>
                <c:pt idx="257">
                  <c:v>1.143617341867726</c:v>
                </c:pt>
                <c:pt idx="258">
                  <c:v>0.30477397211825596</c:v>
                </c:pt>
                <c:pt idx="259">
                  <c:v>4.7915805976631605</c:v>
                </c:pt>
                <c:pt idx="260">
                  <c:v>0.77341649264923706</c:v>
                </c:pt>
                <c:pt idx="261">
                  <c:v>9.374900689611336E-2</c:v>
                </c:pt>
                <c:pt idx="262">
                  <c:v>5.7407811767986369E-3</c:v>
                </c:pt>
                <c:pt idx="263">
                  <c:v>0.15515486269794157</c:v>
                </c:pt>
                <c:pt idx="264">
                  <c:v>1.6658192180167584</c:v>
                </c:pt>
                <c:pt idx="265">
                  <c:v>17.885557527240518</c:v>
                </c:pt>
                <c:pt idx="266">
                  <c:v>71.371595639876702</c:v>
                </c:pt>
                <c:pt idx="267">
                  <c:v>22.484384562629348</c:v>
                </c:pt>
                <c:pt idx="268">
                  <c:v>13.926878850039522</c:v>
                </c:pt>
                <c:pt idx="269">
                  <c:v>7.5958260127389678</c:v>
                </c:pt>
                <c:pt idx="270">
                  <c:v>55.910082964539406</c:v>
                </c:pt>
                <c:pt idx="271">
                  <c:v>15.485005455450683</c:v>
                </c:pt>
                <c:pt idx="272">
                  <c:v>1.0198087704784426</c:v>
                </c:pt>
                <c:pt idx="273">
                  <c:v>0.18474380568002458</c:v>
                </c:pt>
                <c:pt idx="274">
                  <c:v>2.593602924517955E-2</c:v>
                </c:pt>
                <c:pt idx="275">
                  <c:v>1.2147903025904256E-2</c:v>
                </c:pt>
                <c:pt idx="276">
                  <c:v>6.8919820764610549</c:v>
                </c:pt>
                <c:pt idx="277">
                  <c:v>0.12696352656187698</c:v>
                </c:pt>
                <c:pt idx="278">
                  <c:v>5.9299159966525785</c:v>
                </c:pt>
                <c:pt idx="279">
                  <c:v>0.78110503886816407</c:v>
                </c:pt>
                <c:pt idx="280">
                  <c:v>13.159920736214181</c:v>
                </c:pt>
                <c:pt idx="281">
                  <c:v>21.119630996645007</c:v>
                </c:pt>
                <c:pt idx="282">
                  <c:v>4.0267479397258974</c:v>
                </c:pt>
                <c:pt idx="283">
                  <c:v>10.606349509009439</c:v>
                </c:pt>
                <c:pt idx="284">
                  <c:v>0.82974790794657338</c:v>
                </c:pt>
                <c:pt idx="285">
                  <c:v>0.23357803413099434</c:v>
                </c:pt>
                <c:pt idx="286">
                  <c:v>0.10292400538403265</c:v>
                </c:pt>
                <c:pt idx="287">
                  <c:v>0</c:v>
                </c:pt>
                <c:pt idx="288">
                  <c:v>0.28977447272804308</c:v>
                </c:pt>
                <c:pt idx="289">
                  <c:v>7.3297473953768247E-2</c:v>
                </c:pt>
                <c:pt idx="290">
                  <c:v>35.813815531615134</c:v>
                </c:pt>
                <c:pt idx="291">
                  <c:v>47.56237204977667</c:v>
                </c:pt>
                <c:pt idx="292">
                  <c:v>18.319242790962782</c:v>
                </c:pt>
                <c:pt idx="293">
                  <c:v>5.8218587272834563</c:v>
                </c:pt>
                <c:pt idx="294">
                  <c:v>13.900891563819549</c:v>
                </c:pt>
                <c:pt idx="295">
                  <c:v>1.6551201788116645</c:v>
                </c:pt>
                <c:pt idx="296">
                  <c:v>0.61692894860668157</c:v>
                </c:pt>
                <c:pt idx="297">
                  <c:v>1.1415133314265735</c:v>
                </c:pt>
                <c:pt idx="298">
                  <c:v>0.85778547315826026</c:v>
                </c:pt>
                <c:pt idx="299">
                  <c:v>1.9719583342303311</c:v>
                </c:pt>
                <c:pt idx="300">
                  <c:v>0.54946451838433907</c:v>
                </c:pt>
                <c:pt idx="301">
                  <c:v>0.6731578499544324</c:v>
                </c:pt>
                <c:pt idx="302">
                  <c:v>0.48929566424084509</c:v>
                </c:pt>
                <c:pt idx="303">
                  <c:v>0.38950175145082844</c:v>
                </c:pt>
                <c:pt idx="304">
                  <c:v>1.2946486693176775</c:v>
                </c:pt>
                <c:pt idx="305">
                  <c:v>2.3112335528298389</c:v>
                </c:pt>
                <c:pt idx="306">
                  <c:v>5.1226220607969237</c:v>
                </c:pt>
                <c:pt idx="307">
                  <c:v>1.0696390928062205</c:v>
                </c:pt>
                <c:pt idx="308">
                  <c:v>1.5512923421054514</c:v>
                </c:pt>
                <c:pt idx="309">
                  <c:v>0.1818836664865838</c:v>
                </c:pt>
                <c:pt idx="310">
                  <c:v>0.46915509027890973</c:v>
                </c:pt>
                <c:pt idx="311">
                  <c:v>1.1807556713279759</c:v>
                </c:pt>
                <c:pt idx="312">
                  <c:v>0.89358163578775662</c:v>
                </c:pt>
                <c:pt idx="313">
                  <c:v>0.99833209804024059</c:v>
                </c:pt>
                <c:pt idx="314">
                  <c:v>15.513712778466326</c:v>
                </c:pt>
                <c:pt idx="315">
                  <c:v>13.847071740287056</c:v>
                </c:pt>
                <c:pt idx="316">
                  <c:v>6.9195890830844817</c:v>
                </c:pt>
                <c:pt idx="317">
                  <c:v>20.572005139170738</c:v>
                </c:pt>
                <c:pt idx="318">
                  <c:v>3.1261116356408194</c:v>
                </c:pt>
                <c:pt idx="319">
                  <c:v>5.3888200336860832</c:v>
                </c:pt>
                <c:pt idx="320">
                  <c:v>0.43204504052888992</c:v>
                </c:pt>
                <c:pt idx="321">
                  <c:v>0.92742661624347145</c:v>
                </c:pt>
                <c:pt idx="322">
                  <c:v>3.244566504387085E-2</c:v>
                </c:pt>
                <c:pt idx="323">
                  <c:v>3.3569217931330004</c:v>
                </c:pt>
                <c:pt idx="324">
                  <c:v>5.3971885891039295E-2</c:v>
                </c:pt>
                <c:pt idx="325">
                  <c:v>0</c:v>
                </c:pt>
                <c:pt idx="326">
                  <c:v>1.3988199277550024</c:v>
                </c:pt>
                <c:pt idx="327">
                  <c:v>10.719781194226005</c:v>
                </c:pt>
                <c:pt idx="328">
                  <c:v>25.016376603446311</c:v>
                </c:pt>
                <c:pt idx="329">
                  <c:v>24.401413725944188</c:v>
                </c:pt>
                <c:pt idx="330">
                  <c:v>51.50557112059024</c:v>
                </c:pt>
                <c:pt idx="331">
                  <c:v>30.834419126916025</c:v>
                </c:pt>
                <c:pt idx="332">
                  <c:v>15.601085417698206</c:v>
                </c:pt>
                <c:pt idx="333">
                  <c:v>0.84474740733678644</c:v>
                </c:pt>
                <c:pt idx="334">
                  <c:v>0.16166449849663289</c:v>
                </c:pt>
                <c:pt idx="335">
                  <c:v>0</c:v>
                </c:pt>
                <c:pt idx="336">
                  <c:v>7.7085518161883879</c:v>
                </c:pt>
                <c:pt idx="337">
                  <c:v>22.702944303146047</c:v>
                </c:pt>
                <c:pt idx="338">
                  <c:v>26.708933168080847</c:v>
                </c:pt>
                <c:pt idx="339">
                  <c:v>2.383603098791669</c:v>
                </c:pt>
                <c:pt idx="340">
                  <c:v>3.3867533524624358</c:v>
                </c:pt>
                <c:pt idx="341">
                  <c:v>2.143458680068461</c:v>
                </c:pt>
                <c:pt idx="342">
                  <c:v>2.0703204688577994</c:v>
                </c:pt>
                <c:pt idx="343">
                  <c:v>9.3662143409497745</c:v>
                </c:pt>
                <c:pt idx="344">
                  <c:v>2.2033835754200251</c:v>
                </c:pt>
                <c:pt idx="345">
                  <c:v>1.4830351373396466E-3</c:v>
                </c:pt>
                <c:pt idx="346">
                  <c:v>0</c:v>
                </c:pt>
                <c:pt idx="347">
                  <c:v>0</c:v>
                </c:pt>
                <c:pt idx="348">
                  <c:v>7.5253440111863199</c:v>
                </c:pt>
                <c:pt idx="349">
                  <c:v>0.11953126521691443</c:v>
                </c:pt>
                <c:pt idx="350">
                  <c:v>2.7423967966441034</c:v>
                </c:pt>
                <c:pt idx="351">
                  <c:v>13.402058685135577</c:v>
                </c:pt>
                <c:pt idx="352">
                  <c:v>1.3815292415915494</c:v>
                </c:pt>
                <c:pt idx="353">
                  <c:v>0.45186911740049512</c:v>
                </c:pt>
                <c:pt idx="354">
                  <c:v>13.487299034216081</c:v>
                </c:pt>
                <c:pt idx="355">
                  <c:v>9.6411584623044249</c:v>
                </c:pt>
                <c:pt idx="356">
                  <c:v>15.825385939391705</c:v>
                </c:pt>
                <c:pt idx="357">
                  <c:v>0.33770828698848504</c:v>
                </c:pt>
                <c:pt idx="358">
                  <c:v>0</c:v>
                </c:pt>
                <c:pt idx="359">
                  <c:v>2.673563805194791</c:v>
                </c:pt>
                <c:pt idx="360">
                  <c:v>0.46212434190315771</c:v>
                </c:pt>
                <c:pt idx="361">
                  <c:v>1.4603112118481518</c:v>
                </c:pt>
                <c:pt idx="362">
                  <c:v>2.1498712937362954</c:v>
                </c:pt>
                <c:pt idx="363">
                  <c:v>1.7407893779145989</c:v>
                </c:pt>
                <c:pt idx="364">
                  <c:v>11.80689037260745</c:v>
                </c:pt>
                <c:pt idx="365">
                  <c:v>3.1768542100794939</c:v>
                </c:pt>
                <c:pt idx="366">
                  <c:v>14.764059019331057</c:v>
                </c:pt>
                <c:pt idx="367">
                  <c:v>21.611476573341378</c:v>
                </c:pt>
                <c:pt idx="368">
                  <c:v>2.7564975904096145</c:v>
                </c:pt>
                <c:pt idx="369">
                  <c:v>2.2298492600713978E-2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1.8054552798272019</c:v>
                </c:pt>
                <c:pt idx="376">
                  <c:v>0.30171926144850159</c:v>
                </c:pt>
                <c:pt idx="377">
                  <c:v>2.9402827338390787</c:v>
                </c:pt>
                <c:pt idx="378">
                  <c:v>2.4421695232178715</c:v>
                </c:pt>
                <c:pt idx="379">
                  <c:v>1.2525584474740732</c:v>
                </c:pt>
                <c:pt idx="380">
                  <c:v>0.43221654636654666</c:v>
                </c:pt>
                <c:pt idx="381">
                  <c:v>1.1421199457632862</c:v>
                </c:pt>
                <c:pt idx="382">
                  <c:v>0.59797063385400195</c:v>
                </c:pt>
                <c:pt idx="383">
                  <c:v>0.28221572625495017</c:v>
                </c:pt>
                <c:pt idx="384">
                  <c:v>1.6944464041694467</c:v>
                </c:pt>
                <c:pt idx="385">
                  <c:v>13.196940676202512</c:v>
                </c:pt>
                <c:pt idx="386">
                  <c:v>8.9631359837289856E-2</c:v>
                </c:pt>
                <c:pt idx="387">
                  <c:v>18.830939325068652</c:v>
                </c:pt>
                <c:pt idx="388">
                  <c:v>0.34579144357068392</c:v>
                </c:pt>
                <c:pt idx="389">
                  <c:v>15.745104962568494</c:v>
                </c:pt>
                <c:pt idx="390">
                  <c:v>0.6097592767435831</c:v>
                </c:pt>
                <c:pt idx="391">
                  <c:v>0.42359831993305158</c:v>
                </c:pt>
                <c:pt idx="392">
                  <c:v>2.8172257777477063</c:v>
                </c:pt>
                <c:pt idx="393">
                  <c:v>0.65334985858200645</c:v>
                </c:pt>
                <c:pt idx="394">
                  <c:v>1.9686727621461089E-2</c:v>
                </c:pt>
                <c:pt idx="395">
                  <c:v>1.9409687773263735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9"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68</v>
      </c>
      <c r="B1" s="62" t="s">
        <v>36</v>
      </c>
      <c r="C1" s="62" t="s">
        <v>37</v>
      </c>
      <c r="D1" s="62" t="s">
        <v>38</v>
      </c>
      <c r="E1" s="62" t="s">
        <v>69</v>
      </c>
      <c r="F1" s="62" t="s">
        <v>39</v>
      </c>
      <c r="G1" s="62" t="s">
        <v>70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71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72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73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74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75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76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77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78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79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80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81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82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83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84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85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86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87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88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89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90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91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92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93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94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95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96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97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98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99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100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101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102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103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104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105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106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107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108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109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110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111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112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139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140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141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142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143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144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145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146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147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148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149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150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151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152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153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154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155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156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157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158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zoomScale="70" workbookViewId="0">
      <selection activeCell="T2" sqref="T2"/>
    </sheetView>
  </sheetViews>
  <sheetFormatPr baseColWidth="10" defaultRowHeight="12.75" x14ac:dyDescent="0.2"/>
  <cols>
    <col min="1" max="1" width="2.42578125" bestFit="1" customWidth="1"/>
    <col min="2" max="2" width="11.5703125" bestFit="1" customWidth="1"/>
    <col min="3" max="3" width="5" bestFit="1" customWidth="1"/>
    <col min="4" max="5" width="5.28515625" bestFit="1" customWidth="1"/>
    <col min="6" max="7" width="5.85546875" bestFit="1" customWidth="1"/>
    <col min="8" max="8" width="6.28515625" bestFit="1" customWidth="1"/>
    <col min="9" max="10" width="6.85546875" bestFit="1" customWidth="1"/>
    <col min="11" max="13" width="5.85546875" bestFit="1" customWidth="1"/>
    <col min="14" max="14" width="5.7109375" bestFit="1" customWidth="1"/>
    <col min="15" max="15" width="6.42578125" customWidth="1"/>
    <col min="16" max="16" width="9" bestFit="1" customWidth="1"/>
    <col min="17" max="17" width="9.140625" customWidth="1"/>
    <col min="18" max="18" width="6" bestFit="1" customWidth="1"/>
    <col min="19" max="19" width="12.5703125" bestFit="1" customWidth="1"/>
  </cols>
  <sheetData>
    <row r="1" spans="1:22" x14ac:dyDescent="0.2">
      <c r="B1" s="70" t="s">
        <v>116</v>
      </c>
      <c r="C1" s="70"/>
      <c r="D1" s="71" t="s">
        <v>117</v>
      </c>
      <c r="E1" s="71" t="s">
        <v>118</v>
      </c>
      <c r="F1" s="71" t="s">
        <v>119</v>
      </c>
      <c r="G1" s="71" t="s">
        <v>120</v>
      </c>
      <c r="H1" s="71" t="s">
        <v>121</v>
      </c>
      <c r="I1" s="71" t="s">
        <v>122</v>
      </c>
      <c r="J1" s="71" t="s">
        <v>123</v>
      </c>
      <c r="K1" s="71" t="s">
        <v>124</v>
      </c>
      <c r="L1" s="71" t="s">
        <v>125</v>
      </c>
      <c r="M1" s="71" t="s">
        <v>126</v>
      </c>
      <c r="N1" s="71" t="s">
        <v>127</v>
      </c>
      <c r="O1" s="71" t="s">
        <v>128</v>
      </c>
      <c r="Q1" s="71" t="s">
        <v>129</v>
      </c>
      <c r="R1" s="71" t="s">
        <v>130</v>
      </c>
      <c r="S1" s="71" t="s">
        <v>131</v>
      </c>
      <c r="T1" s="76" t="s">
        <v>132</v>
      </c>
      <c r="V1" s="71" t="s">
        <v>134</v>
      </c>
    </row>
    <row r="2" spans="1:22" x14ac:dyDescent="0.2">
      <c r="A2">
        <v>1</v>
      </c>
      <c r="B2" s="72">
        <v>1990</v>
      </c>
      <c r="C2" s="72">
        <v>-91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9">
        <v>33117</v>
      </c>
      <c r="Q2">
        <v>1.3557999999999999</v>
      </c>
      <c r="R2" s="73">
        <v>30</v>
      </c>
      <c r="S2" s="28">
        <f>Q2/R2/24/3600*1000000</f>
        <v>0.52307098765432092</v>
      </c>
      <c r="T2">
        <f>Q2/'App MODELE'!$Q$4*1000</f>
        <v>2.1543203991483137</v>
      </c>
      <c r="V2" s="38">
        <f>SUM(D2:O2)</f>
        <v>0</v>
      </c>
    </row>
    <row r="3" spans="1:22" x14ac:dyDescent="0.2">
      <c r="A3">
        <v>1</v>
      </c>
      <c r="B3" s="72">
        <v>1991</v>
      </c>
      <c r="C3" s="72">
        <v>-92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19">
        <v>33147</v>
      </c>
      <c r="Q3">
        <v>0.31403225806451618</v>
      </c>
      <c r="R3" s="73">
        <v>31</v>
      </c>
      <c r="S3" s="28">
        <f t="shared" ref="S3:S66" si="0">Q3/R3/24/3600*1000000</f>
        <v>0.11724621343507924</v>
      </c>
      <c r="T3">
        <f>Q3/'App MODELE'!$Q$4*1000</f>
        <v>0.49898664960834549</v>
      </c>
      <c r="V3" s="38">
        <f t="shared" ref="V3:V65" si="1">SUM(D3:O3)</f>
        <v>0</v>
      </c>
    </row>
    <row r="4" spans="1:22" x14ac:dyDescent="0.2">
      <c r="A4">
        <v>1</v>
      </c>
      <c r="B4" s="72">
        <v>1992</v>
      </c>
      <c r="C4" s="72">
        <v>-93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19">
        <v>33178</v>
      </c>
      <c r="Q4">
        <v>0.10080000000000001</v>
      </c>
      <c r="R4" s="73">
        <v>30</v>
      </c>
      <c r="S4" s="28">
        <f t="shared" si="0"/>
        <v>3.888888888888889E-2</v>
      </c>
      <c r="T4">
        <f>Q4/'App MODELE'!$Q$4*1000</f>
        <v>0.16016779483268187</v>
      </c>
      <c r="V4" s="38">
        <f t="shared" si="1"/>
        <v>0</v>
      </c>
    </row>
    <row r="5" spans="1:22" x14ac:dyDescent="0.2">
      <c r="A5">
        <v>1</v>
      </c>
      <c r="B5" s="72">
        <v>1993</v>
      </c>
      <c r="C5" s="72">
        <v>-94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19">
        <v>33208</v>
      </c>
      <c r="Q5">
        <v>9.6401935483870993</v>
      </c>
      <c r="R5" s="73">
        <v>31</v>
      </c>
      <c r="S5" s="28">
        <f t="shared" si="0"/>
        <v>3.5992359424981699</v>
      </c>
      <c r="T5">
        <f>Q5/'App MODELE'!$Q$4*1000</f>
        <v>15.31794188894254</v>
      </c>
      <c r="V5" s="38">
        <f t="shared" si="1"/>
        <v>0</v>
      </c>
    </row>
    <row r="6" spans="1:22" x14ac:dyDescent="0.2">
      <c r="A6">
        <v>1</v>
      </c>
      <c r="B6" s="72">
        <v>1994</v>
      </c>
      <c r="C6" s="72">
        <v>-95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19">
        <v>33239</v>
      </c>
      <c r="Q6">
        <v>0.28854838709677422</v>
      </c>
      <c r="R6" s="73">
        <v>31</v>
      </c>
      <c r="S6" s="28">
        <f t="shared" si="0"/>
        <v>0.10773162600686013</v>
      </c>
      <c r="T6">
        <f>Q6/'App MODELE'!$Q$4*1000</f>
        <v>0.45849363952199801</v>
      </c>
      <c r="V6" s="38">
        <f t="shared" si="1"/>
        <v>0</v>
      </c>
    </row>
    <row r="7" spans="1:22" x14ac:dyDescent="0.2">
      <c r="A7">
        <v>1</v>
      </c>
      <c r="B7" s="72">
        <v>1995</v>
      </c>
      <c r="C7" s="72">
        <v>-96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19">
        <v>33270</v>
      </c>
      <c r="Q7">
        <v>12.358357142857143</v>
      </c>
      <c r="R7" s="73">
        <v>28</v>
      </c>
      <c r="S7" s="28">
        <f t="shared" si="0"/>
        <v>5.1084478930461072</v>
      </c>
      <c r="T7">
        <f>Q7/'App MODELE'!$Q$4*1000</f>
        <v>19.637012017124515</v>
      </c>
      <c r="V7" s="38">
        <f t="shared" si="1"/>
        <v>0</v>
      </c>
    </row>
    <row r="8" spans="1:22" x14ac:dyDescent="0.2">
      <c r="A8">
        <v>1</v>
      </c>
      <c r="B8" s="72">
        <v>1996</v>
      </c>
      <c r="C8" s="72">
        <v>-97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19">
        <v>33298</v>
      </c>
      <c r="Q8">
        <v>44.628709677419344</v>
      </c>
      <c r="R8" s="73">
        <v>31</v>
      </c>
      <c r="S8" s="28">
        <f t="shared" si="0"/>
        <v>16.662451343122516</v>
      </c>
      <c r="T8">
        <f>Q8/'App MODELE'!$Q$4*1000</f>
        <v>70.913512056153024</v>
      </c>
      <c r="V8" s="38">
        <f t="shared" si="1"/>
        <v>0</v>
      </c>
    </row>
    <row r="9" spans="1:22" x14ac:dyDescent="0.2">
      <c r="A9">
        <v>1</v>
      </c>
      <c r="B9" s="72">
        <v>1997</v>
      </c>
      <c r="C9" s="72">
        <v>-98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19">
        <v>33329</v>
      </c>
      <c r="Q9">
        <v>9.3373333333333317</v>
      </c>
      <c r="R9" s="73">
        <v>30</v>
      </c>
      <c r="S9" s="28">
        <f t="shared" si="0"/>
        <v>3.6023662551440321</v>
      </c>
      <c r="T9">
        <f>Q9/'App MODELE'!$Q$4*1000</f>
        <v>14.836707238270778</v>
      </c>
      <c r="V9" s="38">
        <f t="shared" si="1"/>
        <v>0</v>
      </c>
    </row>
    <row r="10" spans="1:22" x14ac:dyDescent="0.2">
      <c r="A10">
        <v>1</v>
      </c>
      <c r="B10" s="72">
        <v>1998</v>
      </c>
      <c r="C10" s="72">
        <v>-99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19">
        <v>33359</v>
      </c>
      <c r="Q10">
        <v>0.32816129032258068</v>
      </c>
      <c r="R10" s="73">
        <v>31</v>
      </c>
      <c r="S10" s="28">
        <f t="shared" si="0"/>
        <v>0.12252138975604117</v>
      </c>
      <c r="T10">
        <f>Q10/'App MODELE'!$Q$4*1000</f>
        <v>0.52143720456761156</v>
      </c>
      <c r="V10" s="38">
        <f t="shared" si="1"/>
        <v>0</v>
      </c>
    </row>
    <row r="11" spans="1:22" x14ac:dyDescent="0.2">
      <c r="A11">
        <v>1</v>
      </c>
      <c r="B11" s="72">
        <v>1999</v>
      </c>
      <c r="C11" s="72"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19">
        <v>33390</v>
      </c>
      <c r="Q11">
        <v>0.36253333333333332</v>
      </c>
      <c r="R11" s="73">
        <v>30</v>
      </c>
      <c r="S11" s="28">
        <f t="shared" si="0"/>
        <v>0.13986625514403292</v>
      </c>
      <c r="T11">
        <f>Q11/'App MODELE'!$Q$4*1000</f>
        <v>0.57605321977521418</v>
      </c>
      <c r="V11" s="38">
        <f t="shared" si="1"/>
        <v>0</v>
      </c>
    </row>
    <row r="12" spans="1:22" x14ac:dyDescent="0.2">
      <c r="A12">
        <v>1</v>
      </c>
      <c r="B12" s="72">
        <v>2000</v>
      </c>
      <c r="C12" s="72">
        <v>1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19">
        <v>33420</v>
      </c>
      <c r="Q12">
        <v>1.2245161290322577</v>
      </c>
      <c r="R12" s="73">
        <v>31</v>
      </c>
      <c r="S12" s="28">
        <f t="shared" si="0"/>
        <v>0.45718194781670318</v>
      </c>
      <c r="T12">
        <f>Q12/'App MODELE'!$Q$4*1000</f>
        <v>1.9457147631363931</v>
      </c>
      <c r="V12" s="38">
        <f t="shared" si="1"/>
        <v>0</v>
      </c>
    </row>
    <row r="13" spans="1:22" x14ac:dyDescent="0.2">
      <c r="A13">
        <v>1</v>
      </c>
      <c r="B13" s="72">
        <v>2001</v>
      </c>
      <c r="C13" s="72">
        <v>2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19">
        <v>33451</v>
      </c>
      <c r="Q13">
        <v>0.44270967741935474</v>
      </c>
      <c r="R13" s="73">
        <v>31</v>
      </c>
      <c r="S13" s="28">
        <f t="shared" si="0"/>
        <v>0.1652888580568081</v>
      </c>
      <c r="T13">
        <f>Q13/'App MODELE'!$Q$4*1000</f>
        <v>0.70345072205700365</v>
      </c>
      <c r="V13" s="38">
        <f t="shared" si="1"/>
        <v>0</v>
      </c>
    </row>
    <row r="14" spans="1:22" x14ac:dyDescent="0.2">
      <c r="A14">
        <v>1</v>
      </c>
      <c r="B14" s="72">
        <v>2002</v>
      </c>
      <c r="C14" s="72">
        <v>3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19">
        <v>33482</v>
      </c>
      <c r="Q14">
        <v>3.6393333333333331</v>
      </c>
      <c r="R14" s="73">
        <v>30</v>
      </c>
      <c r="S14" s="28">
        <f t="shared" si="0"/>
        <v>1.4040637860082303</v>
      </c>
      <c r="T14">
        <f>Q14/'App MODELE'!$Q$4*1000</f>
        <v>5.7827777248122363</v>
      </c>
      <c r="V14" s="38">
        <f t="shared" si="1"/>
        <v>0</v>
      </c>
    </row>
    <row r="15" spans="1:22" x14ac:dyDescent="0.2">
      <c r="A15">
        <v>1</v>
      </c>
      <c r="B15" s="72">
        <v>2003</v>
      </c>
      <c r="C15" s="72">
        <v>4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19">
        <v>33512</v>
      </c>
      <c r="Q15">
        <v>3.0344193548387093</v>
      </c>
      <c r="R15" s="73">
        <v>31</v>
      </c>
      <c r="S15" s="28">
        <f t="shared" si="0"/>
        <v>1.1329223995066866</v>
      </c>
      <c r="T15">
        <f>Q15/'App MODELE'!$Q$4*1000</f>
        <v>4.8215898478385437</v>
      </c>
      <c r="V15" s="38">
        <f t="shared" si="1"/>
        <v>0</v>
      </c>
    </row>
    <row r="16" spans="1:22" x14ac:dyDescent="0.2">
      <c r="A16">
        <v>1</v>
      </c>
      <c r="B16" s="72">
        <v>2004</v>
      </c>
      <c r="C16" s="72">
        <v>5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19">
        <v>33543</v>
      </c>
      <c r="Q16">
        <v>6.2766666666666665E-2</v>
      </c>
      <c r="R16" s="73">
        <v>30</v>
      </c>
      <c r="S16" s="28">
        <f t="shared" si="0"/>
        <v>2.4215534979423869E-2</v>
      </c>
      <c r="T16">
        <f>Q16/'App MODELE'!$Q$4*1000</f>
        <v>9.973411298609125E-2</v>
      </c>
      <c r="V16" s="38">
        <f t="shared" si="1"/>
        <v>0</v>
      </c>
    </row>
    <row r="17" spans="1:22" x14ac:dyDescent="0.2">
      <c r="A17">
        <v>1</v>
      </c>
      <c r="B17" s="72">
        <v>2005</v>
      </c>
      <c r="C17" s="72">
        <v>6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19">
        <v>33573</v>
      </c>
      <c r="Q17">
        <v>0.69525806451612915</v>
      </c>
      <c r="R17" s="73">
        <v>31</v>
      </c>
      <c r="S17" s="28">
        <f t="shared" si="0"/>
        <v>0.25957962384861455</v>
      </c>
      <c r="T17">
        <f>Q17/'App MODELE'!$Q$4*1000</f>
        <v>1.104741577710187</v>
      </c>
      <c r="V17" s="38">
        <f t="shared" si="1"/>
        <v>0</v>
      </c>
    </row>
    <row r="18" spans="1:22" x14ac:dyDescent="0.2">
      <c r="A18">
        <v>1</v>
      </c>
      <c r="B18" s="72">
        <v>2006</v>
      </c>
      <c r="C18" s="72">
        <v>7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19">
        <v>33604</v>
      </c>
      <c r="Q18">
        <v>4.354838709677418E-2</v>
      </c>
      <c r="R18" s="73">
        <v>31</v>
      </c>
      <c r="S18" s="28">
        <f t="shared" si="0"/>
        <v>1.6259105098855354E-2</v>
      </c>
      <c r="T18">
        <f>Q18/'App MODELE'!$Q$4*1000</f>
        <v>6.9196915970340639E-2</v>
      </c>
      <c r="V18" s="38">
        <f t="shared" si="1"/>
        <v>0</v>
      </c>
    </row>
    <row r="19" spans="1:22" x14ac:dyDescent="0.2">
      <c r="A19">
        <v>1</v>
      </c>
      <c r="B19" s="72">
        <v>2007</v>
      </c>
      <c r="C19" s="72">
        <v>8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19">
        <v>33635</v>
      </c>
      <c r="Q19">
        <v>0.61803448275862072</v>
      </c>
      <c r="R19" s="73">
        <v>29</v>
      </c>
      <c r="S19" s="28">
        <f t="shared" si="0"/>
        <v>0.24666127185449421</v>
      </c>
      <c r="T19">
        <f>Q19/'App MODELE'!$Q$4*1000</f>
        <v>0.98203591501989496</v>
      </c>
      <c r="V19" s="38">
        <f t="shared" si="1"/>
        <v>0</v>
      </c>
    </row>
    <row r="20" spans="1:22" x14ac:dyDescent="0.2">
      <c r="A20">
        <v>1</v>
      </c>
      <c r="B20" s="72">
        <v>2008</v>
      </c>
      <c r="C20" s="72">
        <v>9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19">
        <v>33664</v>
      </c>
      <c r="Q20">
        <v>2.8773548387096781</v>
      </c>
      <c r="R20" s="73">
        <v>31</v>
      </c>
      <c r="S20" s="28">
        <f t="shared" si="0"/>
        <v>1.0742812271168152</v>
      </c>
      <c r="T20">
        <f>Q20/'App MODELE'!$Q$4*1000</f>
        <v>4.5720196375721835</v>
      </c>
      <c r="V20" s="38">
        <f t="shared" si="1"/>
        <v>0</v>
      </c>
    </row>
    <row r="21" spans="1:22" x14ac:dyDescent="0.2">
      <c r="A21">
        <v>1</v>
      </c>
      <c r="B21" s="72">
        <v>2009</v>
      </c>
      <c r="C21" s="72">
        <v>10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19">
        <v>33695</v>
      </c>
      <c r="Q21">
        <v>12.402633333333339</v>
      </c>
      <c r="R21" s="73">
        <v>30</v>
      </c>
      <c r="S21" s="28">
        <f t="shared" si="0"/>
        <v>4.7849665637860097</v>
      </c>
      <c r="T21">
        <f>Q21/'App MODELE'!$Q$4*1000</f>
        <v>19.707365388078525</v>
      </c>
      <c r="V21" s="38">
        <f t="shared" si="1"/>
        <v>0</v>
      </c>
    </row>
    <row r="22" spans="1:22" x14ac:dyDescent="0.2">
      <c r="A22">
        <v>1</v>
      </c>
      <c r="B22" s="72">
        <v>2010</v>
      </c>
      <c r="C22" s="72">
        <v>11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19">
        <v>33725</v>
      </c>
      <c r="Q22">
        <v>3.5205806451612895</v>
      </c>
      <c r="R22" s="73">
        <v>31</v>
      </c>
      <c r="S22" s="28">
        <f t="shared" si="0"/>
        <v>1.3144342313176858</v>
      </c>
      <c r="T22">
        <f>Q22/'App MODELE'!$Q$4*1000</f>
        <v>5.594083714941509</v>
      </c>
      <c r="V22" s="38">
        <f t="shared" si="1"/>
        <v>0</v>
      </c>
    </row>
    <row r="23" spans="1:22" x14ac:dyDescent="0.2">
      <c r="A23">
        <v>1</v>
      </c>
      <c r="B23" s="72">
        <v>2011</v>
      </c>
      <c r="C23" s="72">
        <v>12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19">
        <v>33756</v>
      </c>
      <c r="Q23">
        <v>1.9778999999999995</v>
      </c>
      <c r="R23" s="73">
        <v>30</v>
      </c>
      <c r="S23" s="28">
        <f t="shared" si="0"/>
        <v>0.76307870370370356</v>
      </c>
      <c r="T23">
        <f>Q23/'App MODELE'!$Q$4*1000</f>
        <v>3.1428162837258071</v>
      </c>
      <c r="V23" s="38">
        <f t="shared" si="1"/>
        <v>0</v>
      </c>
    </row>
    <row r="24" spans="1:22" x14ac:dyDescent="0.2">
      <c r="A24">
        <v>1</v>
      </c>
      <c r="B24" s="72">
        <v>2012</v>
      </c>
      <c r="C24" s="72">
        <v>13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19">
        <v>33786</v>
      </c>
      <c r="Q24">
        <v>7.0645161290322597E-2</v>
      </c>
      <c r="R24" s="73">
        <v>31</v>
      </c>
      <c r="S24" s="28">
        <f t="shared" si="0"/>
        <v>2.6375881604809814E-2</v>
      </c>
      <c r="T24">
        <f>Q24/'App MODELE'!$Q$4*1000</f>
        <v>0.11225277479633043</v>
      </c>
      <c r="V24" s="38">
        <f t="shared" si="1"/>
        <v>0</v>
      </c>
    </row>
    <row r="25" spans="1:22" x14ac:dyDescent="0.2">
      <c r="A25">
        <v>1</v>
      </c>
      <c r="B25" s="72">
        <v>2013</v>
      </c>
      <c r="C25" s="72">
        <v>14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19">
        <v>33817</v>
      </c>
      <c r="Q25">
        <v>1.5312580645161293</v>
      </c>
      <c r="R25" s="73">
        <v>31</v>
      </c>
      <c r="S25" s="28">
        <f t="shared" si="0"/>
        <v>0.57170626662041868</v>
      </c>
      <c r="T25">
        <f>Q25/'App MODELE'!$Q$4*1000</f>
        <v>2.4331173364415566</v>
      </c>
      <c r="V25" s="38">
        <f t="shared" si="1"/>
        <v>0</v>
      </c>
    </row>
    <row r="26" spans="1:22" x14ac:dyDescent="0.2">
      <c r="A26">
        <v>1</v>
      </c>
      <c r="B26" s="72">
        <v>2014</v>
      </c>
      <c r="C26" s="72">
        <v>15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19">
        <v>33848</v>
      </c>
      <c r="Q26">
        <v>2.5033333333333341E-2</v>
      </c>
      <c r="R26" s="73">
        <v>30</v>
      </c>
      <c r="S26" s="28">
        <f t="shared" si="0"/>
        <v>9.6579218106995924E-3</v>
      </c>
      <c r="T26">
        <f>Q26/'App MODELE'!$Q$4*1000</f>
        <v>3.9777121005074106E-2</v>
      </c>
      <c r="V26" s="38">
        <f t="shared" si="1"/>
        <v>0</v>
      </c>
    </row>
    <row r="27" spans="1:22" x14ac:dyDescent="0.2">
      <c r="A27">
        <v>1</v>
      </c>
      <c r="B27" s="72">
        <v>2015</v>
      </c>
      <c r="C27" s="72">
        <v>16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19">
        <v>33878</v>
      </c>
      <c r="Q27">
        <v>2.7129032258064525E-2</v>
      </c>
      <c r="R27" s="73">
        <v>31</v>
      </c>
      <c r="S27" s="28">
        <f t="shared" si="0"/>
        <v>1.0128820287509157E-2</v>
      </c>
      <c r="T27">
        <f>Q27/'App MODELE'!$Q$4*1000</f>
        <v>4.3107115800782601E-2</v>
      </c>
      <c r="V27" s="38">
        <f t="shared" si="1"/>
        <v>0</v>
      </c>
    </row>
    <row r="28" spans="1:22" x14ac:dyDescent="0.2">
      <c r="A28">
        <v>1</v>
      </c>
      <c r="B28" s="72">
        <v>2016</v>
      </c>
      <c r="C28" s="72">
        <v>17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19">
        <v>33909</v>
      </c>
      <c r="Q28">
        <v>0.37736666666666657</v>
      </c>
      <c r="R28" s="73">
        <v>30</v>
      </c>
      <c r="S28" s="28">
        <f t="shared" si="0"/>
        <v>0.14558899176954729</v>
      </c>
      <c r="T28">
        <f>Q28/'App MODELE'!$Q$4*1000</f>
        <v>0.59962288535079056</v>
      </c>
      <c r="V28" s="38">
        <f t="shared" si="1"/>
        <v>0</v>
      </c>
    </row>
    <row r="29" spans="1:22" x14ac:dyDescent="0.2">
      <c r="A29">
        <v>1</v>
      </c>
      <c r="B29" s="72">
        <v>2017</v>
      </c>
      <c r="C29" s="72">
        <v>18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19">
        <v>33939</v>
      </c>
      <c r="Q29">
        <v>0.28629032258064518</v>
      </c>
      <c r="R29" s="73">
        <v>31</v>
      </c>
      <c r="S29" s="28">
        <f t="shared" si="0"/>
        <v>0.10688856129803062</v>
      </c>
      <c r="T29">
        <f>Q29/'App MODELE'!$Q$4*1000</f>
        <v>0.45490565128649885</v>
      </c>
      <c r="V29" s="38">
        <f t="shared" si="1"/>
        <v>0</v>
      </c>
    </row>
    <row r="30" spans="1:22" x14ac:dyDescent="0.2">
      <c r="A30">
        <v>1</v>
      </c>
      <c r="B30" s="72">
        <v>2018</v>
      </c>
      <c r="C30" s="72">
        <v>19</v>
      </c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19">
        <v>33970</v>
      </c>
      <c r="Q30">
        <v>0.68593548387096825</v>
      </c>
      <c r="R30" s="73">
        <v>31</v>
      </c>
      <c r="S30" s="28">
        <f t="shared" si="0"/>
        <v>0.25609897097930417</v>
      </c>
      <c r="T30">
        <f>Q30/'App MODELE'!$Q$4*1000</f>
        <v>1.0899283119950554</v>
      </c>
      <c r="V30" s="38">
        <f t="shared" si="1"/>
        <v>0</v>
      </c>
    </row>
    <row r="31" spans="1:22" x14ac:dyDescent="0.2">
      <c r="A31">
        <v>1</v>
      </c>
      <c r="B31" s="72">
        <v>2019</v>
      </c>
      <c r="C31" s="72">
        <v>20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19">
        <v>34001</v>
      </c>
      <c r="Q31">
        <v>0.65303571428571483</v>
      </c>
      <c r="R31" s="73">
        <v>28</v>
      </c>
      <c r="S31" s="28">
        <f t="shared" si="0"/>
        <v>0.26993870464852626</v>
      </c>
      <c r="T31">
        <f>Q31/'App MODELE'!$Q$4*1000</f>
        <v>1.0376516895250814</v>
      </c>
      <c r="V31" s="38">
        <f t="shared" si="1"/>
        <v>0</v>
      </c>
    </row>
    <row r="32" spans="1:22" x14ac:dyDescent="0.2">
      <c r="A32">
        <v>1</v>
      </c>
      <c r="B32" s="72">
        <v>2020</v>
      </c>
      <c r="C32" s="72">
        <v>21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19">
        <v>34029</v>
      </c>
      <c r="Q32">
        <v>5.0286774193548389</v>
      </c>
      <c r="R32" s="73">
        <v>31</v>
      </c>
      <c r="S32" s="28">
        <f t="shared" si="0"/>
        <v>1.8774930627818245</v>
      </c>
      <c r="T32">
        <f>Q32/'App MODELE'!$Q$4*1000</f>
        <v>7.9903985434818043</v>
      </c>
      <c r="V32" s="38">
        <f t="shared" si="1"/>
        <v>0</v>
      </c>
    </row>
    <row r="33" spans="1:22" x14ac:dyDescent="0.2">
      <c r="A33">
        <v>1</v>
      </c>
      <c r="B33" s="72">
        <v>2021</v>
      </c>
      <c r="C33" s="72">
        <v>22</v>
      </c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19">
        <v>34060</v>
      </c>
      <c r="Q33">
        <v>0.29756666666666665</v>
      </c>
      <c r="R33" s="73">
        <v>30</v>
      </c>
      <c r="S33" s="28">
        <f t="shared" si="0"/>
        <v>0.11480195473251029</v>
      </c>
      <c r="T33">
        <f>Q33/'App MODELE'!$Q$4*1000</f>
        <v>0.4728233811082509</v>
      </c>
      <c r="V33" s="38">
        <f t="shared" si="1"/>
        <v>0</v>
      </c>
    </row>
    <row r="34" spans="1:22" x14ac:dyDescent="0.2">
      <c r="A34">
        <v>1</v>
      </c>
      <c r="B34" s="72">
        <v>2022</v>
      </c>
      <c r="C34" s="72">
        <v>23</v>
      </c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19">
        <v>34090</v>
      </c>
      <c r="Q34">
        <v>1.3480645161290317</v>
      </c>
      <c r="R34" s="73">
        <v>31</v>
      </c>
      <c r="S34" s="28">
        <f t="shared" si="0"/>
        <v>0.5033096311712334</v>
      </c>
      <c r="T34">
        <f>Q34/'App MODELE'!$Q$4*1000</f>
        <v>2.142028976592989</v>
      </c>
      <c r="V34" s="38">
        <f t="shared" si="1"/>
        <v>0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1.6066666666666674E-2</v>
      </c>
      <c r="R35" s="73">
        <v>30</v>
      </c>
      <c r="S35" s="28">
        <f t="shared" si="0"/>
        <v>6.1985596707818964E-3</v>
      </c>
      <c r="T35">
        <f>Q35/'App MODELE'!$Q$4*1000</f>
        <v>2.5529390578489644E-2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0</v>
      </c>
      <c r="R36" s="73">
        <v>31</v>
      </c>
      <c r="S36" s="28">
        <f t="shared" si="0"/>
        <v>0</v>
      </c>
      <c r="T36">
        <f>Q36/'App MODELE'!$Q$4*1000</f>
        <v>0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0</v>
      </c>
      <c r="R37" s="73">
        <v>31</v>
      </c>
      <c r="S37" s="28">
        <f t="shared" si="0"/>
        <v>0</v>
      </c>
      <c r="T37">
        <f>Q37/'App MODELE'!$Q$4*1000</f>
        <v>0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0.11830000000000002</v>
      </c>
      <c r="R38" s="73">
        <v>30</v>
      </c>
      <c r="S38" s="28">
        <f t="shared" si="0"/>
        <v>4.5640432098765442E-2</v>
      </c>
      <c r="T38">
        <f>Q38/'App MODELE'!$Q$4*1000</f>
        <v>0.18797470365780025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1.1593548387096773</v>
      </c>
      <c r="R39" s="73">
        <v>31</v>
      </c>
      <c r="S39" s="28">
        <f t="shared" si="0"/>
        <v>0.4328535090761938</v>
      </c>
      <c r="T39">
        <f>Q39/'App MODELE'!$Q$4*1000</f>
        <v>1.8421756740548465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26.457333333333324</v>
      </c>
      <c r="R40" s="73">
        <v>30</v>
      </c>
      <c r="S40" s="28">
        <f t="shared" si="0"/>
        <v>10.207304526748967</v>
      </c>
      <c r="T40">
        <f>Q40/'App MODELE'!$Q$4*1000</f>
        <v>42.039808900329426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1.6237741935483863</v>
      </c>
      <c r="R41" s="73">
        <v>31</v>
      </c>
      <c r="S41" s="28">
        <f t="shared" si="0"/>
        <v>0.60624783211931987</v>
      </c>
      <c r="T41">
        <f>Q41/'App MODELE'!$Q$4*1000</f>
        <v>2.580122340147434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6.4204193548387103</v>
      </c>
      <c r="R42" s="73">
        <v>31</v>
      </c>
      <c r="S42" s="28">
        <f t="shared" si="0"/>
        <v>2.3971099741781328</v>
      </c>
      <c r="T42">
        <f>Q42/'App MODELE'!$Q$4*1000</f>
        <v>10.201829463944307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17.419464285714284</v>
      </c>
      <c r="R43" s="73">
        <v>28</v>
      </c>
      <c r="S43" s="28">
        <f t="shared" si="0"/>
        <v>7.2005060704837476</v>
      </c>
      <c r="T43">
        <f>Q43/'App MODELE'!$Q$4*1000</f>
        <v>27.678940295729308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6.3328064516129041</v>
      </c>
      <c r="R44" s="73">
        <v>31</v>
      </c>
      <c r="S44" s="28">
        <f t="shared" si="0"/>
        <v>2.3643990634755467</v>
      </c>
      <c r="T44">
        <f>Q44/'App MODELE'!$Q$4*1000</f>
        <v>10.06261552040694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0.37076666666666658</v>
      </c>
      <c r="R45" s="73">
        <v>30</v>
      </c>
      <c r="S45" s="28">
        <f t="shared" si="0"/>
        <v>0.14304269547325099</v>
      </c>
      <c r="T45">
        <f>Q45/'App MODELE'!$Q$4*1000</f>
        <v>0.58913570830817452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0.82751612903225802</v>
      </c>
      <c r="R46" s="73">
        <v>31</v>
      </c>
      <c r="S46" s="28">
        <f t="shared" si="0"/>
        <v>0.30895912822291588</v>
      </c>
      <c r="T46">
        <f>Q46/'App MODELE'!$Q$4*1000</f>
        <v>1.314895174360851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0</v>
      </c>
      <c r="R47" s="73">
        <v>30</v>
      </c>
      <c r="S47" s="28">
        <f t="shared" si="0"/>
        <v>0</v>
      </c>
      <c r="T47">
        <f>Q47/'App MODELE'!$Q$4*1000</f>
        <v>0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0</v>
      </c>
      <c r="R48" s="73">
        <v>31</v>
      </c>
      <c r="S48" s="28">
        <f t="shared" si="0"/>
        <v>0</v>
      </c>
      <c r="T48">
        <f>Q48/'App MODELE'!$Q$4*1000</f>
        <v>0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0</v>
      </c>
      <c r="R49" s="73">
        <v>31</v>
      </c>
      <c r="S49" s="28">
        <f t="shared" si="0"/>
        <v>0</v>
      </c>
      <c r="T49">
        <f>Q49/'App MODELE'!$Q$4*1000</f>
        <v>0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0</v>
      </c>
      <c r="R50" s="73">
        <v>30</v>
      </c>
      <c r="S50" s="28">
        <f t="shared" si="0"/>
        <v>0</v>
      </c>
      <c r="T50">
        <f>Q50/'App MODELE'!$Q$4*1000</f>
        <v>0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2.0745161290322582</v>
      </c>
      <c r="R51" s="73">
        <v>31</v>
      </c>
      <c r="S51" s="28">
        <f t="shared" si="0"/>
        <v>0.77453559178325049</v>
      </c>
      <c r="T51">
        <f>Q51/'App MODELE'!$Q$4*1000</f>
        <v>3.2963360489278579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0.86446666666666672</v>
      </c>
      <c r="R52" s="73">
        <v>30</v>
      </c>
      <c r="S52" s="28">
        <f t="shared" si="0"/>
        <v>0.3335133744855967</v>
      </c>
      <c r="T52">
        <f>Q52/'App MODELE'!$Q$4*1000</f>
        <v>1.3736083304202287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6.9354838709677433E-3</v>
      </c>
      <c r="R53" s="73">
        <v>31</v>
      </c>
      <c r="S53" s="28">
        <f t="shared" si="0"/>
        <v>2.5894130342621505E-3</v>
      </c>
      <c r="T53">
        <f>Q53/'App MODELE'!$Q$4*1000</f>
        <v>1.1020249580461662E-2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3.2258064516129034E-5</v>
      </c>
      <c r="R54" s="73">
        <v>31</v>
      </c>
      <c r="S54" s="28">
        <f t="shared" si="0"/>
        <v>1.2043781554707674E-5</v>
      </c>
      <c r="T54">
        <f>Q54/'App MODELE'!$Q$4*1000</f>
        <v>5.1256974792844932E-5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0.34721428571428575</v>
      </c>
      <c r="R55" s="73">
        <v>28</v>
      </c>
      <c r="S55" s="28">
        <f t="shared" si="0"/>
        <v>0.14352442365835227</v>
      </c>
      <c r="T55">
        <f>Q55/'App MODELE'!$Q$4*1000</f>
        <v>0.55171177060775689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1.7404193548387092</v>
      </c>
      <c r="R56" s="73">
        <v>31</v>
      </c>
      <c r="S56" s="28">
        <f t="shared" si="0"/>
        <v>0.64979814622114296</v>
      </c>
      <c r="T56">
        <f>Q56/'App MODELE'!$Q$4*1000</f>
        <v>2.7654675609983621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15.3605</v>
      </c>
      <c r="R57" s="73">
        <v>30</v>
      </c>
      <c r="S57" s="28">
        <f t="shared" si="0"/>
        <v>5.9261188271604937</v>
      </c>
      <c r="T57">
        <f>Q57/'App MODELE'!$Q$4*1000</f>
        <v>24.407315600470334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0.21422580645161296</v>
      </c>
      <c r="R58" s="73">
        <v>31</v>
      </c>
      <c r="S58" s="28">
        <f t="shared" si="0"/>
        <v>7.9982753304813678E-2</v>
      </c>
      <c r="T58">
        <f>Q58/'App MODELE'!$Q$4*1000</f>
        <v>0.3403975695992833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0.43496666666666667</v>
      </c>
      <c r="R59" s="73">
        <v>30</v>
      </c>
      <c r="S59" s="28">
        <f t="shared" si="0"/>
        <v>0.16781121399176957</v>
      </c>
      <c r="T59">
        <f>Q59/'App MODELE'!$Q$4*1000</f>
        <v>0.69114733954089469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6.3258064516129031E-2</v>
      </c>
      <c r="R60" s="73">
        <v>31</v>
      </c>
      <c r="S60" s="28">
        <f t="shared" si="0"/>
        <v>2.3617855628781749E-2</v>
      </c>
      <c r="T60">
        <f>Q60/'App MODELE'!$Q$4*1000</f>
        <v>0.10051492756876891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7.2451612903225784E-2</v>
      </c>
      <c r="R61" s="73">
        <v>31</v>
      </c>
      <c r="S61" s="28">
        <f t="shared" si="0"/>
        <v>2.7050333371873424E-2</v>
      </c>
      <c r="T61">
        <f>Q61/'App MODELE'!$Q$4*1000</f>
        <v>0.11512316538472969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0.6553333333333331</v>
      </c>
      <c r="R62" s="73">
        <v>30</v>
      </c>
      <c r="S62" s="28">
        <f t="shared" si="0"/>
        <v>0.25282921810699582</v>
      </c>
      <c r="T62">
        <f>Q62/'App MODELE'!$Q$4*1000</f>
        <v>1.0413025285749087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1.5900645161290314</v>
      </c>
      <c r="R63" s="73">
        <v>31</v>
      </c>
      <c r="S63" s="28">
        <f t="shared" si="0"/>
        <v>0.59366208039465029</v>
      </c>
      <c r="T63">
        <f>Q63/'App MODELE'!$Q$4*1000</f>
        <v>2.5265588014889113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2.6611666666666669</v>
      </c>
      <c r="R64" s="73">
        <v>30</v>
      </c>
      <c r="S64" s="28">
        <f t="shared" si="0"/>
        <v>1.0266846707818931</v>
      </c>
      <c r="T64">
        <f>Q64/'App MODELE'!$Q$4*1000</f>
        <v>4.2285039353396687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15.064032258064517</v>
      </c>
      <c r="R65" s="73">
        <v>31</v>
      </c>
      <c r="S65" s="28">
        <f t="shared" si="0"/>
        <v>5.624265329325163</v>
      </c>
      <c r="T65">
        <f>Q65/'App MODELE'!$Q$4*1000</f>
        <v>23.936238373636694</v>
      </c>
      <c r="V65" s="38">
        <f t="shared" si="1"/>
        <v>0</v>
      </c>
    </row>
    <row r="66" spans="2:22" x14ac:dyDescent="0.2">
      <c r="P66" s="19">
        <v>35065</v>
      </c>
      <c r="Q66">
        <v>76.480096774193541</v>
      </c>
      <c r="R66" s="73">
        <v>31</v>
      </c>
      <c r="S66" s="28">
        <f t="shared" si="0"/>
        <v>28.554396943769991</v>
      </c>
      <c r="T66">
        <f>Q66/'App MODELE'!$Q$4*1000</f>
        <v>121.52429016778456</v>
      </c>
    </row>
    <row r="67" spans="2:22" x14ac:dyDescent="0.2">
      <c r="P67" s="19">
        <v>35096</v>
      </c>
      <c r="Q67">
        <v>18.09586206896552</v>
      </c>
      <c r="R67" s="73">
        <v>29</v>
      </c>
      <c r="S67" s="28">
        <f t="shared" ref="S67:S130" si="2">Q67/R67/24/3600*1000000</f>
        <v>7.2221671731184234</v>
      </c>
      <c r="T67">
        <f>Q67/'App MODELE'!$Q$4*1000</f>
        <v>28.753713523636698</v>
      </c>
    </row>
    <row r="68" spans="2:22" x14ac:dyDescent="0.2">
      <c r="P68" s="19">
        <v>35125</v>
      </c>
      <c r="Q68">
        <v>42.237419354838707</v>
      </c>
      <c r="R68" s="73">
        <v>31</v>
      </c>
      <c r="S68" s="28">
        <f t="shared" si="2"/>
        <v>15.769645816472037</v>
      </c>
      <c r="T68">
        <f>Q68/'App MODELE'!$Q$4*1000</f>
        <v>67.113832514759437</v>
      </c>
    </row>
    <row r="69" spans="2:22" x14ac:dyDescent="0.2">
      <c r="P69" s="19">
        <v>35156</v>
      </c>
      <c r="Q69">
        <v>1.8337000000000003</v>
      </c>
      <c r="R69" s="73">
        <v>30</v>
      </c>
      <c r="S69" s="28">
        <f t="shared" si="2"/>
        <v>0.7074459876543211</v>
      </c>
      <c r="T69">
        <f>Q69/'App MODELE'!$Q$4*1000</f>
        <v>2.9136873550068327</v>
      </c>
    </row>
    <row r="70" spans="2:22" x14ac:dyDescent="0.2">
      <c r="P70" s="19">
        <v>35186</v>
      </c>
      <c r="Q70">
        <v>3.806548387096774</v>
      </c>
      <c r="R70" s="73">
        <v>31</v>
      </c>
      <c r="S70" s="28">
        <f t="shared" si="2"/>
        <v>1.4212023548001695</v>
      </c>
      <c r="T70">
        <f>Q70/'App MODELE'!$Q$4*1000</f>
        <v>6.0484767964800801</v>
      </c>
    </row>
    <row r="71" spans="2:22" x14ac:dyDescent="0.2">
      <c r="P71" s="19">
        <v>35217</v>
      </c>
      <c r="Q71">
        <v>11.67426666666667</v>
      </c>
      <c r="R71" s="73">
        <v>30</v>
      </c>
      <c r="S71" s="28">
        <f t="shared" si="2"/>
        <v>4.5039609053497962</v>
      </c>
      <c r="T71">
        <f>Q71/'App MODELE'!$Q$4*1000</f>
        <v>18.550015360006785</v>
      </c>
    </row>
    <row r="72" spans="2:22" x14ac:dyDescent="0.2">
      <c r="P72" s="19">
        <v>35247</v>
      </c>
      <c r="Q72">
        <v>1.0461935483870968</v>
      </c>
      <c r="R72" s="73">
        <v>31</v>
      </c>
      <c r="S72" s="28">
        <f t="shared" si="2"/>
        <v>0.39060392338227928</v>
      </c>
      <c r="T72">
        <f>Q72/'App MODELE'!$Q$4*1000</f>
        <v>1.662366206481547</v>
      </c>
    </row>
    <row r="73" spans="2:22" x14ac:dyDescent="0.2">
      <c r="P73" s="19">
        <v>35278</v>
      </c>
      <c r="Q73">
        <v>7.3129032258064497E-2</v>
      </c>
      <c r="R73" s="73">
        <v>31</v>
      </c>
      <c r="S73" s="28">
        <f t="shared" si="2"/>
        <v>2.7303252784522291E-2</v>
      </c>
      <c r="T73">
        <f>Q73/'App MODELE'!$Q$4*1000</f>
        <v>0.11619956185537943</v>
      </c>
    </row>
    <row r="74" spans="2:22" x14ac:dyDescent="0.2">
      <c r="P74" s="19">
        <v>35309</v>
      </c>
      <c r="Q74">
        <v>1.8573666666666668</v>
      </c>
      <c r="R74" s="73">
        <v>30</v>
      </c>
      <c r="S74" s="28">
        <f t="shared" si="2"/>
        <v>0.71657664609053506</v>
      </c>
      <c r="T74">
        <f>Q74/'App MODELE'!$Q$4*1000</f>
        <v>2.9512928888465169</v>
      </c>
    </row>
    <row r="75" spans="2:22" x14ac:dyDescent="0.2">
      <c r="P75" s="19">
        <v>35339</v>
      </c>
      <c r="Q75">
        <v>1.7130645161290319</v>
      </c>
      <c r="R75" s="73">
        <v>31</v>
      </c>
      <c r="S75" s="28">
        <f t="shared" si="2"/>
        <v>0.63958501946275093</v>
      </c>
      <c r="T75">
        <f>Q75/'App MODELE'!$Q$4*1000</f>
        <v>2.72200164637403</v>
      </c>
    </row>
    <row r="76" spans="2:22" x14ac:dyDescent="0.2">
      <c r="P76" s="19">
        <v>35370</v>
      </c>
      <c r="Q76">
        <v>0.67293333333333338</v>
      </c>
      <c r="R76" s="73">
        <v>30</v>
      </c>
      <c r="S76" s="28">
        <f t="shared" si="2"/>
        <v>0.25961934156378608</v>
      </c>
      <c r="T76">
        <f>Q76/'App MODELE'!$Q$4*1000</f>
        <v>1.0692683340218854</v>
      </c>
    </row>
    <row r="77" spans="2:22" x14ac:dyDescent="0.2">
      <c r="P77" s="19">
        <v>35400</v>
      </c>
      <c r="Q77">
        <v>60.06174193548388</v>
      </c>
      <c r="R77" s="73">
        <v>31</v>
      </c>
      <c r="S77" s="28">
        <f t="shared" si="2"/>
        <v>22.424485489651985</v>
      </c>
      <c r="T77">
        <f>Q77/'App MODELE'!$Q$4*1000</f>
        <v>95.436078964445102</v>
      </c>
    </row>
    <row r="78" spans="2:22" x14ac:dyDescent="0.2">
      <c r="P78" s="19">
        <v>35431</v>
      </c>
      <c r="Q78">
        <v>56.516129032258071</v>
      </c>
      <c r="R78" s="73">
        <v>31</v>
      </c>
      <c r="S78" s="28">
        <f t="shared" si="2"/>
        <v>21.100705283847848</v>
      </c>
      <c r="T78">
        <f>Q78/'App MODELE'!$Q$4*1000</f>
        <v>89.802219837064342</v>
      </c>
    </row>
    <row r="79" spans="2:22" x14ac:dyDescent="0.2">
      <c r="P79" s="19">
        <v>35462</v>
      </c>
      <c r="Q79">
        <v>9.4146428571428569</v>
      </c>
      <c r="R79" s="73">
        <v>28</v>
      </c>
      <c r="S79" s="28">
        <f t="shared" si="2"/>
        <v>3.8916347789115648</v>
      </c>
      <c r="T79">
        <f>Q79/'App MODELE'!$Q$4*1000</f>
        <v>14.959549459978479</v>
      </c>
    </row>
    <row r="80" spans="2:22" x14ac:dyDescent="0.2">
      <c r="P80" s="19">
        <v>35490</v>
      </c>
      <c r="Q80">
        <v>2.2329032258064512</v>
      </c>
      <c r="R80" s="73">
        <v>31</v>
      </c>
      <c r="S80" s="28">
        <f t="shared" si="2"/>
        <v>0.83367055921686495</v>
      </c>
      <c r="T80">
        <f>Q80/'App MODELE'!$Q$4*1000</f>
        <v>3.5480077951607254</v>
      </c>
    </row>
    <row r="81" spans="16:20" x14ac:dyDescent="0.2">
      <c r="P81" s="19">
        <v>35521</v>
      </c>
      <c r="Q81">
        <v>19.802666666666667</v>
      </c>
      <c r="R81" s="73">
        <v>30</v>
      </c>
      <c r="S81" s="28">
        <f t="shared" si="2"/>
        <v>7.6399176954732519</v>
      </c>
      <c r="T81">
        <f>Q81/'App MODELE'!$Q$4*1000</f>
        <v>31.465768371097763</v>
      </c>
    </row>
    <row r="82" spans="16:20" x14ac:dyDescent="0.2">
      <c r="P82" s="19">
        <v>35551</v>
      </c>
      <c r="Q82">
        <v>2.6952580645161293</v>
      </c>
      <c r="R82" s="73">
        <v>31</v>
      </c>
      <c r="S82" s="28">
        <f t="shared" si="2"/>
        <v>1.0062940802404903</v>
      </c>
      <c r="T82">
        <f>Q82/'App MODELE'!$Q$4*1000</f>
        <v>4.2826740148665738</v>
      </c>
    </row>
    <row r="83" spans="16:20" x14ac:dyDescent="0.2">
      <c r="P83" s="19">
        <v>35582</v>
      </c>
      <c r="Q83">
        <v>0.20353333333333332</v>
      </c>
      <c r="R83" s="73">
        <v>30</v>
      </c>
      <c r="S83" s="28">
        <f t="shared" si="2"/>
        <v>7.8523662551440318E-2</v>
      </c>
      <c r="T83">
        <f>Q83/'App MODELE'!$Q$4*1000</f>
        <v>0.32340759102128153</v>
      </c>
    </row>
    <row r="84" spans="16:20" x14ac:dyDescent="0.2">
      <c r="P84" s="19">
        <v>35612</v>
      </c>
      <c r="Q84">
        <v>1.761290322580646E-2</v>
      </c>
      <c r="R84" s="73">
        <v>31</v>
      </c>
      <c r="S84" s="28">
        <f t="shared" si="2"/>
        <v>6.5759047288703933E-3</v>
      </c>
      <c r="T84">
        <f>Q84/'App MODELE'!$Q$4*1000</f>
        <v>2.7986308236893347E-2</v>
      </c>
    </row>
    <row r="85" spans="16:20" x14ac:dyDescent="0.2">
      <c r="P85" s="19">
        <v>35643</v>
      </c>
      <c r="Q85">
        <v>1.0290322580645165E-2</v>
      </c>
      <c r="R85" s="73">
        <v>31</v>
      </c>
      <c r="S85" s="28">
        <f t="shared" si="2"/>
        <v>3.8419663159517496E-3</v>
      </c>
      <c r="T85">
        <f>Q85/'App MODELE'!$Q$4*1000</f>
        <v>1.6350974958917536E-2</v>
      </c>
    </row>
    <row r="86" spans="16:20" x14ac:dyDescent="0.2">
      <c r="P86" s="19">
        <v>35674</v>
      </c>
      <c r="Q86">
        <v>11.498466666666667</v>
      </c>
      <c r="R86" s="73">
        <v>30</v>
      </c>
      <c r="S86" s="28">
        <f t="shared" si="2"/>
        <v>4.4361368312757214</v>
      </c>
      <c r="T86">
        <f>Q86/'App MODELE'!$Q$4*1000</f>
        <v>18.270675098780735</v>
      </c>
    </row>
    <row r="87" spans="16:20" x14ac:dyDescent="0.2">
      <c r="P87" s="19">
        <v>35704</v>
      </c>
      <c r="Q87">
        <v>6.344806451612901</v>
      </c>
      <c r="R87" s="73">
        <v>31</v>
      </c>
      <c r="S87" s="28">
        <f t="shared" si="2"/>
        <v>2.3688793502138972</v>
      </c>
      <c r="T87">
        <f>Q87/'App MODELE'!$Q$4*1000</f>
        <v>10.081683115029874</v>
      </c>
    </row>
    <row r="88" spans="16:20" x14ac:dyDescent="0.2">
      <c r="P88" s="19">
        <v>35735</v>
      </c>
      <c r="Q88">
        <v>7.9755333333333329</v>
      </c>
      <c r="R88" s="73">
        <v>30</v>
      </c>
      <c r="S88" s="28">
        <f t="shared" si="2"/>
        <v>3.0769804526748969</v>
      </c>
      <c r="T88">
        <f>Q88/'App MODELE'!$Q$4*1000</f>
        <v>12.672853041810997</v>
      </c>
    </row>
    <row r="89" spans="16:20" x14ac:dyDescent="0.2">
      <c r="P89" s="19">
        <v>35765</v>
      </c>
      <c r="Q89">
        <v>9.0709677419354833</v>
      </c>
      <c r="R89" s="73">
        <v>31</v>
      </c>
      <c r="S89" s="28">
        <f t="shared" si="2"/>
        <v>3.3867113731837972</v>
      </c>
      <c r="T89">
        <f>Q89/'App MODELE'!$Q$4*1000</f>
        <v>14.413461311747994</v>
      </c>
    </row>
    <row r="90" spans="16:20" x14ac:dyDescent="0.2">
      <c r="P90" s="19">
        <v>35796</v>
      </c>
      <c r="Q90">
        <v>7.85516129032258</v>
      </c>
      <c r="R90" s="73">
        <v>31</v>
      </c>
      <c r="S90" s="28">
        <f t="shared" si="2"/>
        <v>2.9327812463868654</v>
      </c>
      <c r="T90">
        <f>Q90/'App MODELE'!$Q$4*1000</f>
        <v>12.481585931805668</v>
      </c>
    </row>
    <row r="91" spans="16:20" x14ac:dyDescent="0.2">
      <c r="P91" s="19">
        <v>35827</v>
      </c>
      <c r="Q91">
        <v>24.793571428571418</v>
      </c>
      <c r="R91" s="73">
        <v>28</v>
      </c>
      <c r="S91" s="28">
        <f t="shared" si="2"/>
        <v>10.248665438397579</v>
      </c>
      <c r="T91">
        <f>Q91/'App MODELE'!$Q$4*1000</f>
        <v>39.396147437905455</v>
      </c>
    </row>
    <row r="92" spans="16:20" x14ac:dyDescent="0.2">
      <c r="P92" s="19">
        <v>35855</v>
      </c>
      <c r="Q92">
        <v>0.94700000000000006</v>
      </c>
      <c r="R92" s="73">
        <v>31</v>
      </c>
      <c r="S92" s="28">
        <f t="shared" si="2"/>
        <v>0.35356929510155322</v>
      </c>
      <c r="T92">
        <f>Q92/'App MODELE'!$Q$4*1000</f>
        <v>1.504751008993549</v>
      </c>
    </row>
    <row r="93" spans="16:20" x14ac:dyDescent="0.2">
      <c r="P93" s="19">
        <v>35886</v>
      </c>
      <c r="Q93">
        <v>0.24653333333333341</v>
      </c>
      <c r="R93" s="73">
        <v>30</v>
      </c>
      <c r="S93" s="28">
        <f t="shared" si="2"/>
        <v>9.511316872427987E-2</v>
      </c>
      <c r="T93">
        <f>Q93/'App MODELE'!$Q$4*1000</f>
        <v>0.39173313842014396</v>
      </c>
    </row>
    <row r="94" spans="16:20" x14ac:dyDescent="0.2">
      <c r="P94" s="19">
        <v>35916</v>
      </c>
      <c r="Q94">
        <v>8.5548387096774203E-2</v>
      </c>
      <c r="R94" s="73">
        <v>31</v>
      </c>
      <c r="S94" s="28">
        <f t="shared" si="2"/>
        <v>3.1940108683084757E-2</v>
      </c>
      <c r="T94">
        <f>Q94/'App MODELE'!$Q$4*1000</f>
        <v>0.13593349715062478</v>
      </c>
    </row>
    <row r="95" spans="16:20" x14ac:dyDescent="0.2">
      <c r="P95" s="19">
        <v>35947</v>
      </c>
      <c r="Q95">
        <v>1.9636000000000002</v>
      </c>
      <c r="R95" s="73">
        <v>30</v>
      </c>
      <c r="S95" s="28">
        <f t="shared" si="2"/>
        <v>0.75756172839506186</v>
      </c>
      <c r="T95">
        <f>Q95/'App MODELE'!$Q$4*1000</f>
        <v>3.12009406680014</v>
      </c>
    </row>
    <row r="96" spans="16:20" x14ac:dyDescent="0.2">
      <c r="P96" s="19">
        <v>35977</v>
      </c>
      <c r="Q96">
        <v>0.18096774193548387</v>
      </c>
      <c r="R96" s="73">
        <v>31</v>
      </c>
      <c r="S96" s="28">
        <f t="shared" si="2"/>
        <v>6.7565614521910039E-2</v>
      </c>
      <c r="T96">
        <f>Q96/'App MODELE'!$Q$4*1000</f>
        <v>0.2875516285878601</v>
      </c>
    </row>
    <row r="97" spans="16:20" x14ac:dyDescent="0.2">
      <c r="P97" s="19">
        <v>36008</v>
      </c>
      <c r="Q97">
        <v>0.21235483870967736</v>
      </c>
      <c r="R97" s="73">
        <v>31</v>
      </c>
      <c r="S97" s="28">
        <f t="shared" si="2"/>
        <v>7.9284213974640597E-2</v>
      </c>
      <c r="T97">
        <f>Q97/'App MODELE'!$Q$4*1000</f>
        <v>0.33742466506129809</v>
      </c>
    </row>
    <row r="98" spans="16:20" x14ac:dyDescent="0.2">
      <c r="P98" s="19">
        <v>36039</v>
      </c>
      <c r="Q98">
        <v>7.8366666666666668E-2</v>
      </c>
      <c r="R98" s="73">
        <v>30</v>
      </c>
      <c r="S98" s="28">
        <f t="shared" si="2"/>
        <v>3.0234053497942392E-2</v>
      </c>
      <c r="T98">
        <f>Q98/'App MODELE'!$Q$4*1000</f>
        <v>0.12452198599591105</v>
      </c>
    </row>
    <row r="99" spans="16:20" x14ac:dyDescent="0.2">
      <c r="P99" s="19">
        <v>36069</v>
      </c>
      <c r="Q99">
        <v>3.0322580645161305E-2</v>
      </c>
      <c r="R99" s="73">
        <v>31</v>
      </c>
      <c r="S99" s="28">
        <f t="shared" si="2"/>
        <v>1.1321154661425217E-2</v>
      </c>
      <c r="T99">
        <f>Q99/'App MODELE'!$Q$4*1000</f>
        <v>4.8181556305274258E-2</v>
      </c>
    </row>
    <row r="100" spans="16:20" x14ac:dyDescent="0.2">
      <c r="P100" s="19">
        <v>36100</v>
      </c>
      <c r="Q100">
        <v>2.7333333333333337E-3</v>
      </c>
      <c r="R100" s="73">
        <v>30</v>
      </c>
      <c r="S100" s="28">
        <f t="shared" si="2"/>
        <v>1.0545267489711933E-3</v>
      </c>
      <c r="T100">
        <f>Q100/'App MODELE'!$Q$4*1000</f>
        <v>4.3431743307803944E-3</v>
      </c>
    </row>
    <row r="101" spans="16:20" x14ac:dyDescent="0.2">
      <c r="P101" s="19">
        <v>36130</v>
      </c>
      <c r="Q101">
        <v>1.1495161290322577</v>
      </c>
      <c r="R101" s="73">
        <v>31</v>
      </c>
      <c r="S101" s="28">
        <f t="shared" si="2"/>
        <v>0.42918015570200785</v>
      </c>
      <c r="T101">
        <f>Q101/'App MODELE'!$Q$4*1000</f>
        <v>1.8265422967430287</v>
      </c>
    </row>
    <row r="102" spans="16:20" x14ac:dyDescent="0.2">
      <c r="P102" s="19">
        <v>36161</v>
      </c>
      <c r="Q102">
        <v>12.600645161290322</v>
      </c>
      <c r="R102" s="73">
        <v>31</v>
      </c>
      <c r="S102" s="28">
        <f t="shared" si="2"/>
        <v>4.7045419508999107</v>
      </c>
      <c r="T102">
        <f>Q102/'App MODELE'!$Q$4*1000</f>
        <v>20.021999493581088</v>
      </c>
    </row>
    <row r="103" spans="16:20" x14ac:dyDescent="0.2">
      <c r="P103" s="19">
        <v>36192</v>
      </c>
      <c r="Q103">
        <v>5.8958928571428562</v>
      </c>
      <c r="R103" s="73">
        <v>28</v>
      </c>
      <c r="S103" s="28">
        <f t="shared" si="2"/>
        <v>2.4371250236205588</v>
      </c>
      <c r="T103">
        <f>Q103/'App MODELE'!$Q$4*1000</f>
        <v>9.3683745783564625</v>
      </c>
    </row>
    <row r="104" spans="16:20" x14ac:dyDescent="0.2">
      <c r="P104" s="19">
        <v>36220</v>
      </c>
      <c r="Q104">
        <v>5.5366129032258069</v>
      </c>
      <c r="R104" s="73">
        <v>31</v>
      </c>
      <c r="S104" s="28">
        <f t="shared" si="2"/>
        <v>2.0671344471422519</v>
      </c>
      <c r="T104">
        <f>Q104/'App MODELE'!$Q$4*1000</f>
        <v>8.7974908685699411</v>
      </c>
    </row>
    <row r="105" spans="16:20" x14ac:dyDescent="0.2">
      <c r="P105" s="19">
        <v>36251</v>
      </c>
      <c r="Q105">
        <v>3.3866666666666677E-2</v>
      </c>
      <c r="R105" s="73">
        <v>30</v>
      </c>
      <c r="S105" s="28">
        <f t="shared" si="2"/>
        <v>1.3065843621399179E-2</v>
      </c>
      <c r="T105">
        <f>Q105/'App MODELE'!$Q$4*1000</f>
        <v>5.3812989269181488E-2</v>
      </c>
    </row>
    <row r="106" spans="16:20" x14ac:dyDescent="0.2">
      <c r="P106" s="19">
        <v>36281</v>
      </c>
      <c r="Q106">
        <v>0.43706451612903213</v>
      </c>
      <c r="R106" s="73">
        <v>31</v>
      </c>
      <c r="S106" s="28">
        <f t="shared" si="2"/>
        <v>0.16318119628473424</v>
      </c>
      <c r="T106">
        <f>Q106/'App MODELE'!$Q$4*1000</f>
        <v>0.69448075146825583</v>
      </c>
    </row>
    <row r="107" spans="16:20" x14ac:dyDescent="0.2">
      <c r="P107" s="19">
        <v>36312</v>
      </c>
      <c r="Q107">
        <v>8.5666666666666669E-3</v>
      </c>
      <c r="R107" s="73">
        <v>30</v>
      </c>
      <c r="S107" s="28">
        <f t="shared" si="2"/>
        <v>3.3050411522633745E-3</v>
      </c>
      <c r="T107">
        <f>Q107/'App MODELE'!$Q$4*1000</f>
        <v>1.3612143939153186E-2</v>
      </c>
    </row>
    <row r="108" spans="16:20" x14ac:dyDescent="0.2">
      <c r="P108" s="19">
        <v>36342</v>
      </c>
      <c r="Q108">
        <v>0</v>
      </c>
      <c r="R108" s="73">
        <v>31</v>
      </c>
      <c r="S108" s="28">
        <f t="shared" si="2"/>
        <v>0</v>
      </c>
      <c r="T108">
        <f>Q108/'App MODELE'!$Q$4*1000</f>
        <v>0</v>
      </c>
    </row>
    <row r="109" spans="16:20" x14ac:dyDescent="0.2">
      <c r="P109" s="19">
        <v>36373</v>
      </c>
      <c r="Q109">
        <v>2.7516129032258068E-2</v>
      </c>
      <c r="R109" s="73">
        <v>31</v>
      </c>
      <c r="S109" s="28">
        <f t="shared" si="2"/>
        <v>1.0273345666165648E-2</v>
      </c>
      <c r="T109">
        <f>Q109/'App MODELE'!$Q$4*1000</f>
        <v>4.3722199498296734E-2</v>
      </c>
    </row>
    <row r="110" spans="16:20" x14ac:dyDescent="0.2">
      <c r="P110" s="19">
        <v>36404</v>
      </c>
      <c r="Q110">
        <v>2.6700000000000015E-2</v>
      </c>
      <c r="R110" s="73">
        <v>30</v>
      </c>
      <c r="S110" s="28">
        <f t="shared" si="2"/>
        <v>1.0300925925925932E-2</v>
      </c>
      <c r="T110">
        <f>Q110/'App MODELE'!$Q$4*1000</f>
        <v>4.242539803603778E-2</v>
      </c>
    </row>
    <row r="111" spans="16:20" x14ac:dyDescent="0.2">
      <c r="P111" s="19">
        <v>36434</v>
      </c>
      <c r="Q111">
        <v>0.45190322580645165</v>
      </c>
      <c r="R111" s="73">
        <v>31</v>
      </c>
      <c r="S111" s="28">
        <f t="shared" si="2"/>
        <v>0.16872133579989981</v>
      </c>
      <c r="T111">
        <f>Q111/'App MODELE'!$Q$4*1000</f>
        <v>0.71805895987296464</v>
      </c>
    </row>
    <row r="112" spans="16:20" x14ac:dyDescent="0.2">
      <c r="P112" s="19">
        <v>36465</v>
      </c>
      <c r="Q112">
        <v>2.6718000000000002</v>
      </c>
      <c r="R112" s="73">
        <v>30</v>
      </c>
      <c r="S112" s="28">
        <f t="shared" si="2"/>
        <v>1.0307870370370369</v>
      </c>
      <c r="T112">
        <f>Q112/'App MODELE'!$Q$4*1000</f>
        <v>4.2453999427972162</v>
      </c>
    </row>
    <row r="113" spans="16:20" x14ac:dyDescent="0.2">
      <c r="P113" s="19">
        <v>36495</v>
      </c>
      <c r="Q113">
        <v>2.0214516129032258</v>
      </c>
      <c r="R113" s="73">
        <v>31</v>
      </c>
      <c r="S113" s="28">
        <f t="shared" si="2"/>
        <v>0.75472357112575628</v>
      </c>
      <c r="T113">
        <f>Q113/'App MODELE'!$Q$4*1000</f>
        <v>3.2120183253936281</v>
      </c>
    </row>
    <row r="114" spans="16:20" x14ac:dyDescent="0.2">
      <c r="P114" s="19">
        <v>36526</v>
      </c>
      <c r="Q114">
        <v>9.177419354838709E-2</v>
      </c>
      <c r="R114" s="73">
        <v>31</v>
      </c>
      <c r="S114" s="28">
        <f t="shared" si="2"/>
        <v>3.4264558523143335E-2</v>
      </c>
      <c r="T114">
        <f>Q114/'App MODELE'!$Q$4*1000</f>
        <v>0.14582609328564383</v>
      </c>
    </row>
    <row r="115" spans="16:20" x14ac:dyDescent="0.2">
      <c r="P115" s="19">
        <v>36557</v>
      </c>
      <c r="Q115">
        <v>3.0620689655172433E-2</v>
      </c>
      <c r="R115" s="73">
        <v>29</v>
      </c>
      <c r="S115" s="28">
        <f t="shared" si="2"/>
        <v>1.2220901043731015E-2</v>
      </c>
      <c r="T115">
        <f>Q115/'App MODELE'!$Q$4*1000</f>
        <v>4.8655241451635731E-2</v>
      </c>
    </row>
    <row r="116" spans="16:20" x14ac:dyDescent="0.2">
      <c r="P116" s="19">
        <v>36586</v>
      </c>
      <c r="Q116">
        <v>2.2967741935483885E-2</v>
      </c>
      <c r="R116" s="73">
        <v>31</v>
      </c>
      <c r="S116" s="28">
        <f t="shared" si="2"/>
        <v>8.5751724669518685E-3</v>
      </c>
      <c r="T116">
        <f>Q116/'App MODELE'!$Q$4*1000</f>
        <v>3.6494966052505615E-2</v>
      </c>
    </row>
    <row r="117" spans="16:20" x14ac:dyDescent="0.2">
      <c r="P117" s="19">
        <v>36617</v>
      </c>
      <c r="Q117">
        <v>0.61539999999999995</v>
      </c>
      <c r="R117" s="73">
        <v>30</v>
      </c>
      <c r="S117" s="28">
        <f t="shared" si="2"/>
        <v>0.23742283950617279</v>
      </c>
      <c r="T117">
        <f>Q117/'App MODELE'!$Q$4*1000</f>
        <v>0.97784981091301992</v>
      </c>
    </row>
    <row r="118" spans="16:20" x14ac:dyDescent="0.2">
      <c r="P118" s="19">
        <v>36647</v>
      </c>
      <c r="Q118">
        <v>4.2553548387096773</v>
      </c>
      <c r="R118" s="73">
        <v>31</v>
      </c>
      <c r="S118" s="28">
        <f t="shared" si="2"/>
        <v>1.5887674875708175</v>
      </c>
      <c r="T118">
        <f>Q118/'App MODELE'!$Q$4*1000</f>
        <v>6.7616150867729319</v>
      </c>
    </row>
    <row r="119" spans="16:20" x14ac:dyDescent="0.2">
      <c r="P119" s="19">
        <v>36678</v>
      </c>
      <c r="Q119">
        <v>8.4099999999999994E-2</v>
      </c>
      <c r="R119" s="73">
        <v>30</v>
      </c>
      <c r="S119" s="28">
        <f t="shared" si="2"/>
        <v>3.2445987654320982E-2</v>
      </c>
      <c r="T119">
        <f>Q119/'App MODELE'!$Q$4*1000</f>
        <v>0.13363205898242603</v>
      </c>
    </row>
    <row r="120" spans="16:20" x14ac:dyDescent="0.2">
      <c r="P120" s="19">
        <v>36708</v>
      </c>
      <c r="Q120">
        <v>1.0870967741935484E-2</v>
      </c>
      <c r="R120" s="73">
        <v>31</v>
      </c>
      <c r="S120" s="28">
        <f t="shared" si="2"/>
        <v>4.0587543839364854E-3</v>
      </c>
      <c r="T120">
        <f>Q120/'App MODELE'!$Q$4*1000</f>
        <v>1.7273600505188742E-2</v>
      </c>
    </row>
    <row r="121" spans="16:20" x14ac:dyDescent="0.2">
      <c r="P121" s="19">
        <v>36739</v>
      </c>
      <c r="Q121">
        <v>1.2584838709677417</v>
      </c>
      <c r="R121" s="73">
        <v>31</v>
      </c>
      <c r="S121" s="28">
        <f t="shared" si="2"/>
        <v>0.46986404979381036</v>
      </c>
      <c r="T121">
        <f>Q121/'App MODELE'!$Q$4*1000</f>
        <v>1.9996883575932591</v>
      </c>
    </row>
    <row r="122" spans="16:20" x14ac:dyDescent="0.2">
      <c r="P122" s="19">
        <v>36770</v>
      </c>
      <c r="Q122">
        <v>3.6066666666666684E-2</v>
      </c>
      <c r="R122" s="73">
        <v>30</v>
      </c>
      <c r="S122" s="28">
        <f t="shared" si="2"/>
        <v>1.3914609053497949E-2</v>
      </c>
      <c r="T122">
        <f>Q122/'App MODELE'!$Q$4*1000</f>
        <v>5.7308714950053519E-2</v>
      </c>
    </row>
    <row r="123" spans="16:20" x14ac:dyDescent="0.2">
      <c r="P123" s="19">
        <v>36800</v>
      </c>
      <c r="Q123">
        <v>7.7734193548387109</v>
      </c>
      <c r="R123" s="73">
        <v>31</v>
      </c>
      <c r="S123" s="28">
        <f t="shared" si="2"/>
        <v>2.9022623039272366</v>
      </c>
      <c r="T123">
        <f>Q123/'App MODELE'!$Q$4*1000</f>
        <v>12.351700757680602</v>
      </c>
    </row>
    <row r="124" spans="16:20" x14ac:dyDescent="0.2">
      <c r="P124" s="19">
        <v>36831</v>
      </c>
      <c r="Q124">
        <v>3.9252333333333334</v>
      </c>
      <c r="R124" s="73">
        <v>30</v>
      </c>
      <c r="S124" s="28">
        <f t="shared" si="2"/>
        <v>1.5143647119341563</v>
      </c>
      <c r="T124">
        <f>Q124/'App MODELE'!$Q$4*1000</f>
        <v>6.2370631667037424</v>
      </c>
    </row>
    <row r="125" spans="16:20" x14ac:dyDescent="0.2">
      <c r="P125" s="19">
        <v>36861</v>
      </c>
      <c r="Q125">
        <v>19.436129032258062</v>
      </c>
      <c r="R125" s="73">
        <v>31</v>
      </c>
      <c r="S125" s="28">
        <f t="shared" si="2"/>
        <v>7.2566192623424675</v>
      </c>
      <c r="T125">
        <f>Q125/'App MODELE'!$Q$4*1000</f>
        <v>30.883352452184923</v>
      </c>
    </row>
    <row r="126" spans="16:20" x14ac:dyDescent="0.2">
      <c r="P126" s="19">
        <v>36892</v>
      </c>
      <c r="Q126">
        <v>12.011838709677418</v>
      </c>
      <c r="R126" s="73">
        <v>31</v>
      </c>
      <c r="S126" s="28">
        <f t="shared" si="2"/>
        <v>4.4847068061818316</v>
      </c>
      <c r="T126">
        <f>Q126/'App MODELE'!$Q$4*1000</f>
        <v>19.086405932687288</v>
      </c>
    </row>
    <row r="127" spans="16:20" x14ac:dyDescent="0.2">
      <c r="P127" s="19">
        <v>36923</v>
      </c>
      <c r="Q127">
        <v>0.50289285714285692</v>
      </c>
      <c r="R127" s="73">
        <v>28</v>
      </c>
      <c r="S127" s="28">
        <f t="shared" si="2"/>
        <v>0.20787568499622061</v>
      </c>
      <c r="T127">
        <f>Q127/'App MODELE'!$Q$4*1000</f>
        <v>0.79907976156426874</v>
      </c>
    </row>
    <row r="128" spans="16:20" x14ac:dyDescent="0.2">
      <c r="P128" s="19">
        <v>36951</v>
      </c>
      <c r="Q128">
        <v>0.58029032258064517</v>
      </c>
      <c r="R128" s="73">
        <v>31</v>
      </c>
      <c r="S128" s="28">
        <f t="shared" si="2"/>
        <v>0.21665558638763632</v>
      </c>
      <c r="T128">
        <f>Q128/'App MODELE'!$Q$4*1000</f>
        <v>0.92206171954848748</v>
      </c>
    </row>
    <row r="129" spans="16:20" x14ac:dyDescent="0.2">
      <c r="P129" s="19">
        <v>36982</v>
      </c>
      <c r="Q129">
        <v>5.3366666666666632E-2</v>
      </c>
      <c r="R129" s="73">
        <v>30</v>
      </c>
      <c r="S129" s="28">
        <f t="shared" si="2"/>
        <v>2.0588991769547309E-2</v>
      </c>
      <c r="T129">
        <f>Q129/'App MODELE'!$Q$4*1000</f>
        <v>8.4797830531456175E-2</v>
      </c>
    </row>
    <row r="130" spans="16:20" x14ac:dyDescent="0.2">
      <c r="P130" s="19">
        <v>37012</v>
      </c>
      <c r="Q130">
        <v>0.87629032258064499</v>
      </c>
      <c r="R130" s="73">
        <v>31</v>
      </c>
      <c r="S130" s="28">
        <f t="shared" si="2"/>
        <v>0.3271693259336339</v>
      </c>
      <c r="T130">
        <f>Q130/'App MODELE'!$Q$4*1000</f>
        <v>1.3923957202476325</v>
      </c>
    </row>
    <row r="131" spans="16:20" x14ac:dyDescent="0.2">
      <c r="P131" s="19">
        <v>37043</v>
      </c>
      <c r="Q131">
        <v>2.4666666666666665E-3</v>
      </c>
      <c r="R131" s="73">
        <v>30</v>
      </c>
      <c r="S131" s="28">
        <f t="shared" ref="S131:S194" si="3">Q131/R131/24/3600*1000000</f>
        <v>9.5164609053497936E-4</v>
      </c>
      <c r="T131">
        <f>Q131/'App MODELE'!$Q$4*1000</f>
        <v>3.919450005826209E-3</v>
      </c>
    </row>
    <row r="132" spans="16:20" x14ac:dyDescent="0.2">
      <c r="P132" s="19">
        <v>37073</v>
      </c>
      <c r="Q132">
        <v>0</v>
      </c>
      <c r="R132" s="73">
        <v>31</v>
      </c>
      <c r="S132" s="28">
        <f t="shared" si="3"/>
        <v>0</v>
      </c>
      <c r="T132">
        <f>Q132/'App MODELE'!$Q$4*1000</f>
        <v>0</v>
      </c>
    </row>
    <row r="133" spans="16:20" x14ac:dyDescent="0.2">
      <c r="P133" s="19">
        <v>37104</v>
      </c>
      <c r="Q133">
        <v>0.58451612903225814</v>
      </c>
      <c r="R133" s="73">
        <v>31</v>
      </c>
      <c r="S133" s="28">
        <f t="shared" si="3"/>
        <v>0.21823332177130308</v>
      </c>
      <c r="T133">
        <f>Q133/'App MODELE'!$Q$4*1000</f>
        <v>0.92877638324635037</v>
      </c>
    </row>
    <row r="134" spans="16:20" x14ac:dyDescent="0.2">
      <c r="P134" s="19">
        <v>37135</v>
      </c>
      <c r="Q134">
        <v>1.2433333333333336E-2</v>
      </c>
      <c r="R134" s="73">
        <v>30</v>
      </c>
      <c r="S134" s="28">
        <f t="shared" si="3"/>
        <v>4.7968106995884786E-3</v>
      </c>
      <c r="T134">
        <f>Q134/'App MODELE'!$Q$4*1000</f>
        <v>1.9756146650988869E-2</v>
      </c>
    </row>
    <row r="135" spans="16:20" x14ac:dyDescent="0.2">
      <c r="P135" s="19">
        <v>37165</v>
      </c>
      <c r="Q135">
        <v>0</v>
      </c>
      <c r="R135" s="73">
        <v>31</v>
      </c>
      <c r="S135" s="28">
        <f t="shared" si="3"/>
        <v>0</v>
      </c>
      <c r="T135">
        <f>Q135/'App MODELE'!$Q$4*1000</f>
        <v>0</v>
      </c>
    </row>
    <row r="136" spans="16:20" x14ac:dyDescent="0.2">
      <c r="P136" s="19">
        <v>37196</v>
      </c>
      <c r="Q136">
        <v>1.3333333333333336E-2</v>
      </c>
      <c r="R136" s="73">
        <v>30</v>
      </c>
      <c r="S136" s="28">
        <f t="shared" si="3"/>
        <v>5.1440329218107005E-3</v>
      </c>
      <c r="T136">
        <f>Q136/'App MODELE'!$Q$4*1000</f>
        <v>2.1186216247709243E-2</v>
      </c>
    </row>
    <row r="137" spans="16:20" x14ac:dyDescent="0.2">
      <c r="P137" s="19">
        <v>37226</v>
      </c>
      <c r="Q137">
        <v>25.053741935483878</v>
      </c>
      <c r="R137" s="73">
        <v>31</v>
      </c>
      <c r="S137" s="28">
        <f t="shared" si="3"/>
        <v>9.3539956449685917</v>
      </c>
      <c r="T137">
        <f>Q137/'App MODELE'!$Q$4*1000</f>
        <v>39.809549584459717</v>
      </c>
    </row>
    <row r="138" spans="16:20" x14ac:dyDescent="0.2">
      <c r="P138" s="19">
        <v>37257</v>
      </c>
      <c r="Q138">
        <v>0.69232258064516117</v>
      </c>
      <c r="R138" s="73">
        <v>31</v>
      </c>
      <c r="S138" s="28">
        <f t="shared" si="3"/>
        <v>0.25848363972713606</v>
      </c>
      <c r="T138">
        <f>Q138/'App MODELE'!$Q$4*1000</f>
        <v>1.1000771930040378</v>
      </c>
    </row>
    <row r="139" spans="16:20" x14ac:dyDescent="0.2">
      <c r="P139" s="19">
        <v>37288</v>
      </c>
      <c r="Q139">
        <v>0.58092857142857135</v>
      </c>
      <c r="R139" s="73">
        <v>28</v>
      </c>
      <c r="S139" s="28">
        <f t="shared" si="3"/>
        <v>0.24013251133786845</v>
      </c>
      <c r="T139">
        <f>Q139/'App MODELE'!$Q$4*1000</f>
        <v>0.92307587540688862</v>
      </c>
    </row>
    <row r="140" spans="16:20" x14ac:dyDescent="0.2">
      <c r="P140" s="19">
        <v>37316</v>
      </c>
      <c r="Q140">
        <v>3.2871290322580644</v>
      </c>
      <c r="R140" s="73">
        <v>31</v>
      </c>
      <c r="S140" s="28">
        <f t="shared" si="3"/>
        <v>1.2272733842062666</v>
      </c>
      <c r="T140">
        <f>Q140/'App MODELE'!$Q$4*1000</f>
        <v>5.2231369883656908</v>
      </c>
    </row>
    <row r="141" spans="16:20" x14ac:dyDescent="0.2">
      <c r="P141" s="19">
        <v>37347</v>
      </c>
      <c r="Q141">
        <v>13.371333333333332</v>
      </c>
      <c r="R141" s="73">
        <v>30</v>
      </c>
      <c r="S141" s="28">
        <f t="shared" si="3"/>
        <v>5.1586934156378597</v>
      </c>
      <c r="T141">
        <f>Q141/'App MODELE'!$Q$4*1000</f>
        <v>21.246596964015207</v>
      </c>
    </row>
    <row r="142" spans="16:20" x14ac:dyDescent="0.2">
      <c r="P142" s="19">
        <v>37377</v>
      </c>
      <c r="Q142">
        <v>0.42500000000000004</v>
      </c>
      <c r="R142" s="73">
        <v>31</v>
      </c>
      <c r="S142" s="28">
        <f t="shared" si="3"/>
        <v>0.15867682198327365</v>
      </c>
      <c r="T142">
        <f>Q142/'App MODELE'!$Q$4*1000</f>
        <v>0.67531064289573206</v>
      </c>
    </row>
    <row r="143" spans="16:20" x14ac:dyDescent="0.2">
      <c r="P143" s="19">
        <v>37408</v>
      </c>
      <c r="Q143">
        <v>4.7433333333333327E-2</v>
      </c>
      <c r="R143" s="73">
        <v>30</v>
      </c>
      <c r="S143" s="28">
        <f t="shared" si="3"/>
        <v>1.8299897119341556E-2</v>
      </c>
      <c r="T143">
        <f>Q143/'App MODELE'!$Q$4*1000</f>
        <v>7.5369964301225612E-2</v>
      </c>
    </row>
    <row r="144" spans="16:20" x14ac:dyDescent="0.2">
      <c r="P144" s="19">
        <v>37438</v>
      </c>
      <c r="Q144">
        <v>0</v>
      </c>
      <c r="R144" s="73">
        <v>31</v>
      </c>
      <c r="S144" s="28">
        <f t="shared" si="3"/>
        <v>0</v>
      </c>
      <c r="T144">
        <f>Q144/'App MODELE'!$Q$4*1000</f>
        <v>0</v>
      </c>
    </row>
    <row r="145" spans="16:20" x14ac:dyDescent="0.2">
      <c r="P145" s="19">
        <v>37469</v>
      </c>
      <c r="Q145">
        <v>0</v>
      </c>
      <c r="R145" s="73">
        <v>31</v>
      </c>
      <c r="S145" s="28">
        <f t="shared" si="3"/>
        <v>0</v>
      </c>
      <c r="T145">
        <f>Q145/'App MODELE'!$Q$4*1000</f>
        <v>0</v>
      </c>
    </row>
    <row r="146" spans="16:20" x14ac:dyDescent="0.2">
      <c r="P146" s="19">
        <v>37500</v>
      </c>
      <c r="Q146">
        <v>0</v>
      </c>
      <c r="R146" s="73">
        <v>30</v>
      </c>
      <c r="S146" s="28">
        <f t="shared" si="3"/>
        <v>0</v>
      </c>
      <c r="T146">
        <f>Q146/'App MODELE'!$Q$4*1000</f>
        <v>0</v>
      </c>
    </row>
    <row r="147" spans="16:20" x14ac:dyDescent="0.2">
      <c r="P147" s="19">
        <v>37530</v>
      </c>
      <c r="Q147">
        <v>1.8890322580645158</v>
      </c>
      <c r="R147" s="73">
        <v>31</v>
      </c>
      <c r="S147" s="28">
        <f t="shared" si="3"/>
        <v>0.70528384784368126</v>
      </c>
      <c r="T147">
        <f>Q147/'App MODELE'!$Q$4*1000</f>
        <v>3.0016084438689985</v>
      </c>
    </row>
    <row r="148" spans="16:20" x14ac:dyDescent="0.2">
      <c r="P148" s="19">
        <v>37561</v>
      </c>
      <c r="Q148">
        <v>42.921633333333332</v>
      </c>
      <c r="R148" s="73">
        <v>30</v>
      </c>
      <c r="S148" s="28">
        <f t="shared" si="3"/>
        <v>16.559272119341564</v>
      </c>
      <c r="T148">
        <f>Q148/'App MODELE'!$Q$4*1000</f>
        <v>68.201025412866372</v>
      </c>
    </row>
    <row r="149" spans="16:20" x14ac:dyDescent="0.2">
      <c r="P149" s="19">
        <v>37591</v>
      </c>
      <c r="Q149">
        <v>0.93799999999999994</v>
      </c>
      <c r="R149" s="73">
        <v>31</v>
      </c>
      <c r="S149" s="28">
        <f t="shared" si="3"/>
        <v>0.35020908004778972</v>
      </c>
      <c r="T149">
        <f>Q149/'App MODELE'!$Q$4*1000</f>
        <v>1.4904503130263449</v>
      </c>
    </row>
    <row r="150" spans="16:20" x14ac:dyDescent="0.2">
      <c r="P150" s="19">
        <v>37622</v>
      </c>
      <c r="Q150">
        <v>6.4296774193548387</v>
      </c>
      <c r="R150" s="73">
        <v>31</v>
      </c>
      <c r="S150" s="28">
        <f t="shared" si="3"/>
        <v>2.4005665394843332</v>
      </c>
      <c r="T150">
        <f>Q150/'App MODELE'!$Q$4*1000</f>
        <v>10.216540215709852</v>
      </c>
    </row>
    <row r="151" spans="16:20" x14ac:dyDescent="0.2">
      <c r="P151" s="19">
        <v>37653</v>
      </c>
      <c r="Q151">
        <v>1.7401071428571429</v>
      </c>
      <c r="R151" s="73">
        <v>28</v>
      </c>
      <c r="S151" s="28">
        <f t="shared" si="3"/>
        <v>0.71929032029478457</v>
      </c>
      <c r="T151">
        <f>Q151/'App MODELE'!$Q$4*1000</f>
        <v>2.7649714667066174</v>
      </c>
    </row>
    <row r="152" spans="16:20" x14ac:dyDescent="0.2">
      <c r="P152" s="19">
        <v>37681</v>
      </c>
      <c r="Q152">
        <v>12.786258064516129</v>
      </c>
      <c r="R152" s="73">
        <v>31</v>
      </c>
      <c r="S152" s="28">
        <f t="shared" si="3"/>
        <v>4.7738418699656995</v>
      </c>
      <c r="T152">
        <f>Q152/'App MODELE'!$Q$4*1000</f>
        <v>20.316932126539118</v>
      </c>
    </row>
    <row r="153" spans="16:20" x14ac:dyDescent="0.2">
      <c r="P153" s="19">
        <v>37712</v>
      </c>
      <c r="Q153">
        <v>4.0448333333333331</v>
      </c>
      <c r="R153" s="73">
        <v>30</v>
      </c>
      <c r="S153" s="28">
        <f t="shared" si="3"/>
        <v>1.5605066872427984</v>
      </c>
      <c r="T153">
        <f>Q153/'App MODELE'!$Q$4*1000</f>
        <v>6.427103526445693</v>
      </c>
    </row>
    <row r="154" spans="16:20" x14ac:dyDescent="0.2">
      <c r="P154" s="19">
        <v>37742</v>
      </c>
      <c r="Q154">
        <v>0.87158064516129041</v>
      </c>
      <c r="R154" s="73">
        <v>31</v>
      </c>
      <c r="S154" s="28">
        <f t="shared" si="3"/>
        <v>0.32541093382664665</v>
      </c>
      <c r="T154">
        <f>Q154/'App MODELE'!$Q$4*1000</f>
        <v>1.3849122019278775</v>
      </c>
    </row>
    <row r="155" spans="16:20" x14ac:dyDescent="0.2">
      <c r="P155" s="19">
        <v>37773</v>
      </c>
      <c r="Q155">
        <v>1.3207666666666666</v>
      </c>
      <c r="R155" s="73">
        <v>30</v>
      </c>
      <c r="S155" s="28">
        <f t="shared" si="3"/>
        <v>0.50955504115226347</v>
      </c>
      <c r="T155">
        <f>Q155/'App MODELE'!$Q$4*1000</f>
        <v>2.098653615957458</v>
      </c>
    </row>
    <row r="156" spans="16:20" x14ac:dyDescent="0.2">
      <c r="P156" s="19">
        <v>37803</v>
      </c>
      <c r="Q156">
        <v>0.5336774193548387</v>
      </c>
      <c r="R156" s="73">
        <v>31</v>
      </c>
      <c r="S156" s="28">
        <f t="shared" si="3"/>
        <v>0.19925232204108376</v>
      </c>
      <c r="T156">
        <f>Q156/'App MODELE'!$Q$4*1000</f>
        <v>0.8479953909728265</v>
      </c>
    </row>
    <row r="157" spans="16:20" x14ac:dyDescent="0.2">
      <c r="P157" s="19">
        <v>37834</v>
      </c>
      <c r="Q157">
        <v>1.378612903225807</v>
      </c>
      <c r="R157" s="73">
        <v>31</v>
      </c>
      <c r="S157" s="28">
        <f t="shared" si="3"/>
        <v>0.51471509230354207</v>
      </c>
      <c r="T157">
        <f>Q157/'App MODELE'!$Q$4*1000</f>
        <v>2.1905693317218149</v>
      </c>
    </row>
    <row r="158" spans="16:20" x14ac:dyDescent="0.2">
      <c r="P158" s="19">
        <v>37865</v>
      </c>
      <c r="Q158">
        <v>0.19606666666666678</v>
      </c>
      <c r="R158" s="73">
        <v>30</v>
      </c>
      <c r="S158" s="28">
        <f t="shared" si="3"/>
        <v>7.5643004115226384E-2</v>
      </c>
      <c r="T158">
        <f>Q158/'App MODELE'!$Q$4*1000</f>
        <v>0.31154330992256457</v>
      </c>
    </row>
    <row r="159" spans="16:20" x14ac:dyDescent="0.2">
      <c r="P159" s="19">
        <v>37895</v>
      </c>
      <c r="Q159">
        <v>5.170799999999999</v>
      </c>
      <c r="R159" s="73">
        <v>31</v>
      </c>
      <c r="S159" s="28">
        <f t="shared" si="3"/>
        <v>1.9305555555555554</v>
      </c>
      <c r="T159">
        <f>Q159/'App MODELE'!$Q$4*1000</f>
        <v>8.2162265230241189</v>
      </c>
    </row>
    <row r="160" spans="16:20" x14ac:dyDescent="0.2">
      <c r="P160" s="19">
        <v>37926</v>
      </c>
      <c r="Q160">
        <v>23.257366666666666</v>
      </c>
      <c r="R160" s="73">
        <v>30</v>
      </c>
      <c r="S160" s="28">
        <f t="shared" si="3"/>
        <v>8.972749485596708</v>
      </c>
      <c r="T160">
        <f>Q160/'App MODELE'!$Q$4*1000</f>
        <v>36.955169966419845</v>
      </c>
    </row>
    <row r="161" spans="16:20" x14ac:dyDescent="0.2">
      <c r="P161" s="19">
        <v>37956</v>
      </c>
      <c r="Q161">
        <v>37.265290322580633</v>
      </c>
      <c r="R161" s="73">
        <v>31</v>
      </c>
      <c r="S161" s="28">
        <f t="shared" si="3"/>
        <v>13.913265502755612</v>
      </c>
      <c r="T161">
        <f>Q161/'App MODELE'!$Q$4*1000</f>
        <v>59.213287448089481</v>
      </c>
    </row>
    <row r="162" spans="16:20" x14ac:dyDescent="0.2">
      <c r="P162" s="19">
        <v>37987</v>
      </c>
      <c r="Q162">
        <v>1.2991290322580646</v>
      </c>
      <c r="R162" s="73">
        <v>31</v>
      </c>
      <c r="S162" s="28">
        <f t="shared" si="3"/>
        <v>0.48503921455274213</v>
      </c>
      <c r="T162">
        <f>Q162/'App MODELE'!$Q$4*1000</f>
        <v>2.0642721458322439</v>
      </c>
    </row>
    <row r="163" spans="16:20" x14ac:dyDescent="0.2">
      <c r="P163" s="19">
        <v>38018</v>
      </c>
      <c r="Q163">
        <v>2.2257931034482761</v>
      </c>
      <c r="R163" s="73">
        <v>29</v>
      </c>
      <c r="S163" s="28">
        <f t="shared" si="3"/>
        <v>0.88832738803012312</v>
      </c>
      <c r="T163">
        <f>Q163/'App MODELE'!$Q$4*1000</f>
        <v>3.5367100509236278</v>
      </c>
    </row>
    <row r="164" spans="16:20" x14ac:dyDescent="0.2">
      <c r="P164" s="19">
        <v>38047</v>
      </c>
      <c r="Q164">
        <v>1.163258064516129</v>
      </c>
      <c r="R164" s="73">
        <v>31</v>
      </c>
      <c r="S164" s="28">
        <f t="shared" si="3"/>
        <v>0.43431080664431337</v>
      </c>
      <c r="T164">
        <f>Q164/'App MODELE'!$Q$4*1000</f>
        <v>1.848377768004781</v>
      </c>
    </row>
    <row r="165" spans="16:20" x14ac:dyDescent="0.2">
      <c r="P165" s="19">
        <v>38078</v>
      </c>
      <c r="Q165">
        <v>0.56900000000000017</v>
      </c>
      <c r="R165" s="73">
        <v>30</v>
      </c>
      <c r="S165" s="28">
        <f t="shared" si="3"/>
        <v>0.21952160493827169</v>
      </c>
      <c r="T165">
        <f>Q165/'App MODELE'!$Q$4*1000</f>
        <v>0.90412177837099206</v>
      </c>
    </row>
    <row r="166" spans="16:20" x14ac:dyDescent="0.2">
      <c r="P166" s="19">
        <v>38108</v>
      </c>
      <c r="Q166">
        <v>4.7502258064516143</v>
      </c>
      <c r="R166" s="73">
        <v>31</v>
      </c>
      <c r="S166" s="28">
        <f t="shared" si="3"/>
        <v>1.7735311404015883</v>
      </c>
      <c r="T166">
        <f>Q166/'App MODELE'!$Q$4*1000</f>
        <v>7.5479483370699691</v>
      </c>
    </row>
    <row r="167" spans="16:20" x14ac:dyDescent="0.2">
      <c r="P167" s="19">
        <v>38139</v>
      </c>
      <c r="Q167">
        <v>0.93350000000000022</v>
      </c>
      <c r="R167" s="73">
        <v>30</v>
      </c>
      <c r="S167" s="28">
        <f t="shared" si="3"/>
        <v>0.36014660493827172</v>
      </c>
      <c r="T167">
        <f>Q167/'App MODELE'!$Q$4*1000</f>
        <v>1.4832999650427434</v>
      </c>
    </row>
    <row r="168" spans="16:20" x14ac:dyDescent="0.2">
      <c r="P168" s="19">
        <v>38169</v>
      </c>
      <c r="Q168">
        <v>0.10983870967741935</v>
      </c>
      <c r="R168" s="73">
        <v>31</v>
      </c>
      <c r="S168" s="28">
        <f t="shared" si="3"/>
        <v>4.100907619377963E-2</v>
      </c>
      <c r="T168">
        <f>Q168/'App MODELE'!$Q$4*1000</f>
        <v>0.17452999916963699</v>
      </c>
    </row>
    <row r="169" spans="16:20" x14ac:dyDescent="0.2">
      <c r="P169" s="19">
        <v>38200</v>
      </c>
      <c r="Q169">
        <v>1.1553225806451612</v>
      </c>
      <c r="R169" s="73">
        <v>31</v>
      </c>
      <c r="S169" s="28">
        <f t="shared" si="3"/>
        <v>0.43134803638185532</v>
      </c>
      <c r="T169">
        <f>Q169/'App MODELE'!$Q$4*1000</f>
        <v>1.8357685522057412</v>
      </c>
    </row>
    <row r="170" spans="16:20" x14ac:dyDescent="0.2">
      <c r="P170" s="19">
        <v>38231</v>
      </c>
      <c r="Q170">
        <v>1.3996333333333337</v>
      </c>
      <c r="R170" s="73">
        <v>30</v>
      </c>
      <c r="S170" s="28">
        <f t="shared" si="3"/>
        <v>0.5399819958847738</v>
      </c>
      <c r="T170">
        <f>Q170/'App MODELE'!$Q$4*1000</f>
        <v>2.2239700850626587</v>
      </c>
    </row>
    <row r="171" spans="16:20" x14ac:dyDescent="0.2">
      <c r="P171" s="19">
        <v>38261</v>
      </c>
      <c r="Q171">
        <v>2.3989032258064515</v>
      </c>
      <c r="R171" s="73">
        <v>31</v>
      </c>
      <c r="S171" s="28">
        <f t="shared" si="3"/>
        <v>0.89564785909739075</v>
      </c>
      <c r="T171">
        <f>Q171/'App MODELE'!$Q$4*1000</f>
        <v>3.811776187444706</v>
      </c>
    </row>
    <row r="172" spans="16:20" x14ac:dyDescent="0.2">
      <c r="P172" s="19">
        <v>38292</v>
      </c>
      <c r="Q172">
        <v>2.2616000000000001</v>
      </c>
      <c r="R172" s="73">
        <v>30</v>
      </c>
      <c r="S172" s="28">
        <f t="shared" si="3"/>
        <v>0.87253086419753101</v>
      </c>
      <c r="T172">
        <f>Q172/'App MODELE'!$Q$4*1000</f>
        <v>3.5936059999364409</v>
      </c>
    </row>
    <row r="173" spans="16:20" x14ac:dyDescent="0.2">
      <c r="P173" s="19">
        <v>38322</v>
      </c>
      <c r="Q173">
        <v>6.724516129032259</v>
      </c>
      <c r="R173" s="73">
        <v>31</v>
      </c>
      <c r="S173" s="28">
        <f t="shared" si="3"/>
        <v>2.5106467028943618</v>
      </c>
      <c r="T173">
        <f>Q173/'App MODELE'!$Q$4*1000</f>
        <v>10.685028965316457</v>
      </c>
    </row>
    <row r="174" spans="16:20" x14ac:dyDescent="0.2">
      <c r="P174" s="19">
        <v>38353</v>
      </c>
      <c r="Q174">
        <v>1.3488709677419357</v>
      </c>
      <c r="R174" s="73">
        <v>31</v>
      </c>
      <c r="S174" s="28">
        <f t="shared" si="3"/>
        <v>0.50361072571010146</v>
      </c>
      <c r="T174">
        <f>Q174/'App MODELE'!$Q$4*1000</f>
        <v>2.1433104009628114</v>
      </c>
    </row>
    <row r="175" spans="16:20" x14ac:dyDescent="0.2">
      <c r="P175" s="19">
        <v>38384</v>
      </c>
      <c r="Q175">
        <v>0.91046428571428584</v>
      </c>
      <c r="R175" s="73">
        <v>28</v>
      </c>
      <c r="S175" s="28">
        <f t="shared" si="3"/>
        <v>0.37634932445200309</v>
      </c>
      <c r="T175">
        <f>Q175/'App MODELE'!$Q$4*1000</f>
        <v>1.4466969932219242</v>
      </c>
    </row>
    <row r="176" spans="16:20" x14ac:dyDescent="0.2">
      <c r="P176" s="19">
        <v>38412</v>
      </c>
      <c r="Q176">
        <v>4.3199354838709683</v>
      </c>
      <c r="R176" s="73">
        <v>31</v>
      </c>
      <c r="S176" s="28">
        <f t="shared" si="3"/>
        <v>1.6128791382433421</v>
      </c>
      <c r="T176">
        <f>Q176/'App MODELE'!$Q$4*1000</f>
        <v>6.864231550308209</v>
      </c>
    </row>
    <row r="177" spans="16:20" x14ac:dyDescent="0.2">
      <c r="P177" s="19">
        <v>38443</v>
      </c>
      <c r="Q177">
        <v>0.23183333333333325</v>
      </c>
      <c r="R177" s="73">
        <v>30</v>
      </c>
      <c r="S177" s="28">
        <f t="shared" si="3"/>
        <v>8.9441872427983515E-2</v>
      </c>
      <c r="T177">
        <f>Q177/'App MODELE'!$Q$4*1000</f>
        <v>0.36837533500704428</v>
      </c>
    </row>
    <row r="178" spans="16:20" x14ac:dyDescent="0.2">
      <c r="P178" s="19">
        <v>38473</v>
      </c>
      <c r="Q178">
        <v>0</v>
      </c>
      <c r="R178" s="73">
        <v>31</v>
      </c>
      <c r="S178" s="28">
        <f t="shared" si="3"/>
        <v>0</v>
      </c>
      <c r="T178">
        <f>Q178/'App MODELE'!$Q$4*1000</f>
        <v>0</v>
      </c>
    </row>
    <row r="179" spans="16:20" x14ac:dyDescent="0.2">
      <c r="P179" s="19">
        <v>38504</v>
      </c>
      <c r="Q179">
        <v>2.9025000000000016</v>
      </c>
      <c r="R179" s="73">
        <v>30</v>
      </c>
      <c r="S179" s="28">
        <f t="shared" si="3"/>
        <v>1.1197916666666674</v>
      </c>
      <c r="T179">
        <f>Q179/'App MODELE'!$Q$4*1000</f>
        <v>4.6119744494232071</v>
      </c>
    </row>
    <row r="180" spans="16:20" x14ac:dyDescent="0.2">
      <c r="P180" s="19">
        <v>38534</v>
      </c>
      <c r="Q180">
        <v>3.1064516129032254E-2</v>
      </c>
      <c r="R180" s="73">
        <v>31</v>
      </c>
      <c r="S180" s="28">
        <f t="shared" si="3"/>
        <v>1.1598161637183487E-2</v>
      </c>
      <c r="T180">
        <f>Q180/'App MODELE'!$Q$4*1000</f>
        <v>4.9360466725509665E-2</v>
      </c>
    </row>
    <row r="181" spans="16:20" x14ac:dyDescent="0.2">
      <c r="P181" s="19">
        <v>38565</v>
      </c>
      <c r="Q181">
        <v>0</v>
      </c>
      <c r="R181" s="73">
        <v>31</v>
      </c>
      <c r="S181" s="28">
        <f t="shared" si="3"/>
        <v>0</v>
      </c>
      <c r="T181">
        <f>Q181/'App MODELE'!$Q$4*1000</f>
        <v>0</v>
      </c>
    </row>
    <row r="182" spans="16:20" x14ac:dyDescent="0.2">
      <c r="P182" s="19">
        <v>38596</v>
      </c>
      <c r="Q182">
        <v>0</v>
      </c>
      <c r="R182" s="73">
        <v>30</v>
      </c>
      <c r="S182" s="28">
        <f t="shared" si="3"/>
        <v>0</v>
      </c>
      <c r="T182">
        <f>Q182/'App MODELE'!$Q$4*1000</f>
        <v>0</v>
      </c>
    </row>
    <row r="183" spans="16:20" x14ac:dyDescent="0.2">
      <c r="P183" s="19">
        <v>38626</v>
      </c>
      <c r="Q183">
        <v>1.6443225806451609</v>
      </c>
      <c r="R183" s="73">
        <v>31</v>
      </c>
      <c r="S183" s="28">
        <f t="shared" si="3"/>
        <v>0.61391972096966885</v>
      </c>
      <c r="T183">
        <f>Q183/'App MODELE'!$Q$4*1000</f>
        <v>2.6127730330904773</v>
      </c>
    </row>
    <row r="184" spans="16:20" x14ac:dyDescent="0.2">
      <c r="P184" s="19">
        <v>38657</v>
      </c>
      <c r="Q184">
        <v>9.772199999999998</v>
      </c>
      <c r="R184" s="73">
        <v>30</v>
      </c>
      <c r="S184" s="28">
        <f t="shared" si="3"/>
        <v>3.770138888888888</v>
      </c>
      <c r="T184">
        <f>Q184/'App MODELE'!$Q$4*1000</f>
        <v>15.527695681189813</v>
      </c>
    </row>
    <row r="185" spans="16:20" x14ac:dyDescent="0.2">
      <c r="P185" s="19">
        <v>38687</v>
      </c>
      <c r="Q185">
        <v>2.1562580645161287</v>
      </c>
      <c r="R185" s="73">
        <v>31</v>
      </c>
      <c r="S185" s="28">
        <f t="shared" si="3"/>
        <v>0.80505453424287954</v>
      </c>
      <c r="T185">
        <f>Q185/'App MODELE'!$Q$4*1000</f>
        <v>3.4262212230529259</v>
      </c>
    </row>
    <row r="186" spans="16:20" x14ac:dyDescent="0.2">
      <c r="P186" s="19">
        <v>38718</v>
      </c>
      <c r="Q186">
        <v>37.501612903225812</v>
      </c>
      <c r="R186" s="73">
        <v>31</v>
      </c>
      <c r="S186" s="28">
        <f t="shared" si="3"/>
        <v>14.001498246425406</v>
      </c>
      <c r="T186">
        <f>Q186/'App MODELE'!$Q$4*1000</f>
        <v>59.588796045421887</v>
      </c>
    </row>
    <row r="187" spans="16:20" x14ac:dyDescent="0.2">
      <c r="P187" s="19">
        <v>38749</v>
      </c>
      <c r="Q187">
        <v>13.774607142857141</v>
      </c>
      <c r="R187" s="73">
        <v>28</v>
      </c>
      <c r="S187" s="28">
        <f t="shared" si="3"/>
        <v>5.693868693310657</v>
      </c>
      <c r="T187">
        <f>Q187/'App MODELE'!$Q$4*1000</f>
        <v>21.887385424185876</v>
      </c>
    </row>
    <row r="188" spans="16:20" x14ac:dyDescent="0.2">
      <c r="P188" s="19">
        <v>38777</v>
      </c>
      <c r="Q188">
        <v>8.314193548387097</v>
      </c>
      <c r="R188" s="73">
        <v>31</v>
      </c>
      <c r="S188" s="28">
        <f t="shared" si="3"/>
        <v>3.1041642579103557</v>
      </c>
      <c r="T188">
        <f>Q188/'App MODELE'!$Q$4*1000</f>
        <v>13.210972683107853</v>
      </c>
    </row>
    <row r="189" spans="16:20" x14ac:dyDescent="0.2">
      <c r="P189" s="19">
        <v>38808</v>
      </c>
      <c r="Q189">
        <v>0.46270000000000011</v>
      </c>
      <c r="R189" s="73">
        <v>30</v>
      </c>
      <c r="S189" s="28">
        <f t="shared" si="3"/>
        <v>0.17851080246913587</v>
      </c>
      <c r="T189">
        <f>Q189/'App MODELE'!$Q$4*1000</f>
        <v>0.73521466933613</v>
      </c>
    </row>
    <row r="190" spans="16:20" x14ac:dyDescent="0.2">
      <c r="P190" s="19">
        <v>38838</v>
      </c>
      <c r="Q190">
        <v>2.0821612903225799</v>
      </c>
      <c r="R190" s="73">
        <v>31</v>
      </c>
      <c r="S190" s="28">
        <f t="shared" si="3"/>
        <v>0.77738996801171578</v>
      </c>
      <c r="T190">
        <f>Q190/'App MODELE'!$Q$4*1000</f>
        <v>3.3084839519537605</v>
      </c>
    </row>
    <row r="191" spans="16:20" x14ac:dyDescent="0.2">
      <c r="P191" s="19">
        <v>38869</v>
      </c>
      <c r="Q191">
        <v>2.7197</v>
      </c>
      <c r="R191" s="73">
        <v>30</v>
      </c>
      <c r="S191" s="28">
        <f t="shared" si="3"/>
        <v>1.0492669753086419</v>
      </c>
      <c r="T191">
        <f>Q191/'App MODELE'!$Q$4*1000</f>
        <v>4.3215114246671114</v>
      </c>
    </row>
    <row r="192" spans="16:20" x14ac:dyDescent="0.2">
      <c r="P192" s="19">
        <v>38899</v>
      </c>
      <c r="Q192">
        <v>1.2171290322580646</v>
      </c>
      <c r="R192" s="73">
        <v>31</v>
      </c>
      <c r="S192" s="28">
        <f t="shared" si="3"/>
        <v>0.45442392184067526</v>
      </c>
      <c r="T192">
        <f>Q192/'App MODELE'!$Q$4*1000</f>
        <v>1.9339769159088323</v>
      </c>
    </row>
    <row r="193" spans="16:20" x14ac:dyDescent="0.2">
      <c r="P193" s="19">
        <v>38930</v>
      </c>
      <c r="Q193">
        <v>0.57251612903225824</v>
      </c>
      <c r="R193" s="73">
        <v>31</v>
      </c>
      <c r="S193" s="28">
        <f t="shared" si="3"/>
        <v>0.21375303503295187</v>
      </c>
      <c r="T193">
        <f>Q193/'App MODELE'!$Q$4*1000</f>
        <v>0.9097087886234122</v>
      </c>
    </row>
    <row r="194" spans="16:20" x14ac:dyDescent="0.2">
      <c r="P194" s="19">
        <v>38961</v>
      </c>
      <c r="Q194">
        <v>0.90749999999999986</v>
      </c>
      <c r="R194" s="73">
        <v>30</v>
      </c>
      <c r="S194" s="28">
        <f t="shared" si="3"/>
        <v>0.35011574074074064</v>
      </c>
      <c r="T194">
        <f>Q194/'App MODELE'!$Q$4*1000</f>
        <v>1.4419868433597098</v>
      </c>
    </row>
    <row r="195" spans="16:20" x14ac:dyDescent="0.2">
      <c r="P195" s="19">
        <v>38991</v>
      </c>
      <c r="Q195">
        <v>0.78829032258064524</v>
      </c>
      <c r="R195" s="73">
        <v>31</v>
      </c>
      <c r="S195" s="28">
        <f t="shared" ref="S195:S258" si="4">Q195/R195/24/3600*1000000</f>
        <v>0.29431388985239143</v>
      </c>
      <c r="T195">
        <f>Q195/'App MODELE'!$Q$4*1000</f>
        <v>1.2525666930127519</v>
      </c>
    </row>
    <row r="196" spans="16:20" x14ac:dyDescent="0.2">
      <c r="P196" s="19">
        <v>39022</v>
      </c>
      <c r="Q196">
        <v>0.33190000000000008</v>
      </c>
      <c r="R196" s="73">
        <v>30</v>
      </c>
      <c r="S196" s="28">
        <f t="shared" si="4"/>
        <v>0.12804783950617288</v>
      </c>
      <c r="T196">
        <f>Q196/'App MODELE'!$Q$4*1000</f>
        <v>0.52737788794610241</v>
      </c>
    </row>
    <row r="197" spans="16:20" x14ac:dyDescent="0.2">
      <c r="P197" s="19">
        <v>39052</v>
      </c>
      <c r="Q197">
        <v>0.41896774193548386</v>
      </c>
      <c r="R197" s="73">
        <v>31</v>
      </c>
      <c r="S197" s="28">
        <f t="shared" si="4"/>
        <v>0.15642463483254329</v>
      </c>
      <c r="T197">
        <f>Q197/'App MODELE'!$Q$4*1000</f>
        <v>0.66572558860947006</v>
      </c>
    </row>
    <row r="198" spans="16:20" x14ac:dyDescent="0.2">
      <c r="P198" s="19">
        <v>39083</v>
      </c>
      <c r="Q198">
        <v>0.12919354838709676</v>
      </c>
      <c r="R198" s="73">
        <v>31</v>
      </c>
      <c r="S198" s="28">
        <f t="shared" si="4"/>
        <v>4.8235345126604233E-2</v>
      </c>
      <c r="T198">
        <f>Q198/'App MODELE'!$Q$4*1000</f>
        <v>0.20528418404534393</v>
      </c>
    </row>
    <row r="199" spans="16:20" x14ac:dyDescent="0.2">
      <c r="P199" s="19">
        <v>39114</v>
      </c>
      <c r="Q199">
        <v>1.3854285714285715</v>
      </c>
      <c r="R199" s="73">
        <v>28</v>
      </c>
      <c r="S199" s="28">
        <f t="shared" si="4"/>
        <v>0.57268046107331816</v>
      </c>
      <c r="T199">
        <f>Q199/'App MODELE'!$Q$4*1000</f>
        <v>2.2013991982530454</v>
      </c>
    </row>
    <row r="200" spans="16:20" x14ac:dyDescent="0.2">
      <c r="P200" s="19">
        <v>39142</v>
      </c>
      <c r="Q200">
        <v>0.30948387096774199</v>
      </c>
      <c r="R200" s="73">
        <v>31</v>
      </c>
      <c r="S200" s="28">
        <f t="shared" si="4"/>
        <v>0.11554804023586544</v>
      </c>
      <c r="T200">
        <f>Q200/'App MODELE'!$Q$4*1000</f>
        <v>0.49175941616255442</v>
      </c>
    </row>
    <row r="201" spans="16:20" x14ac:dyDescent="0.2">
      <c r="P201" s="19">
        <v>39173</v>
      </c>
      <c r="Q201">
        <v>8.4222666666666672</v>
      </c>
      <c r="R201" s="73">
        <v>30</v>
      </c>
      <c r="S201" s="28">
        <f t="shared" si="4"/>
        <v>3.2493312757201647</v>
      </c>
      <c r="T201">
        <f>Q201/'App MODELE'!$Q$4*1000</f>
        <v>13.382697217190495</v>
      </c>
    </row>
    <row r="202" spans="16:20" x14ac:dyDescent="0.2">
      <c r="P202" s="19">
        <v>39203</v>
      </c>
      <c r="Q202">
        <v>1.0222903225806452</v>
      </c>
      <c r="R202" s="73">
        <v>31</v>
      </c>
      <c r="S202" s="28">
        <f t="shared" si="4"/>
        <v>0.38167948125024093</v>
      </c>
      <c r="T202">
        <f>Q202/'App MODELE'!$Q$4*1000</f>
        <v>1.6243847881600488</v>
      </c>
    </row>
    <row r="203" spans="16:20" x14ac:dyDescent="0.2">
      <c r="P203" s="19">
        <v>39234</v>
      </c>
      <c r="Q203">
        <v>0.23149999999999998</v>
      </c>
      <c r="R203" s="73">
        <v>30</v>
      </c>
      <c r="S203" s="28">
        <f t="shared" si="4"/>
        <v>8.9313271604938252E-2</v>
      </c>
      <c r="T203">
        <f>Q203/'App MODELE'!$Q$4*1000</f>
        <v>0.36784567960085168</v>
      </c>
    </row>
    <row r="204" spans="16:20" x14ac:dyDescent="0.2">
      <c r="P204" s="19">
        <v>39264</v>
      </c>
      <c r="Q204">
        <v>1.9290322580645166E-2</v>
      </c>
      <c r="R204" s="73">
        <v>31</v>
      </c>
      <c r="S204" s="28">
        <f t="shared" si="4"/>
        <v>7.2021813697151892E-3</v>
      </c>
      <c r="T204">
        <f>Q204/'App MODELE'!$Q$4*1000</f>
        <v>3.0651670926121276E-2</v>
      </c>
    </row>
    <row r="205" spans="16:20" x14ac:dyDescent="0.2">
      <c r="P205" s="19">
        <v>39295</v>
      </c>
      <c r="Q205">
        <v>0.50077419354838715</v>
      </c>
      <c r="R205" s="73">
        <v>31</v>
      </c>
      <c r="S205" s="28">
        <f t="shared" si="4"/>
        <v>0.18696766485528196</v>
      </c>
      <c r="T205">
        <f>Q205/'App MODELE'!$Q$4*1000</f>
        <v>0.79571327668412484</v>
      </c>
    </row>
    <row r="206" spans="16:20" x14ac:dyDescent="0.2">
      <c r="P206" s="19">
        <v>39326</v>
      </c>
      <c r="Q206">
        <v>3.3500000000000009E-2</v>
      </c>
      <c r="R206" s="73">
        <v>30</v>
      </c>
      <c r="S206" s="28">
        <f t="shared" si="4"/>
        <v>1.2924382716049386E-2</v>
      </c>
      <c r="T206">
        <f>Q206/'App MODELE'!$Q$4*1000</f>
        <v>5.3230368322369478E-2</v>
      </c>
    </row>
    <row r="207" spans="16:20" x14ac:dyDescent="0.2">
      <c r="P207" s="19">
        <v>39356</v>
      </c>
      <c r="Q207">
        <v>5.5402903225806446</v>
      </c>
      <c r="R207" s="73">
        <v>31</v>
      </c>
      <c r="S207" s="28">
        <f t="shared" si="4"/>
        <v>2.0685074382394881</v>
      </c>
      <c r="T207">
        <f>Q207/'App MODELE'!$Q$4*1000</f>
        <v>8.8033341636963236</v>
      </c>
    </row>
    <row r="208" spans="16:20" x14ac:dyDescent="0.2">
      <c r="P208" s="19">
        <v>39387</v>
      </c>
      <c r="Q208">
        <v>6.3140666666666663</v>
      </c>
      <c r="R208" s="73">
        <v>30</v>
      </c>
      <c r="S208" s="28">
        <f t="shared" si="4"/>
        <v>2.4359825102880657</v>
      </c>
      <c r="T208">
        <f>Q208/'App MODELE'!$Q$4*1000</f>
        <v>10.032838635183948</v>
      </c>
    </row>
    <row r="209" spans="16:20" x14ac:dyDescent="0.2">
      <c r="P209" s="19">
        <v>39417</v>
      </c>
      <c r="Q209">
        <v>0.95035483870967752</v>
      </c>
      <c r="R209" s="73">
        <v>31</v>
      </c>
      <c r="S209" s="28">
        <f t="shared" si="4"/>
        <v>0.35482184838324277</v>
      </c>
      <c r="T209">
        <f>Q209/'App MODELE'!$Q$4*1000</f>
        <v>1.5100817343720048</v>
      </c>
    </row>
    <row r="210" spans="16:20" x14ac:dyDescent="0.2">
      <c r="P210" s="19">
        <v>39448</v>
      </c>
      <c r="Q210">
        <v>11.840032258064522</v>
      </c>
      <c r="R210" s="73">
        <v>31</v>
      </c>
      <c r="S210" s="28">
        <f t="shared" si="4"/>
        <v>4.4205616256214606</v>
      </c>
      <c r="T210">
        <f>Q210/'App MODELE'!$Q$4*1000</f>
        <v>18.813411284940603</v>
      </c>
    </row>
    <row r="211" spans="16:20" x14ac:dyDescent="0.2">
      <c r="P211" s="19">
        <v>39479</v>
      </c>
      <c r="Q211">
        <v>1.2692068965517243</v>
      </c>
      <c r="R211" s="73">
        <v>29</v>
      </c>
      <c r="S211" s="28">
        <f t="shared" si="4"/>
        <v>0.50654809089708019</v>
      </c>
      <c r="T211">
        <f>Q211/'App MODELE'!$Q$4*1000</f>
        <v>2.016726883007157</v>
      </c>
    </row>
    <row r="212" spans="16:20" x14ac:dyDescent="0.2">
      <c r="P212" s="19">
        <v>39508</v>
      </c>
      <c r="Q212">
        <v>0.79341935483870984</v>
      </c>
      <c r="R212" s="73">
        <v>31</v>
      </c>
      <c r="S212" s="28">
        <f t="shared" si="4"/>
        <v>0.29622885111959002</v>
      </c>
      <c r="T212">
        <f>Q212/'App MODELE'!$Q$4*1000</f>
        <v>1.2607165520048143</v>
      </c>
    </row>
    <row r="213" spans="16:20" x14ac:dyDescent="0.2">
      <c r="P213" s="19">
        <v>39539</v>
      </c>
      <c r="Q213">
        <v>0.35933333333333317</v>
      </c>
      <c r="R213" s="73">
        <v>30</v>
      </c>
      <c r="S213" s="28">
        <f t="shared" si="4"/>
        <v>0.13863168724279828</v>
      </c>
      <c r="T213">
        <f>Q213/'App MODELE'!$Q$4*1000</f>
        <v>0.5709685278757638</v>
      </c>
    </row>
    <row r="214" spans="16:20" x14ac:dyDescent="0.2">
      <c r="P214" s="19">
        <v>39569</v>
      </c>
      <c r="Q214">
        <v>0.32977419354838711</v>
      </c>
      <c r="R214" s="73">
        <v>31</v>
      </c>
      <c r="S214" s="28">
        <f t="shared" si="4"/>
        <v>0.12312357883377653</v>
      </c>
      <c r="T214">
        <f>Q214/'App MODELE'!$Q$4*1000</f>
        <v>0.52400005330725374</v>
      </c>
    </row>
    <row r="215" spans="16:20" x14ac:dyDescent="0.2">
      <c r="P215" s="19">
        <v>39600</v>
      </c>
      <c r="Q215">
        <v>0.29910000000000003</v>
      </c>
      <c r="R215" s="73">
        <v>30</v>
      </c>
      <c r="S215" s="28">
        <f t="shared" si="4"/>
        <v>0.11539351851851855</v>
      </c>
      <c r="T215">
        <f>Q215/'App MODELE'!$Q$4*1000</f>
        <v>0.47525979597673756</v>
      </c>
    </row>
    <row r="216" spans="16:20" x14ac:dyDescent="0.2">
      <c r="P216" s="19">
        <v>39630</v>
      </c>
      <c r="Q216">
        <v>0.36741935483870969</v>
      </c>
      <c r="R216" s="73">
        <v>31</v>
      </c>
      <c r="S216" s="28">
        <f t="shared" si="4"/>
        <v>0.13717867190812041</v>
      </c>
      <c r="T216">
        <f>Q216/'App MODELE'!$Q$4*1000</f>
        <v>0.58381694289050379</v>
      </c>
    </row>
    <row r="217" spans="16:20" x14ac:dyDescent="0.2">
      <c r="P217" s="19">
        <v>39661</v>
      </c>
      <c r="Q217">
        <v>0.48480645161290303</v>
      </c>
      <c r="R217" s="73">
        <v>31</v>
      </c>
      <c r="S217" s="28">
        <f t="shared" si="4"/>
        <v>0.18100599298570155</v>
      </c>
      <c r="T217">
        <f>Q217/'App MODELE'!$Q$4*1000</f>
        <v>0.77034107416166619</v>
      </c>
    </row>
    <row r="218" spans="16:20" x14ac:dyDescent="0.2">
      <c r="P218" s="19">
        <v>39692</v>
      </c>
      <c r="Q218">
        <v>12.174200000000001</v>
      </c>
      <c r="R218" s="73">
        <v>30</v>
      </c>
      <c r="S218" s="28">
        <f t="shared" si="4"/>
        <v>4.6968364197530876</v>
      </c>
      <c r="T218">
        <f>Q218/'App MODELE'!$Q$4*1000</f>
        <v>19.344392538214638</v>
      </c>
    </row>
    <row r="219" spans="16:20" x14ac:dyDescent="0.2">
      <c r="P219" s="19">
        <v>39722</v>
      </c>
      <c r="Q219">
        <v>15.502903225806453</v>
      </c>
      <c r="R219" s="73">
        <v>31</v>
      </c>
      <c r="S219" s="28">
        <f t="shared" si="4"/>
        <v>5.78812097737696</v>
      </c>
      <c r="T219">
        <f>Q219/'App MODELE'!$Q$4*1000</f>
        <v>24.633589515693348</v>
      </c>
    </row>
    <row r="220" spans="16:20" x14ac:dyDescent="0.2">
      <c r="P220" s="19">
        <v>39753</v>
      </c>
      <c r="Q220">
        <v>21.051433333333343</v>
      </c>
      <c r="R220" s="73">
        <v>30</v>
      </c>
      <c r="S220" s="28">
        <f t="shared" si="4"/>
        <v>8.1216949588477405</v>
      </c>
      <c r="T220">
        <f>Q220/'App MODELE'!$Q$4*1000</f>
        <v>33.450016419317606</v>
      </c>
    </row>
    <row r="221" spans="16:20" x14ac:dyDescent="0.2">
      <c r="P221" s="19">
        <v>39783</v>
      </c>
      <c r="Q221">
        <v>26.230000000000004</v>
      </c>
      <c r="R221" s="73">
        <v>31</v>
      </c>
      <c r="S221" s="28">
        <f t="shared" si="4"/>
        <v>9.7931600955794522</v>
      </c>
      <c r="T221">
        <f>Q221/'App MODELE'!$Q$4*1000</f>
        <v>41.678583913306007</v>
      </c>
    </row>
    <row r="222" spans="16:20" x14ac:dyDescent="0.2">
      <c r="P222" s="19">
        <v>39814</v>
      </c>
      <c r="Q222">
        <v>39.193548387096769</v>
      </c>
      <c r="R222" s="73">
        <v>31</v>
      </c>
      <c r="S222" s="28">
        <f t="shared" si="4"/>
        <v>14.63319458896982</v>
      </c>
      <c r="T222">
        <f>Q222/'App MODELE'!$Q$4*1000</f>
        <v>62.277224373306588</v>
      </c>
    </row>
    <row r="223" spans="16:20" x14ac:dyDescent="0.2">
      <c r="P223" s="19">
        <v>39845</v>
      </c>
      <c r="Q223">
        <v>77.62642857142859</v>
      </c>
      <c r="R223" s="73">
        <v>28</v>
      </c>
      <c r="S223" s="28">
        <f t="shared" si="4"/>
        <v>32.087644085411952</v>
      </c>
      <c r="T223">
        <f>Q223/'App MODELE'!$Q$4*1000</f>
        <v>123.34577266887308</v>
      </c>
    </row>
    <row r="224" spans="16:20" x14ac:dyDescent="0.2">
      <c r="P224" s="19">
        <v>39873</v>
      </c>
      <c r="Q224">
        <v>14.068064516129031</v>
      </c>
      <c r="R224" s="73">
        <v>31</v>
      </c>
      <c r="S224" s="28">
        <f t="shared" si="4"/>
        <v>5.2524135738235627</v>
      </c>
      <c r="T224">
        <f>Q224/'App MODELE'!$Q$4*1000</f>
        <v>22.353679276907602</v>
      </c>
    </row>
    <row r="225" spans="16:20" x14ac:dyDescent="0.2">
      <c r="P225" s="19">
        <v>39904</v>
      </c>
      <c r="Q225">
        <v>1.2251333333333332</v>
      </c>
      <c r="R225" s="73">
        <v>30</v>
      </c>
      <c r="S225" s="28">
        <f t="shared" si="4"/>
        <v>0.4726594650205761</v>
      </c>
      <c r="T225">
        <f>Q225/'App MODELE'!$Q$4*1000</f>
        <v>1.9466954799207634</v>
      </c>
    </row>
    <row r="226" spans="16:20" x14ac:dyDescent="0.2">
      <c r="P226" s="19">
        <v>39934</v>
      </c>
      <c r="Q226">
        <v>0.84009677419354811</v>
      </c>
      <c r="R226" s="73">
        <v>31</v>
      </c>
      <c r="S226" s="28">
        <f t="shared" si="4"/>
        <v>0.31365620302925179</v>
      </c>
      <c r="T226">
        <f>Q226/'App MODELE'!$Q$4*1000</f>
        <v>1.3348853945300601</v>
      </c>
    </row>
    <row r="227" spans="16:20" x14ac:dyDescent="0.2">
      <c r="P227" s="19">
        <v>39965</v>
      </c>
      <c r="Q227">
        <v>3.7760000000000007</v>
      </c>
      <c r="R227" s="73">
        <v>30</v>
      </c>
      <c r="S227" s="28">
        <f t="shared" si="4"/>
        <v>1.4567901234567904</v>
      </c>
      <c r="T227">
        <f>Q227/'App MODELE'!$Q$4*1000</f>
        <v>5.9999364413512577</v>
      </c>
    </row>
    <row r="228" spans="16:20" x14ac:dyDescent="0.2">
      <c r="P228" s="19">
        <v>39995</v>
      </c>
      <c r="Q228">
        <v>6.7677419354838703E-2</v>
      </c>
      <c r="R228" s="73">
        <v>31</v>
      </c>
      <c r="S228" s="28">
        <f t="shared" si="4"/>
        <v>2.5267853701776699E-2</v>
      </c>
      <c r="T228">
        <f>Q228/'App MODELE'!$Q$4*1000</f>
        <v>0.10753713311538866</v>
      </c>
    </row>
    <row r="229" spans="16:20" x14ac:dyDescent="0.2">
      <c r="P229" s="19">
        <v>40026</v>
      </c>
      <c r="Q229">
        <v>2.6129032258064514E-3</v>
      </c>
      <c r="R229" s="73">
        <v>31</v>
      </c>
      <c r="S229" s="28">
        <f t="shared" si="4"/>
        <v>9.7554630593132139E-4</v>
      </c>
      <c r="T229">
        <f>Q229/'App MODELE'!$Q$4*1000</f>
        <v>4.1518149582204398E-3</v>
      </c>
    </row>
    <row r="230" spans="16:20" x14ac:dyDescent="0.2">
      <c r="P230" s="19">
        <v>40057</v>
      </c>
      <c r="Q230">
        <v>1.7875000000000005</v>
      </c>
      <c r="R230" s="73">
        <v>30</v>
      </c>
      <c r="S230" s="28">
        <f t="shared" si="4"/>
        <v>0.68962191358024716</v>
      </c>
      <c r="T230">
        <f>Q230/'App MODELE'!$Q$4*1000</f>
        <v>2.8402771157085209</v>
      </c>
    </row>
    <row r="231" spans="16:20" x14ac:dyDescent="0.2">
      <c r="P231" s="19">
        <v>40087</v>
      </c>
      <c r="Q231">
        <v>0.71122580645161293</v>
      </c>
      <c r="R231" s="73">
        <v>31</v>
      </c>
      <c r="S231" s="28">
        <f t="shared" si="4"/>
        <v>0.26554129571819474</v>
      </c>
      <c r="T231">
        <f>Q231/'App MODELE'!$Q$4*1000</f>
        <v>1.1301137802326451</v>
      </c>
    </row>
    <row r="232" spans="16:20" x14ac:dyDescent="0.2">
      <c r="P232" s="19">
        <v>40118</v>
      </c>
      <c r="Q232">
        <v>0.17786666666666667</v>
      </c>
      <c r="R232" s="73">
        <v>30</v>
      </c>
      <c r="S232" s="28">
        <f t="shared" si="4"/>
        <v>6.8621399176954728E-2</v>
      </c>
      <c r="T232">
        <f>Q232/'App MODELE'!$Q$4*1000</f>
        <v>0.28262412474444126</v>
      </c>
    </row>
    <row r="233" spans="16:20" x14ac:dyDescent="0.2">
      <c r="P233" s="19">
        <v>40148</v>
      </c>
      <c r="Q233">
        <v>35.436741935483873</v>
      </c>
      <c r="R233" s="73">
        <v>31</v>
      </c>
      <c r="S233" s="28">
        <f t="shared" si="4"/>
        <v>13.230563745327013</v>
      </c>
      <c r="T233">
        <f>Q233/'App MODELE'!$Q$4*1000</f>
        <v>56.307785831957084</v>
      </c>
    </row>
    <row r="234" spans="16:20" x14ac:dyDescent="0.2">
      <c r="P234" s="19">
        <v>40179</v>
      </c>
      <c r="Q234">
        <v>38.702903225806452</v>
      </c>
      <c r="R234" s="73">
        <v>31</v>
      </c>
      <c r="S234" s="28">
        <f t="shared" si="4"/>
        <v>14.450008671522717</v>
      </c>
      <c r="T234">
        <f>Q234/'App MODELE'!$Q$4*1000</f>
        <v>61.497605786707425</v>
      </c>
    </row>
    <row r="235" spans="16:20" x14ac:dyDescent="0.2">
      <c r="P235" s="19">
        <v>40210</v>
      </c>
      <c r="Q235">
        <v>68.707142857142841</v>
      </c>
      <c r="R235" s="73">
        <v>28</v>
      </c>
      <c r="S235" s="28">
        <f t="shared" si="4"/>
        <v>28.400770030234309</v>
      </c>
      <c r="T235">
        <f>Q235/'App MODELE'!$Q$4*1000</f>
        <v>109.17332897502597</v>
      </c>
    </row>
    <row r="236" spans="16:20" x14ac:dyDescent="0.2">
      <c r="P236" s="19">
        <v>40238</v>
      </c>
      <c r="Q236">
        <v>50.342903225806459</v>
      </c>
      <c r="R236" s="73">
        <v>31</v>
      </c>
      <c r="S236" s="28">
        <f t="shared" si="4"/>
        <v>18.795886807723438</v>
      </c>
      <c r="T236">
        <f>Q236/'App MODELE'!$Q$4*1000</f>
        <v>79.993172570957597</v>
      </c>
    </row>
    <row r="237" spans="16:20" x14ac:dyDescent="0.2">
      <c r="P237" s="19">
        <v>40269</v>
      </c>
      <c r="Q237">
        <v>2.7083333333333335</v>
      </c>
      <c r="R237" s="73">
        <v>30</v>
      </c>
      <c r="S237" s="28">
        <f t="shared" si="4"/>
        <v>1.0448816872427984</v>
      </c>
      <c r="T237">
        <f>Q237/'App MODELE'!$Q$4*1000</f>
        <v>4.3034501753159393</v>
      </c>
    </row>
    <row r="238" spans="16:20" x14ac:dyDescent="0.2">
      <c r="P238" s="19">
        <v>40299</v>
      </c>
      <c r="Q238">
        <v>0.48448387096774193</v>
      </c>
      <c r="R238" s="73">
        <v>31</v>
      </c>
      <c r="S238" s="28">
        <f t="shared" si="4"/>
        <v>0.18088555517015453</v>
      </c>
      <c r="T238">
        <f>Q238/'App MODELE'!$Q$4*1000</f>
        <v>0.76982850441373807</v>
      </c>
    </row>
    <row r="239" spans="16:20" x14ac:dyDescent="0.2">
      <c r="P239" s="19">
        <v>40330</v>
      </c>
      <c r="Q239">
        <v>0.1072</v>
      </c>
      <c r="R239" s="73">
        <v>30</v>
      </c>
      <c r="S239" s="28">
        <f t="shared" si="4"/>
        <v>4.1358024691358027E-2</v>
      </c>
      <c r="T239">
        <f>Q239/'App MODELE'!$Q$4*1000</f>
        <v>0.17033717863158229</v>
      </c>
    </row>
    <row r="240" spans="16:20" x14ac:dyDescent="0.2">
      <c r="P240" s="19">
        <v>40360</v>
      </c>
      <c r="Q240">
        <v>0.79670967741935494</v>
      </c>
      <c r="R240" s="73">
        <v>31</v>
      </c>
      <c r="S240" s="28">
        <f t="shared" si="4"/>
        <v>0.29745731683817017</v>
      </c>
      <c r="T240">
        <f>Q240/'App MODELE'!$Q$4*1000</f>
        <v>1.2659447634336842</v>
      </c>
    </row>
    <row r="241" spans="16:20" x14ac:dyDescent="0.2">
      <c r="P241" s="19">
        <v>40391</v>
      </c>
      <c r="Q241">
        <v>0.77374193548387082</v>
      </c>
      <c r="R241" s="73">
        <v>31</v>
      </c>
      <c r="S241" s="28">
        <f t="shared" si="4"/>
        <v>0.28888214437121817</v>
      </c>
      <c r="T241">
        <f>Q241/'App MODELE'!$Q$4*1000</f>
        <v>1.2294497973811782</v>
      </c>
    </row>
    <row r="242" spans="16:20" x14ac:dyDescent="0.2">
      <c r="P242" s="19">
        <v>40422</v>
      </c>
      <c r="Q242">
        <v>0.1391333333333333</v>
      </c>
      <c r="R242" s="73">
        <v>30</v>
      </c>
      <c r="S242" s="28">
        <f t="shared" si="4"/>
        <v>5.3677983539094642E-2</v>
      </c>
      <c r="T242">
        <f>Q242/'App MODELE'!$Q$4*1000</f>
        <v>0.22107816654484586</v>
      </c>
    </row>
    <row r="243" spans="16:20" x14ac:dyDescent="0.2">
      <c r="P243" s="19">
        <v>40452</v>
      </c>
      <c r="Q243">
        <v>8.5186774193548391</v>
      </c>
      <c r="R243" s="73">
        <v>31</v>
      </c>
      <c r="S243" s="28">
        <f t="shared" si="4"/>
        <v>3.1805097891856478</v>
      </c>
      <c r="T243">
        <f>Q243/'App MODELE'!$Q$4*1000</f>
        <v>13.535890646319697</v>
      </c>
    </row>
    <row r="244" spans="16:20" x14ac:dyDescent="0.2">
      <c r="P244" s="19">
        <v>40483</v>
      </c>
      <c r="Q244">
        <v>6.7892999999999999</v>
      </c>
      <c r="R244" s="73">
        <v>30</v>
      </c>
      <c r="S244" s="28">
        <f t="shared" si="4"/>
        <v>2.6193287037037036</v>
      </c>
      <c r="T244">
        <f>Q244/'App MODELE'!$Q$4*1000</f>
        <v>10.787968347792924</v>
      </c>
    </row>
    <row r="245" spans="16:20" x14ac:dyDescent="0.2">
      <c r="P245" s="19">
        <v>40513</v>
      </c>
      <c r="Q245">
        <v>37.190322580645166</v>
      </c>
      <c r="R245" s="73">
        <v>31</v>
      </c>
      <c r="S245" s="28">
        <f t="shared" si="4"/>
        <v>13.885275754422478</v>
      </c>
      <c r="T245">
        <f>Q245/'App MODELE'!$Q$4*1000</f>
        <v>59.094166238670937</v>
      </c>
    </row>
    <row r="246" spans="16:20" x14ac:dyDescent="0.2">
      <c r="P246" s="19">
        <v>40544</v>
      </c>
      <c r="Q246">
        <v>4.4548387096774205</v>
      </c>
      <c r="R246" s="73">
        <v>31</v>
      </c>
      <c r="S246" s="28">
        <f t="shared" si="4"/>
        <v>1.6632462327051301</v>
      </c>
      <c r="T246">
        <f>Q246/'App MODELE'!$Q$4*1000</f>
        <v>7.0785882188918876</v>
      </c>
    </row>
    <row r="247" spans="16:20" x14ac:dyDescent="0.2">
      <c r="P247" s="19">
        <v>40575</v>
      </c>
      <c r="Q247">
        <v>5.8371428571428572</v>
      </c>
      <c r="R247" s="73">
        <v>28</v>
      </c>
      <c r="S247" s="28">
        <f t="shared" si="4"/>
        <v>2.4128401360544216</v>
      </c>
      <c r="T247">
        <f>Q247/'App MODELE'!$Q$4*1000</f>
        <v>9.2750228130149939</v>
      </c>
    </row>
    <row r="248" spans="16:20" x14ac:dyDescent="0.2">
      <c r="P248" s="19">
        <v>40603</v>
      </c>
      <c r="Q248">
        <v>5.2108387096774198</v>
      </c>
      <c r="R248" s="73">
        <v>31</v>
      </c>
      <c r="S248" s="28">
        <f t="shared" si="4"/>
        <v>1.9455042972212591</v>
      </c>
      <c r="T248">
        <f>Q248/'App MODELE'!$Q$4*1000</f>
        <v>8.2798466801370001</v>
      </c>
    </row>
    <row r="249" spans="16:20" x14ac:dyDescent="0.2">
      <c r="P249" s="19">
        <v>40634</v>
      </c>
      <c r="Q249">
        <v>1.3979999999999999</v>
      </c>
      <c r="R249" s="73">
        <v>30</v>
      </c>
      <c r="S249" s="28">
        <f t="shared" si="4"/>
        <v>0.53935185185185175</v>
      </c>
      <c r="T249">
        <f>Q249/'App MODELE'!$Q$4*1000</f>
        <v>2.2213747735723137</v>
      </c>
    </row>
    <row r="250" spans="16:20" x14ac:dyDescent="0.2">
      <c r="P250" s="19">
        <v>40664</v>
      </c>
      <c r="Q250">
        <v>13.807419354838707</v>
      </c>
      <c r="R250" s="73">
        <v>31</v>
      </c>
      <c r="S250" s="28">
        <f t="shared" si="4"/>
        <v>5.1550998188615251</v>
      </c>
      <c r="T250">
        <f>Q250/'App MODELE'!$Q$4*1000</f>
        <v>21.939522920581414</v>
      </c>
    </row>
    <row r="251" spans="16:20" x14ac:dyDescent="0.2">
      <c r="P251" s="19">
        <v>40695</v>
      </c>
      <c r="Q251">
        <v>4.5620666666666665</v>
      </c>
      <c r="R251" s="73">
        <v>30</v>
      </c>
      <c r="S251" s="28">
        <f t="shared" si="4"/>
        <v>1.7600565843621401</v>
      </c>
      <c r="T251">
        <f>Q251/'App MODELE'!$Q$4*1000</f>
        <v>7.2489698202349544</v>
      </c>
    </row>
    <row r="252" spans="16:20" x14ac:dyDescent="0.2">
      <c r="P252" s="19">
        <v>40725</v>
      </c>
      <c r="Q252">
        <v>3.45483870967742E-2</v>
      </c>
      <c r="R252" s="73">
        <v>31</v>
      </c>
      <c r="S252" s="28">
        <f t="shared" si="4"/>
        <v>1.2898890045091921E-2</v>
      </c>
      <c r="T252">
        <f>Q252/'App MODELE'!$Q$4*1000</f>
        <v>5.4896220003136938E-2</v>
      </c>
    </row>
    <row r="253" spans="16:20" x14ac:dyDescent="0.2">
      <c r="P253" s="19">
        <v>40756</v>
      </c>
      <c r="Q253">
        <v>0.22812903225806444</v>
      </c>
      <c r="R253" s="73">
        <v>31</v>
      </c>
      <c r="S253" s="28">
        <f t="shared" si="4"/>
        <v>8.5173623154892644E-2</v>
      </c>
      <c r="T253">
        <f>Q253/'App MODELE'!$Q$4*1000</f>
        <v>0.36248932573499926</v>
      </c>
    </row>
    <row r="254" spans="16:20" x14ac:dyDescent="0.2">
      <c r="P254" s="19">
        <v>40787</v>
      </c>
      <c r="Q254">
        <v>7.5000000000000023E-3</v>
      </c>
      <c r="R254" s="73">
        <v>30</v>
      </c>
      <c r="S254" s="28">
        <f t="shared" si="4"/>
        <v>2.8935185185185192E-3</v>
      </c>
      <c r="T254">
        <f>Q254/'App MODELE'!$Q$4*1000</f>
        <v>1.1917246639336451E-2</v>
      </c>
    </row>
    <row r="255" spans="16:20" x14ac:dyDescent="0.2">
      <c r="P255" s="19">
        <v>40817</v>
      </c>
      <c r="Q255">
        <v>14.148258064516131</v>
      </c>
      <c r="R255" s="73">
        <v>31</v>
      </c>
      <c r="S255" s="28">
        <f t="shared" si="4"/>
        <v>5.2823544147685677</v>
      </c>
      <c r="T255">
        <f>Q255/'App MODELE'!$Q$4*1000</f>
        <v>22.481104116242623</v>
      </c>
    </row>
    <row r="256" spans="16:20" x14ac:dyDescent="0.2">
      <c r="P256" s="19">
        <v>40848</v>
      </c>
      <c r="Q256">
        <v>37.468666666666664</v>
      </c>
      <c r="R256" s="73">
        <v>30</v>
      </c>
      <c r="S256" s="28">
        <f t="shared" si="4"/>
        <v>14.455504115226335</v>
      </c>
      <c r="T256">
        <f>Q256/'App MODELE'!$Q$4*1000</f>
        <v>59.536445588500115</v>
      </c>
    </row>
    <row r="257" spans="16:20" x14ac:dyDescent="0.2">
      <c r="P257" s="19">
        <v>40878</v>
      </c>
      <c r="Q257">
        <v>2.76258064516129</v>
      </c>
      <c r="R257" s="73">
        <v>31</v>
      </c>
      <c r="S257" s="28">
        <f t="shared" si="4"/>
        <v>1.0314294523451653</v>
      </c>
      <c r="T257">
        <f>Q257/'App MODELE'!$Q$4*1000</f>
        <v>4.3896473212592397</v>
      </c>
    </row>
    <row r="258" spans="16:20" x14ac:dyDescent="0.2">
      <c r="P258" s="19">
        <v>40909</v>
      </c>
      <c r="Q258">
        <v>1.6125806451612901</v>
      </c>
      <c r="R258" s="73">
        <v>31</v>
      </c>
      <c r="S258" s="28">
        <f t="shared" si="4"/>
        <v>0.6020686399198365</v>
      </c>
      <c r="T258">
        <f>Q258/'App MODELE'!$Q$4*1000</f>
        <v>2.5623361698943179</v>
      </c>
    </row>
    <row r="259" spans="16:20" x14ac:dyDescent="0.2">
      <c r="P259" s="19">
        <v>40940</v>
      </c>
      <c r="Q259">
        <v>0.71972413793103474</v>
      </c>
      <c r="R259" s="73">
        <v>29</v>
      </c>
      <c r="S259" s="28">
        <f t="shared" ref="S259:S322" si="5">Q259/R259/24/3600*1000000</f>
        <v>0.28724622363147939</v>
      </c>
      <c r="T259">
        <f>Q259/'App MODELE'!$Q$4*1000</f>
        <v>1.143617341867726</v>
      </c>
    </row>
    <row r="260" spans="16:20" x14ac:dyDescent="0.2">
      <c r="P260" s="19">
        <v>40969</v>
      </c>
      <c r="Q260">
        <v>0.19180645161290322</v>
      </c>
      <c r="R260" s="73">
        <v>31</v>
      </c>
      <c r="S260" s="28">
        <f t="shared" si="5"/>
        <v>7.1612325124291831E-2</v>
      </c>
      <c r="T260">
        <f>Q260/'App MODELE'!$Q$4*1000</f>
        <v>0.30477397211825596</v>
      </c>
    </row>
    <row r="261" spans="16:20" x14ac:dyDescent="0.2">
      <c r="P261" s="19">
        <v>41000</v>
      </c>
      <c r="Q261">
        <v>3.0155333333333334</v>
      </c>
      <c r="R261" s="73">
        <v>30</v>
      </c>
      <c r="S261" s="28">
        <f t="shared" si="5"/>
        <v>1.1634002057613169</v>
      </c>
      <c r="T261">
        <f>Q261/'App MODELE'!$Q$4*1000</f>
        <v>4.7915805976631605</v>
      </c>
    </row>
    <row r="262" spans="16:20" x14ac:dyDescent="0.2">
      <c r="P262" s="19">
        <v>41030</v>
      </c>
      <c r="Q262">
        <v>0.48674193548387085</v>
      </c>
      <c r="R262" s="73">
        <v>31</v>
      </c>
      <c r="S262" s="28">
        <f t="shared" si="5"/>
        <v>0.18172861987898403</v>
      </c>
      <c r="T262">
        <f>Q262/'App MODELE'!$Q$4*1000</f>
        <v>0.77341649264923706</v>
      </c>
    </row>
    <row r="263" spans="16:20" x14ac:dyDescent="0.2">
      <c r="P263" s="19">
        <v>41061</v>
      </c>
      <c r="Q263">
        <v>5.8999999999999983E-2</v>
      </c>
      <c r="R263" s="73">
        <v>30</v>
      </c>
      <c r="S263" s="28">
        <f t="shared" si="5"/>
        <v>2.2762345679012339E-2</v>
      </c>
      <c r="T263">
        <f>Q263/'App MODELE'!$Q$4*1000</f>
        <v>9.374900689611336E-2</v>
      </c>
    </row>
    <row r="264" spans="16:20" x14ac:dyDescent="0.2">
      <c r="P264" s="19">
        <v>41091</v>
      </c>
      <c r="Q264">
        <v>3.612903225806454E-3</v>
      </c>
      <c r="R264" s="73">
        <v>31</v>
      </c>
      <c r="S264" s="28">
        <f t="shared" si="5"/>
        <v>1.3489035341272603E-3</v>
      </c>
      <c r="T264">
        <f>Q264/'App MODELE'!$Q$4*1000</f>
        <v>5.7407811767986369E-3</v>
      </c>
    </row>
    <row r="265" spans="16:20" x14ac:dyDescent="0.2">
      <c r="P265" s="19">
        <v>41122</v>
      </c>
      <c r="Q265">
        <v>9.7645161290322566E-2</v>
      </c>
      <c r="R265" s="73">
        <v>31</v>
      </c>
      <c r="S265" s="28">
        <f t="shared" si="5"/>
        <v>3.6456526766100117E-2</v>
      </c>
      <c r="T265">
        <f>Q265/'App MODELE'!$Q$4*1000</f>
        <v>0.15515486269794157</v>
      </c>
    </row>
    <row r="266" spans="16:20" x14ac:dyDescent="0.2">
      <c r="P266" s="19">
        <v>41153</v>
      </c>
      <c r="Q266">
        <v>1.0483666666666667</v>
      </c>
      <c r="R266" s="73">
        <v>30</v>
      </c>
      <c r="S266" s="28">
        <f t="shared" si="5"/>
        <v>0.40446244855967078</v>
      </c>
      <c r="T266">
        <f>Q266/'App MODELE'!$Q$4*1000</f>
        <v>1.6658192180167584</v>
      </c>
    </row>
    <row r="267" spans="16:20" x14ac:dyDescent="0.2">
      <c r="P267" s="19">
        <v>41183</v>
      </c>
      <c r="Q267">
        <v>11.256096774193548</v>
      </c>
      <c r="R267" s="73">
        <v>31</v>
      </c>
      <c r="S267" s="28">
        <f t="shared" si="5"/>
        <v>4.2025450919181404</v>
      </c>
      <c r="T267">
        <f>Q267/'App MODELE'!$Q$4*1000</f>
        <v>17.885557527240518</v>
      </c>
    </row>
    <row r="268" spans="16:20" x14ac:dyDescent="0.2">
      <c r="P268" s="19">
        <v>41214</v>
      </c>
      <c r="Q268">
        <v>44.917000000000009</v>
      </c>
      <c r="R268" s="73">
        <v>30</v>
      </c>
      <c r="S268" s="28">
        <f t="shared" si="5"/>
        <v>17.329089506172846</v>
      </c>
      <c r="T268">
        <f>Q268/'App MODELE'!$Q$4*1000</f>
        <v>71.371595639876702</v>
      </c>
    </row>
    <row r="269" spans="16:20" x14ac:dyDescent="0.2">
      <c r="P269" s="19">
        <v>41244</v>
      </c>
      <c r="Q269">
        <v>14.150322580645156</v>
      </c>
      <c r="R269" s="73">
        <v>31</v>
      </c>
      <c r="S269" s="28">
        <f t="shared" si="5"/>
        <v>5.2831252167880658</v>
      </c>
      <c r="T269">
        <f>Q269/'App MODELE'!$Q$4*1000</f>
        <v>22.484384562629348</v>
      </c>
    </row>
    <row r="270" spans="16:20" x14ac:dyDescent="0.2">
      <c r="P270" s="19">
        <v>41275</v>
      </c>
      <c r="Q270">
        <v>8.7647419354838725</v>
      </c>
      <c r="R270" s="73">
        <v>31</v>
      </c>
      <c r="S270" s="28">
        <f t="shared" si="5"/>
        <v>3.2723797548849585</v>
      </c>
      <c r="T270">
        <f>Q270/'App MODELE'!$Q$4*1000</f>
        <v>13.926878850039522</v>
      </c>
    </row>
    <row r="271" spans="16:20" x14ac:dyDescent="0.2">
      <c r="P271" s="19">
        <v>41306</v>
      </c>
      <c r="Q271">
        <v>4.7803571428571425</v>
      </c>
      <c r="R271" s="73">
        <v>28</v>
      </c>
      <c r="S271" s="28">
        <f t="shared" si="5"/>
        <v>1.9760074168556312</v>
      </c>
      <c r="T271">
        <f>Q271/'App MODELE'!$Q$4*1000</f>
        <v>7.5958260127389678</v>
      </c>
    </row>
    <row r="272" spans="16:20" x14ac:dyDescent="0.2">
      <c r="P272" s="19">
        <v>41334</v>
      </c>
      <c r="Q272">
        <v>35.186451612903234</v>
      </c>
      <c r="R272" s="73">
        <v>31</v>
      </c>
      <c r="S272" s="28">
        <f t="shared" si="5"/>
        <v>13.137116044244038</v>
      </c>
      <c r="T272">
        <f>Q272/'App MODELE'!$Q$4*1000</f>
        <v>55.910082964539406</v>
      </c>
    </row>
    <row r="273" spans="16:20" x14ac:dyDescent="0.2">
      <c r="P273" s="19">
        <v>41365</v>
      </c>
      <c r="Q273">
        <v>9.745333333333333</v>
      </c>
      <c r="R273" s="73">
        <v>30</v>
      </c>
      <c r="S273" s="28">
        <f t="shared" si="5"/>
        <v>3.7597736625514404</v>
      </c>
      <c r="T273">
        <f>Q273/'App MODELE'!$Q$4*1000</f>
        <v>15.485005455450683</v>
      </c>
    </row>
    <row r="274" spans="16:20" x14ac:dyDescent="0.2">
      <c r="P274" s="19">
        <v>41395</v>
      </c>
      <c r="Q274">
        <v>0.64180645161290317</v>
      </c>
      <c r="R274" s="73">
        <v>31</v>
      </c>
      <c r="S274" s="28">
        <f t="shared" si="5"/>
        <v>0.23962307781246386</v>
      </c>
      <c r="T274">
        <f>Q274/'App MODELE'!$Q$4*1000</f>
        <v>1.0198087704784426</v>
      </c>
    </row>
    <row r="275" spans="16:20" x14ac:dyDescent="0.2">
      <c r="P275" s="19">
        <v>41426</v>
      </c>
      <c r="Q275">
        <v>0.11626666666666667</v>
      </c>
      <c r="R275" s="73">
        <v>30</v>
      </c>
      <c r="S275" s="28">
        <f t="shared" si="5"/>
        <v>4.4855967078189306E-2</v>
      </c>
      <c r="T275">
        <f>Q275/'App MODELE'!$Q$4*1000</f>
        <v>0.18474380568002458</v>
      </c>
    </row>
    <row r="276" spans="16:20" x14ac:dyDescent="0.2">
      <c r="P276" s="19">
        <v>41456</v>
      </c>
      <c r="Q276">
        <v>1.6322580645161299E-2</v>
      </c>
      <c r="R276" s="73">
        <v>31</v>
      </c>
      <c r="S276" s="28">
        <f t="shared" si="5"/>
        <v>6.0941534666820859E-3</v>
      </c>
      <c r="T276">
        <f>Q276/'App MODELE'!$Q$4*1000</f>
        <v>2.593602924517955E-2</v>
      </c>
    </row>
    <row r="277" spans="16:20" x14ac:dyDescent="0.2">
      <c r="P277" s="19">
        <v>41487</v>
      </c>
      <c r="Q277">
        <v>7.6451612903225847E-3</v>
      </c>
      <c r="R277" s="73">
        <v>31</v>
      </c>
      <c r="S277" s="28">
        <f t="shared" si="5"/>
        <v>2.8543762284657199E-3</v>
      </c>
      <c r="T277">
        <f>Q277/'App MODELE'!$Q$4*1000</f>
        <v>1.2147903025904256E-2</v>
      </c>
    </row>
    <row r="278" spans="16:20" x14ac:dyDescent="0.2">
      <c r="P278" s="19">
        <v>41518</v>
      </c>
      <c r="Q278">
        <v>4.3374000000000006</v>
      </c>
      <c r="R278" s="73">
        <v>30</v>
      </c>
      <c r="S278" s="28">
        <f t="shared" si="5"/>
        <v>1.6733796296296297</v>
      </c>
      <c r="T278">
        <f>Q278/'App MODELE'!$Q$4*1000</f>
        <v>6.8919820764610549</v>
      </c>
    </row>
    <row r="279" spans="16:20" x14ac:dyDescent="0.2">
      <c r="P279" s="19">
        <v>41548</v>
      </c>
      <c r="Q279">
        <v>7.9903225806451664E-2</v>
      </c>
      <c r="R279" s="73">
        <v>31</v>
      </c>
      <c r="S279" s="28">
        <f t="shared" si="5"/>
        <v>2.9832446911010928E-2</v>
      </c>
      <c r="T279">
        <f>Q279/'App MODELE'!$Q$4*1000</f>
        <v>0.12696352656187698</v>
      </c>
    </row>
    <row r="280" spans="16:20" x14ac:dyDescent="0.2">
      <c r="P280" s="19">
        <v>41579</v>
      </c>
      <c r="Q280">
        <v>3.7319333333333335</v>
      </c>
      <c r="R280" s="73">
        <v>30</v>
      </c>
      <c r="S280" s="28">
        <f t="shared" si="5"/>
        <v>1.4397890946502059</v>
      </c>
      <c r="T280">
        <f>Q280/'App MODELE'!$Q$4*1000</f>
        <v>5.9299159966525785</v>
      </c>
    </row>
    <row r="281" spans="16:20" x14ac:dyDescent="0.2">
      <c r="P281" s="19">
        <v>41609</v>
      </c>
      <c r="Q281">
        <v>0.49158064516129041</v>
      </c>
      <c r="R281" s="73">
        <v>31</v>
      </c>
      <c r="S281" s="28">
        <f t="shared" si="5"/>
        <v>0.18353518711219025</v>
      </c>
      <c r="T281">
        <f>Q281/'App MODELE'!$Q$4*1000</f>
        <v>0.78110503886816407</v>
      </c>
    </row>
    <row r="282" spans="16:20" x14ac:dyDescent="0.2">
      <c r="P282" s="19">
        <v>41640</v>
      </c>
      <c r="Q282">
        <v>8.2820645161290329</v>
      </c>
      <c r="R282" s="73">
        <v>31</v>
      </c>
      <c r="S282" s="28">
        <f t="shared" si="5"/>
        <v>3.0921686514818676</v>
      </c>
      <c r="T282">
        <f>Q282/'App MODELE'!$Q$4*1000</f>
        <v>13.159920736214181</v>
      </c>
    </row>
    <row r="283" spans="16:20" x14ac:dyDescent="0.2">
      <c r="P283" s="19">
        <v>41671</v>
      </c>
      <c r="Q283">
        <v>13.29142857142857</v>
      </c>
      <c r="R283" s="73">
        <v>28</v>
      </c>
      <c r="S283" s="28">
        <f t="shared" si="5"/>
        <v>5.4941421012849574</v>
      </c>
      <c r="T283">
        <f>Q283/'App MODELE'!$Q$4*1000</f>
        <v>21.119630996645007</v>
      </c>
    </row>
    <row r="284" spans="16:20" x14ac:dyDescent="0.2">
      <c r="P284" s="19">
        <v>41699</v>
      </c>
      <c r="Q284">
        <v>2.5341935483870968</v>
      </c>
      <c r="R284" s="73">
        <v>31</v>
      </c>
      <c r="S284" s="28">
        <f t="shared" si="5"/>
        <v>0.94615947893783492</v>
      </c>
      <c r="T284">
        <f>Q284/'App MODELE'!$Q$4*1000</f>
        <v>4.0267479397258974</v>
      </c>
    </row>
    <row r="285" spans="16:20" x14ac:dyDescent="0.2">
      <c r="P285" s="19">
        <v>41730</v>
      </c>
      <c r="Q285">
        <v>6.6749999999999998</v>
      </c>
      <c r="R285" s="73">
        <v>30</v>
      </c>
      <c r="S285" s="28">
        <f t="shared" si="5"/>
        <v>2.5752314814814814</v>
      </c>
      <c r="T285">
        <f>Q285/'App MODELE'!$Q$4*1000</f>
        <v>10.606349509009439</v>
      </c>
    </row>
    <row r="286" spans="16:20" x14ac:dyDescent="0.2">
      <c r="P286" s="19">
        <v>41760</v>
      </c>
      <c r="Q286">
        <v>0.52219354838709653</v>
      </c>
      <c r="R286" s="73">
        <v>31</v>
      </c>
      <c r="S286" s="28">
        <f t="shared" si="5"/>
        <v>0.1949647358076077</v>
      </c>
      <c r="T286">
        <f>Q286/'App MODELE'!$Q$4*1000</f>
        <v>0.82974790794657338</v>
      </c>
    </row>
    <row r="287" spans="16:20" x14ac:dyDescent="0.2">
      <c r="P287" s="19">
        <v>41791</v>
      </c>
      <c r="Q287">
        <v>0.14699999999999999</v>
      </c>
      <c r="R287" s="73">
        <v>30</v>
      </c>
      <c r="S287" s="28">
        <f t="shared" si="5"/>
        <v>5.6712962962962958E-2</v>
      </c>
      <c r="T287">
        <f>Q287/'App MODELE'!$Q$4*1000</f>
        <v>0.23357803413099434</v>
      </c>
    </row>
    <row r="288" spans="16:20" x14ac:dyDescent="0.2">
      <c r="P288" s="19">
        <v>41821</v>
      </c>
      <c r="Q288">
        <v>6.4774193548387107E-2</v>
      </c>
      <c r="R288" s="73">
        <v>31</v>
      </c>
      <c r="S288" s="28">
        <f t="shared" si="5"/>
        <v>2.4183913361853014E-2</v>
      </c>
      <c r="T288">
        <f>Q288/'App MODELE'!$Q$4*1000</f>
        <v>0.10292400538403265</v>
      </c>
    </row>
    <row r="289" spans="16:20" x14ac:dyDescent="0.2">
      <c r="P289" s="19">
        <v>41852</v>
      </c>
      <c r="Q289">
        <v>0</v>
      </c>
      <c r="R289" s="73">
        <v>31</v>
      </c>
      <c r="S289" s="28">
        <f t="shared" si="5"/>
        <v>0</v>
      </c>
      <c r="T289">
        <f>Q289/'App MODELE'!$Q$4*1000</f>
        <v>0</v>
      </c>
    </row>
    <row r="290" spans="16:20" x14ac:dyDescent="0.2">
      <c r="P290" s="19">
        <v>41883</v>
      </c>
      <c r="Q290">
        <v>0.18236666666666665</v>
      </c>
      <c r="R290" s="73">
        <v>30</v>
      </c>
      <c r="S290" s="28">
        <f t="shared" si="5"/>
        <v>7.0357510288065833E-2</v>
      </c>
      <c r="T290">
        <f>Q290/'App MODELE'!$Q$4*1000</f>
        <v>0.28977447272804308</v>
      </c>
    </row>
    <row r="291" spans="16:20" x14ac:dyDescent="0.2">
      <c r="P291" s="19">
        <v>41913</v>
      </c>
      <c r="Q291">
        <v>4.6129032258064508E-2</v>
      </c>
      <c r="R291" s="73">
        <v>31</v>
      </c>
      <c r="S291" s="28">
        <f t="shared" si="5"/>
        <v>1.722260762323197E-2</v>
      </c>
      <c r="T291">
        <f>Q291/'App MODELE'!$Q$4*1000</f>
        <v>7.3297473953768247E-2</v>
      </c>
    </row>
    <row r="292" spans="16:20" x14ac:dyDescent="0.2">
      <c r="P292" s="19">
        <v>41944</v>
      </c>
      <c r="Q292">
        <v>22.539066666666667</v>
      </c>
      <c r="R292" s="73">
        <v>30</v>
      </c>
      <c r="S292" s="28">
        <f t="shared" si="5"/>
        <v>8.6956275720164609</v>
      </c>
      <c r="T292">
        <f>Q292/'App MODELE'!$Q$4*1000</f>
        <v>35.813815531615134</v>
      </c>
    </row>
    <row r="293" spans="16:20" x14ac:dyDescent="0.2">
      <c r="P293" s="19">
        <v>41974</v>
      </c>
      <c r="Q293">
        <v>29.932903225806449</v>
      </c>
      <c r="R293" s="73">
        <v>31</v>
      </c>
      <c r="S293" s="28">
        <f t="shared" si="5"/>
        <v>11.175665780244342</v>
      </c>
      <c r="T293">
        <f>Q293/'App MODELE'!$Q$4*1000</f>
        <v>47.56237204977667</v>
      </c>
    </row>
    <row r="294" spans="16:20" x14ac:dyDescent="0.2">
      <c r="P294" s="19">
        <v>42005</v>
      </c>
      <c r="Q294">
        <v>11.529032258064516</v>
      </c>
      <c r="R294" s="73">
        <v>31</v>
      </c>
      <c r="S294" s="28">
        <f t="shared" si="5"/>
        <v>4.3044475276525231</v>
      </c>
      <c r="T294">
        <f>Q294/'App MODELE'!$Q$4*1000</f>
        <v>18.319242790962782</v>
      </c>
    </row>
    <row r="295" spans="16:20" x14ac:dyDescent="0.2">
      <c r="P295" s="19">
        <v>42036</v>
      </c>
      <c r="Q295">
        <v>3.663928571428571</v>
      </c>
      <c r="R295" s="73">
        <v>28</v>
      </c>
      <c r="S295" s="28">
        <f t="shared" si="5"/>
        <v>1.5145207388510959</v>
      </c>
      <c r="T295">
        <f>Q295/'App MODELE'!$Q$4*1000</f>
        <v>5.8218587272834563</v>
      </c>
    </row>
    <row r="296" spans="16:20" x14ac:dyDescent="0.2">
      <c r="P296" s="19">
        <v>42064</v>
      </c>
      <c r="Q296">
        <v>8.748387096774195</v>
      </c>
      <c r="R296" s="73">
        <v>31</v>
      </c>
      <c r="S296" s="28">
        <f t="shared" si="5"/>
        <v>3.2662735576367221</v>
      </c>
      <c r="T296">
        <f>Q296/'App MODELE'!$Q$4*1000</f>
        <v>13.900891563819549</v>
      </c>
    </row>
    <row r="297" spans="16:20" x14ac:dyDescent="0.2">
      <c r="P297" s="19">
        <v>42095</v>
      </c>
      <c r="Q297">
        <v>1.041633333333333</v>
      </c>
      <c r="R297" s="73">
        <v>30</v>
      </c>
      <c r="S297" s="28">
        <f t="shared" si="5"/>
        <v>0.40186471193415624</v>
      </c>
      <c r="T297">
        <f>Q297/'App MODELE'!$Q$4*1000</f>
        <v>1.6551201788116645</v>
      </c>
    </row>
    <row r="298" spans="16:20" x14ac:dyDescent="0.2">
      <c r="P298" s="19">
        <v>42125</v>
      </c>
      <c r="Q298">
        <v>0.38825806451612899</v>
      </c>
      <c r="R298" s="73">
        <v>31</v>
      </c>
      <c r="S298" s="28">
        <f t="shared" si="5"/>
        <v>0.14495895479246154</v>
      </c>
      <c r="T298">
        <f>Q298/'App MODELE'!$Q$4*1000</f>
        <v>0.61692894860668157</v>
      </c>
    </row>
    <row r="299" spans="16:20" x14ac:dyDescent="0.2">
      <c r="P299" s="19">
        <v>42156</v>
      </c>
      <c r="Q299">
        <v>0.71839999999999982</v>
      </c>
      <c r="R299" s="73">
        <v>30</v>
      </c>
      <c r="S299" s="28">
        <f t="shared" si="5"/>
        <v>0.2771604938271604</v>
      </c>
      <c r="T299">
        <f>Q299/'App MODELE'!$Q$4*1000</f>
        <v>1.1415133314265735</v>
      </c>
    </row>
    <row r="300" spans="16:20" x14ac:dyDescent="0.2">
      <c r="P300" s="19">
        <v>42186</v>
      </c>
      <c r="Q300">
        <v>0.53983870967741954</v>
      </c>
      <c r="R300" s="73">
        <v>31</v>
      </c>
      <c r="S300" s="28">
        <f t="shared" si="5"/>
        <v>0.20155268431803297</v>
      </c>
      <c r="T300">
        <f>Q300/'App MODELE'!$Q$4*1000</f>
        <v>0.85778547315826026</v>
      </c>
    </row>
    <row r="301" spans="16:20" x14ac:dyDescent="0.2">
      <c r="P301" s="19">
        <v>42217</v>
      </c>
      <c r="Q301">
        <v>1.2410322580645166</v>
      </c>
      <c r="R301" s="73">
        <v>31</v>
      </c>
      <c r="S301" s="28">
        <f t="shared" si="5"/>
        <v>0.46334836397271378</v>
      </c>
      <c r="T301">
        <f>Q301/'App MODELE'!$Q$4*1000</f>
        <v>1.9719583342303311</v>
      </c>
    </row>
    <row r="302" spans="16:20" x14ac:dyDescent="0.2">
      <c r="P302" s="19">
        <v>42248</v>
      </c>
      <c r="Q302">
        <v>0.3458</v>
      </c>
      <c r="R302" s="73">
        <v>30</v>
      </c>
      <c r="S302" s="28">
        <f t="shared" si="5"/>
        <v>0.1334104938271605</v>
      </c>
      <c r="T302">
        <f>Q302/'App MODELE'!$Q$4*1000</f>
        <v>0.54946451838433907</v>
      </c>
    </row>
    <row r="303" spans="16:20" x14ac:dyDescent="0.2">
      <c r="P303" s="19">
        <v>42278</v>
      </c>
      <c r="Q303">
        <v>0.42364516129032254</v>
      </c>
      <c r="R303" s="73">
        <v>31</v>
      </c>
      <c r="S303" s="28">
        <f t="shared" si="5"/>
        <v>0.15817098315797587</v>
      </c>
      <c r="T303">
        <f>Q303/'App MODELE'!$Q$4*1000</f>
        <v>0.6731578499544324</v>
      </c>
    </row>
    <row r="304" spans="16:20" x14ac:dyDescent="0.2">
      <c r="P304" s="19">
        <v>42309</v>
      </c>
      <c r="Q304">
        <v>0.30793333333333345</v>
      </c>
      <c r="R304" s="73">
        <v>30</v>
      </c>
      <c r="S304" s="28">
        <f t="shared" si="5"/>
        <v>0.11880144032921813</v>
      </c>
      <c r="T304">
        <f>Q304/'App MODELE'!$Q$4*1000</f>
        <v>0.48929566424084509</v>
      </c>
    </row>
    <row r="305" spans="16:20" x14ac:dyDescent="0.2">
      <c r="P305" s="19">
        <v>42339</v>
      </c>
      <c r="Q305">
        <v>0.24512903225806437</v>
      </c>
      <c r="R305" s="73">
        <v>31</v>
      </c>
      <c r="S305" s="28">
        <f t="shared" si="5"/>
        <v>9.1520696034223553E-2</v>
      </c>
      <c r="T305">
        <f>Q305/'App MODELE'!$Q$4*1000</f>
        <v>0.38950175145082844</v>
      </c>
    </row>
    <row r="306" spans="16:20" x14ac:dyDescent="0.2">
      <c r="P306" s="19">
        <v>42370</v>
      </c>
      <c r="Q306">
        <v>0.8147741935483872</v>
      </c>
      <c r="R306" s="73">
        <v>31</v>
      </c>
      <c r="S306" s="28">
        <f t="shared" si="5"/>
        <v>0.30420183450880639</v>
      </c>
      <c r="T306">
        <f>Q306/'App MODELE'!$Q$4*1000</f>
        <v>1.2946486693176775</v>
      </c>
    </row>
    <row r="307" spans="16:20" x14ac:dyDescent="0.2">
      <c r="P307" s="19">
        <v>42401</v>
      </c>
      <c r="Q307">
        <v>1.4545517241379309</v>
      </c>
      <c r="R307" s="73">
        <v>29</v>
      </c>
      <c r="S307" s="28">
        <f t="shared" si="5"/>
        <v>0.58052032412912324</v>
      </c>
      <c r="T307">
        <f>Q307/'App MODELE'!$Q$4*1000</f>
        <v>2.3112335528298389</v>
      </c>
    </row>
    <row r="308" spans="16:20" x14ac:dyDescent="0.2">
      <c r="P308" s="19">
        <v>42430</v>
      </c>
      <c r="Q308">
        <v>3.2238709677419362</v>
      </c>
      <c r="R308" s="73">
        <v>31</v>
      </c>
      <c r="S308" s="28">
        <f t="shared" si="5"/>
        <v>1.203655528577485</v>
      </c>
      <c r="T308">
        <f>Q308/'App MODELE'!$Q$4*1000</f>
        <v>5.1226220607969237</v>
      </c>
    </row>
    <row r="309" spans="16:20" x14ac:dyDescent="0.2">
      <c r="P309" s="19">
        <v>42461</v>
      </c>
      <c r="Q309">
        <v>0.6731666666666668</v>
      </c>
      <c r="R309" s="73">
        <v>30</v>
      </c>
      <c r="S309" s="28">
        <f t="shared" si="5"/>
        <v>0.2597093621399178</v>
      </c>
      <c r="T309">
        <f>Q309/'App MODELE'!$Q$4*1000</f>
        <v>1.0696390928062205</v>
      </c>
    </row>
    <row r="310" spans="16:20" x14ac:dyDescent="0.2">
      <c r="P310" s="19">
        <v>42491</v>
      </c>
      <c r="Q310">
        <v>0.97629032258064496</v>
      </c>
      <c r="R310" s="73">
        <v>31</v>
      </c>
      <c r="S310" s="28">
        <f t="shared" si="5"/>
        <v>0.36450504875322765</v>
      </c>
      <c r="T310">
        <f>Q310/'App MODELE'!$Q$4*1000</f>
        <v>1.5512923421054514</v>
      </c>
    </row>
    <row r="311" spans="16:20" x14ac:dyDescent="0.2">
      <c r="P311" s="19">
        <v>42522</v>
      </c>
      <c r="Q311">
        <v>0.11446666666666666</v>
      </c>
      <c r="R311" s="73">
        <v>30</v>
      </c>
      <c r="S311" s="28">
        <f t="shared" si="5"/>
        <v>4.4161522633744857E-2</v>
      </c>
      <c r="T311">
        <f>Q311/'App MODELE'!$Q$4*1000</f>
        <v>0.1818836664865838</v>
      </c>
    </row>
    <row r="312" spans="16:20" x14ac:dyDescent="0.2">
      <c r="P312" s="19">
        <v>42552</v>
      </c>
      <c r="Q312">
        <v>0.29525806451612907</v>
      </c>
      <c r="R312" s="73">
        <v>31</v>
      </c>
      <c r="S312" s="28">
        <f t="shared" si="5"/>
        <v>0.11023673257023935</v>
      </c>
      <c r="T312">
        <f>Q312/'App MODELE'!$Q$4*1000</f>
        <v>0.46915509027890973</v>
      </c>
    </row>
    <row r="313" spans="16:20" x14ac:dyDescent="0.2">
      <c r="P313" s="19">
        <v>42583</v>
      </c>
      <c r="Q313">
        <v>0.74309677419354847</v>
      </c>
      <c r="R313" s="73">
        <v>31</v>
      </c>
      <c r="S313" s="28">
        <f t="shared" si="5"/>
        <v>0.27744055189424599</v>
      </c>
      <c r="T313">
        <f>Q313/'App MODELE'!$Q$4*1000</f>
        <v>1.1807556713279759</v>
      </c>
    </row>
    <row r="314" spans="16:20" x14ac:dyDescent="0.2">
      <c r="P314" s="19">
        <v>42614</v>
      </c>
      <c r="Q314">
        <v>0.56236666666666679</v>
      </c>
      <c r="R314" s="73">
        <v>30</v>
      </c>
      <c r="S314" s="28">
        <f t="shared" si="5"/>
        <v>0.21696244855967084</v>
      </c>
      <c r="T314">
        <f>Q314/'App MODELE'!$Q$4*1000</f>
        <v>0.89358163578775662</v>
      </c>
    </row>
    <row r="315" spans="16:20" x14ac:dyDescent="0.2">
      <c r="P315" s="19">
        <v>42644</v>
      </c>
      <c r="Q315">
        <v>0.6282903225806451</v>
      </c>
      <c r="R315" s="73">
        <v>31</v>
      </c>
      <c r="S315" s="28">
        <f t="shared" si="5"/>
        <v>0.23457673334104134</v>
      </c>
      <c r="T315">
        <f>Q315/'App MODELE'!$Q$4*1000</f>
        <v>0.99833209804024059</v>
      </c>
    </row>
    <row r="316" spans="16:20" x14ac:dyDescent="0.2">
      <c r="P316" s="19">
        <v>42675</v>
      </c>
      <c r="Q316">
        <v>9.763399999999999</v>
      </c>
      <c r="R316" s="73">
        <v>30</v>
      </c>
      <c r="S316" s="28">
        <f t="shared" si="5"/>
        <v>3.7667438271604929</v>
      </c>
      <c r="T316">
        <f>Q316/'App MODELE'!$Q$4*1000</f>
        <v>15.513712778466326</v>
      </c>
    </row>
    <row r="317" spans="16:20" x14ac:dyDescent="0.2">
      <c r="P317" s="19">
        <v>42705</v>
      </c>
      <c r="Q317">
        <v>8.7145161290322566</v>
      </c>
      <c r="R317" s="73">
        <v>31</v>
      </c>
      <c r="S317" s="28">
        <f t="shared" si="5"/>
        <v>3.253627587004277</v>
      </c>
      <c r="T317">
        <f>Q317/'App MODELE'!$Q$4*1000</f>
        <v>13.847071740287056</v>
      </c>
    </row>
    <row r="318" spans="16:20" x14ac:dyDescent="0.2">
      <c r="P318" s="19">
        <v>42736</v>
      </c>
      <c r="Q318">
        <v>4.3547741935483879</v>
      </c>
      <c r="R318" s="73">
        <v>31</v>
      </c>
      <c r="S318" s="28">
        <f t="shared" si="5"/>
        <v>1.6258864223224267</v>
      </c>
      <c r="T318">
        <f>Q318/'App MODELE'!$Q$4*1000</f>
        <v>6.9195890830844817</v>
      </c>
    </row>
    <row r="319" spans="16:20" x14ac:dyDescent="0.2">
      <c r="P319" s="19">
        <v>42767</v>
      </c>
      <c r="Q319">
        <v>12.946785714285713</v>
      </c>
      <c r="R319" s="73">
        <v>28</v>
      </c>
      <c r="S319" s="28">
        <f t="shared" si="5"/>
        <v>5.3516806027966739</v>
      </c>
      <c r="T319">
        <f>Q319/'App MODELE'!$Q$4*1000</f>
        <v>20.572005139170738</v>
      </c>
    </row>
    <row r="320" spans="16:20" x14ac:dyDescent="0.2">
      <c r="P320" s="19">
        <v>42795</v>
      </c>
      <c r="Q320">
        <v>1.9673870967741933</v>
      </c>
      <c r="R320" s="73">
        <v>31</v>
      </c>
      <c r="S320" s="28">
        <f t="shared" si="5"/>
        <v>0.73453819324006631</v>
      </c>
      <c r="T320">
        <f>Q320/'App MODELE'!$Q$4*1000</f>
        <v>3.1261116356408194</v>
      </c>
    </row>
    <row r="321" spans="16:20" x14ac:dyDescent="0.2">
      <c r="P321" s="19">
        <v>42826</v>
      </c>
      <c r="Q321">
        <v>3.3914</v>
      </c>
      <c r="R321" s="73">
        <v>30</v>
      </c>
      <c r="S321" s="28">
        <f t="shared" si="5"/>
        <v>1.3084104938271603</v>
      </c>
      <c r="T321">
        <f>Q321/'App MODELE'!$Q$4*1000</f>
        <v>5.3888200336860832</v>
      </c>
    </row>
    <row r="322" spans="16:20" x14ac:dyDescent="0.2">
      <c r="P322" s="19">
        <v>42856</v>
      </c>
      <c r="Q322">
        <v>0.2719032258064516</v>
      </c>
      <c r="R322" s="73">
        <v>31</v>
      </c>
      <c r="S322" s="28">
        <f t="shared" si="5"/>
        <v>0.10151703472463099</v>
      </c>
      <c r="T322">
        <f>Q322/'App MODELE'!$Q$4*1000</f>
        <v>0.43204504052888992</v>
      </c>
    </row>
    <row r="323" spans="16:20" x14ac:dyDescent="0.2">
      <c r="P323" s="19">
        <v>42887</v>
      </c>
      <c r="Q323">
        <v>0.58366666666666633</v>
      </c>
      <c r="R323" s="73">
        <v>30</v>
      </c>
      <c r="S323" s="28">
        <f t="shared" ref="S323:S386" si="6">Q323/R323/24/3600*1000000</f>
        <v>0.22518004115226326</v>
      </c>
      <c r="T323">
        <f>Q323/'App MODELE'!$Q$4*1000</f>
        <v>0.92742661624347145</v>
      </c>
    </row>
    <row r="324" spans="16:20" x14ac:dyDescent="0.2">
      <c r="P324" s="19">
        <v>42917</v>
      </c>
      <c r="Q324">
        <v>2.0419354838709682E-2</v>
      </c>
      <c r="R324" s="73">
        <v>31</v>
      </c>
      <c r="S324" s="28">
        <f t="shared" si="6"/>
        <v>7.623713724129959E-3</v>
      </c>
      <c r="T324">
        <f>Q324/'App MODELE'!$Q$4*1000</f>
        <v>3.244566504387085E-2</v>
      </c>
    </row>
    <row r="325" spans="16:20" x14ac:dyDescent="0.2">
      <c r="P325" s="19">
        <v>42948</v>
      </c>
      <c r="Q325">
        <v>2.1126451612903225</v>
      </c>
      <c r="R325" s="73">
        <v>31</v>
      </c>
      <c r="S325" s="28">
        <f t="shared" si="6"/>
        <v>0.78877134158091489</v>
      </c>
      <c r="T325">
        <f>Q325/'App MODELE'!$Q$4*1000</f>
        <v>3.3569217931330004</v>
      </c>
    </row>
    <row r="326" spans="16:20" x14ac:dyDescent="0.2">
      <c r="P326" s="19">
        <v>42979</v>
      </c>
      <c r="Q326">
        <v>3.3966666666666673E-2</v>
      </c>
      <c r="R326" s="73">
        <v>30</v>
      </c>
      <c r="S326" s="28">
        <f t="shared" si="6"/>
        <v>1.3104423868312759E-2</v>
      </c>
      <c r="T326">
        <f>Q326/'App MODELE'!$Q$4*1000</f>
        <v>5.3971885891039295E-2</v>
      </c>
    </row>
    <row r="327" spans="16:20" x14ac:dyDescent="0.2">
      <c r="P327" s="19">
        <v>43009</v>
      </c>
      <c r="Q327">
        <v>0</v>
      </c>
      <c r="R327" s="73">
        <v>31</v>
      </c>
      <c r="S327" s="28">
        <f t="shared" si="6"/>
        <v>0</v>
      </c>
      <c r="T327">
        <f>Q327/'App MODELE'!$Q$4*1000</f>
        <v>0</v>
      </c>
    </row>
    <row r="328" spans="16:20" x14ac:dyDescent="0.2">
      <c r="P328" s="19">
        <v>43040</v>
      </c>
      <c r="Q328">
        <v>0.88033333333333319</v>
      </c>
      <c r="R328" s="73">
        <v>30</v>
      </c>
      <c r="S328" s="28">
        <f t="shared" si="6"/>
        <v>0.33963477366255135</v>
      </c>
      <c r="T328">
        <f>Q328/'App MODELE'!$Q$4*1000</f>
        <v>1.3988199277550024</v>
      </c>
    </row>
    <row r="329" spans="16:20" x14ac:dyDescent="0.2">
      <c r="P329" s="19">
        <v>43070</v>
      </c>
      <c r="Q329">
        <v>6.7463870967741943</v>
      </c>
      <c r="R329" s="73">
        <v>31</v>
      </c>
      <c r="S329" s="28">
        <f t="shared" si="6"/>
        <v>2.5188123867884538</v>
      </c>
      <c r="T329">
        <f>Q329/'App MODELE'!$Q$4*1000</f>
        <v>10.719781194226005</v>
      </c>
    </row>
    <row r="330" spans="16:20" x14ac:dyDescent="0.2">
      <c r="P330" s="19">
        <v>43101</v>
      </c>
      <c r="Q330">
        <v>15.743806451612901</v>
      </c>
      <c r="R330" s="73">
        <v>31</v>
      </c>
      <c r="S330" s="28">
        <f t="shared" si="6"/>
        <v>5.8780639380275179</v>
      </c>
      <c r="T330">
        <f>Q330/'App MODELE'!$Q$4*1000</f>
        <v>25.016376603446311</v>
      </c>
    </row>
    <row r="331" spans="16:20" x14ac:dyDescent="0.2">
      <c r="P331" s="19">
        <v>43132</v>
      </c>
      <c r="Q331">
        <v>15.356785714285715</v>
      </c>
      <c r="R331" s="73">
        <v>28</v>
      </c>
      <c r="S331" s="28">
        <f t="shared" si="6"/>
        <v>6.3478776927437641</v>
      </c>
      <c r="T331">
        <f>Q331/'App MODELE'!$Q$4*1000</f>
        <v>24.401413725944188</v>
      </c>
    </row>
    <row r="332" spans="16:20" x14ac:dyDescent="0.2">
      <c r="P332" s="19">
        <v>43160</v>
      </c>
      <c r="Q332">
        <v>32.414516129032265</v>
      </c>
      <c r="R332" s="73">
        <v>31</v>
      </c>
      <c r="S332" s="28">
        <f t="shared" si="6"/>
        <v>12.102193895248007</v>
      </c>
      <c r="T332">
        <f>Q332/'App MODELE'!$Q$4*1000</f>
        <v>51.50557112059024</v>
      </c>
    </row>
    <row r="333" spans="16:20" x14ac:dyDescent="0.2">
      <c r="P333" s="19">
        <v>43191</v>
      </c>
      <c r="Q333">
        <v>19.405333333333331</v>
      </c>
      <c r="R333" s="73">
        <v>30</v>
      </c>
      <c r="S333" s="28">
        <f t="shared" si="6"/>
        <v>7.4866255144032916</v>
      </c>
      <c r="T333">
        <f>Q333/'App MODELE'!$Q$4*1000</f>
        <v>30.834419126916025</v>
      </c>
    </row>
    <row r="334" spans="16:20" x14ac:dyDescent="0.2">
      <c r="P334" s="19">
        <v>43221</v>
      </c>
      <c r="Q334">
        <v>9.81838709677419</v>
      </c>
      <c r="R334" s="73">
        <v>31</v>
      </c>
      <c r="S334" s="28">
        <f t="shared" si="6"/>
        <v>3.6657657918063729</v>
      </c>
      <c r="T334">
        <f>Q334/'App MODELE'!$Q$4*1000</f>
        <v>15.601085417698206</v>
      </c>
    </row>
    <row r="335" spans="16:20" x14ac:dyDescent="0.2">
      <c r="P335" s="19">
        <v>43252</v>
      </c>
      <c r="Q335">
        <v>0.53163333333333318</v>
      </c>
      <c r="R335" s="73">
        <v>30</v>
      </c>
      <c r="S335" s="28">
        <f t="shared" si="6"/>
        <v>0.2051054526748971</v>
      </c>
      <c r="T335">
        <f>Q335/'App MODELE'!$Q$4*1000</f>
        <v>0.84474740733678644</v>
      </c>
    </row>
    <row r="336" spans="16:20" x14ac:dyDescent="0.2">
      <c r="P336" s="19">
        <v>43282</v>
      </c>
      <c r="Q336">
        <v>0.10174193548387095</v>
      </c>
      <c r="R336" s="73">
        <v>31</v>
      </c>
      <c r="S336" s="28">
        <f t="shared" si="6"/>
        <v>3.7986087023547999E-2</v>
      </c>
      <c r="T336">
        <f>Q336/'App MODELE'!$Q$4*1000</f>
        <v>0.16166449849663289</v>
      </c>
    </row>
    <row r="337" spans="16:20" x14ac:dyDescent="0.2">
      <c r="P337" s="19">
        <v>43313</v>
      </c>
      <c r="Q337">
        <v>0</v>
      </c>
      <c r="R337" s="73">
        <v>31</v>
      </c>
      <c r="S337" s="28">
        <f t="shared" si="6"/>
        <v>0</v>
      </c>
      <c r="T337">
        <f>Q337/'App MODELE'!$Q$4*1000</f>
        <v>0</v>
      </c>
    </row>
    <row r="338" spans="16:20" x14ac:dyDescent="0.2">
      <c r="P338" s="19">
        <v>43344</v>
      </c>
      <c r="Q338">
        <v>4.8513000000000002</v>
      </c>
      <c r="R338" s="73">
        <v>30</v>
      </c>
      <c r="S338" s="28">
        <f t="shared" si="6"/>
        <v>1.8716435185185185</v>
      </c>
      <c r="T338">
        <f>Q338/'App MODELE'!$Q$4*1000</f>
        <v>7.7085518161883879</v>
      </c>
    </row>
    <row r="339" spans="16:20" x14ac:dyDescent="0.2">
      <c r="P339" s="19">
        <v>43374</v>
      </c>
      <c r="Q339">
        <v>14.287870967741934</v>
      </c>
      <c r="R339" s="73">
        <v>31</v>
      </c>
      <c r="S339" s="28">
        <f t="shared" si="6"/>
        <v>5.3344799013373416</v>
      </c>
      <c r="T339">
        <f>Q339/'App MODELE'!$Q$4*1000</f>
        <v>22.702944303146047</v>
      </c>
    </row>
    <row r="340" spans="16:20" x14ac:dyDescent="0.2">
      <c r="P340" s="19">
        <v>43405</v>
      </c>
      <c r="Q340">
        <v>16.809000000000001</v>
      </c>
      <c r="R340" s="73">
        <v>30</v>
      </c>
      <c r="S340" s="28">
        <f t="shared" si="6"/>
        <v>6.4849537037037042</v>
      </c>
      <c r="T340">
        <f>Q340/'App MODELE'!$Q$4*1000</f>
        <v>26.708933168080847</v>
      </c>
    </row>
    <row r="341" spans="16:20" x14ac:dyDescent="0.2">
      <c r="P341" s="19">
        <v>43435</v>
      </c>
      <c r="Q341">
        <v>1.5000967741935491</v>
      </c>
      <c r="R341" s="73">
        <v>31</v>
      </c>
      <c r="S341" s="28">
        <f t="shared" si="6"/>
        <v>0.56007197363857131</v>
      </c>
      <c r="T341">
        <f>Q341/'App MODELE'!$Q$4*1000</f>
        <v>2.383603098791669</v>
      </c>
    </row>
    <row r="342" spans="16:20" x14ac:dyDescent="0.2">
      <c r="P342" s="19">
        <v>43466</v>
      </c>
      <c r="Q342">
        <v>2.1314193548387093</v>
      </c>
      <c r="R342" s="73">
        <v>31</v>
      </c>
      <c r="S342" s="28">
        <f t="shared" si="6"/>
        <v>0.79578082244575454</v>
      </c>
      <c r="T342">
        <f>Q342/'App MODELE'!$Q$4*1000</f>
        <v>3.3867533524624358</v>
      </c>
    </row>
    <row r="343" spans="16:20" x14ac:dyDescent="0.2">
      <c r="P343" s="19">
        <v>43497</v>
      </c>
      <c r="Q343">
        <v>1.3489642857142854</v>
      </c>
      <c r="R343" s="73">
        <v>28</v>
      </c>
      <c r="S343" s="28">
        <f t="shared" si="6"/>
        <v>0.55760759164776996</v>
      </c>
      <c r="T343">
        <f>Q343/'App MODELE'!$Q$4*1000</f>
        <v>2.143458680068461</v>
      </c>
    </row>
    <row r="344" spans="16:20" x14ac:dyDescent="0.2">
      <c r="P344" s="19">
        <v>43525</v>
      </c>
      <c r="Q344">
        <v>1.3029354838709677</v>
      </c>
      <c r="R344" s="73">
        <v>31</v>
      </c>
      <c r="S344" s="28">
        <f t="shared" si="6"/>
        <v>0.48646038077619758</v>
      </c>
      <c r="T344">
        <f>Q344/'App MODELE'!$Q$4*1000</f>
        <v>2.0703204688577994</v>
      </c>
    </row>
    <row r="345" spans="16:20" x14ac:dyDescent="0.2">
      <c r="P345" s="19">
        <v>43556</v>
      </c>
      <c r="Q345">
        <v>5.8945333333333316</v>
      </c>
      <c r="R345" s="73">
        <v>30</v>
      </c>
      <c r="S345" s="28">
        <f t="shared" si="6"/>
        <v>2.2741255144032912</v>
      </c>
      <c r="T345">
        <f>Q345/'App MODELE'!$Q$4*1000</f>
        <v>9.3662143409497745</v>
      </c>
    </row>
    <row r="346" spans="16:20" x14ac:dyDescent="0.2">
      <c r="P346" s="19">
        <v>43586</v>
      </c>
      <c r="Q346">
        <v>1.3866774193548386</v>
      </c>
      <c r="R346" s="73">
        <v>31</v>
      </c>
      <c r="S346" s="28">
        <f t="shared" si="6"/>
        <v>0.5177260376922187</v>
      </c>
      <c r="T346">
        <f>Q346/'App MODELE'!$Q$4*1000</f>
        <v>2.2033835754200251</v>
      </c>
    </row>
    <row r="347" spans="16:20" x14ac:dyDescent="0.2">
      <c r="P347" s="19">
        <v>43617</v>
      </c>
      <c r="Q347">
        <v>9.3333333333333322E-4</v>
      </c>
      <c r="R347" s="73">
        <v>30</v>
      </c>
      <c r="S347" s="28">
        <f t="shared" si="6"/>
        <v>3.6008230452674899E-4</v>
      </c>
      <c r="T347">
        <f>Q347/'App MODELE'!$Q$4*1000</f>
        <v>1.4830351373396466E-3</v>
      </c>
    </row>
    <row r="348" spans="16:20" x14ac:dyDescent="0.2">
      <c r="P348" s="19">
        <v>43647</v>
      </c>
      <c r="Q348">
        <v>0</v>
      </c>
      <c r="R348" s="73">
        <v>31</v>
      </c>
      <c r="S348" s="28">
        <f t="shared" si="6"/>
        <v>0</v>
      </c>
      <c r="T348">
        <f>Q348/'App MODELE'!$Q$4*1000</f>
        <v>0</v>
      </c>
    </row>
    <row r="349" spans="16:20" x14ac:dyDescent="0.2">
      <c r="P349" s="19">
        <v>43678</v>
      </c>
      <c r="Q349">
        <v>0</v>
      </c>
      <c r="R349" s="73">
        <v>31</v>
      </c>
      <c r="S349" s="28">
        <f t="shared" si="6"/>
        <v>0</v>
      </c>
      <c r="T349">
        <f>Q349/'App MODELE'!$Q$4*1000</f>
        <v>0</v>
      </c>
    </row>
    <row r="350" spans="16:20" x14ac:dyDescent="0.2">
      <c r="P350" s="19">
        <v>43709</v>
      </c>
      <c r="Q350">
        <v>4.7359999999999989</v>
      </c>
      <c r="R350" s="73">
        <v>30</v>
      </c>
      <c r="S350" s="28">
        <f t="shared" si="6"/>
        <v>1.8271604938271602</v>
      </c>
      <c r="T350">
        <f>Q350/'App MODELE'!$Q$4*1000</f>
        <v>7.5253440111863199</v>
      </c>
    </row>
    <row r="351" spans="16:20" x14ac:dyDescent="0.2">
      <c r="P351" s="19">
        <v>43739</v>
      </c>
      <c r="Q351">
        <v>7.5225806451612934E-2</v>
      </c>
      <c r="R351" s="73">
        <v>31</v>
      </c>
      <c r="S351" s="28">
        <f t="shared" si="6"/>
        <v>2.8086098585578305E-2</v>
      </c>
      <c r="T351">
        <f>Q351/'App MODELE'!$Q$4*1000</f>
        <v>0.11953126521691443</v>
      </c>
    </row>
    <row r="352" spans="16:20" x14ac:dyDescent="0.2">
      <c r="P352" s="19">
        <v>43770</v>
      </c>
      <c r="Q352">
        <v>1.7259</v>
      </c>
      <c r="R352" s="73">
        <v>30</v>
      </c>
      <c r="S352" s="28">
        <f t="shared" si="6"/>
        <v>0.66585648148148147</v>
      </c>
      <c r="T352">
        <f>Q352/'App MODELE'!$Q$4*1000</f>
        <v>2.7423967966441034</v>
      </c>
    </row>
    <row r="353" spans="16:20" x14ac:dyDescent="0.2">
      <c r="P353" s="19">
        <v>43800</v>
      </c>
      <c r="Q353">
        <v>8.4344516129032243</v>
      </c>
      <c r="R353" s="73">
        <v>31</v>
      </c>
      <c r="S353" s="28">
        <f t="shared" si="6"/>
        <v>3.1490634755463054</v>
      </c>
      <c r="T353">
        <f>Q353/'App MODELE'!$Q$4*1000</f>
        <v>13.402058685135577</v>
      </c>
    </row>
    <row r="354" spans="16:20" x14ac:dyDescent="0.2">
      <c r="P354" s="19">
        <v>43831</v>
      </c>
      <c r="Q354">
        <v>0.86945161290322581</v>
      </c>
      <c r="R354" s="73">
        <v>31</v>
      </c>
      <c r="S354" s="28">
        <f t="shared" si="6"/>
        <v>0.32461604424403595</v>
      </c>
      <c r="T354">
        <f>Q354/'App MODELE'!$Q$4*1000</f>
        <v>1.3815292415915494</v>
      </c>
    </row>
    <row r="355" spans="16:20" x14ac:dyDescent="0.2">
      <c r="P355" s="19">
        <v>43862</v>
      </c>
      <c r="Q355">
        <v>0.28437931034482761</v>
      </c>
      <c r="R355" s="73">
        <v>29</v>
      </c>
      <c r="S355" s="28">
        <f t="shared" si="6"/>
        <v>0.11349748976086672</v>
      </c>
      <c r="T355">
        <f>Q355/'App MODELE'!$Q$4*1000</f>
        <v>0.45186911740049512</v>
      </c>
    </row>
    <row r="356" spans="16:20" x14ac:dyDescent="0.2">
      <c r="P356" s="19">
        <v>43891</v>
      </c>
      <c r="Q356">
        <v>8.4880967741935489</v>
      </c>
      <c r="R356" s="73">
        <v>31</v>
      </c>
      <c r="S356" s="28">
        <f t="shared" si="6"/>
        <v>3.1690922842717852</v>
      </c>
      <c r="T356">
        <f>Q356/'App MODELE'!$Q$4*1000</f>
        <v>13.487299034216081</v>
      </c>
    </row>
    <row r="357" spans="16:20" x14ac:dyDescent="0.2">
      <c r="P357" s="19">
        <v>43922</v>
      </c>
      <c r="Q357">
        <v>6.067566666666667</v>
      </c>
      <c r="R357" s="73">
        <v>30</v>
      </c>
      <c r="S357" s="28">
        <f t="shared" si="6"/>
        <v>2.3408822016460906</v>
      </c>
      <c r="T357">
        <f>Q357/'App MODELE'!$Q$4*1000</f>
        <v>9.6411584623044249</v>
      </c>
    </row>
    <row r="358" spans="16:20" x14ac:dyDescent="0.2">
      <c r="P358" s="19">
        <v>43952</v>
      </c>
      <c r="Q358">
        <v>9.9595483870967758</v>
      </c>
      <c r="R358" s="73">
        <v>31</v>
      </c>
      <c r="S358" s="28">
        <f t="shared" si="6"/>
        <v>3.7184693798897754</v>
      </c>
      <c r="T358">
        <f>Q358/'App MODELE'!$Q$4*1000</f>
        <v>15.825385939391705</v>
      </c>
    </row>
    <row r="359" spans="16:20" x14ac:dyDescent="0.2">
      <c r="P359" s="19">
        <v>43983</v>
      </c>
      <c r="Q359">
        <v>0.21253333333333319</v>
      </c>
      <c r="R359" s="73">
        <v>30</v>
      </c>
      <c r="S359" s="28">
        <f t="shared" si="6"/>
        <v>8.1995884773662486E-2</v>
      </c>
      <c r="T359">
        <f>Q359/'App MODELE'!$Q$4*1000</f>
        <v>0.33770828698848504</v>
      </c>
    </row>
    <row r="360" spans="16:20" x14ac:dyDescent="0.2">
      <c r="P360" s="19">
        <v>44013</v>
      </c>
      <c r="Q360">
        <v>0</v>
      </c>
      <c r="R360" s="73">
        <v>31</v>
      </c>
      <c r="S360" s="28">
        <f t="shared" si="6"/>
        <v>0</v>
      </c>
      <c r="T360">
        <f>Q360/'App MODELE'!$Q$4*1000</f>
        <v>0</v>
      </c>
    </row>
    <row r="361" spans="16:20" x14ac:dyDescent="0.2">
      <c r="P361" s="19">
        <v>44044</v>
      </c>
      <c r="Q361">
        <v>1.6825806451612899</v>
      </c>
      <c r="R361" s="73">
        <v>31</v>
      </c>
      <c r="S361" s="28">
        <f t="shared" si="6"/>
        <v>0.62820364589355204</v>
      </c>
      <c r="T361">
        <f>Q361/'App MODELE'!$Q$4*1000</f>
        <v>2.673563805194791</v>
      </c>
    </row>
    <row r="362" spans="16:20" x14ac:dyDescent="0.2">
      <c r="P362" s="19">
        <v>44075</v>
      </c>
      <c r="Q362">
        <v>0.29083333333333328</v>
      </c>
      <c r="R362" s="73">
        <v>30</v>
      </c>
      <c r="S362" s="28">
        <f t="shared" si="6"/>
        <v>0.11220421810699586</v>
      </c>
      <c r="T362">
        <f>Q362/'App MODELE'!$Q$4*1000</f>
        <v>0.46212434190315771</v>
      </c>
    </row>
    <row r="363" spans="16:20" x14ac:dyDescent="0.2">
      <c r="P363" s="19">
        <v>44105</v>
      </c>
      <c r="Q363">
        <v>0.91903225806451594</v>
      </c>
      <c r="R363" s="73">
        <v>31</v>
      </c>
      <c r="S363" s="28">
        <f t="shared" si="6"/>
        <v>0.34312733649362159</v>
      </c>
      <c r="T363">
        <f>Q363/'App MODELE'!$Q$4*1000</f>
        <v>1.4603112118481518</v>
      </c>
    </row>
    <row r="364" spans="16:20" x14ac:dyDescent="0.2">
      <c r="P364" s="19">
        <v>44136</v>
      </c>
      <c r="Q364">
        <v>1.3530000000000002</v>
      </c>
      <c r="R364" s="73">
        <v>30</v>
      </c>
      <c r="S364" s="28">
        <f t="shared" si="6"/>
        <v>0.52199074074074081</v>
      </c>
      <c r="T364">
        <f>Q364/'App MODELE'!$Q$4*1000</f>
        <v>2.1498712937362954</v>
      </c>
    </row>
    <row r="365" spans="16:20" x14ac:dyDescent="0.2">
      <c r="P365" s="19">
        <v>44166</v>
      </c>
      <c r="Q365">
        <v>1.0955483870967737</v>
      </c>
      <c r="R365" s="73">
        <v>31</v>
      </c>
      <c r="S365" s="28">
        <f t="shared" si="6"/>
        <v>0.40903090916098184</v>
      </c>
      <c r="T365">
        <f>Q365/'App MODELE'!$Q$4*1000</f>
        <v>1.7407893779145989</v>
      </c>
    </row>
    <row r="366" spans="16:20" x14ac:dyDescent="0.2">
      <c r="P366" s="19">
        <v>44197</v>
      </c>
      <c r="Q366">
        <v>7.4305483870967732</v>
      </c>
      <c r="R366" s="73">
        <v>31</v>
      </c>
      <c r="S366" s="28">
        <f t="shared" si="6"/>
        <v>2.774248949782248</v>
      </c>
      <c r="T366">
        <f>Q366/'App MODELE'!$Q$4*1000</f>
        <v>11.80689037260745</v>
      </c>
    </row>
    <row r="367" spans="16:20" x14ac:dyDescent="0.2">
      <c r="P367" s="19">
        <v>44228</v>
      </c>
      <c r="Q367">
        <v>1.9993214285714287</v>
      </c>
      <c r="R367" s="73">
        <v>28</v>
      </c>
      <c r="S367" s="28">
        <f t="shared" si="6"/>
        <v>0.82643908257747556</v>
      </c>
      <c r="T367">
        <f>Q367/'App MODELE'!$Q$4*1000</f>
        <v>3.1768542100794939</v>
      </c>
    </row>
    <row r="368" spans="16:20" x14ac:dyDescent="0.2">
      <c r="P368" s="19">
        <v>44256</v>
      </c>
      <c r="Q368">
        <v>9.2916129032258077</v>
      </c>
      <c r="R368" s="73">
        <v>31</v>
      </c>
      <c r="S368" s="28">
        <f t="shared" si="6"/>
        <v>3.4690908390179986</v>
      </c>
      <c r="T368">
        <f>Q368/'App MODELE'!$Q$4*1000</f>
        <v>14.764059019331057</v>
      </c>
    </row>
    <row r="369" spans="16:20" x14ac:dyDescent="0.2">
      <c r="P369" s="19">
        <v>44287</v>
      </c>
      <c r="Q369">
        <v>13.600966666666665</v>
      </c>
      <c r="R369" s="73">
        <v>30</v>
      </c>
      <c r="S369" s="28">
        <f t="shared" si="6"/>
        <v>5.2472865226337442</v>
      </c>
      <c r="T369">
        <f>Q369/'App MODELE'!$Q$4*1000</f>
        <v>21.611476573341378</v>
      </c>
    </row>
    <row r="370" spans="16:20" x14ac:dyDescent="0.2">
      <c r="P370" s="19">
        <v>44317</v>
      </c>
      <c r="Q370">
        <v>1.7347741935483869</v>
      </c>
      <c r="R370" s="73">
        <v>31</v>
      </c>
      <c r="S370" s="28">
        <f t="shared" si="6"/>
        <v>0.64769048444906918</v>
      </c>
      <c r="T370">
        <f>Q370/'App MODELE'!$Q$4*1000</f>
        <v>2.7564975904096145</v>
      </c>
    </row>
    <row r="371" spans="16:20" x14ac:dyDescent="0.2">
      <c r="P371" s="19">
        <v>44348</v>
      </c>
      <c r="Q371">
        <v>1.4033333333333337E-2</v>
      </c>
      <c r="R371" s="73">
        <v>30</v>
      </c>
      <c r="S371" s="28">
        <f t="shared" si="6"/>
        <v>5.4140946502057629E-3</v>
      </c>
      <c r="T371">
        <f>Q371/'App MODELE'!$Q$4*1000</f>
        <v>2.2298492600713978E-2</v>
      </c>
    </row>
    <row r="372" spans="16:20" x14ac:dyDescent="0.2">
      <c r="P372" s="19">
        <v>44378</v>
      </c>
      <c r="Q372">
        <v>0</v>
      </c>
      <c r="R372" s="73">
        <v>31</v>
      </c>
      <c r="S372" s="28">
        <f t="shared" si="6"/>
        <v>0</v>
      </c>
      <c r="T372">
        <f>Q372/'App MODELE'!$Q$4*1000</f>
        <v>0</v>
      </c>
    </row>
    <row r="373" spans="16:20" x14ac:dyDescent="0.2">
      <c r="P373" s="19">
        <v>44409</v>
      </c>
      <c r="Q373">
        <v>0</v>
      </c>
      <c r="R373" s="73">
        <v>31</v>
      </c>
      <c r="S373" s="28">
        <f t="shared" si="6"/>
        <v>0</v>
      </c>
      <c r="T373">
        <f>Q373/'App MODELE'!$Q$4*1000</f>
        <v>0</v>
      </c>
    </row>
    <row r="374" spans="16:20" x14ac:dyDescent="0.2">
      <c r="P374" s="19">
        <v>44440</v>
      </c>
      <c r="Q374">
        <v>0</v>
      </c>
      <c r="R374" s="73">
        <v>30</v>
      </c>
      <c r="S374" s="28">
        <f t="shared" si="6"/>
        <v>0</v>
      </c>
      <c r="T374">
        <f>Q374/'App MODELE'!$Q$4*1000</f>
        <v>0</v>
      </c>
    </row>
    <row r="375" spans="16:20" x14ac:dyDescent="0.2">
      <c r="P375" s="19">
        <v>44470</v>
      </c>
      <c r="Q375">
        <v>0</v>
      </c>
      <c r="R375" s="73">
        <v>31</v>
      </c>
      <c r="S375" s="28">
        <f t="shared" si="6"/>
        <v>0</v>
      </c>
      <c r="T375">
        <f>Q375/'App MODELE'!$Q$4*1000</f>
        <v>0</v>
      </c>
    </row>
    <row r="376" spans="16:20" x14ac:dyDescent="0.2">
      <c r="P376" s="19">
        <v>44501</v>
      </c>
      <c r="Q376">
        <v>0</v>
      </c>
      <c r="R376" s="73">
        <v>30</v>
      </c>
      <c r="S376" s="28">
        <f t="shared" si="6"/>
        <v>0</v>
      </c>
      <c r="T376">
        <f>Q376/'App MODELE'!$Q$4*1000</f>
        <v>0</v>
      </c>
    </row>
    <row r="377" spans="16:20" x14ac:dyDescent="0.2">
      <c r="P377" s="19">
        <v>44531</v>
      </c>
      <c r="Q377">
        <v>1.1362452258064513</v>
      </c>
      <c r="R377" s="73">
        <v>31</v>
      </c>
      <c r="S377" s="28">
        <f t="shared" si="6"/>
        <v>0.42422536805796413</v>
      </c>
      <c r="T377">
        <f>Q377/'App MODELE'!$Q$4*1000</f>
        <v>1.8054552798272019</v>
      </c>
    </row>
    <row r="378" spans="16:20" x14ac:dyDescent="0.2">
      <c r="P378" s="19">
        <v>44562</v>
      </c>
      <c r="Q378">
        <v>0.18988399999999997</v>
      </c>
      <c r="R378" s="73">
        <v>31</v>
      </c>
      <c r="S378" s="28">
        <f t="shared" si="6"/>
        <v>7.0894563918757453E-2</v>
      </c>
      <c r="T378">
        <f>Q378/'App MODELE'!$Q$4*1000</f>
        <v>0.30171926144850159</v>
      </c>
    </row>
    <row r="379" spans="16:20" x14ac:dyDescent="0.2">
      <c r="P379" s="19">
        <v>44593</v>
      </c>
      <c r="Q379">
        <v>1.8504375357142859</v>
      </c>
      <c r="R379" s="73">
        <v>28</v>
      </c>
      <c r="S379" s="28">
        <f t="shared" si="6"/>
        <v>0.76489646813586565</v>
      </c>
      <c r="T379">
        <f>Q379/'App MODELE'!$Q$4*1000</f>
        <v>2.9402827338390787</v>
      </c>
    </row>
    <row r="380" spans="16:20" x14ac:dyDescent="0.2">
      <c r="P380" s="19">
        <v>44621</v>
      </c>
      <c r="Q380">
        <v>1.5369549677419352</v>
      </c>
      <c r="R380" s="73">
        <v>31</v>
      </c>
      <c r="S380" s="28">
        <f t="shared" si="6"/>
        <v>0.57383324661810609</v>
      </c>
      <c r="T380">
        <f>Q380/'App MODELE'!$Q$4*1000</f>
        <v>2.4421695232178715</v>
      </c>
    </row>
    <row r="381" spans="16:20" x14ac:dyDescent="0.2">
      <c r="P381" s="19">
        <v>44652</v>
      </c>
      <c r="Q381">
        <v>0.78828513333333328</v>
      </c>
      <c r="R381" s="73">
        <v>30</v>
      </c>
      <c r="S381" s="28">
        <f t="shared" si="6"/>
        <v>0.30412235082304528</v>
      </c>
      <c r="T381">
        <f>Q381/'App MODELE'!$Q$4*1000</f>
        <v>1.2525584474740732</v>
      </c>
    </row>
    <row r="382" spans="16:20" x14ac:dyDescent="0.2">
      <c r="P382" s="19">
        <v>44682</v>
      </c>
      <c r="Q382">
        <v>0.27201116129032249</v>
      </c>
      <c r="R382" s="73">
        <v>31</v>
      </c>
      <c r="S382" s="28">
        <f t="shared" si="6"/>
        <v>0.10155733321771299</v>
      </c>
      <c r="T382">
        <f>Q382/'App MODELE'!$Q$4*1000</f>
        <v>0.43221654636654666</v>
      </c>
    </row>
    <row r="383" spans="16:20" x14ac:dyDescent="0.2">
      <c r="P383" s="19">
        <v>44713</v>
      </c>
      <c r="Q383">
        <v>0.7187817666666666</v>
      </c>
      <c r="R383" s="73">
        <v>30</v>
      </c>
      <c r="S383" s="28">
        <f t="shared" si="6"/>
        <v>0.2773077803497942</v>
      </c>
      <c r="T383">
        <f>Q383/'App MODELE'!$Q$4*1000</f>
        <v>1.1421199457632862</v>
      </c>
    </row>
    <row r="384" spans="16:20" x14ac:dyDescent="0.2">
      <c r="P384" s="19">
        <v>44743</v>
      </c>
      <c r="Q384">
        <v>0.37632683870967759</v>
      </c>
      <c r="R384" s="73">
        <v>31</v>
      </c>
      <c r="S384" s="28">
        <f t="shared" si="6"/>
        <v>0.14050434539638501</v>
      </c>
      <c r="T384">
        <f>Q384/'App MODELE'!$Q$4*1000</f>
        <v>0.59797063385400195</v>
      </c>
    </row>
    <row r="385" spans="16:20" x14ac:dyDescent="0.2">
      <c r="P385" s="19">
        <v>44774</v>
      </c>
      <c r="Q385">
        <v>0.17760964516129035</v>
      </c>
      <c r="R385" s="73">
        <v>31</v>
      </c>
      <c r="S385" s="28">
        <f t="shared" si="6"/>
        <v>6.6311844818283436E-2</v>
      </c>
      <c r="T385">
        <f>Q385/'App MODELE'!$Q$4*1000</f>
        <v>0.28221572625495017</v>
      </c>
    </row>
    <row r="386" spans="16:20" x14ac:dyDescent="0.2">
      <c r="P386" s="19">
        <v>44805</v>
      </c>
      <c r="Q386">
        <v>1.0663828999999996</v>
      </c>
      <c r="R386" s="73">
        <v>30</v>
      </c>
      <c r="S386" s="28">
        <f t="shared" si="6"/>
        <v>0.41141315586419736</v>
      </c>
      <c r="T386">
        <f>Q386/'App MODELE'!$Q$4*1000</f>
        <v>1.6944464041694467</v>
      </c>
    </row>
    <row r="387" spans="16:20" x14ac:dyDescent="0.2">
      <c r="P387" s="19">
        <v>44835</v>
      </c>
      <c r="Q387">
        <v>8.3053626451612903</v>
      </c>
      <c r="R387" s="73">
        <v>31</v>
      </c>
      <c r="S387" s="28">
        <f t="shared" ref="S387:S397" si="7">Q387/R387/24/3600*1000000</f>
        <v>3.1008671763595022</v>
      </c>
      <c r="T387">
        <f>Q387/'App MODELE'!$Q$4*1000</f>
        <v>13.196940676202512</v>
      </c>
    </row>
    <row r="388" spans="16:20" x14ac:dyDescent="0.2">
      <c r="P388" s="19">
        <v>44866</v>
      </c>
      <c r="Q388">
        <v>5.6408600000000003E-2</v>
      </c>
      <c r="R388" s="73">
        <v>30</v>
      </c>
      <c r="S388" s="28">
        <f t="shared" si="7"/>
        <v>2.1762577160493828E-2</v>
      </c>
      <c r="T388">
        <f>Q388/'App MODELE'!$Q$4*1000</f>
        <v>8.9631359837289856E-2</v>
      </c>
    </row>
    <row r="389" spans="16:20" x14ac:dyDescent="0.2">
      <c r="P389" s="19">
        <v>44896</v>
      </c>
      <c r="Q389">
        <v>11.851063354838706</v>
      </c>
      <c r="R389" s="73">
        <v>31</v>
      </c>
      <c r="S389" s="28">
        <f t="shared" si="7"/>
        <v>4.4246801653370316</v>
      </c>
      <c r="T389">
        <f>Q389/'App MODELE'!$Q$4*1000</f>
        <v>18.830939325068652</v>
      </c>
    </row>
    <row r="390" spans="16:20" x14ac:dyDescent="0.2">
      <c r="P390" s="19">
        <v>44927</v>
      </c>
      <c r="Q390">
        <v>0.2176203870967742</v>
      </c>
      <c r="R390" s="73">
        <v>31</v>
      </c>
      <c r="S390" s="28">
        <f t="shared" si="7"/>
        <v>8.1250144525378654E-2</v>
      </c>
      <c r="T390">
        <f>Q390/'App MODELE'!$Q$4*1000</f>
        <v>0.34579144357068392</v>
      </c>
    </row>
    <row r="391" spans="16:20" x14ac:dyDescent="0.2">
      <c r="P391" s="19">
        <v>44958</v>
      </c>
      <c r="Q391">
        <v>9.9090243571428562</v>
      </c>
      <c r="R391" s="73">
        <v>28</v>
      </c>
      <c r="S391" s="28">
        <f t="shared" si="7"/>
        <v>4.0959922111205591</v>
      </c>
      <c r="T391">
        <f>Q391/'App MODELE'!$Q$4*1000</f>
        <v>15.745104962568494</v>
      </c>
    </row>
    <row r="392" spans="16:20" x14ac:dyDescent="0.2">
      <c r="P392" s="19">
        <v>44986</v>
      </c>
      <c r="Q392">
        <v>0.38374590322580659</v>
      </c>
      <c r="R392" s="73">
        <v>31</v>
      </c>
      <c r="S392" s="28">
        <f t="shared" si="7"/>
        <v>0.14327430675993377</v>
      </c>
      <c r="T392">
        <f>Q392/'App MODELE'!$Q$4*1000</f>
        <v>0.6097592767435831</v>
      </c>
    </row>
    <row r="393" spans="16:20" x14ac:dyDescent="0.2">
      <c r="P393" s="19">
        <v>45017</v>
      </c>
      <c r="Q393">
        <v>0.26658736666666671</v>
      </c>
      <c r="R393" s="73">
        <v>30</v>
      </c>
      <c r="S393" s="28">
        <f t="shared" si="7"/>
        <v>0.10285006430041155</v>
      </c>
      <c r="T393">
        <f>Q393/'App MODELE'!$Q$4*1000</f>
        <v>0.42359831993305158</v>
      </c>
    </row>
    <row r="394" spans="16:20" x14ac:dyDescent="0.2">
      <c r="P394" s="19">
        <v>45047</v>
      </c>
      <c r="Q394">
        <v>1.7729928709677416</v>
      </c>
      <c r="R394" s="73">
        <v>31</v>
      </c>
      <c r="S394" s="28">
        <f t="shared" si="7"/>
        <v>0.66195970391567405</v>
      </c>
      <c r="T394">
        <f>Q394/'App MODELE'!$Q$4*1000</f>
        <v>2.8172257777477063</v>
      </c>
    </row>
    <row r="395" spans="16:20" x14ac:dyDescent="0.2">
      <c r="P395" s="19">
        <v>45078</v>
      </c>
      <c r="Q395">
        <v>0.41117920000000002</v>
      </c>
      <c r="R395" s="73">
        <v>30</v>
      </c>
      <c r="S395" s="28">
        <f t="shared" si="7"/>
        <v>0.15863395061728397</v>
      </c>
      <c r="T395">
        <f>Q395/'App MODELE'!$Q$4*1000</f>
        <v>0.65334985858200645</v>
      </c>
    </row>
    <row r="396" spans="16:20" x14ac:dyDescent="0.2">
      <c r="P396" s="19">
        <v>45108</v>
      </c>
      <c r="Q396">
        <v>1.2389645161290323E-2</v>
      </c>
      <c r="R396" s="73">
        <v>31</v>
      </c>
      <c r="S396" s="28">
        <f t="shared" si="7"/>
        <v>4.6257635757505676E-3</v>
      </c>
      <c r="T396">
        <f>Q396/'App MODELE'!$Q$4*1000</f>
        <v>1.9686727621461089E-2</v>
      </c>
    </row>
    <row r="397" spans="16:20" x14ac:dyDescent="0.2">
      <c r="P397" s="19">
        <v>45139</v>
      </c>
      <c r="Q397">
        <v>1.2215292903225801</v>
      </c>
      <c r="R397" s="73">
        <v>31</v>
      </c>
      <c r="S397" s="28">
        <f t="shared" si="7"/>
        <v>0.45606678999498956</v>
      </c>
      <c r="T397">
        <f>Q397/'App MODELE'!$Q$4*1000</f>
        <v>1.9409687773263735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85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Q5" sqref="Q5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7" t="s">
        <v>115</v>
      </c>
      <c r="E1" s="87"/>
      <c r="F1" s="87"/>
      <c r="G1" s="87"/>
    </row>
    <row r="2" spans="1:17" x14ac:dyDescent="0.2">
      <c r="C2" s="27"/>
      <c r="D2" s="41" t="s">
        <v>45</v>
      </c>
      <c r="E2" s="41" t="s">
        <v>46</v>
      </c>
      <c r="F2" s="41" t="s">
        <v>47</v>
      </c>
      <c r="G2" s="41" t="s">
        <v>48</v>
      </c>
      <c r="H2" s="41" t="s">
        <v>49</v>
      </c>
      <c r="I2" s="41" t="s">
        <v>50</v>
      </c>
      <c r="J2" s="41" t="s">
        <v>51</v>
      </c>
      <c r="K2" s="41" t="s">
        <v>52</v>
      </c>
      <c r="L2" s="41" t="s">
        <v>53</v>
      </c>
      <c r="M2" s="41" t="s">
        <v>54</v>
      </c>
      <c r="N2" s="41" t="s">
        <v>55</v>
      </c>
      <c r="O2" s="41" t="s">
        <v>56</v>
      </c>
      <c r="P2" s="41" t="s">
        <v>57</v>
      </c>
    </row>
    <row r="3" spans="1:17" x14ac:dyDescent="0.2">
      <c r="A3">
        <v>1939</v>
      </c>
      <c r="B3" t="s">
        <v>58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133</v>
      </c>
    </row>
    <row r="4" spans="1:17" ht="13.5" x14ac:dyDescent="0.25">
      <c r="A4">
        <v>1940</v>
      </c>
      <c r="B4" t="s">
        <v>58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86">
        <v>629.34</v>
      </c>
    </row>
    <row r="5" spans="1:17" x14ac:dyDescent="0.2">
      <c r="A5">
        <v>1941</v>
      </c>
      <c r="B5" t="s">
        <v>58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58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58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58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58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58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58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58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58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58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58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58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58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58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58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58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58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58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58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58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58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58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58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58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58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58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58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58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58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58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58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58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58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58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58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58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58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58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58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58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58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58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58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58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58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58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58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58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58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58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0.72317690269574064</v>
      </c>
      <c r="F54" s="52">
        <f>VLOOKUP(DATE!D53,'MODEL - pluie - débit'!$A$6:$O$761,15,FALSE)*$Q$4/1000</f>
        <v>2.6358526746352826</v>
      </c>
      <c r="G54" s="52">
        <f>VLOOKUP(DATE!E53,'MODEL - pluie - débit'!$A$6:$O$761,15,FALSE)*$Q$4/1000</f>
        <v>11.480214493886828</v>
      </c>
      <c r="H54" s="52">
        <f>VLOOKUP(DATE!F53,'MODEL - pluie - débit'!$A$6:$O$761,15,FALSE)*$Q$4/1000</f>
        <v>0.82113656552884251</v>
      </c>
      <c r="I54" s="52">
        <f>VLOOKUP(DATE!G53,'MODEL - pluie - débit'!$A$6:$O$761,15,FALSE)*$Q$4/1000</f>
        <v>15.005308804895064</v>
      </c>
      <c r="J54" s="52">
        <f>VLOOKUP(DATE!H53,'MODEL - pluie - débit'!$A$6:$O$761,15,FALSE)*$Q$4/1000</f>
        <v>47.0063763454975</v>
      </c>
      <c r="K54" s="52">
        <f>VLOOKUP(DATE!I53,'MODEL - pluie - débit'!$A$6:$O$761,15,FALSE)*$Q$4/1000</f>
        <v>13.56492315330174</v>
      </c>
      <c r="L54" s="52">
        <f>VLOOKUP(DATE!J53,'MODEL - pluie - débit'!$A$6:$O$761,15,FALSE)*$Q$4/1000</f>
        <v>3.9889777099832697</v>
      </c>
      <c r="M54" s="52">
        <f>VLOOKUP(DATE!K53,'MODEL - pluie - débit'!$A$6:$O$761,15,FALSE)*$Q$4/1000</f>
        <v>1.5158115297936421</v>
      </c>
      <c r="N54" s="52">
        <f>VLOOKUP(DATE!L53,'MODEL - pluie - débit'!$A$6:$O$761,15,FALSE)*$Q$4/1000</f>
        <v>0.57600838132158405</v>
      </c>
      <c r="O54" s="52">
        <f>VLOOKUP(DATE!M53,'MODEL - pluie - débit'!$A$6:$O$761,15,FALSE)*$Q$4/1000</f>
        <v>0.21888318490220196</v>
      </c>
      <c r="P54" s="36">
        <f t="shared" ref="P54:P66" si="0">SUM(D54:O54)</f>
        <v>97.536669746441689</v>
      </c>
    </row>
    <row r="55" spans="1:16" x14ac:dyDescent="0.2">
      <c r="A55">
        <v>1991</v>
      </c>
      <c r="B55" t="s">
        <v>58</v>
      </c>
      <c r="C55" s="27">
        <v>92</v>
      </c>
      <c r="D55" s="52">
        <f>VLOOKUP(DATE!B54,'MODEL - pluie - débit'!$A$6:$O$761,15,FALSE)*$Q$4/1000</f>
        <v>4.0143104315558968</v>
      </c>
      <c r="E55" s="52">
        <f>VLOOKUP(DATE!C54,'MODEL - pluie - débit'!$A$6:$O$761,15,FALSE)*$Q$4/1000</f>
        <v>5.268739938587407</v>
      </c>
      <c r="F55" s="52">
        <f>VLOOKUP(DATE!D54,'MODEL - pluie - débit'!$A$6:$O$761,15,FALSE)*$Q$4/1000</f>
        <v>1.2010558121953625E-2</v>
      </c>
      <c r="G55" s="52">
        <f>VLOOKUP(DATE!E54,'MODEL - pluie - débit'!$A$6:$O$761,15,FALSE)*$Q$4/1000</f>
        <v>0.6537642989868383</v>
      </c>
      <c r="H55" s="52">
        <f>VLOOKUP(DATE!F54,'MODEL - pluie - débit'!$A$6:$O$761,15,FALSE)*$Q$4/1000</f>
        <v>1.7343245928101039E-3</v>
      </c>
      <c r="I55" s="52">
        <f>VLOOKUP(DATE!G54,'MODEL - pluie - débit'!$A$6:$O$761,15,FALSE)*$Q$4/1000</f>
        <v>3.2525226027801688</v>
      </c>
      <c r="J55" s="52">
        <f>VLOOKUP(DATE!H54,'MODEL - pluie - débit'!$A$6:$O$761,15,FALSE)*$Q$4/1000</f>
        <v>5.1865679304395726</v>
      </c>
      <c r="K55" s="52">
        <f>VLOOKUP(DATE!I54,'MODEL - pluie - débit'!$A$6:$O$761,15,FALSE)*$Q$4/1000</f>
        <v>4.8255173939852165</v>
      </c>
      <c r="L55" s="52">
        <f>VLOOKUP(DATE!J54,'MODEL - pluie - débit'!$A$6:$O$761,15,FALSE)*$Q$4/1000</f>
        <v>2.3932178830436972</v>
      </c>
      <c r="M55" s="52">
        <f>VLOOKUP(DATE!K54,'MODEL - pluie - débit'!$A$6:$O$761,15,FALSE)*$Q$4/1000</f>
        <v>0.53859479027822821</v>
      </c>
      <c r="N55" s="52">
        <f>VLOOKUP(DATE!L54,'MODEL - pluie - débit'!$A$6:$O$761,15,FALSE)*$Q$4/1000</f>
        <v>5.2219410181579262E-6</v>
      </c>
      <c r="O55" s="52">
        <f>VLOOKUP(DATE!M54,'MODEL - pluie - débit'!$A$6:$O$761,15,FALSE)*$Q$4/1000</f>
        <v>1.9843375869000123E-6</v>
      </c>
      <c r="P55" s="36">
        <f t="shared" si="0"/>
        <v>26.146987358650392</v>
      </c>
    </row>
    <row r="56" spans="1:16" x14ac:dyDescent="0.2">
      <c r="A56">
        <v>1992</v>
      </c>
      <c r="B56" t="s">
        <v>58</v>
      </c>
      <c r="C56" s="27">
        <v>93</v>
      </c>
      <c r="D56" s="52">
        <f>VLOOKUP(DATE!B55,'MODEL - pluie - débit'!$A$6:$O$761,15,FALSE)*$Q$4/1000</f>
        <v>7.5404828302200456E-7</v>
      </c>
      <c r="E56" s="52">
        <f>VLOOKUP(DATE!C55,'MODEL - pluie - débit'!$A$6:$O$761,15,FALSE)*$Q$4/1000</f>
        <v>2.449182996082838</v>
      </c>
      <c r="F56" s="52">
        <f>VLOOKUP(DATE!D55,'MODEL - pluie - débit'!$A$6:$O$761,15,FALSE)*$Q$4/1000</f>
        <v>9.0573240994844609E-2</v>
      </c>
      <c r="G56" s="52">
        <f>VLOOKUP(DATE!E55,'MODEL - pluie - débit'!$A$6:$O$761,15,FALSE)*$Q$4/1000</f>
        <v>0.4666785846323091</v>
      </c>
      <c r="H56" s="52">
        <f>VLOOKUP(DATE!F55,'MODEL - pluie - débit'!$A$6:$O$761,15,FALSE)*$Q$4/1000</f>
        <v>0.37852885324178565</v>
      </c>
      <c r="I56" s="52">
        <f>VLOOKUP(DATE!G55,'MODEL - pluie - débit'!$A$6:$O$761,15,FALSE)*$Q$4/1000</f>
        <v>1.5625003813379466</v>
      </c>
      <c r="J56" s="52">
        <f>VLOOKUP(DATE!H55,'MODEL - pluie - débit'!$A$6:$O$761,15,FALSE)*$Q$4/1000</f>
        <v>5.4718534058035662</v>
      </c>
      <c r="K56" s="52">
        <f>VLOOKUP(DATE!I55,'MODEL - pluie - débit'!$A$6:$O$761,15,FALSE)*$Q$4/1000</f>
        <v>2.0692747629354278</v>
      </c>
      <c r="L56" s="52">
        <f>VLOOKUP(DATE!J55,'MODEL - pluie - débit'!$A$6:$O$761,15,FALSE)*$Q$4/1000</f>
        <v>1.4695110782662191</v>
      </c>
      <c r="M56" s="52">
        <f>VLOOKUP(DATE!K55,'MODEL - pluie - débit'!$A$6:$O$761,15,FALSE)*$Q$4/1000</f>
        <v>1.2458091748484018E-10</v>
      </c>
      <c r="N56" s="52">
        <f>VLOOKUP(DATE!L55,'MODEL - pluie - débit'!$A$6:$O$761,15,FALSE)*$Q$4/1000</f>
        <v>4.7340748644239274E-11</v>
      </c>
      <c r="O56" s="52">
        <f>VLOOKUP(DATE!M55,'MODEL - pluie - débit'!$A$6:$O$761,15,FALSE)*$Q$4/1000</f>
        <v>1.7989484484810922E-11</v>
      </c>
      <c r="P56" s="36">
        <f t="shared" si="0"/>
        <v>13.958104057533131</v>
      </c>
    </row>
    <row r="57" spans="1:16" x14ac:dyDescent="0.2">
      <c r="A57">
        <v>1993</v>
      </c>
      <c r="B57" t="s">
        <v>58</v>
      </c>
      <c r="C57" s="27">
        <v>94</v>
      </c>
      <c r="D57" s="52">
        <f>VLOOKUP(DATE!B56,'MODEL - pluie - débit'!$A$6:$O$761,15,FALSE)*$Q$4/1000</f>
        <v>6.8360041042281502E-12</v>
      </c>
      <c r="E57" s="52">
        <f>VLOOKUP(DATE!C56,'MODEL - pluie - débit'!$A$6:$O$761,15,FALSE)*$Q$4/1000</f>
        <v>2.4384664708103863</v>
      </c>
      <c r="F57" s="52">
        <f>VLOOKUP(DATE!D56,'MODEL - pluie - débit'!$A$6:$O$761,15,FALSE)*$Q$4/1000</f>
        <v>16.827694460019902</v>
      </c>
      <c r="G57" s="52">
        <f>VLOOKUP(DATE!E56,'MODEL - pluie - débit'!$A$6:$O$761,15,FALSE)*$Q$4/1000</f>
        <v>1.8854854841579258</v>
      </c>
      <c r="H57" s="52">
        <f>VLOOKUP(DATE!F56,'MODEL - pluie - débit'!$A$6:$O$761,15,FALSE)*$Q$4/1000</f>
        <v>4.6383328233343244</v>
      </c>
      <c r="I57" s="52">
        <f>VLOOKUP(DATE!G56,'MODEL - pluie - débit'!$A$6:$O$761,15,FALSE)*$Q$4/1000</f>
        <v>21.672050999917563</v>
      </c>
      <c r="J57" s="52">
        <f>VLOOKUP(DATE!H56,'MODEL - pluie - débit'!$A$6:$O$761,15,FALSE)*$Q$4/1000</f>
        <v>6.3568111529495575</v>
      </c>
      <c r="K57" s="52">
        <f>VLOOKUP(DATE!I56,'MODEL - pluie - débit'!$A$6:$O$761,15,FALSE)*$Q$4/1000</f>
        <v>1.4925177085505965</v>
      </c>
      <c r="L57" s="52">
        <f>VLOOKUP(DATE!J56,'MODEL - pluie - débit'!$A$6:$O$761,15,FALSE)*$Q$4/1000</f>
        <v>1.9868891498300481</v>
      </c>
      <c r="M57" s="52">
        <f>VLOOKUP(DATE!K56,'MODEL - pluie - débit'!$A$6:$O$761,15,FALSE)*$Q$4/1000</f>
        <v>0.21551955711470613</v>
      </c>
      <c r="N57" s="52">
        <f>VLOOKUP(DATE!L56,'MODEL - pluie - débit'!$A$6:$O$761,15,FALSE)*$Q$4/1000</f>
        <v>8.1897431703588333E-2</v>
      </c>
      <c r="O57" s="52">
        <f>VLOOKUP(DATE!M56,'MODEL - pluie - débit'!$A$6:$O$761,15,FALSE)*$Q$4/1000</f>
        <v>3.1121024047363569E-2</v>
      </c>
      <c r="P57" s="36">
        <f t="shared" si="0"/>
        <v>57.626786262442799</v>
      </c>
    </row>
    <row r="58" spans="1:16" x14ac:dyDescent="0.2">
      <c r="A58">
        <v>1994</v>
      </c>
      <c r="B58" t="s">
        <v>58</v>
      </c>
      <c r="C58" s="27">
        <v>95</v>
      </c>
      <c r="D58" s="52">
        <f>VLOOKUP(DATE!B57,'MODEL - pluie - débit'!$A$6:$O$761,15,FALSE)*$Q$4/1000</f>
        <v>1.1825989137998157E-2</v>
      </c>
      <c r="E58" s="52">
        <f>VLOOKUP(DATE!C57,'MODEL - pluie - débit'!$A$6:$O$761,15,FALSE)*$Q$4/1000</f>
        <v>3.1495407330609351</v>
      </c>
      <c r="F58" s="52">
        <f>VLOOKUP(DATE!D57,'MODEL - pluie - débit'!$A$6:$O$761,15,FALSE)*$Q$4/1000</f>
        <v>5.2181330959332542E-2</v>
      </c>
      <c r="G58" s="52">
        <f>VLOOKUP(DATE!E57,'MODEL - pluie - débit'!$A$6:$O$761,15,FALSE)*$Q$4/1000</f>
        <v>6.4891567598023502E-4</v>
      </c>
      <c r="H58" s="52">
        <f>VLOOKUP(DATE!F57,'MODEL - pluie - débit'!$A$6:$O$761,15,FALSE)*$Q$4/1000</f>
        <v>2.4658795687248938E-4</v>
      </c>
      <c r="I58" s="52">
        <f>VLOOKUP(DATE!G57,'MODEL - pluie - débit'!$A$6:$O$761,15,FALSE)*$Q$4/1000</f>
        <v>3.6252971930400952</v>
      </c>
      <c r="J58" s="52">
        <f>VLOOKUP(DATE!H57,'MODEL - pluie - débit'!$A$6:$O$761,15,FALSE)*$Q$4/1000</f>
        <v>0.90849973460535516</v>
      </c>
      <c r="K58" s="52">
        <f>VLOOKUP(DATE!I57,'MODEL - pluie - débit'!$A$6:$O$761,15,FALSE)*$Q$4/1000</f>
        <v>8.8910384615538813</v>
      </c>
      <c r="L58" s="52">
        <f>VLOOKUP(DATE!J57,'MODEL - pluie - débit'!$A$6:$O$761,15,FALSE)*$Q$4/1000</f>
        <v>5.14169426041275E-6</v>
      </c>
      <c r="M58" s="52">
        <f>VLOOKUP(DATE!K57,'MODEL - pluie - débit'!$A$6:$O$761,15,FALSE)*$Q$4/1000</f>
        <v>1.0315299840598995</v>
      </c>
      <c r="N58" s="52">
        <f>VLOOKUP(DATE!L57,'MODEL - pluie - débit'!$A$6:$O$761,15,FALSE)*$Q$4/1000</f>
        <v>7.4246065120360118E-7</v>
      </c>
      <c r="O58" s="52">
        <f>VLOOKUP(DATE!M57,'MODEL - pluie - débit'!$A$6:$O$761,15,FALSE)*$Q$4/1000</f>
        <v>2.821350474573684E-7</v>
      </c>
      <c r="P58" s="36">
        <f t="shared" si="0"/>
        <v>17.670815096340309</v>
      </c>
    </row>
    <row r="59" spans="1:16" x14ac:dyDescent="0.2">
      <c r="A59">
        <v>1995</v>
      </c>
      <c r="B59" t="s">
        <v>58</v>
      </c>
      <c r="C59" s="27">
        <v>96</v>
      </c>
      <c r="D59" s="52">
        <f>VLOOKUP(DATE!B58,'MODEL - pluie - débit'!$A$6:$O$761,15,FALSE)*$Q$4/1000</f>
        <v>1.0721131803380001E-7</v>
      </c>
      <c r="E59" s="52">
        <f>VLOOKUP(DATE!C58,'MODEL - pluie - débit'!$A$6:$O$761,15,FALSE)*$Q$4/1000</f>
        <v>4.0740300852844006E-8</v>
      </c>
      <c r="F59" s="52">
        <f>VLOOKUP(DATE!D58,'MODEL - pluie - débit'!$A$6:$O$761,15,FALSE)*$Q$4/1000</f>
        <v>3.6784390136607312</v>
      </c>
      <c r="G59" s="52">
        <f>VLOOKUP(DATE!E58,'MODEL - pluie - débit'!$A$6:$O$761,15,FALSE)*$Q$4/1000</f>
        <v>10.69136272560073</v>
      </c>
      <c r="H59" s="52">
        <f>VLOOKUP(DATE!F58,'MODEL - pluie - débit'!$A$6:$O$761,15,FALSE)*$Q$4/1000</f>
        <v>76.767184690678079</v>
      </c>
      <c r="I59" s="52">
        <f>VLOOKUP(DATE!G58,'MODEL - pluie - débit'!$A$6:$O$761,15,FALSE)*$Q$4/1000</f>
        <v>26.598804677022343</v>
      </c>
      <c r="J59" s="52">
        <f>VLOOKUP(DATE!H58,'MODEL - pluie - débit'!$A$6:$O$761,15,FALSE)*$Q$4/1000</f>
        <v>31.616261353057421</v>
      </c>
      <c r="K59" s="52">
        <f>VLOOKUP(DATE!I58,'MODEL - pluie - débit'!$A$6:$O$761,15,FALSE)*$Q$4/1000</f>
        <v>9.076155329716304</v>
      </c>
      <c r="L59" s="52">
        <f>VLOOKUP(DATE!J58,'MODEL - pluie - débit'!$A$6:$O$761,15,FALSE)*$Q$4/1000</f>
        <v>10.966154597831308</v>
      </c>
      <c r="M59" s="52">
        <f>VLOOKUP(DATE!K58,'MODEL - pluie - débit'!$A$6:$O$761,15,FALSE)*$Q$4/1000</f>
        <v>1.8688465605013447</v>
      </c>
      <c r="N59" s="52">
        <f>VLOOKUP(DATE!L58,'MODEL - pluie - débit'!$A$6:$O$761,15,FALSE)*$Q$4/1000</f>
        <v>0.41775218362830829</v>
      </c>
      <c r="O59" s="52">
        <f>VLOOKUP(DATE!M58,'MODEL - pluie - débit'!$A$6:$O$761,15,FALSE)*$Q$4/1000</f>
        <v>0.15874582977875717</v>
      </c>
      <c r="P59" s="36">
        <f t="shared" si="0"/>
        <v>171.83970710942691</v>
      </c>
    </row>
    <row r="60" spans="1:16" x14ac:dyDescent="0.2">
      <c r="A60">
        <v>1996</v>
      </c>
      <c r="B60" t="s">
        <v>58</v>
      </c>
      <c r="C60" s="27">
        <v>97</v>
      </c>
      <c r="D60" s="52">
        <f>VLOOKUP(DATE!B59,'MODEL - pluie - débit'!$A$6:$O$761,15,FALSE)*$Q$4/1000</f>
        <v>1.5647486904286843</v>
      </c>
      <c r="E60" s="52">
        <f>VLOOKUP(DATE!C59,'MODEL - pluie - débit'!$A$6:$O$761,15,FALSE)*$Q$4/1000</f>
        <v>0.30742538255243657</v>
      </c>
      <c r="F60" s="52">
        <f>VLOOKUP(DATE!D59,'MODEL - pluie - débit'!$A$6:$O$761,15,FALSE)*$Q$4/1000</f>
        <v>3.4607259453983179</v>
      </c>
      <c r="G60" s="52">
        <f>VLOOKUP(DATE!E59,'MODEL - pluie - débit'!$A$6:$O$761,15,FALSE)*$Q$4/1000</f>
        <v>64.454337969320179</v>
      </c>
      <c r="H60" s="52">
        <f>VLOOKUP(DATE!F59,'MODEL - pluie - débit'!$A$6:$O$761,15,FALSE)*$Q$4/1000</f>
        <v>44.917814445141246</v>
      </c>
      <c r="I60" s="52">
        <f>VLOOKUP(DATE!G59,'MODEL - pluie - débit'!$A$6:$O$761,15,FALSE)*$Q$4/1000</f>
        <v>12.095334057043427</v>
      </c>
      <c r="J60" s="52">
        <f>VLOOKUP(DATE!H59,'MODEL - pluie - débit'!$A$6:$O$761,15,FALSE)*$Q$4/1000</f>
        <v>4.858259893573881</v>
      </c>
      <c r="K60" s="52">
        <f>VLOOKUP(DATE!I59,'MODEL - pluie - débit'!$A$6:$O$761,15,FALSE)*$Q$4/1000</f>
        <v>11.444765925073986</v>
      </c>
      <c r="L60" s="52">
        <f>VLOOKUP(DATE!J59,'MODEL - pluie - débit'!$A$6:$O$761,15,FALSE)*$Q$4/1000</f>
        <v>0.66369517037808701</v>
      </c>
      <c r="M60" s="52">
        <f>VLOOKUP(DATE!K59,'MODEL - pluie - débit'!$A$6:$O$761,15,FALSE)*$Q$4/1000</f>
        <v>1.0870373613733433</v>
      </c>
      <c r="N60" s="52">
        <f>VLOOKUP(DATE!L59,'MODEL - pluie - débit'!$A$6:$O$761,15,FALSE)*$Q$4/1000</f>
        <v>9.5837582602595783E-2</v>
      </c>
      <c r="O60" s="52">
        <f>VLOOKUP(DATE!M59,'MODEL - pluie - débit'!$A$6:$O$761,15,FALSE)*$Q$4/1000</f>
        <v>3.6418281388986402E-2</v>
      </c>
      <c r="P60" s="36">
        <f t="shared" si="0"/>
        <v>144.98640070427518</v>
      </c>
    </row>
    <row r="61" spans="1:16" x14ac:dyDescent="0.2">
      <c r="A61">
        <v>1997</v>
      </c>
      <c r="B61" t="s">
        <v>58</v>
      </c>
      <c r="C61" s="27">
        <v>98</v>
      </c>
      <c r="D61" s="52">
        <f>VLOOKUP(DATE!B60,'MODEL - pluie - débit'!$A$6:$O$761,15,FALSE)*$Q$4/1000</f>
        <v>3.149206620741241</v>
      </c>
      <c r="E61" s="52">
        <f>VLOOKUP(DATE!C60,'MODEL - pluie - débit'!$A$6:$O$761,15,FALSE)*$Q$4/1000</f>
        <v>3.7051302754853621</v>
      </c>
      <c r="F61" s="52">
        <f>VLOOKUP(DATE!D60,'MODEL - pluie - débit'!$A$6:$O$761,15,FALSE)*$Q$4/1000</f>
        <v>9.3213271390631025</v>
      </c>
      <c r="G61" s="52">
        <f>VLOOKUP(DATE!E60,'MODEL - pluie - débit'!$A$6:$O$761,15,FALSE)*$Q$4/1000</f>
        <v>19.810375885377983</v>
      </c>
      <c r="H61" s="52">
        <f>VLOOKUP(DATE!F60,'MODEL - pluie - débit'!$A$6:$O$761,15,FALSE)*$Q$4/1000</f>
        <v>6.1613066181324028</v>
      </c>
      <c r="I61" s="52">
        <f>VLOOKUP(DATE!G60,'MODEL - pluie - débit'!$A$6:$O$761,15,FALSE)*$Q$4/1000</f>
        <v>13.031821745234137</v>
      </c>
      <c r="J61" s="52">
        <f>VLOOKUP(DATE!H60,'MODEL - pluie - débit'!$A$6:$O$761,15,FALSE)*$Q$4/1000</f>
        <v>2.0672415639846831</v>
      </c>
      <c r="K61" s="52">
        <f>VLOOKUP(DATE!I60,'MODEL - pluie - débit'!$A$6:$O$761,15,FALSE)*$Q$4/1000</f>
        <v>0.72052704353979313</v>
      </c>
      <c r="L61" s="52">
        <f>VLOOKUP(DATE!J60,'MODEL - pluie - débit'!$A$6:$O$761,15,FALSE)*$Q$4/1000</f>
        <v>0.71040421431444145</v>
      </c>
      <c r="M61" s="52">
        <f>VLOOKUP(DATE!K60,'MODEL - pluie - débit'!$A$6:$O$761,15,FALSE)*$Q$4/1000</f>
        <v>0.56069777984769498</v>
      </c>
      <c r="N61" s="52">
        <f>VLOOKUP(DATE!L60,'MODEL - pluie - débit'!$A$6:$O$761,15,FALSE)*$Q$4/1000</f>
        <v>3.9536759933115541E-2</v>
      </c>
      <c r="O61" s="52">
        <f>VLOOKUP(DATE!M60,'MODEL - pluie - débit'!$A$6:$O$761,15,FALSE)*$Q$4/1000</f>
        <v>1.5023968774583903E-2</v>
      </c>
      <c r="P61" s="36">
        <f t="shared" si="0"/>
        <v>59.292599614428546</v>
      </c>
    </row>
    <row r="62" spans="1:16" x14ac:dyDescent="0.2">
      <c r="A62">
        <v>1998</v>
      </c>
      <c r="B62" t="s">
        <v>58</v>
      </c>
      <c r="C62" s="27">
        <v>99</v>
      </c>
      <c r="D62" s="52">
        <f>VLOOKUP(DATE!B61,'MODEL - pluie - débit'!$A$6:$O$761,15,FALSE)*$Q$4/1000</f>
        <v>0.45925161681004606</v>
      </c>
      <c r="E62" s="52">
        <f>VLOOKUP(DATE!C61,'MODEL - pluie - débit'!$A$6:$O$761,15,FALSE)*$Q$4/1000</f>
        <v>2.1694610910499156E-3</v>
      </c>
      <c r="F62" s="52">
        <f>VLOOKUP(DATE!D61,'MODEL - pluie - débit'!$A$6:$O$761,15,FALSE)*$Q$4/1000</f>
        <v>8.2439521459896784E-4</v>
      </c>
      <c r="G62" s="52">
        <f>VLOOKUP(DATE!E61,'MODEL - pluie - débit'!$A$6:$O$761,15,FALSE)*$Q$4/1000</f>
        <v>6.255489156854976</v>
      </c>
      <c r="H62" s="52">
        <f>VLOOKUP(DATE!F61,'MODEL - pluie - débit'!$A$6:$O$761,15,FALSE)*$Q$4/1000</f>
        <v>16.756597404642804</v>
      </c>
      <c r="I62" s="52">
        <f>VLOOKUP(DATE!G61,'MODEL - pluie - débit'!$A$6:$O$761,15,FALSE)*$Q$4/1000</f>
        <v>11.880609662517925</v>
      </c>
      <c r="J62" s="52">
        <f>VLOOKUP(DATE!H61,'MODEL - pluie - débit'!$A$6:$O$761,15,FALSE)*$Q$4/1000</f>
        <v>5.1846269959078173</v>
      </c>
      <c r="K62" s="52">
        <f>VLOOKUP(DATE!I61,'MODEL - pluie - débit'!$A$6:$O$761,15,FALSE)*$Q$4/1000</f>
        <v>0.96590703516746979</v>
      </c>
      <c r="L62" s="52">
        <f>VLOOKUP(DATE!J61,'MODEL - pluie - débit'!$A$6:$O$761,15,FALSE)*$Q$4/1000</f>
        <v>0.36704467336363844</v>
      </c>
      <c r="M62" s="52">
        <f>VLOOKUP(DATE!K61,'MODEL - pluie - débit'!$A$6:$O$761,15,FALSE)*$Q$4/1000</f>
        <v>0.13947697587818264</v>
      </c>
      <c r="N62" s="52">
        <f>VLOOKUP(DATE!L61,'MODEL - pluie - débit'!$A$6:$O$761,15,FALSE)*$Q$4/1000</f>
        <v>5.3001250833709386E-2</v>
      </c>
      <c r="O62" s="52">
        <f>VLOOKUP(DATE!M61,'MODEL - pluie - débit'!$A$6:$O$761,15,FALSE)*$Q$4/1000</f>
        <v>2.014047531680957E-2</v>
      </c>
      <c r="P62" s="36">
        <f t="shared" si="0"/>
        <v>42.085139103599026</v>
      </c>
    </row>
    <row r="63" spans="1:16" x14ac:dyDescent="0.2">
      <c r="A63">
        <v>1999</v>
      </c>
      <c r="B63" t="s">
        <v>58</v>
      </c>
      <c r="C63" s="55" t="s">
        <v>65</v>
      </c>
      <c r="D63" s="52">
        <f>VLOOKUP(DATE!B62,'MODEL - pluie - débit'!$A$6:$O$761,15,FALSE)*$Q$4/1000</f>
        <v>7.6533806203876375E-3</v>
      </c>
      <c r="E63" s="52">
        <f>VLOOKUP(DATE!C62,'MODEL - pluie - débit'!$A$6:$O$761,15,FALSE)*$Q$4/1000</f>
        <v>6.9000214401491515</v>
      </c>
      <c r="F63" s="52">
        <f>VLOOKUP(DATE!D62,'MODEL - pluie - débit'!$A$6:$O$761,15,FALSE)*$Q$4/1000</f>
        <v>2.7296014351011855</v>
      </c>
      <c r="G63" s="52">
        <f>VLOOKUP(DATE!E62,'MODEL - pluie - débit'!$A$6:$O$761,15,FALSE)*$Q$4/1000</f>
        <v>2.9287222429122575</v>
      </c>
      <c r="H63" s="52">
        <f>VLOOKUP(DATE!F62,'MODEL - pluie - débit'!$A$6:$O$761,15,FALSE)*$Q$4/1000</f>
        <v>1.8091334497017164</v>
      </c>
      <c r="I63" s="52">
        <f>VLOOKUP(DATE!G62,'MODEL - pluie - débit'!$A$6:$O$761,15,FALSE)*$Q$4/1000</f>
        <v>6.0641689922435857E-5</v>
      </c>
      <c r="J63" s="52">
        <f>VLOOKUP(DATE!H62,'MODEL - pluie - débit'!$A$6:$O$761,15,FALSE)*$Q$4/1000</f>
        <v>2.3043842170525624E-5</v>
      </c>
      <c r="K63" s="52">
        <f>VLOOKUP(DATE!I62,'MODEL - pluie - débit'!$A$6:$O$761,15,FALSE)*$Q$4/1000</f>
        <v>7.5082932052855247</v>
      </c>
      <c r="L63" s="52">
        <f>VLOOKUP(DATE!J62,'MODEL - pluie - débit'!$A$6:$O$761,15,FALSE)*$Q$4/1000</f>
        <v>3.3006084889616427</v>
      </c>
      <c r="M63" s="52">
        <f>VLOOKUP(DATE!K62,'MODEL - pluie - débit'!$A$6:$O$761,15,FALSE)*$Q$4/1000</f>
        <v>1.2644617075810822E-6</v>
      </c>
      <c r="N63" s="52">
        <f>VLOOKUP(DATE!L62,'MODEL - pluie - débit'!$A$6:$O$761,15,FALSE)*$Q$4/1000</f>
        <v>4.8049544888081114E-7</v>
      </c>
      <c r="O63" s="52">
        <f>VLOOKUP(DATE!M62,'MODEL - pluie - débit'!$A$6:$O$761,15,FALSE)*$Q$4/1000</f>
        <v>1.8258827057470825E-7</v>
      </c>
      <c r="P63" s="36">
        <f t="shared" si="0"/>
        <v>25.184119255809389</v>
      </c>
    </row>
    <row r="64" spans="1:16" x14ac:dyDescent="0.2">
      <c r="A64">
        <v>2000</v>
      </c>
      <c r="B64" t="s">
        <v>58</v>
      </c>
      <c r="C64" s="55" t="s">
        <v>66</v>
      </c>
      <c r="D64" s="52">
        <f>VLOOKUP(DATE!B63,'MODEL - pluie - débit'!$A$6:$O$761,15,FALSE)*$Q$4/1000</f>
        <v>6.9383542818389113E-8</v>
      </c>
      <c r="E64" s="52">
        <f>VLOOKUP(DATE!C63,'MODEL - pluie - débit'!$A$6:$O$761,15,FALSE)*$Q$4/1000</f>
        <v>4.5886279469230402</v>
      </c>
      <c r="F64" s="52">
        <f>VLOOKUP(DATE!D63,'MODEL - pluie - débit'!$A$6:$O$761,15,FALSE)*$Q$4/1000</f>
        <v>0.26065022143420713</v>
      </c>
      <c r="G64" s="52">
        <f>VLOOKUP(DATE!E63,'MODEL - pluie - débit'!$A$6:$O$761,15,FALSE)*$Q$4/1000</f>
        <v>20.033860498883332</v>
      </c>
      <c r="H64" s="52">
        <f>VLOOKUP(DATE!F63,'MODEL - pluie - débit'!$A$6:$O$761,15,FALSE)*$Q$4/1000</f>
        <v>14.060477327284437</v>
      </c>
      <c r="I64" s="52">
        <f>VLOOKUP(DATE!G63,'MODEL - pluie - débit'!$A$6:$O$761,15,FALSE)*$Q$4/1000</f>
        <v>2.8426671827216357</v>
      </c>
      <c r="J64" s="52">
        <f>VLOOKUP(DATE!H63,'MODEL - pluie - débit'!$A$6:$O$761,15,FALSE)*$Q$4/1000</f>
        <v>1.0802135294342217</v>
      </c>
      <c r="K64" s="52">
        <f>VLOOKUP(DATE!I63,'MODEL - pluie - débit'!$A$6:$O$761,15,FALSE)*$Q$4/1000</f>
        <v>0.41048114118500434</v>
      </c>
      <c r="L64" s="52">
        <f>VLOOKUP(DATE!J63,'MODEL - pluie - débit'!$A$6:$O$761,15,FALSE)*$Q$4/1000</f>
        <v>0.15598283365030163</v>
      </c>
      <c r="M64" s="52">
        <f>VLOOKUP(DATE!K63,'MODEL - pluie - débit'!$A$6:$O$761,15,FALSE)*$Q$4/1000</f>
        <v>5.9273476787114615E-2</v>
      </c>
      <c r="N64" s="52">
        <f>VLOOKUP(DATE!L63,'MODEL - pluie - débit'!$A$6:$O$761,15,FALSE)*$Q$4/1000</f>
        <v>2.2523921179103554E-2</v>
      </c>
      <c r="O64" s="52">
        <f>VLOOKUP(DATE!M63,'MODEL - pluie - débit'!$A$6:$O$761,15,FALSE)*$Q$4/1000</f>
        <v>8.5590900480593517E-3</v>
      </c>
      <c r="P64" s="36">
        <f t="shared" si="0"/>
        <v>43.52331723891399</v>
      </c>
    </row>
    <row r="65" spans="1:16" x14ac:dyDescent="0.2">
      <c r="A65">
        <v>2001</v>
      </c>
      <c r="B65" t="s">
        <v>58</v>
      </c>
      <c r="C65" s="55" t="s">
        <v>67</v>
      </c>
      <c r="D65" s="52">
        <f>VLOOKUP(DATE!B64,'MODEL - pluie - débit'!$A$6:$O$761,15,FALSE)*$Q$4/1000</f>
        <v>3.2524542182625535E-3</v>
      </c>
      <c r="E65" s="52">
        <f>VLOOKUP(DATE!C64,'MODEL - pluie - débit'!$A$6:$O$761,15,FALSE)*$Q$4/1000</f>
        <v>1.2359326029397703E-3</v>
      </c>
      <c r="F65" s="52">
        <f>VLOOKUP(DATE!D64,'MODEL - pluie - débit'!$A$6:$O$761,15,FALSE)*$Q$4/1000</f>
        <v>0.71811559515624468</v>
      </c>
      <c r="G65" s="52">
        <f>VLOOKUP(DATE!E64,'MODEL - pluie - débit'!$A$6:$O$761,15,FALSE)*$Q$4/1000</f>
        <v>20.763148176114406</v>
      </c>
      <c r="H65" s="52">
        <f>VLOOKUP(DATE!F64,'MODEL - pluie - débit'!$A$6:$O$761,15,FALSE)*$Q$4/1000</f>
        <v>2.5189331080626056</v>
      </c>
      <c r="I65" s="52">
        <f>VLOOKUP(DATE!G64,'MODEL - pluie - débit'!$A$6:$O$761,15,FALSE)*$Q$4/1000</f>
        <v>0.95719458106379018</v>
      </c>
      <c r="J65" s="52">
        <f>VLOOKUP(DATE!H64,'MODEL - pluie - débit'!$A$6:$O$761,15,FALSE)*$Q$4/1000</f>
        <v>7.9985391435468447</v>
      </c>
      <c r="K65" s="52">
        <f>VLOOKUP(DATE!I64,'MODEL - pluie - débit'!$A$6:$O$761,15,FALSE)*$Q$4/1000</f>
        <v>14.154896491093705</v>
      </c>
      <c r="L65" s="52">
        <f>VLOOKUP(DATE!J64,'MODEL - pluie - débit'!$A$6:$O$761,15,FALSE)*$Q$4/1000</f>
        <v>1.4891480873935716</v>
      </c>
      <c r="M65" s="52">
        <f>VLOOKUP(DATE!K64,'MODEL - pluie - débit'!$A$6:$O$761,15,FALSE)*$Q$4/1000</f>
        <v>0.56587627320955725</v>
      </c>
      <c r="N65" s="52">
        <f>VLOOKUP(DATE!L64,'MODEL - pluie - débit'!$A$6:$O$761,15,FALSE)*$Q$4/1000</f>
        <v>0.21503298381963176</v>
      </c>
      <c r="O65" s="52">
        <f>VLOOKUP(DATE!M64,'MODEL - pluie - débit'!$A$6:$O$761,15,FALSE)*$Q$4/1000</f>
        <v>8.1712533851460059E-2</v>
      </c>
      <c r="P65" s="36">
        <f t="shared" si="0"/>
        <v>49.467085360133019</v>
      </c>
    </row>
    <row r="66" spans="1:16" x14ac:dyDescent="0.2">
      <c r="A66">
        <v>2002</v>
      </c>
      <c r="B66" t="s">
        <v>58</v>
      </c>
      <c r="C66" s="55" t="s">
        <v>135</v>
      </c>
      <c r="D66" s="52">
        <f>VLOOKUP(DATE!B65,'App MESURE'!$P$2:$T$769,2,FALSE)</f>
        <v>0</v>
      </c>
      <c r="E66" s="52">
        <f>VLOOKUP(DATE!C65,'App MESURE'!$P$2:$T$769,2,FALSE)</f>
        <v>1.8890322580645158</v>
      </c>
      <c r="F66" s="52">
        <f>VLOOKUP(DATE!D65,'App MESURE'!$P$2:$T$769,2,FALSE)</f>
        <v>42.921633333333332</v>
      </c>
      <c r="G66" s="52">
        <f>VLOOKUP(DATE!E65,'App MESURE'!$P$2:$T$769,2,FALSE)</f>
        <v>0.93799999999999994</v>
      </c>
      <c r="H66" s="52">
        <f>VLOOKUP(DATE!F65,'App MESURE'!$P$2:$T$769,2,FALSE)</f>
        <v>6.4296774193548387</v>
      </c>
      <c r="I66" s="52">
        <f>VLOOKUP(DATE!G65,'App MESURE'!$P$2:$T$769,2,FALSE)</f>
        <v>1.7401071428571429</v>
      </c>
      <c r="J66" s="52">
        <f>VLOOKUP(DATE!H65,'App MESURE'!$P$2:$T$769,2,FALSE)</f>
        <v>12.786258064516129</v>
      </c>
      <c r="K66" s="52">
        <f>VLOOKUP(DATE!I65,'App MESURE'!$P$2:$T$769,2,FALSE)</f>
        <v>4.0448333333333331</v>
      </c>
      <c r="L66" s="52">
        <f>VLOOKUP(DATE!J65,'App MESURE'!$P$2:$T$769,2,FALSE)</f>
        <v>0.87158064516129041</v>
      </c>
      <c r="M66" s="52">
        <f>VLOOKUP(DATE!K65,'App MESURE'!$P$2:$T$769,2,FALSE)</f>
        <v>1.3207666666666666</v>
      </c>
      <c r="N66" s="52">
        <f>VLOOKUP(DATE!L65,'App MESURE'!$P$2:$T$769,2,FALSE)</f>
        <v>0.5336774193548387</v>
      </c>
      <c r="O66" s="52">
        <f>VLOOKUP(DATE!M65,'App MESURE'!$P$2:$T$769,2,FALSE)</f>
        <v>1.378612903225807</v>
      </c>
      <c r="P66" s="36">
        <f t="shared" si="0"/>
        <v>74.854179185867892</v>
      </c>
    </row>
    <row r="67" spans="1:16" x14ac:dyDescent="0.2">
      <c r="A67">
        <v>2003</v>
      </c>
      <c r="B67" t="s">
        <v>58</v>
      </c>
      <c r="C67" s="55" t="s">
        <v>159</v>
      </c>
      <c r="D67" s="52">
        <f>VLOOKUP(DATE!B66,'App MESURE'!$P$2:$T$769,2,FALSE)</f>
        <v>0.19606666666666678</v>
      </c>
      <c r="E67" s="52">
        <f>VLOOKUP(DATE!C66,'App MESURE'!$P$2:$T$769,2,FALSE)</f>
        <v>5.170799999999999</v>
      </c>
      <c r="F67" s="52">
        <f>VLOOKUP(DATE!D66,'App MESURE'!$P$2:$T$769,2,FALSE)</f>
        <v>23.257366666666666</v>
      </c>
      <c r="G67" s="52">
        <f>VLOOKUP(DATE!E66,'App MESURE'!$P$2:$T$769,2,FALSE)</f>
        <v>37.265290322580633</v>
      </c>
      <c r="H67" s="52">
        <f>VLOOKUP(DATE!F66,'App MESURE'!$P$2:$T$769,2,FALSE)</f>
        <v>1.2991290322580646</v>
      </c>
      <c r="I67" s="52">
        <f>VLOOKUP(DATE!G66,'App MESURE'!$P$2:$T$769,2,FALSE)</f>
        <v>2.2257931034482761</v>
      </c>
      <c r="J67" s="52">
        <f>VLOOKUP(DATE!H66,'App MESURE'!$P$2:$T$769,2,FALSE)</f>
        <v>1.163258064516129</v>
      </c>
      <c r="K67" s="52">
        <f>VLOOKUP(DATE!I66,'App MESURE'!$P$2:$T$769,2,FALSE)</f>
        <v>0.56900000000000017</v>
      </c>
      <c r="L67" s="52">
        <f>VLOOKUP(DATE!J66,'App MESURE'!$P$2:$T$769,2,FALSE)</f>
        <v>4.7502258064516143</v>
      </c>
      <c r="M67" s="52">
        <f>VLOOKUP(DATE!K66,'App MESURE'!$P$2:$T$769,2,FALSE)</f>
        <v>0.93350000000000022</v>
      </c>
      <c r="N67" s="52">
        <f>VLOOKUP(DATE!L66,'App MESURE'!$P$2:$T$769,2,FALSE)</f>
        <v>0.10983870967741935</v>
      </c>
      <c r="O67" s="52">
        <f>VLOOKUP(DATE!M66,'App MESURE'!$P$2:$T$769,2,FALSE)</f>
        <v>1.1553225806451612</v>
      </c>
      <c r="P67" s="36">
        <f t="shared" ref="P67:P86" si="1">SUM(D67:O67)</f>
        <v>78.095590952910626</v>
      </c>
    </row>
    <row r="68" spans="1:16" x14ac:dyDescent="0.2">
      <c r="A68">
        <v>2004</v>
      </c>
      <c r="B68" t="s">
        <v>58</v>
      </c>
      <c r="C68" s="55" t="s">
        <v>160</v>
      </c>
      <c r="D68" s="52">
        <f>VLOOKUP(DATE!B67,'App MESURE'!$P$2:$T$769,2,FALSE)</f>
        <v>1.3996333333333337</v>
      </c>
      <c r="E68" s="52">
        <f>VLOOKUP(DATE!C67,'App MESURE'!$P$2:$T$769,2,FALSE)</f>
        <v>2.3989032258064515</v>
      </c>
      <c r="F68" s="52">
        <f>VLOOKUP(DATE!D67,'App MESURE'!$P$2:$T$769,2,FALSE)</f>
        <v>2.2616000000000001</v>
      </c>
      <c r="G68" s="52">
        <f>VLOOKUP(DATE!E67,'App MESURE'!$P$2:$T$769,2,FALSE)</f>
        <v>6.724516129032259</v>
      </c>
      <c r="H68" s="52">
        <f>VLOOKUP(DATE!F67,'App MESURE'!$P$2:$T$769,2,FALSE)</f>
        <v>1.3488709677419357</v>
      </c>
      <c r="I68" s="52">
        <f>VLOOKUP(DATE!G67,'App MESURE'!$P$2:$T$769,2,FALSE)</f>
        <v>0.91046428571428584</v>
      </c>
      <c r="J68" s="52">
        <f>VLOOKUP(DATE!H67,'App MESURE'!$P$2:$T$769,2,FALSE)</f>
        <v>4.3199354838709683</v>
      </c>
      <c r="K68" s="52">
        <f>VLOOKUP(DATE!I67,'App MESURE'!$P$2:$T$769,2,FALSE)</f>
        <v>0.23183333333333325</v>
      </c>
      <c r="L68" s="52">
        <f>VLOOKUP(DATE!J67,'App MESURE'!$P$2:$T$769,2,FALSE)</f>
        <v>0</v>
      </c>
      <c r="M68" s="52">
        <f>VLOOKUP(DATE!K67,'App MESURE'!$P$2:$T$769,2,FALSE)</f>
        <v>2.9025000000000016</v>
      </c>
      <c r="N68" s="52">
        <f>VLOOKUP(DATE!L67,'App MESURE'!$P$2:$T$769,2,FALSE)</f>
        <v>3.1064516129032254E-2</v>
      </c>
      <c r="O68" s="52">
        <f>VLOOKUP(DATE!M67,'App MESURE'!$P$2:$T$769,2,FALSE)</f>
        <v>0</v>
      </c>
      <c r="P68" s="36">
        <f t="shared" si="1"/>
        <v>22.5293212749616</v>
      </c>
    </row>
    <row r="69" spans="1:16" x14ac:dyDescent="0.2">
      <c r="A69">
        <v>2005</v>
      </c>
      <c r="B69" t="s">
        <v>58</v>
      </c>
      <c r="C69" s="55" t="s">
        <v>161</v>
      </c>
      <c r="D69" s="52">
        <f>VLOOKUP(DATE!B68,'App MESURE'!$P$2:$T$769,2,FALSE)</f>
        <v>0</v>
      </c>
      <c r="E69" s="52">
        <f>VLOOKUP(DATE!C68,'App MESURE'!$P$2:$T$769,2,FALSE)</f>
        <v>1.6443225806451609</v>
      </c>
      <c r="F69" s="52">
        <f>VLOOKUP(DATE!D68,'App MESURE'!$P$2:$T$769,2,FALSE)</f>
        <v>9.772199999999998</v>
      </c>
      <c r="G69" s="52">
        <f>VLOOKUP(DATE!E68,'App MESURE'!$P$2:$T$769,2,FALSE)</f>
        <v>2.1562580645161287</v>
      </c>
      <c r="H69" s="52">
        <f>VLOOKUP(DATE!F68,'App MESURE'!$P$2:$T$769,2,FALSE)</f>
        <v>37.501612903225812</v>
      </c>
      <c r="I69" s="52">
        <f>VLOOKUP(DATE!G68,'App MESURE'!$P$2:$T$769,2,FALSE)</f>
        <v>13.774607142857141</v>
      </c>
      <c r="J69" s="52">
        <f>VLOOKUP(DATE!H68,'App MESURE'!$P$2:$T$769,2,FALSE)</f>
        <v>8.314193548387097</v>
      </c>
      <c r="K69" s="52">
        <f>VLOOKUP(DATE!I68,'App MESURE'!$P$2:$T$769,2,FALSE)</f>
        <v>0.46270000000000011</v>
      </c>
      <c r="L69" s="52">
        <f>VLOOKUP(DATE!J68,'App MESURE'!$P$2:$T$769,2,FALSE)</f>
        <v>2.0821612903225799</v>
      </c>
      <c r="M69" s="52">
        <f>VLOOKUP(DATE!K68,'App MESURE'!$P$2:$T$769,2,FALSE)</f>
        <v>2.7197</v>
      </c>
      <c r="N69" s="52">
        <f>VLOOKUP(DATE!L68,'App MESURE'!$P$2:$T$769,2,FALSE)</f>
        <v>1.2171290322580646</v>
      </c>
      <c r="O69" s="52">
        <f>VLOOKUP(DATE!M68,'App MESURE'!$P$2:$T$769,2,FALSE)</f>
        <v>0.57251612903225824</v>
      </c>
      <c r="P69" s="36">
        <f t="shared" si="1"/>
        <v>80.217400691244237</v>
      </c>
    </row>
    <row r="70" spans="1:16" x14ac:dyDescent="0.2">
      <c r="A70">
        <v>2006</v>
      </c>
      <c r="B70" t="s">
        <v>58</v>
      </c>
      <c r="C70" s="55" t="s">
        <v>162</v>
      </c>
      <c r="D70" s="52">
        <f>VLOOKUP(DATE!B69,'App MESURE'!$P$2:$T$769,2,FALSE)</f>
        <v>0.90749999999999986</v>
      </c>
      <c r="E70" s="52">
        <f>VLOOKUP(DATE!C69,'App MESURE'!$P$2:$T$769,2,FALSE)</f>
        <v>0.78829032258064524</v>
      </c>
      <c r="F70" s="52">
        <f>VLOOKUP(DATE!D69,'App MESURE'!$P$2:$T$769,2,FALSE)</f>
        <v>0.33190000000000008</v>
      </c>
      <c r="G70" s="52">
        <f>VLOOKUP(DATE!E69,'App MESURE'!$P$2:$T$769,2,FALSE)</f>
        <v>0.41896774193548386</v>
      </c>
      <c r="H70" s="52">
        <f>VLOOKUP(DATE!F69,'App MESURE'!$P$2:$T$769,2,FALSE)</f>
        <v>0.12919354838709676</v>
      </c>
      <c r="I70" s="52">
        <f>VLOOKUP(DATE!G69,'App MESURE'!$P$2:$T$769,2,FALSE)</f>
        <v>1.3854285714285715</v>
      </c>
      <c r="J70" s="52">
        <f>VLOOKUP(DATE!H69,'App MESURE'!$P$2:$T$769,2,FALSE)</f>
        <v>0.30948387096774199</v>
      </c>
      <c r="K70" s="52">
        <f>VLOOKUP(DATE!I69,'App MESURE'!$P$2:$T$769,2,FALSE)</f>
        <v>8.4222666666666672</v>
      </c>
      <c r="L70" s="52">
        <f>VLOOKUP(DATE!J69,'App MESURE'!$P$2:$T$769,2,FALSE)</f>
        <v>1.0222903225806452</v>
      </c>
      <c r="M70" s="52">
        <f>VLOOKUP(DATE!K69,'App MESURE'!$P$2:$T$769,2,FALSE)</f>
        <v>0.23149999999999998</v>
      </c>
      <c r="N70" s="52">
        <f>VLOOKUP(DATE!L69,'App MESURE'!$P$2:$T$769,2,FALSE)</f>
        <v>1.9290322580645166E-2</v>
      </c>
      <c r="O70" s="52">
        <f>VLOOKUP(DATE!M69,'App MESURE'!$P$2:$T$769,2,FALSE)</f>
        <v>0.50077419354838715</v>
      </c>
      <c r="P70" s="36">
        <f t="shared" si="1"/>
        <v>14.466885560675884</v>
      </c>
    </row>
    <row r="71" spans="1:16" x14ac:dyDescent="0.2">
      <c r="A71">
        <v>2007</v>
      </c>
      <c r="B71" t="s">
        <v>58</v>
      </c>
      <c r="C71" s="55" t="s">
        <v>163</v>
      </c>
      <c r="D71" s="52">
        <f>VLOOKUP(DATE!B70,'App MESURE'!$P$2:$T$769,2,FALSE)</f>
        <v>3.3500000000000009E-2</v>
      </c>
      <c r="E71" s="52">
        <f>VLOOKUP(DATE!C70,'App MESURE'!$P$2:$T$769,2,FALSE)</f>
        <v>5.5402903225806446</v>
      </c>
      <c r="F71" s="52">
        <f>VLOOKUP(DATE!D70,'App MESURE'!$P$2:$T$769,2,FALSE)</f>
        <v>6.3140666666666663</v>
      </c>
      <c r="G71" s="52">
        <f>VLOOKUP(DATE!E70,'App MESURE'!$P$2:$T$769,2,FALSE)</f>
        <v>0.95035483870967752</v>
      </c>
      <c r="H71" s="52">
        <f>VLOOKUP(DATE!F70,'App MESURE'!$P$2:$T$769,2,FALSE)</f>
        <v>11.840032258064522</v>
      </c>
      <c r="I71" s="52">
        <f>VLOOKUP(DATE!G70,'App MESURE'!$P$2:$T$769,2,FALSE)</f>
        <v>1.2692068965517243</v>
      </c>
      <c r="J71" s="52">
        <f>VLOOKUP(DATE!H70,'App MESURE'!$P$2:$T$769,2,FALSE)</f>
        <v>0.79341935483870984</v>
      </c>
      <c r="K71" s="52">
        <f>VLOOKUP(DATE!I70,'App MESURE'!$P$2:$T$769,2,FALSE)</f>
        <v>0.35933333333333317</v>
      </c>
      <c r="L71" s="52">
        <f>VLOOKUP(DATE!J70,'App MESURE'!$P$2:$T$769,2,FALSE)</f>
        <v>0.32977419354838711</v>
      </c>
      <c r="M71" s="52">
        <f>VLOOKUP(DATE!K70,'App MESURE'!$P$2:$T$769,2,FALSE)</f>
        <v>0.29910000000000003</v>
      </c>
      <c r="N71" s="52">
        <f>VLOOKUP(DATE!L70,'App MESURE'!$P$2:$T$769,2,FALSE)</f>
        <v>0.36741935483870969</v>
      </c>
      <c r="O71" s="52">
        <f>VLOOKUP(DATE!M70,'App MESURE'!$P$2:$T$769,2,FALSE)</f>
        <v>0.48480645161290303</v>
      </c>
      <c r="P71" s="36">
        <f t="shared" si="1"/>
        <v>28.581303670745278</v>
      </c>
    </row>
    <row r="72" spans="1:16" x14ac:dyDescent="0.2">
      <c r="A72">
        <v>2008</v>
      </c>
      <c r="B72" t="s">
        <v>58</v>
      </c>
      <c r="C72" s="55" t="s">
        <v>164</v>
      </c>
      <c r="D72" s="52">
        <f>VLOOKUP(DATE!B71,'App MESURE'!$P$2:$T$769,2,FALSE)</f>
        <v>12.174200000000001</v>
      </c>
      <c r="E72" s="52">
        <f>VLOOKUP(DATE!C71,'App MESURE'!$P$2:$T$769,2,FALSE)</f>
        <v>15.502903225806453</v>
      </c>
      <c r="F72" s="52">
        <f>VLOOKUP(DATE!D71,'App MESURE'!$P$2:$T$769,2,FALSE)</f>
        <v>21.051433333333343</v>
      </c>
      <c r="G72" s="52">
        <f>VLOOKUP(DATE!E71,'App MESURE'!$P$2:$T$769,2,FALSE)</f>
        <v>26.230000000000004</v>
      </c>
      <c r="H72" s="52">
        <f>VLOOKUP(DATE!F71,'App MESURE'!$P$2:$T$769,2,FALSE)</f>
        <v>39.193548387096769</v>
      </c>
      <c r="I72" s="52">
        <f>VLOOKUP(DATE!G71,'App MESURE'!$P$2:$T$769,2,FALSE)</f>
        <v>77.62642857142859</v>
      </c>
      <c r="J72" s="52">
        <f>VLOOKUP(DATE!H71,'App MESURE'!$P$2:$T$769,2,FALSE)</f>
        <v>14.068064516129031</v>
      </c>
      <c r="K72" s="52">
        <f>VLOOKUP(DATE!I71,'App MESURE'!$P$2:$T$769,2,FALSE)</f>
        <v>1.2251333333333332</v>
      </c>
      <c r="L72" s="52">
        <f>VLOOKUP(DATE!J71,'App MESURE'!$P$2:$T$769,2,FALSE)</f>
        <v>0.84009677419354811</v>
      </c>
      <c r="M72" s="52">
        <f>VLOOKUP(DATE!K71,'App MESURE'!$P$2:$T$769,2,FALSE)</f>
        <v>3.7760000000000007</v>
      </c>
      <c r="N72" s="52">
        <f>VLOOKUP(DATE!L71,'App MESURE'!$P$2:$T$769,2,FALSE)</f>
        <v>6.7677419354838703E-2</v>
      </c>
      <c r="O72" s="52">
        <f>VLOOKUP(DATE!M71,'App MESURE'!$P$2:$T$769,2,FALSE)</f>
        <v>2.6129032258064514E-3</v>
      </c>
      <c r="P72" s="36">
        <f t="shared" si="1"/>
        <v>211.75809846390172</v>
      </c>
    </row>
    <row r="73" spans="1:16" x14ac:dyDescent="0.2">
      <c r="A73">
        <v>2009</v>
      </c>
      <c r="B73" t="s">
        <v>58</v>
      </c>
      <c r="C73" s="55" t="s">
        <v>165</v>
      </c>
      <c r="D73" s="52">
        <f>VLOOKUP(DATE!B72,'App MESURE'!$P$2:$T$769,2,FALSE)</f>
        <v>1.7875000000000005</v>
      </c>
      <c r="E73" s="52">
        <f>VLOOKUP(DATE!C72,'App MESURE'!$P$2:$T$769,2,FALSE)</f>
        <v>0.71122580645161293</v>
      </c>
      <c r="F73" s="52">
        <f>VLOOKUP(DATE!D72,'App MESURE'!$P$2:$T$769,2,FALSE)</f>
        <v>0.17786666666666667</v>
      </c>
      <c r="G73" s="52">
        <f>VLOOKUP(DATE!E72,'App MESURE'!$P$2:$T$769,2,FALSE)</f>
        <v>35.436741935483873</v>
      </c>
      <c r="H73" s="52">
        <f>VLOOKUP(DATE!F72,'App MESURE'!$P$2:$T$769,2,FALSE)</f>
        <v>38.702903225806452</v>
      </c>
      <c r="I73" s="52">
        <f>VLOOKUP(DATE!G72,'App MESURE'!$P$2:$T$769,2,FALSE)</f>
        <v>68.707142857142841</v>
      </c>
      <c r="J73" s="52">
        <f>VLOOKUP(DATE!H72,'App MESURE'!$P$2:$T$769,2,FALSE)</f>
        <v>50.342903225806459</v>
      </c>
      <c r="K73" s="52">
        <f>VLOOKUP(DATE!I72,'App MESURE'!$P$2:$T$769,2,FALSE)</f>
        <v>2.7083333333333335</v>
      </c>
      <c r="L73" s="52">
        <f>VLOOKUP(DATE!J72,'App MESURE'!$P$2:$T$769,2,FALSE)</f>
        <v>0.48448387096774193</v>
      </c>
      <c r="M73" s="52">
        <f>VLOOKUP(DATE!K72,'App MESURE'!$P$2:$T$769,2,FALSE)</f>
        <v>0.1072</v>
      </c>
      <c r="N73" s="52">
        <f>VLOOKUP(DATE!L72,'App MESURE'!$P$2:$T$769,2,FALSE)</f>
        <v>0.79670967741935494</v>
      </c>
      <c r="O73" s="52">
        <f>VLOOKUP(DATE!M72,'App MESURE'!$P$2:$T$769,2,FALSE)</f>
        <v>0.77374193548387082</v>
      </c>
      <c r="P73" s="36">
        <f t="shared" si="1"/>
        <v>200.73675253456224</v>
      </c>
    </row>
    <row r="74" spans="1:16" x14ac:dyDescent="0.2">
      <c r="A74">
        <v>2010</v>
      </c>
      <c r="B74" t="s">
        <v>58</v>
      </c>
      <c r="C74" s="55" t="s">
        <v>166</v>
      </c>
      <c r="D74" s="52">
        <f>VLOOKUP(DATE!B73,'App MESURE'!$P$2:$T$769,2,FALSE)</f>
        <v>0.1391333333333333</v>
      </c>
      <c r="E74" s="52">
        <f>VLOOKUP(DATE!C73,'App MESURE'!$P$2:$T$769,2,FALSE)</f>
        <v>8.5186774193548391</v>
      </c>
      <c r="F74" s="52">
        <f>VLOOKUP(DATE!D73,'App MESURE'!$P$2:$T$769,2,FALSE)</f>
        <v>6.7892999999999999</v>
      </c>
      <c r="G74" s="52">
        <f>VLOOKUP(DATE!E73,'App MESURE'!$P$2:$T$769,2,FALSE)</f>
        <v>37.190322580645166</v>
      </c>
      <c r="H74" s="52">
        <f>VLOOKUP(DATE!F73,'App MESURE'!$P$2:$T$769,2,FALSE)</f>
        <v>4.4548387096774205</v>
      </c>
      <c r="I74" s="52">
        <f>VLOOKUP(DATE!G73,'App MESURE'!$P$2:$T$769,2,FALSE)</f>
        <v>5.8371428571428572</v>
      </c>
      <c r="J74" s="52">
        <f>VLOOKUP(DATE!H73,'App MESURE'!$P$2:$T$769,2,FALSE)</f>
        <v>5.2108387096774198</v>
      </c>
      <c r="K74" s="52">
        <f>VLOOKUP(DATE!I73,'App MESURE'!$P$2:$T$769,2,FALSE)</f>
        <v>1.3979999999999999</v>
      </c>
      <c r="L74" s="52">
        <f>VLOOKUP(DATE!J73,'App MESURE'!$P$2:$T$769,2,FALSE)</f>
        <v>13.807419354838707</v>
      </c>
      <c r="M74" s="52">
        <f>VLOOKUP(DATE!K73,'App MESURE'!$P$2:$T$769,2,FALSE)</f>
        <v>4.5620666666666665</v>
      </c>
      <c r="N74" s="52">
        <f>VLOOKUP(DATE!L73,'App MESURE'!$P$2:$T$769,2,FALSE)</f>
        <v>3.45483870967742E-2</v>
      </c>
      <c r="O74" s="52">
        <f>VLOOKUP(DATE!M73,'App MESURE'!$P$2:$T$769,2,FALSE)</f>
        <v>0.22812903225806444</v>
      </c>
      <c r="P74" s="36">
        <f t="shared" si="1"/>
        <v>88.170417050691256</v>
      </c>
    </row>
    <row r="75" spans="1:16" x14ac:dyDescent="0.2">
      <c r="A75">
        <v>2011</v>
      </c>
      <c r="B75" t="s">
        <v>58</v>
      </c>
      <c r="C75" s="55" t="s">
        <v>167</v>
      </c>
      <c r="D75" s="52">
        <f>VLOOKUP(DATE!B74,'App MESURE'!$P$2:$T$769,2,FALSE)</f>
        <v>7.5000000000000023E-3</v>
      </c>
      <c r="E75" s="52">
        <f>VLOOKUP(DATE!C74,'App MESURE'!$P$2:$T$769,2,FALSE)</f>
        <v>14.148258064516131</v>
      </c>
      <c r="F75" s="52">
        <f>VLOOKUP(DATE!D74,'App MESURE'!$P$2:$T$769,2,FALSE)</f>
        <v>37.468666666666664</v>
      </c>
      <c r="G75" s="52">
        <f>VLOOKUP(DATE!E74,'App MESURE'!$P$2:$T$769,2,FALSE)</f>
        <v>2.76258064516129</v>
      </c>
      <c r="H75" s="52">
        <f>VLOOKUP(DATE!F74,'App MESURE'!$P$2:$T$769,2,FALSE)</f>
        <v>1.6125806451612901</v>
      </c>
      <c r="I75" s="52">
        <f>VLOOKUP(DATE!G74,'App MESURE'!$P$2:$T$769,2,FALSE)</f>
        <v>0.71972413793103474</v>
      </c>
      <c r="J75" s="52">
        <f>VLOOKUP(DATE!H74,'App MESURE'!$P$2:$T$769,2,FALSE)</f>
        <v>0.19180645161290322</v>
      </c>
      <c r="K75" s="52">
        <f>VLOOKUP(DATE!I74,'App MESURE'!$P$2:$T$769,2,FALSE)</f>
        <v>3.0155333333333334</v>
      </c>
      <c r="L75" s="52">
        <f>VLOOKUP(DATE!J74,'App MESURE'!$P$2:$T$769,2,FALSE)</f>
        <v>0.48674193548387085</v>
      </c>
      <c r="M75" s="52">
        <f>VLOOKUP(DATE!K74,'App MESURE'!$P$2:$T$769,2,FALSE)</f>
        <v>5.8999999999999983E-2</v>
      </c>
      <c r="N75" s="52">
        <f>VLOOKUP(DATE!L74,'App MESURE'!$P$2:$T$769,2,FALSE)</f>
        <v>3.612903225806454E-3</v>
      </c>
      <c r="O75" s="52">
        <f>VLOOKUP(DATE!M74,'App MESURE'!$P$2:$T$769,2,FALSE)</f>
        <v>9.7645161290322566E-2</v>
      </c>
      <c r="P75" s="36">
        <f t="shared" si="1"/>
        <v>60.573649944382645</v>
      </c>
    </row>
    <row r="76" spans="1:16" x14ac:dyDescent="0.2">
      <c r="A76">
        <v>2012</v>
      </c>
      <c r="B76" t="s">
        <v>58</v>
      </c>
      <c r="C76" s="55" t="s">
        <v>168</v>
      </c>
      <c r="D76" s="52">
        <f>VLOOKUP(DATE!B75,'App MESURE'!$P$2:$T$769,2,FALSE)</f>
        <v>1.0483666666666667</v>
      </c>
      <c r="E76" s="52">
        <f>VLOOKUP(DATE!C75,'App MESURE'!$P$2:$T$769,2,FALSE)</f>
        <v>11.256096774193548</v>
      </c>
      <c r="F76" s="52">
        <f>VLOOKUP(DATE!D75,'App MESURE'!$P$2:$T$769,2,FALSE)</f>
        <v>44.917000000000009</v>
      </c>
      <c r="G76" s="52">
        <f>VLOOKUP(DATE!E75,'App MESURE'!$P$2:$T$769,2,FALSE)</f>
        <v>14.150322580645156</v>
      </c>
      <c r="H76" s="52">
        <f>VLOOKUP(DATE!F75,'App MESURE'!$P$2:$T$769,2,FALSE)</f>
        <v>8.7647419354838725</v>
      </c>
      <c r="I76" s="52">
        <f>VLOOKUP(DATE!G75,'App MESURE'!$P$2:$T$769,2,FALSE)</f>
        <v>4.7803571428571425</v>
      </c>
      <c r="J76" s="52">
        <f>VLOOKUP(DATE!H75,'App MESURE'!$P$2:$T$769,2,FALSE)</f>
        <v>35.186451612903234</v>
      </c>
      <c r="K76" s="52">
        <f>VLOOKUP(DATE!I75,'App MESURE'!$P$2:$T$769,2,FALSE)</f>
        <v>9.745333333333333</v>
      </c>
      <c r="L76" s="52">
        <f>VLOOKUP(DATE!J75,'App MESURE'!$P$2:$T$769,2,FALSE)</f>
        <v>0.64180645161290317</v>
      </c>
      <c r="M76" s="52">
        <f>VLOOKUP(DATE!K75,'App MESURE'!$P$2:$T$769,2,FALSE)</f>
        <v>0.11626666666666667</v>
      </c>
      <c r="N76" s="52">
        <f>VLOOKUP(DATE!L75,'App MESURE'!$P$2:$T$769,2,FALSE)</f>
        <v>1.6322580645161299E-2</v>
      </c>
      <c r="O76" s="52">
        <f>VLOOKUP(DATE!M75,'App MESURE'!$P$2:$T$769,2,FALSE)</f>
        <v>7.6451612903225847E-3</v>
      </c>
      <c r="P76" s="36">
        <f t="shared" si="1"/>
        <v>130.63071090629796</v>
      </c>
    </row>
    <row r="77" spans="1:16" x14ac:dyDescent="0.2">
      <c r="A77">
        <v>2013</v>
      </c>
      <c r="B77" t="s">
        <v>58</v>
      </c>
      <c r="C77" s="55" t="s">
        <v>169</v>
      </c>
      <c r="D77" s="52">
        <f>VLOOKUP(DATE!B76,'App MESURE'!$P$2:$T$769,2,FALSE)</f>
        <v>4.3374000000000006</v>
      </c>
      <c r="E77" s="52">
        <f>VLOOKUP(DATE!C76,'App MESURE'!$P$2:$T$769,2,FALSE)</f>
        <v>7.9903225806451664E-2</v>
      </c>
      <c r="F77" s="52">
        <f>VLOOKUP(DATE!D76,'App MESURE'!$P$2:$T$769,2,FALSE)</f>
        <v>3.7319333333333335</v>
      </c>
      <c r="G77" s="52">
        <f>VLOOKUP(DATE!E76,'App MESURE'!$P$2:$T$769,2,FALSE)</f>
        <v>0.49158064516129041</v>
      </c>
      <c r="H77" s="52">
        <f>VLOOKUP(DATE!F76,'App MESURE'!$P$2:$T$769,2,FALSE)</f>
        <v>8.2820645161290329</v>
      </c>
      <c r="I77" s="52">
        <f>VLOOKUP(DATE!G76,'App MESURE'!$P$2:$T$769,2,FALSE)</f>
        <v>13.29142857142857</v>
      </c>
      <c r="J77" s="52">
        <f>VLOOKUP(DATE!H76,'App MESURE'!$P$2:$T$769,2,FALSE)</f>
        <v>2.5341935483870968</v>
      </c>
      <c r="K77" s="52">
        <f>VLOOKUP(DATE!I76,'App MESURE'!$P$2:$T$769,2,FALSE)</f>
        <v>6.6749999999999998</v>
      </c>
      <c r="L77" s="52">
        <f>VLOOKUP(DATE!J76,'App MESURE'!$P$2:$T$769,2,FALSE)</f>
        <v>0.52219354838709653</v>
      </c>
      <c r="M77" s="52">
        <f>VLOOKUP(DATE!K76,'App MESURE'!$P$2:$T$769,2,FALSE)</f>
        <v>0.14699999999999999</v>
      </c>
      <c r="N77" s="52">
        <f>VLOOKUP(DATE!L76,'App MESURE'!$P$2:$T$769,2,FALSE)</f>
        <v>6.4774193548387107E-2</v>
      </c>
      <c r="O77" s="52">
        <f>VLOOKUP(DATE!M76,'App MESURE'!$P$2:$T$769,2,FALSE)</f>
        <v>0</v>
      </c>
      <c r="P77" s="36">
        <f t="shared" si="1"/>
        <v>40.157471582181252</v>
      </c>
    </row>
    <row r="78" spans="1:16" x14ac:dyDescent="0.2">
      <c r="A78">
        <v>2014</v>
      </c>
      <c r="B78" t="s">
        <v>58</v>
      </c>
      <c r="C78" s="55" t="s">
        <v>170</v>
      </c>
      <c r="D78" s="52">
        <f>VLOOKUP(DATE!B77,'App MESURE'!$P$2:$T$769,2,FALSE)</f>
        <v>0.18236666666666665</v>
      </c>
      <c r="E78" s="52">
        <f>VLOOKUP(DATE!C77,'App MESURE'!$P$2:$T$769,2,FALSE)</f>
        <v>4.6129032258064508E-2</v>
      </c>
      <c r="F78" s="52">
        <f>VLOOKUP(DATE!D77,'App MESURE'!$P$2:$T$769,2,FALSE)</f>
        <v>22.539066666666667</v>
      </c>
      <c r="G78" s="52">
        <f>VLOOKUP(DATE!E77,'App MESURE'!$P$2:$T$769,2,FALSE)</f>
        <v>29.932903225806449</v>
      </c>
      <c r="H78" s="52">
        <f>VLOOKUP(DATE!F77,'App MESURE'!$P$2:$T$769,2,FALSE)</f>
        <v>11.529032258064516</v>
      </c>
      <c r="I78" s="52">
        <f>VLOOKUP(DATE!G77,'App MESURE'!$P$2:$T$769,2,FALSE)</f>
        <v>3.663928571428571</v>
      </c>
      <c r="J78" s="52">
        <f>VLOOKUP(DATE!H77,'App MESURE'!$P$2:$T$769,2,FALSE)</f>
        <v>8.748387096774195</v>
      </c>
      <c r="K78" s="52">
        <f>VLOOKUP(DATE!I77,'App MESURE'!$P$2:$T$769,2,FALSE)</f>
        <v>1.041633333333333</v>
      </c>
      <c r="L78" s="52">
        <f>VLOOKUP(DATE!J77,'App MESURE'!$P$2:$T$769,2,FALSE)</f>
        <v>0.38825806451612899</v>
      </c>
      <c r="M78" s="52">
        <f>VLOOKUP(DATE!K77,'App MESURE'!$P$2:$T$769,2,FALSE)</f>
        <v>0.71839999999999982</v>
      </c>
      <c r="N78" s="52">
        <f>VLOOKUP(DATE!L77,'App MESURE'!$P$2:$T$769,2,FALSE)</f>
        <v>0.53983870967741954</v>
      </c>
      <c r="O78" s="52">
        <f>VLOOKUP(DATE!M77,'App MESURE'!$P$2:$T$769,2,FALSE)</f>
        <v>1.2410322580645166</v>
      </c>
      <c r="P78" s="36">
        <f t="shared" si="1"/>
        <v>80.570975883256537</v>
      </c>
    </row>
    <row r="79" spans="1:16" x14ac:dyDescent="0.2">
      <c r="A79">
        <v>2015</v>
      </c>
      <c r="B79" t="s">
        <v>58</v>
      </c>
      <c r="C79" s="55" t="s">
        <v>171</v>
      </c>
      <c r="D79" s="52">
        <f>VLOOKUP(DATE!B78,'App MESURE'!$P$2:$T$769,2,FALSE)</f>
        <v>0.3458</v>
      </c>
      <c r="E79" s="52">
        <f>VLOOKUP(DATE!C78,'App MESURE'!$P$2:$T$769,2,FALSE)</f>
        <v>0.42364516129032254</v>
      </c>
      <c r="F79" s="52">
        <f>VLOOKUP(DATE!D78,'App MESURE'!$P$2:$T$769,2,FALSE)</f>
        <v>0.30793333333333345</v>
      </c>
      <c r="G79" s="52">
        <f>VLOOKUP(DATE!E78,'App MESURE'!$P$2:$T$769,2,FALSE)</f>
        <v>0.24512903225806437</v>
      </c>
      <c r="H79" s="52">
        <f>VLOOKUP(DATE!F78,'App MESURE'!$P$2:$T$769,2,FALSE)</f>
        <v>0.8147741935483872</v>
      </c>
      <c r="I79" s="52">
        <f>VLOOKUP(DATE!G78,'App MESURE'!$P$2:$T$769,2,FALSE)</f>
        <v>1.4545517241379309</v>
      </c>
      <c r="J79" s="52">
        <f>VLOOKUP(DATE!H78,'App MESURE'!$P$2:$T$769,2,FALSE)</f>
        <v>3.2238709677419362</v>
      </c>
      <c r="K79" s="52">
        <f>VLOOKUP(DATE!I78,'App MESURE'!$P$2:$T$769,2,FALSE)</f>
        <v>0.6731666666666668</v>
      </c>
      <c r="L79" s="52">
        <f>VLOOKUP(DATE!J78,'App MESURE'!$P$2:$T$769,2,FALSE)</f>
        <v>0.97629032258064496</v>
      </c>
      <c r="M79" s="52">
        <f>VLOOKUP(DATE!K78,'App MESURE'!$P$2:$T$769,2,FALSE)</f>
        <v>0.11446666666666666</v>
      </c>
      <c r="N79" s="52">
        <f>VLOOKUP(DATE!L78,'App MESURE'!$P$2:$T$769,2,FALSE)</f>
        <v>0.29525806451612907</v>
      </c>
      <c r="O79" s="52">
        <f>VLOOKUP(DATE!M78,'App MESURE'!$P$2:$T$769,2,FALSE)</f>
        <v>0.74309677419354847</v>
      </c>
      <c r="P79" s="36">
        <f t="shared" si="1"/>
        <v>9.6179829069336318</v>
      </c>
    </row>
    <row r="80" spans="1:16" x14ac:dyDescent="0.2">
      <c r="A80">
        <v>2016</v>
      </c>
      <c r="B80" t="s">
        <v>58</v>
      </c>
      <c r="C80" s="55" t="s">
        <v>172</v>
      </c>
      <c r="D80" s="52">
        <f>VLOOKUP(DATE!B79,'App MESURE'!$P$2:$T$769,2,FALSE)</f>
        <v>0.56236666666666679</v>
      </c>
      <c r="E80" s="52">
        <f>VLOOKUP(DATE!C79,'App MESURE'!$P$2:$T$769,2,FALSE)</f>
        <v>0.6282903225806451</v>
      </c>
      <c r="F80" s="52">
        <f>VLOOKUP(DATE!D79,'App MESURE'!$P$2:$T$769,2,FALSE)</f>
        <v>9.763399999999999</v>
      </c>
      <c r="G80" s="52">
        <f>VLOOKUP(DATE!E79,'App MESURE'!$P$2:$T$769,2,FALSE)</f>
        <v>8.7145161290322566</v>
      </c>
      <c r="H80" s="52">
        <f>VLOOKUP(DATE!F79,'App MESURE'!$P$2:$T$769,2,FALSE)</f>
        <v>4.3547741935483879</v>
      </c>
      <c r="I80" s="52">
        <f>VLOOKUP(DATE!G79,'App MESURE'!$P$2:$T$769,2,FALSE)</f>
        <v>12.946785714285713</v>
      </c>
      <c r="J80" s="52">
        <f>VLOOKUP(DATE!H79,'App MESURE'!$P$2:$T$769,2,FALSE)</f>
        <v>1.9673870967741933</v>
      </c>
      <c r="K80" s="52">
        <f>VLOOKUP(DATE!I79,'App MESURE'!$P$2:$T$769,2,FALSE)</f>
        <v>3.3914</v>
      </c>
      <c r="L80" s="52">
        <f>VLOOKUP(DATE!J79,'App MESURE'!$P$2:$T$769,2,FALSE)</f>
        <v>0.2719032258064516</v>
      </c>
      <c r="M80" s="52">
        <f>VLOOKUP(DATE!K79,'App MESURE'!$P$2:$T$769,2,FALSE)</f>
        <v>0.58366666666666633</v>
      </c>
      <c r="N80" s="52">
        <f>VLOOKUP(DATE!L79,'App MESURE'!$P$2:$T$769,2,FALSE)</f>
        <v>2.0419354838709682E-2</v>
      </c>
      <c r="O80" s="52">
        <f>VLOOKUP(DATE!M79,'App MESURE'!$P$2:$T$769,2,FALSE)</f>
        <v>2.1126451612903225</v>
      </c>
      <c r="P80" s="36">
        <f t="shared" si="1"/>
        <v>45.317554531490018</v>
      </c>
    </row>
    <row r="81" spans="1:18" x14ac:dyDescent="0.2">
      <c r="A81">
        <v>2017</v>
      </c>
      <c r="B81" t="s">
        <v>58</v>
      </c>
      <c r="C81" s="55" t="s">
        <v>173</v>
      </c>
      <c r="D81" s="52">
        <f>VLOOKUP(DATE!B80,'App MESURE'!$P$2:$T$769,2,FALSE)</f>
        <v>3.3966666666666673E-2</v>
      </c>
      <c r="E81" s="52">
        <f>VLOOKUP(DATE!C80,'App MESURE'!$P$2:$T$769,2,FALSE)</f>
        <v>0</v>
      </c>
      <c r="F81" s="52">
        <f>VLOOKUP(DATE!D80,'App MESURE'!$P$2:$T$769,2,FALSE)</f>
        <v>0.88033333333333319</v>
      </c>
      <c r="G81" s="52">
        <f>VLOOKUP(DATE!E80,'App MESURE'!$P$2:$T$769,2,FALSE)</f>
        <v>6.7463870967741943</v>
      </c>
      <c r="H81" s="52">
        <f>VLOOKUP(DATE!F80,'App MESURE'!$P$2:$T$769,2,FALSE)</f>
        <v>15.743806451612901</v>
      </c>
      <c r="I81" s="52">
        <f>VLOOKUP(DATE!G80,'App MESURE'!$P$2:$T$769,2,FALSE)</f>
        <v>15.356785714285715</v>
      </c>
      <c r="J81" s="52">
        <f>VLOOKUP(DATE!H80,'App MESURE'!$P$2:$T$769,2,FALSE)</f>
        <v>32.414516129032265</v>
      </c>
      <c r="K81" s="52">
        <f>VLOOKUP(DATE!I80,'App MESURE'!$P$2:$T$769,2,FALSE)</f>
        <v>19.405333333333331</v>
      </c>
      <c r="L81" s="52">
        <f>VLOOKUP(DATE!J80,'App MESURE'!$P$2:$T$769,2,FALSE)</f>
        <v>9.81838709677419</v>
      </c>
      <c r="M81" s="52">
        <f>VLOOKUP(DATE!K80,'App MESURE'!$P$2:$T$769,2,FALSE)</f>
        <v>0.53163333333333318</v>
      </c>
      <c r="N81" s="52">
        <f>VLOOKUP(DATE!L80,'App MESURE'!$P$2:$T$769,2,FALSE)</f>
        <v>0.10174193548387095</v>
      </c>
      <c r="O81" s="52">
        <f>VLOOKUP(DATE!M80,'App MESURE'!$P$2:$T$769,2,FALSE)</f>
        <v>0</v>
      </c>
      <c r="P81" s="36">
        <f t="shared" si="1"/>
        <v>101.03289109062979</v>
      </c>
    </row>
    <row r="82" spans="1:18" x14ac:dyDescent="0.2">
      <c r="A82">
        <v>2018</v>
      </c>
      <c r="B82" t="s">
        <v>58</v>
      </c>
      <c r="C82" s="55" t="s">
        <v>174</v>
      </c>
      <c r="D82" s="52">
        <f>VLOOKUP(DATE!B81,'App MESURE'!$P$2:$T$769,2,FALSE)</f>
        <v>4.8513000000000002</v>
      </c>
      <c r="E82" s="52">
        <f>VLOOKUP(DATE!C81,'App MESURE'!$P$2:$T$769,2,FALSE)</f>
        <v>14.287870967741934</v>
      </c>
      <c r="F82" s="52">
        <f>VLOOKUP(DATE!D81,'App MESURE'!$P$2:$T$769,2,FALSE)</f>
        <v>16.809000000000001</v>
      </c>
      <c r="G82" s="52">
        <f>VLOOKUP(DATE!E81,'App MESURE'!$P$2:$T$769,2,FALSE)</f>
        <v>1.5000967741935491</v>
      </c>
      <c r="H82" s="52">
        <f>VLOOKUP(DATE!F81,'App MESURE'!$P$2:$T$769,2,FALSE)</f>
        <v>2.1314193548387093</v>
      </c>
      <c r="I82" s="52">
        <f>VLOOKUP(DATE!G81,'App MESURE'!$P$2:$T$769,2,FALSE)</f>
        <v>1.3489642857142854</v>
      </c>
      <c r="J82" s="52">
        <f>VLOOKUP(DATE!H81,'App MESURE'!$P$2:$T$769,2,FALSE)</f>
        <v>1.3029354838709677</v>
      </c>
      <c r="K82" s="52">
        <f>VLOOKUP(DATE!I81,'App MESURE'!$P$2:$T$769,2,FALSE)</f>
        <v>5.8945333333333316</v>
      </c>
      <c r="L82" s="52">
        <f>VLOOKUP(DATE!J81,'App MESURE'!$P$2:$T$769,2,FALSE)</f>
        <v>1.3866774193548386</v>
      </c>
      <c r="M82" s="52">
        <f>VLOOKUP(DATE!K81,'App MESURE'!$P$2:$T$769,2,FALSE)</f>
        <v>9.3333333333333322E-4</v>
      </c>
      <c r="N82" s="52">
        <f>VLOOKUP(DATE!L81,'App MESURE'!$P$2:$T$769,2,FALSE)</f>
        <v>0</v>
      </c>
      <c r="O82" s="52">
        <f>VLOOKUP(DATE!M81,'App MESURE'!$P$2:$T$769,2,FALSE)</f>
        <v>0</v>
      </c>
      <c r="P82" s="36">
        <f t="shared" si="1"/>
        <v>49.513730952380953</v>
      </c>
    </row>
    <row r="83" spans="1:18" x14ac:dyDescent="0.2">
      <c r="A83">
        <v>2019</v>
      </c>
      <c r="B83" t="s">
        <v>58</v>
      </c>
      <c r="C83" s="55" t="s">
        <v>175</v>
      </c>
      <c r="D83" s="52">
        <f>VLOOKUP(DATE!B82,'App MESURE'!$P$2:$T$769,2,FALSE)</f>
        <v>4.7359999999999989</v>
      </c>
      <c r="E83" s="52">
        <f>VLOOKUP(DATE!C82,'App MESURE'!$P$2:$T$769,2,FALSE)</f>
        <v>7.5225806451612934E-2</v>
      </c>
      <c r="F83" s="52">
        <f>VLOOKUP(DATE!D82,'App MESURE'!$P$2:$T$769,2,FALSE)</f>
        <v>1.7259</v>
      </c>
      <c r="G83" s="52">
        <f>VLOOKUP(DATE!E82,'App MESURE'!$P$2:$T$769,2,FALSE)</f>
        <v>8.4344516129032243</v>
      </c>
      <c r="H83" s="52">
        <f>VLOOKUP(DATE!F82,'App MESURE'!$P$2:$T$769,2,FALSE)</f>
        <v>0.86945161290322581</v>
      </c>
      <c r="I83" s="52">
        <f>VLOOKUP(DATE!G82,'App MESURE'!$P$2:$T$769,2,FALSE)</f>
        <v>0.28437931034482761</v>
      </c>
      <c r="J83" s="52">
        <f>VLOOKUP(DATE!H82,'App MESURE'!$P$2:$T$769,2,FALSE)</f>
        <v>8.4880967741935489</v>
      </c>
      <c r="K83" s="52">
        <f>VLOOKUP(DATE!I82,'App MESURE'!$P$2:$T$769,2,FALSE)</f>
        <v>6.067566666666667</v>
      </c>
      <c r="L83" s="52">
        <f>VLOOKUP(DATE!J82,'App MESURE'!$P$2:$T$769,2,FALSE)</f>
        <v>9.9595483870967758</v>
      </c>
      <c r="M83" s="52">
        <f>VLOOKUP(DATE!K82,'App MESURE'!$P$2:$T$769,2,FALSE)</f>
        <v>0.21253333333333319</v>
      </c>
      <c r="N83" s="52">
        <f>VLOOKUP(DATE!L82,'App MESURE'!$P$2:$T$769,2,FALSE)</f>
        <v>0</v>
      </c>
      <c r="O83" s="52">
        <f>VLOOKUP(DATE!M82,'App MESURE'!$P$2:$T$769,2,FALSE)</f>
        <v>1.6825806451612899</v>
      </c>
      <c r="P83" s="36">
        <f t="shared" si="1"/>
        <v>42.535734149054505</v>
      </c>
    </row>
    <row r="84" spans="1:18" x14ac:dyDescent="0.2">
      <c r="A84">
        <v>2020</v>
      </c>
      <c r="B84" t="s">
        <v>58</v>
      </c>
      <c r="C84" s="55" t="s">
        <v>176</v>
      </c>
      <c r="D84" s="52">
        <f>VLOOKUP(DATE!B83,'App MESURE'!$P$2:$T$769,2,FALSE)</f>
        <v>0.29083333333333328</v>
      </c>
      <c r="E84" s="52">
        <f>VLOOKUP(DATE!C83,'App MESURE'!$P$2:$T$769,2,FALSE)</f>
        <v>0.91903225806451594</v>
      </c>
      <c r="F84" s="52">
        <f>VLOOKUP(DATE!D83,'App MESURE'!$P$2:$T$769,2,FALSE)</f>
        <v>1.3530000000000002</v>
      </c>
      <c r="G84" s="52">
        <f>VLOOKUP(DATE!E83,'App MESURE'!$P$2:$T$769,2,FALSE)</f>
        <v>1.0955483870967737</v>
      </c>
      <c r="H84" s="52">
        <f>VLOOKUP(DATE!F83,'App MESURE'!$P$2:$T$769,2,FALSE)</f>
        <v>7.4305483870967732</v>
      </c>
      <c r="I84" s="52">
        <f>VLOOKUP(DATE!G83,'App MESURE'!$P$2:$T$769,2,FALSE)</f>
        <v>1.9993214285714287</v>
      </c>
      <c r="J84" s="52">
        <f>VLOOKUP(DATE!H83,'App MESURE'!$P$2:$T$769,2,FALSE)</f>
        <v>9.2916129032258077</v>
      </c>
      <c r="K84" s="52">
        <f>VLOOKUP(DATE!I83,'App MESURE'!$P$2:$T$769,2,FALSE)</f>
        <v>13.600966666666665</v>
      </c>
      <c r="L84" s="52">
        <f>VLOOKUP(DATE!J83,'App MESURE'!$P$2:$T$769,2,FALSE)</f>
        <v>1.7347741935483869</v>
      </c>
      <c r="M84" s="52">
        <f>VLOOKUP(DATE!K83,'App MESURE'!$P$2:$T$769,2,FALSE)</f>
        <v>1.4033333333333337E-2</v>
      </c>
      <c r="N84" s="52">
        <f>VLOOKUP(DATE!L83,'App MESURE'!$P$2:$T$769,2,FALSE)</f>
        <v>0</v>
      </c>
      <c r="O84" s="52">
        <f>VLOOKUP(DATE!M83,'App MESURE'!$P$2:$T$769,2,FALSE)</f>
        <v>0</v>
      </c>
      <c r="P84" s="36">
        <f t="shared" si="1"/>
        <v>37.729670890937015</v>
      </c>
    </row>
    <row r="85" spans="1:18" x14ac:dyDescent="0.2">
      <c r="A85">
        <v>2021</v>
      </c>
      <c r="B85" t="s">
        <v>58</v>
      </c>
      <c r="C85" s="55" t="s">
        <v>177</v>
      </c>
      <c r="D85" s="52">
        <f>VLOOKUP(DATE!B84,'App MESURE'!$P$2:$T$769,2,FALSE)</f>
        <v>0</v>
      </c>
      <c r="E85" s="52">
        <f>VLOOKUP(DATE!C84,'App MESURE'!$P$2:$T$769,2,FALSE)</f>
        <v>0</v>
      </c>
      <c r="F85" s="52">
        <f>VLOOKUP(DATE!D84,'App MESURE'!$P$2:$T$769,2,FALSE)</f>
        <v>0</v>
      </c>
      <c r="G85" s="52">
        <f>VLOOKUP(DATE!E84,'App MESURE'!$P$2:$T$769,2,FALSE)</f>
        <v>1.1362452258064513</v>
      </c>
      <c r="H85" s="52">
        <f>VLOOKUP(DATE!F84,'App MESURE'!$P$2:$T$769,2,FALSE)</f>
        <v>0.18988399999999997</v>
      </c>
      <c r="I85" s="52">
        <f>VLOOKUP(DATE!G84,'App MESURE'!$P$2:$T$769,2,FALSE)</f>
        <v>1.8504375357142859</v>
      </c>
      <c r="J85" s="52">
        <f>VLOOKUP(DATE!H84,'App MESURE'!$P$2:$T$769,2,FALSE)</f>
        <v>1.5369549677419352</v>
      </c>
      <c r="K85" s="52">
        <f>VLOOKUP(DATE!I84,'App MESURE'!$P$2:$T$769,2,FALSE)</f>
        <v>0.78828513333333328</v>
      </c>
      <c r="L85" s="52">
        <f>VLOOKUP(DATE!J84,'App MESURE'!$P$2:$T$769,2,FALSE)</f>
        <v>0.27201116129032249</v>
      </c>
      <c r="M85" s="52">
        <f>VLOOKUP(DATE!K84,'App MESURE'!$P$2:$T$769,2,FALSE)</f>
        <v>0.7187817666666666</v>
      </c>
      <c r="N85" s="52">
        <f>VLOOKUP(DATE!L84,'App MESURE'!$P$2:$T$769,2,FALSE)</f>
        <v>0.37632683870967759</v>
      </c>
      <c r="O85" s="52">
        <f>VLOOKUP(DATE!M84,'App MESURE'!$P$2:$T$769,2,FALSE)</f>
        <v>0.17760964516129035</v>
      </c>
      <c r="P85" s="36">
        <f t="shared" si="1"/>
        <v>7.0465362744239624</v>
      </c>
    </row>
    <row r="86" spans="1:18" x14ac:dyDescent="0.2">
      <c r="A86">
        <v>2022</v>
      </c>
      <c r="B86" t="s">
        <v>58</v>
      </c>
      <c r="C86" s="55" t="s">
        <v>178</v>
      </c>
      <c r="D86" s="52">
        <f>VLOOKUP(DATE!B85,'App MESURE'!$P$2:$T$769,2,FALSE)</f>
        <v>1.0663828999999996</v>
      </c>
      <c r="E86" s="52">
        <f>VLOOKUP(DATE!C85,'App MESURE'!$P$2:$T$769,2,FALSE)</f>
        <v>8.3053626451612903</v>
      </c>
      <c r="F86" s="52">
        <f>VLOOKUP(DATE!D85,'App MESURE'!$P$2:$T$769,2,FALSE)</f>
        <v>5.6408600000000003E-2</v>
      </c>
      <c r="G86" s="52">
        <f>VLOOKUP(DATE!E85,'App MESURE'!$P$2:$T$769,2,FALSE)</f>
        <v>11.851063354838706</v>
      </c>
      <c r="H86" s="52">
        <f>VLOOKUP(DATE!F85,'App MESURE'!$P$2:$T$769,2,FALSE)</f>
        <v>0.2176203870967742</v>
      </c>
      <c r="I86" s="52">
        <f>VLOOKUP(DATE!G85,'App MESURE'!$P$2:$T$769,2,FALSE)</f>
        <v>9.9090243571428562</v>
      </c>
      <c r="J86" s="52">
        <f>VLOOKUP(DATE!H85,'App MESURE'!$P$2:$T$769,2,FALSE)</f>
        <v>0.38374590322580659</v>
      </c>
      <c r="K86" s="52">
        <f>VLOOKUP(DATE!I85,'App MESURE'!$P$2:$T$769,2,FALSE)</f>
        <v>0.26658736666666671</v>
      </c>
      <c r="L86" s="52">
        <f>VLOOKUP(DATE!J85,'App MESURE'!$P$2:$T$769,2,FALSE)</f>
        <v>1.7729928709677416</v>
      </c>
      <c r="M86" s="52">
        <f>VLOOKUP(DATE!K85,'App MESURE'!$P$2:$T$769,2,FALSE)</f>
        <v>0.41117920000000002</v>
      </c>
      <c r="N86" s="52">
        <f>VLOOKUP(DATE!L85,'App MESURE'!$P$2:$T$769,2,FALSE)</f>
        <v>1.2389645161290323E-2</v>
      </c>
      <c r="O86" s="52">
        <f>VLOOKUP(DATE!M85,'App MESURE'!$P$2:$T$769,2,FALSE)</f>
        <v>1.2215292903225801</v>
      </c>
      <c r="P86" s="36">
        <f t="shared" si="1"/>
        <v>35.474286520583711</v>
      </c>
    </row>
    <row r="87" spans="1:18" x14ac:dyDescent="0.2">
      <c r="A87">
        <v>2023</v>
      </c>
      <c r="B87" t="s">
        <v>58</v>
      </c>
      <c r="C87" s="55" t="s">
        <v>179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58</v>
      </c>
      <c r="C88" s="55" t="s">
        <v>180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59</v>
      </c>
      <c r="C90" s="38"/>
      <c r="D90" s="53">
        <f t="shared" ref="D90:P90" si="2">AVERAGE(D1:D66)</f>
        <v>0.70848077801249987</v>
      </c>
      <c r="E90" s="53">
        <f t="shared" si="2"/>
        <v>2.417134598372777</v>
      </c>
      <c r="F90" s="53">
        <f t="shared" si="2"/>
        <v>6.3622791802379259</v>
      </c>
      <c r="G90" s="53">
        <f t="shared" si="2"/>
        <v>12.335545264031056</v>
      </c>
      <c r="H90" s="53">
        <f t="shared" si="2"/>
        <v>13.481623355204059</v>
      </c>
      <c r="I90" s="53">
        <f t="shared" si="2"/>
        <v>8.7895599747785518</v>
      </c>
      <c r="J90" s="53">
        <f t="shared" si="2"/>
        <v>10.040117858242979</v>
      </c>
      <c r="K90" s="53">
        <f t="shared" si="2"/>
        <v>6.0899331526709215</v>
      </c>
      <c r="L90" s="53">
        <f t="shared" si="2"/>
        <v>2.1817861287593669</v>
      </c>
      <c r="M90" s="53">
        <f t="shared" si="2"/>
        <v>0.68487940154589755</v>
      </c>
      <c r="N90" s="53">
        <f t="shared" si="2"/>
        <v>0.15655956610161034</v>
      </c>
      <c r="O90" s="53">
        <f t="shared" si="2"/>
        <v>0.14993998003176331</v>
      </c>
      <c r="P90" s="53">
        <f t="shared" si="2"/>
        <v>63.397839237989416</v>
      </c>
      <c r="Q90" s="53"/>
    </row>
    <row r="91" spans="1:18" x14ac:dyDescent="0.2">
      <c r="A91" s="37" t="s">
        <v>60</v>
      </c>
      <c r="C91" s="38"/>
      <c r="D91" s="53">
        <f t="shared" ref="D91:P91" si="3">STDEV(D1:D66)</f>
        <v>1.3591193512988891</v>
      </c>
      <c r="E91" s="53">
        <f t="shared" si="3"/>
        <v>2.2407321116365999</v>
      </c>
      <c r="F91" s="53">
        <f t="shared" si="3"/>
        <v>11.99515171692712</v>
      </c>
      <c r="G91" s="53">
        <f t="shared" si="3"/>
        <v>17.559451350764938</v>
      </c>
      <c r="H91" s="53">
        <f t="shared" si="3"/>
        <v>22.61588529832629</v>
      </c>
      <c r="I91" s="53">
        <f t="shared" si="3"/>
        <v>8.628746381437379</v>
      </c>
      <c r="J91" s="53">
        <f t="shared" si="3"/>
        <v>13.78465432565562</v>
      </c>
      <c r="K91" s="53">
        <f t="shared" si="3"/>
        <v>4.9899419348999494</v>
      </c>
      <c r="L91" s="53">
        <f t="shared" si="3"/>
        <v>2.9025296844538397</v>
      </c>
      <c r="M91" s="53">
        <f t="shared" si="3"/>
        <v>0.62428104028663023</v>
      </c>
      <c r="N91" s="53">
        <f t="shared" si="3"/>
        <v>0.21203051870221426</v>
      </c>
      <c r="O91" s="53">
        <f t="shared" si="3"/>
        <v>0.37539912305066181</v>
      </c>
      <c r="P91" s="53">
        <f t="shared" si="3"/>
        <v>48.467905029494268</v>
      </c>
    </row>
    <row r="92" spans="1:18" x14ac:dyDescent="0.2">
      <c r="A92" s="37" t="s">
        <v>61</v>
      </c>
      <c r="D92" s="53">
        <f t="shared" ref="D92:P92" si="4">MIN(D1:D66)</f>
        <v>0</v>
      </c>
      <c r="E92" s="53">
        <f t="shared" si="4"/>
        <v>4.0740300852844006E-8</v>
      </c>
      <c r="F92" s="53">
        <f t="shared" si="4"/>
        <v>8.2439521459896784E-4</v>
      </c>
      <c r="G92" s="53">
        <f t="shared" si="4"/>
        <v>6.4891567598023502E-4</v>
      </c>
      <c r="H92" s="53">
        <f t="shared" si="4"/>
        <v>2.4658795687248938E-4</v>
      </c>
      <c r="I92" s="53">
        <f t="shared" si="4"/>
        <v>6.0641689922435857E-5</v>
      </c>
      <c r="J92" s="53">
        <f t="shared" si="4"/>
        <v>2.3043842170525624E-5</v>
      </c>
      <c r="K92" s="53">
        <f t="shared" si="4"/>
        <v>0.41048114118500434</v>
      </c>
      <c r="L92" s="53">
        <f t="shared" si="4"/>
        <v>5.14169426041275E-6</v>
      </c>
      <c r="M92" s="53">
        <f t="shared" si="4"/>
        <v>1.2458091748484018E-10</v>
      </c>
      <c r="N92" s="53">
        <f t="shared" si="4"/>
        <v>4.7340748644239274E-11</v>
      </c>
      <c r="O92" s="53">
        <f t="shared" si="4"/>
        <v>1.7989484484810922E-11</v>
      </c>
      <c r="P92" s="53">
        <f t="shared" si="4"/>
        <v>13.958104057533131</v>
      </c>
    </row>
    <row r="93" spans="1:18" ht="13.5" thickBot="1" x14ac:dyDescent="0.25">
      <c r="A93" s="39" t="s">
        <v>62</v>
      </c>
      <c r="B93" s="40"/>
      <c r="C93" s="40"/>
      <c r="D93" s="54">
        <f t="shared" ref="D93:P93" si="5">MAX(D1:D66)</f>
        <v>4.0143104315558968</v>
      </c>
      <c r="E93" s="54">
        <f t="shared" si="5"/>
        <v>6.9000214401491515</v>
      </c>
      <c r="F93" s="54">
        <f t="shared" si="5"/>
        <v>42.921633333333332</v>
      </c>
      <c r="G93" s="54">
        <f t="shared" si="5"/>
        <v>64.454337969320179</v>
      </c>
      <c r="H93" s="54">
        <f t="shared" si="5"/>
        <v>76.767184690678079</v>
      </c>
      <c r="I93" s="54">
        <f t="shared" si="5"/>
        <v>26.598804677022343</v>
      </c>
      <c r="J93" s="54">
        <f t="shared" si="5"/>
        <v>47.0063763454975</v>
      </c>
      <c r="K93" s="54">
        <f t="shared" si="5"/>
        <v>14.154896491093705</v>
      </c>
      <c r="L93" s="54">
        <f t="shared" si="5"/>
        <v>10.966154597831308</v>
      </c>
      <c r="M93" s="54">
        <f t="shared" si="5"/>
        <v>1.8688465605013447</v>
      </c>
      <c r="N93" s="54">
        <f t="shared" si="5"/>
        <v>0.57600838132158405</v>
      </c>
      <c r="O93" s="54">
        <f t="shared" si="5"/>
        <v>1.378612903225807</v>
      </c>
      <c r="P93" s="54">
        <f t="shared" si="5"/>
        <v>171.83970710942691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T971"/>
  <sheetViews>
    <sheetView tabSelected="1" view="pageBreakPreview" zoomScale="76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T6" sqref="T6"/>
    </sheetView>
  </sheetViews>
  <sheetFormatPr baseColWidth="10" defaultColWidth="11" defaultRowHeight="12.75" x14ac:dyDescent="0.2"/>
  <cols>
    <col min="1" max="1" width="16.85546875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4.5703125" customWidth="1"/>
  </cols>
  <sheetData>
    <row r="1" spans="1:18" s="1" customFormat="1" ht="13.5" thickBot="1" x14ac:dyDescent="0.25">
      <c r="A1" s="82" t="s">
        <v>113</v>
      </c>
      <c r="B1" s="1" t="s">
        <v>0</v>
      </c>
      <c r="E1" s="2" t="s">
        <v>1</v>
      </c>
      <c r="F1" s="8" t="s">
        <v>35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88" t="s">
        <v>181</v>
      </c>
      <c r="P1" s="89"/>
    </row>
    <row r="2" spans="1:18" s="1" customFormat="1" ht="13.5" thickBot="1" x14ac:dyDescent="0.25">
      <c r="A2" s="83" t="s">
        <v>114</v>
      </c>
      <c r="B2" s="59" t="s">
        <v>34</v>
      </c>
      <c r="C2" s="60"/>
      <c r="D2" s="60"/>
      <c r="E2" s="20"/>
      <c r="F2" s="69">
        <f>SQRT(RSQ(P6:P270,O6:O270))</f>
        <v>0.91046510048281559</v>
      </c>
      <c r="G2" s="6">
        <v>0</v>
      </c>
      <c r="H2" s="57">
        <v>0</v>
      </c>
      <c r="I2" s="44">
        <v>0.23069843109634225</v>
      </c>
      <c r="J2" s="45">
        <v>17.195213089483968</v>
      </c>
      <c r="K2" s="26">
        <v>7.0000000000000007E-2</v>
      </c>
      <c r="L2" s="43">
        <v>1.1387036279769114</v>
      </c>
      <c r="M2" s="26">
        <v>0.62</v>
      </c>
      <c r="N2" s="43">
        <v>25.974122875354325</v>
      </c>
      <c r="O2" s="90">
        <f>SQRT(RSQ(P271:P401,O271:O401))</f>
        <v>0.83173720547484953</v>
      </c>
      <c r="P2" s="91"/>
    </row>
    <row r="3" spans="1:18" s="1" customFormat="1" ht="14.25" thickTop="1" thickBot="1" x14ac:dyDescent="0.25">
      <c r="A3" s="46">
        <f>SUM(R6:R270)</f>
        <v>18304.827507703274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</row>
    <row r="4" spans="1:18" s="1" customFormat="1" ht="13.5" thickTop="1" x14ac:dyDescent="0.2">
      <c r="C4" s="10"/>
      <c r="D4" s="10"/>
      <c r="E4" s="10" t="s">
        <v>16</v>
      </c>
      <c r="F4" s="10" t="s">
        <v>64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21</v>
      </c>
      <c r="M4" s="10" t="s">
        <v>22</v>
      </c>
      <c r="N4" s="11" t="s">
        <v>23</v>
      </c>
      <c r="O4" s="10" t="s">
        <v>23</v>
      </c>
      <c r="P4" s="10" t="s">
        <v>23</v>
      </c>
      <c r="Q4" s="10" t="s">
        <v>136</v>
      </c>
      <c r="R4" s="10" t="s">
        <v>138</v>
      </c>
    </row>
    <row r="5" spans="1:18" s="1" customFormat="1" ht="13.5" thickBot="1" x14ac:dyDescent="0.25">
      <c r="A5" s="17"/>
      <c r="C5" s="12"/>
      <c r="D5" s="12"/>
      <c r="E5" s="12" t="s">
        <v>63</v>
      </c>
      <c r="F5" s="12" t="s">
        <v>63</v>
      </c>
      <c r="G5" s="12" t="s">
        <v>24</v>
      </c>
      <c r="H5" s="12" t="s">
        <v>25</v>
      </c>
      <c r="I5" s="12" t="s">
        <v>26</v>
      </c>
      <c r="J5" s="13" t="s">
        <v>27</v>
      </c>
      <c r="K5" s="12" t="s">
        <v>28</v>
      </c>
      <c r="L5" s="12" t="s">
        <v>29</v>
      </c>
      <c r="M5" s="12" t="s">
        <v>30</v>
      </c>
      <c r="N5" s="14" t="s">
        <v>31</v>
      </c>
      <c r="O5" s="12" t="s">
        <v>33</v>
      </c>
      <c r="P5" s="12" t="s">
        <v>32</v>
      </c>
      <c r="Q5" s="12" t="s">
        <v>137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>
        <v>9.5904761900000004</v>
      </c>
      <c r="F6" s="51">
        <v>9.5904761904761635</v>
      </c>
      <c r="G6" s="16">
        <f t="shared" ref="G6:G70" si="0">IF((F6-$J$2)&gt;0,$I$2*(F6-$J$2),0)</f>
        <v>0</v>
      </c>
      <c r="H6" s="16">
        <f t="shared" ref="H6:H70" si="1">F6-G6</f>
        <v>9.5904761904761635</v>
      </c>
      <c r="I6" s="22">
        <f>H6+$H$3-$J$3</f>
        <v>5.5904761904761635</v>
      </c>
      <c r="J6" s="16">
        <f>I6/SQRT(1+(I6/($K$2*(300+(25*Q6)+0.05*(Q6)^3)))^2)</f>
        <v>5.5829792007845116</v>
      </c>
      <c r="K6" s="16">
        <f t="shared" ref="K6:K70" si="2">I6-J6</f>
        <v>7.4969896916519119E-3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2.1543203991483137</v>
      </c>
      <c r="Q6" s="84">
        <v>23.53861693333333</v>
      </c>
      <c r="R6" s="78">
        <f>(P6-O6)^2</f>
        <v>4.6410963821865501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>
        <v>22.176190479999999</v>
      </c>
      <c r="F7" s="51">
        <v>22.176190476190435</v>
      </c>
      <c r="G7" s="16">
        <f t="shared" si="0"/>
        <v>1.1491036684395408</v>
      </c>
      <c r="H7" s="16">
        <f t="shared" si="1"/>
        <v>21.027086807750894</v>
      </c>
      <c r="I7" s="23">
        <f t="shared" ref="I7:I70" si="7">H7+K6-L6</f>
        <v>21.034583797442547</v>
      </c>
      <c r="J7" s="16">
        <f t="shared" ref="J7:J70" si="8">I7/SQRT(1+(I7/($K$2*(300+(25*Q7)+0.05*(Q7)^3)))^2)</f>
        <v>20.209158383428871</v>
      </c>
      <c r="K7" s="16">
        <f t="shared" si="2"/>
        <v>0.82542541401367586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1.1491036684395408</v>
      </c>
      <c r="P7" s="1">
        <f>'App MESURE'!T3</f>
        <v>0.49898664960834549</v>
      </c>
      <c r="Q7" s="84">
        <v>17.989089516129027</v>
      </c>
      <c r="R7" s="78">
        <f t="shared" ref="R7:R70" si="10">(P7-O7)^2</f>
        <v>0.4226521381739608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>
        <v>35.35</v>
      </c>
      <c r="F8" s="51">
        <v>35.349999999999923</v>
      </c>
      <c r="G8" s="16">
        <f t="shared" si="0"/>
        <v>4.1882808571444414</v>
      </c>
      <c r="H8" s="16">
        <f t="shared" si="1"/>
        <v>31.161719142855482</v>
      </c>
      <c r="I8" s="23">
        <f t="shared" si="7"/>
        <v>31.987144556869158</v>
      </c>
      <c r="J8" s="16">
        <f t="shared" si="8"/>
        <v>27.643725745851846</v>
      </c>
      <c r="K8" s="16">
        <f t="shared" si="2"/>
        <v>4.3434188110173118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4.1882808571444414</v>
      </c>
      <c r="P8" s="1">
        <f>'App MESURE'!T4</f>
        <v>0.16016779483268187</v>
      </c>
      <c r="Q8" s="84">
        <v>13.957926466666667</v>
      </c>
      <c r="R8" s="78">
        <f t="shared" si="10"/>
        <v>16.225694842766622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>
        <v>81.383333329999999</v>
      </c>
      <c r="F9" s="51">
        <v>81.383333333333127</v>
      </c>
      <c r="G9" s="16">
        <f t="shared" si="0"/>
        <v>14.808098635279366</v>
      </c>
      <c r="H9" s="16">
        <f t="shared" si="1"/>
        <v>66.575234698053762</v>
      </c>
      <c r="I9" s="23">
        <f t="shared" si="7"/>
        <v>70.918653509071078</v>
      </c>
      <c r="J9" s="16">
        <f>I9/SQRT(1+(I9/($K$2*(300+(25*Q9)+0.05*(Q9)^3)))^2)</f>
        <v>38.638363535923666</v>
      </c>
      <c r="K9" s="16">
        <f t="shared" si="2"/>
        <v>32.280289973147411</v>
      </c>
      <c r="L9" s="16">
        <f t="shared" si="3"/>
        <v>5.5380231895783085</v>
      </c>
      <c r="M9" s="16">
        <f t="shared" si="9"/>
        <v>5.5380231895783085</v>
      </c>
      <c r="N9" s="16">
        <f t="shared" si="4"/>
        <v>3.4335743775385512</v>
      </c>
      <c r="O9" s="16">
        <f t="shared" si="5"/>
        <v>18.241673012817916</v>
      </c>
      <c r="P9" s="1">
        <f>'App MESURE'!T5</f>
        <v>15.31794188894254</v>
      </c>
      <c r="Q9" s="84">
        <v>11.381446080645159</v>
      </c>
      <c r="R9" s="78">
        <f t="shared" si="10"/>
        <v>8.5482036847175689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>
        <v>6.4285714289999998</v>
      </c>
      <c r="F10" s="51">
        <v>6.4285714285714084</v>
      </c>
      <c r="G10" s="16">
        <f t="shared" si="0"/>
        <v>0</v>
      </c>
      <c r="H10" s="16">
        <f t="shared" si="1"/>
        <v>6.4285714285714084</v>
      </c>
      <c r="I10" s="23">
        <f t="shared" si="7"/>
        <v>33.170838212140509</v>
      </c>
      <c r="J10" s="16">
        <f t="shared" si="8"/>
        <v>25.482011525997649</v>
      </c>
      <c r="K10" s="16">
        <f t="shared" si="2"/>
        <v>7.6888266861428605</v>
      </c>
      <c r="L10" s="16">
        <f t="shared" si="3"/>
        <v>0</v>
      </c>
      <c r="M10" s="16">
        <f t="shared" si="9"/>
        <v>2.1044488120397573</v>
      </c>
      <c r="N10" s="16">
        <f t="shared" si="4"/>
        <v>1.3047582634646495</v>
      </c>
      <c r="O10" s="16">
        <f t="shared" si="5"/>
        <v>1.3047582634646495</v>
      </c>
      <c r="P10" s="1">
        <f>'App MESURE'!T6</f>
        <v>0.45849363952199801</v>
      </c>
      <c r="Q10" s="84">
        <v>9.1914967645161294</v>
      </c>
      <c r="R10" s="78">
        <f t="shared" si="10"/>
        <v>0.71616381373679727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>
        <v>84.121428570000006</v>
      </c>
      <c r="F11" s="51">
        <v>84.121428571428282</v>
      </c>
      <c r="G11" s="16">
        <f t="shared" si="0"/>
        <v>15.439772910900283</v>
      </c>
      <c r="H11" s="16">
        <f t="shared" si="1"/>
        <v>68.681655660527994</v>
      </c>
      <c r="I11" s="23">
        <f t="shared" si="7"/>
        <v>76.370482346670855</v>
      </c>
      <c r="J11" s="16">
        <f t="shared" si="8"/>
        <v>35.873576312589741</v>
      </c>
      <c r="K11" s="16">
        <f t="shared" si="2"/>
        <v>40.496906034081114</v>
      </c>
      <c r="L11" s="16">
        <f t="shared" si="3"/>
        <v>12.753786676282774</v>
      </c>
      <c r="M11" s="16">
        <f t="shared" si="9"/>
        <v>13.553477224857883</v>
      </c>
      <c r="N11" s="16">
        <f t="shared" si="4"/>
        <v>8.4031558794118872</v>
      </c>
      <c r="O11" s="16">
        <f t="shared" si="5"/>
        <v>23.842928790312172</v>
      </c>
      <c r="P11" s="1">
        <f>'App MESURE'!T7</f>
        <v>19.637012017124515</v>
      </c>
      <c r="Q11" s="84">
        <v>9.5036598928571436</v>
      </c>
      <c r="R11" s="78">
        <f t="shared" si="10"/>
        <v>17.689735902981269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>
        <v>150.69047620000001</v>
      </c>
      <c r="F12" s="51">
        <v>150.69047619047598</v>
      </c>
      <c r="G12" s="16">
        <f t="shared" si="0"/>
        <v>30.797147756192288</v>
      </c>
      <c r="H12" s="16">
        <f t="shared" si="1"/>
        <v>119.89332843428369</v>
      </c>
      <c r="I12" s="23">
        <f t="shared" si="7"/>
        <v>147.63644779208204</v>
      </c>
      <c r="J12" s="16">
        <f t="shared" si="8"/>
        <v>46.909743015994678</v>
      </c>
      <c r="K12" s="16">
        <f t="shared" si="2"/>
        <v>100.72670477608736</v>
      </c>
      <c r="L12" s="16">
        <f t="shared" si="3"/>
        <v>65.647092065160905</v>
      </c>
      <c r="M12" s="16">
        <f t="shared" si="9"/>
        <v>70.797413410606907</v>
      </c>
      <c r="N12" s="16">
        <f t="shared" si="4"/>
        <v>43.894396314576284</v>
      </c>
      <c r="O12" s="16">
        <f t="shared" si="5"/>
        <v>74.691544070768572</v>
      </c>
      <c r="P12" s="1">
        <f>'App MESURE'!T8</f>
        <v>70.913512056153024</v>
      </c>
      <c r="Q12" s="84">
        <v>12.429792870967741</v>
      </c>
      <c r="R12" s="78">
        <f t="shared" si="10"/>
        <v>14.273525903460012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>
        <v>38.323809519999998</v>
      </c>
      <c r="F13" s="51">
        <v>38.32380952380943</v>
      </c>
      <c r="G13" s="16">
        <f t="shared" si="0"/>
        <v>4.8743340486666549</v>
      </c>
      <c r="H13" s="16">
        <f t="shared" si="1"/>
        <v>33.449475475142776</v>
      </c>
      <c r="I13" s="23">
        <f t="shared" si="7"/>
        <v>68.529088186069231</v>
      </c>
      <c r="J13" s="16">
        <f t="shared" si="8"/>
        <v>43.092339682042841</v>
      </c>
      <c r="K13" s="16">
        <f t="shared" si="2"/>
        <v>25.43674850402639</v>
      </c>
      <c r="L13" s="16">
        <f t="shared" si="3"/>
        <v>0</v>
      </c>
      <c r="M13" s="16">
        <f t="shared" si="9"/>
        <v>26.903017096030624</v>
      </c>
      <c r="N13" s="16">
        <f t="shared" si="4"/>
        <v>16.679870599538987</v>
      </c>
      <c r="O13" s="16">
        <f t="shared" si="5"/>
        <v>21.554204648205641</v>
      </c>
      <c r="P13" s="1">
        <f>'App MESURE'!T9</f>
        <v>14.836707238270778</v>
      </c>
      <c r="Q13" s="84">
        <v>14.082849116666667</v>
      </c>
      <c r="R13" s="78">
        <f t="shared" si="10"/>
        <v>45.124771452481589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>
        <v>4.0928571429999998</v>
      </c>
      <c r="F14" s="51">
        <v>4.0928571428571336</v>
      </c>
      <c r="G14" s="16">
        <f t="shared" si="0"/>
        <v>0</v>
      </c>
      <c r="H14" s="16">
        <f t="shared" si="1"/>
        <v>4.0928571428571336</v>
      </c>
      <c r="I14" s="23">
        <f t="shared" si="7"/>
        <v>29.529605646883525</v>
      </c>
      <c r="J14" s="16">
        <f t="shared" si="8"/>
        <v>27.191008503508815</v>
      </c>
      <c r="K14" s="16">
        <f t="shared" si="2"/>
        <v>2.3385971433747095</v>
      </c>
      <c r="L14" s="16">
        <f t="shared" si="3"/>
        <v>0</v>
      </c>
      <c r="M14" s="16">
        <f t="shared" si="9"/>
        <v>10.223146496491637</v>
      </c>
      <c r="N14" s="16">
        <f t="shared" si="4"/>
        <v>6.3383508278248151</v>
      </c>
      <c r="O14" s="16">
        <f t="shared" si="5"/>
        <v>6.3383508278248151</v>
      </c>
      <c r="P14" s="1">
        <f>'App MESURE'!T10</f>
        <v>0.52143720456761156</v>
      </c>
      <c r="Q14" s="84">
        <v>17.365118177419355</v>
      </c>
      <c r="R14" s="78">
        <f t="shared" si="10"/>
        <v>33.83648410043525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>
        <v>5.9357142859999996</v>
      </c>
      <c r="F15" s="51">
        <v>5.93571428571427</v>
      </c>
      <c r="G15" s="16">
        <f t="shared" si="0"/>
        <v>0</v>
      </c>
      <c r="H15" s="16">
        <f t="shared" si="1"/>
        <v>5.93571428571427</v>
      </c>
      <c r="I15" s="23">
        <f t="shared" si="7"/>
        <v>8.2743114290889785</v>
      </c>
      <c r="J15" s="16">
        <f t="shared" si="8"/>
        <v>8.2449283696879938</v>
      </c>
      <c r="K15" s="16">
        <f t="shared" si="2"/>
        <v>2.9383059400984735E-2</v>
      </c>
      <c r="L15" s="16">
        <f t="shared" si="3"/>
        <v>0</v>
      </c>
      <c r="M15" s="16">
        <f t="shared" si="9"/>
        <v>3.8847956686668219</v>
      </c>
      <c r="N15" s="16">
        <f t="shared" si="4"/>
        <v>2.4085733145734296</v>
      </c>
      <c r="O15" s="16">
        <f t="shared" si="5"/>
        <v>2.4085733145734296</v>
      </c>
      <c r="P15" s="1">
        <f>'App MESURE'!T11</f>
        <v>0.57605321977521418</v>
      </c>
      <c r="Q15" s="84">
        <v>22.167789666666657</v>
      </c>
      <c r="R15" s="78">
        <f t="shared" si="10"/>
        <v>3.3581298978392606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>
        <v>3.792857143</v>
      </c>
      <c r="F16" s="51">
        <v>3.7928571428571396</v>
      </c>
      <c r="G16" s="16">
        <f t="shared" si="0"/>
        <v>0</v>
      </c>
      <c r="H16" s="16">
        <f t="shared" si="1"/>
        <v>3.7928571428571396</v>
      </c>
      <c r="I16" s="23">
        <f t="shared" si="7"/>
        <v>3.8222402022581243</v>
      </c>
      <c r="J16" s="16">
        <f t="shared" si="8"/>
        <v>3.8202913815599127</v>
      </c>
      <c r="K16" s="16">
        <f t="shared" si="2"/>
        <v>1.9488206982116729E-3</v>
      </c>
      <c r="L16" s="16">
        <f t="shared" si="3"/>
        <v>0</v>
      </c>
      <c r="M16" s="16">
        <f t="shared" si="9"/>
        <v>1.4762223540933923</v>
      </c>
      <c r="N16" s="16">
        <f t="shared" si="4"/>
        <v>0.91525785953790317</v>
      </c>
      <c r="O16" s="16">
        <f t="shared" si="5"/>
        <v>0.91525785953790317</v>
      </c>
      <c r="P16" s="1">
        <f>'App MESURE'!T12</f>
        <v>1.9457147631363931</v>
      </c>
      <c r="Q16" s="84">
        <v>25.025450612903228</v>
      </c>
      <c r="R16" s="80">
        <f t="shared" si="10"/>
        <v>1.0618414301737873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>
        <v>3.7642857140000001</v>
      </c>
      <c r="F17" s="58">
        <v>3.7642857142857076</v>
      </c>
      <c r="G17" s="25">
        <f t="shared" si="0"/>
        <v>0</v>
      </c>
      <c r="H17" s="25">
        <f t="shared" si="1"/>
        <v>3.7642857142857076</v>
      </c>
      <c r="I17" s="24">
        <f t="shared" si="7"/>
        <v>3.7662345349839192</v>
      </c>
      <c r="J17" s="25">
        <f t="shared" si="8"/>
        <v>3.7645162822008649</v>
      </c>
      <c r="K17" s="25">
        <f t="shared" si="2"/>
        <v>1.7182527830543748E-3</v>
      </c>
      <c r="L17" s="25">
        <f t="shared" si="3"/>
        <v>0</v>
      </c>
      <c r="M17" s="25">
        <f t="shared" si="9"/>
        <v>0.56096449455548913</v>
      </c>
      <c r="N17" s="25">
        <f t="shared" si="4"/>
        <v>0.34779798662440325</v>
      </c>
      <c r="O17" s="25">
        <f t="shared" si="5"/>
        <v>0.34779798662440325</v>
      </c>
      <c r="P17" s="4">
        <f>'App MESURE'!T13</f>
        <v>0.70345072205700365</v>
      </c>
      <c r="Q17" s="85">
        <v>25.613748806451618</v>
      </c>
      <c r="R17" s="81">
        <f t="shared" si="10"/>
        <v>0.12648886822069125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>
        <v>44.271428569999998</v>
      </c>
      <c r="F18" s="51">
        <v>44.271428571428487</v>
      </c>
      <c r="G18" s="16">
        <f t="shared" si="0"/>
        <v>6.2464404317110933</v>
      </c>
      <c r="H18" s="16">
        <f t="shared" si="1"/>
        <v>38.024988139717394</v>
      </c>
      <c r="I18" s="23">
        <f t="shared" si="7"/>
        <v>38.026706392500451</v>
      </c>
      <c r="J18" s="16">
        <f t="shared" si="8"/>
        <v>35.426888641109727</v>
      </c>
      <c r="K18" s="16">
        <f t="shared" si="2"/>
        <v>2.5998177513907237</v>
      </c>
      <c r="L18" s="16">
        <f t="shared" si="3"/>
        <v>0</v>
      </c>
      <c r="M18" s="16">
        <f t="shared" si="9"/>
        <v>0.21316650793108588</v>
      </c>
      <c r="N18" s="16">
        <f t="shared" si="4"/>
        <v>0.13216323491727325</v>
      </c>
      <c r="O18" s="16">
        <f t="shared" si="5"/>
        <v>6.3786036666283668</v>
      </c>
      <c r="P18" s="1">
        <f>'App MESURE'!T14</f>
        <v>5.7827777248122363</v>
      </c>
      <c r="Q18" s="84">
        <v>22.104770966666663</v>
      </c>
      <c r="R18" s="78">
        <f t="shared" si="10"/>
        <v>0.35500855294107891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>
        <v>53.266666669999999</v>
      </c>
      <c r="F19" s="51">
        <v>53.266666666666566</v>
      </c>
      <c r="G19" s="16">
        <f t="shared" si="0"/>
        <v>8.3216277476205676</v>
      </c>
      <c r="H19" s="16">
        <f t="shared" si="1"/>
        <v>44.945038919045999</v>
      </c>
      <c r="I19" s="23">
        <f t="shared" si="7"/>
        <v>47.544856670436722</v>
      </c>
      <c r="J19" s="16">
        <f t="shared" si="8"/>
        <v>38.161966325476392</v>
      </c>
      <c r="K19" s="16">
        <f t="shared" si="2"/>
        <v>9.3828903449603303</v>
      </c>
      <c r="L19" s="16">
        <f t="shared" si="3"/>
        <v>0</v>
      </c>
      <c r="M19" s="16">
        <f t="shared" si="9"/>
        <v>8.1003273013812632E-2</v>
      </c>
      <c r="N19" s="16">
        <f t="shared" si="4"/>
        <v>5.0222029268563832E-2</v>
      </c>
      <c r="O19" s="16">
        <f t="shared" si="5"/>
        <v>8.3718497768891318</v>
      </c>
      <c r="P19" s="1">
        <f>'App MESURE'!T15</f>
        <v>4.8215898478385437</v>
      </c>
      <c r="Q19" s="84">
        <v>16.144780322580647</v>
      </c>
      <c r="R19" s="78">
        <f t="shared" si="10"/>
        <v>12.604345563822287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>
        <v>9.5119047620000003</v>
      </c>
      <c r="F20" s="51">
        <v>9.5119047619047343</v>
      </c>
      <c r="G20" s="16">
        <f t="shared" si="0"/>
        <v>0</v>
      </c>
      <c r="H20" s="16">
        <f t="shared" si="1"/>
        <v>9.5119047619047343</v>
      </c>
      <c r="I20" s="23">
        <f t="shared" si="7"/>
        <v>18.894795106865065</v>
      </c>
      <c r="J20" s="16">
        <f t="shared" si="8"/>
        <v>17.731358999439912</v>
      </c>
      <c r="K20" s="16">
        <f t="shared" si="2"/>
        <v>1.1634361074251522</v>
      </c>
      <c r="L20" s="16">
        <f t="shared" si="3"/>
        <v>0</v>
      </c>
      <c r="M20" s="16">
        <f t="shared" si="9"/>
        <v>3.07812437452488E-2</v>
      </c>
      <c r="N20" s="16">
        <f t="shared" si="4"/>
        <v>1.9084371122054255E-2</v>
      </c>
      <c r="O20" s="16">
        <f t="shared" si="5"/>
        <v>1.9084371122054255E-2</v>
      </c>
      <c r="P20" s="1">
        <f>'App MESURE'!T16</f>
        <v>9.973411298609125E-2</v>
      </c>
      <c r="Q20" s="84">
        <v>12.967079663333331</v>
      </c>
      <c r="R20" s="78">
        <f t="shared" si="10"/>
        <v>6.5043808627358009E-3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>
        <v>21.666666670000001</v>
      </c>
      <c r="F21" s="51">
        <v>21.666666666666593</v>
      </c>
      <c r="G21" s="16">
        <f t="shared" si="0"/>
        <v>1.0315573249761589</v>
      </c>
      <c r="H21" s="16">
        <f t="shared" si="1"/>
        <v>20.635109341690434</v>
      </c>
      <c r="I21" s="23">
        <f t="shared" si="7"/>
        <v>21.798545449115586</v>
      </c>
      <c r="J21" s="16">
        <f t="shared" si="8"/>
        <v>19.830292424595136</v>
      </c>
      <c r="K21" s="16">
        <f t="shared" si="2"/>
        <v>1.9682530245204504</v>
      </c>
      <c r="L21" s="16">
        <f t="shared" si="3"/>
        <v>0</v>
      </c>
      <c r="M21" s="16">
        <f t="shared" si="9"/>
        <v>1.1696872623194545E-2</v>
      </c>
      <c r="N21" s="16">
        <f t="shared" si="4"/>
        <v>7.2520610263806179E-3</v>
      </c>
      <c r="O21" s="16">
        <f t="shared" si="5"/>
        <v>1.0388093860025396</v>
      </c>
      <c r="P21" s="1">
        <f>'App MESURE'!T17</f>
        <v>1.104741577710187</v>
      </c>
      <c r="Q21" s="84">
        <v>11.909870790322582</v>
      </c>
      <c r="R21" s="78">
        <f t="shared" si="10"/>
        <v>4.3470539033739703E-3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>
        <v>0.89285714299999996</v>
      </c>
      <c r="F22" s="51">
        <v>0.89285714285714168</v>
      </c>
      <c r="G22" s="16">
        <f t="shared" si="0"/>
        <v>0</v>
      </c>
      <c r="H22" s="16">
        <f t="shared" si="1"/>
        <v>0.89285714285714168</v>
      </c>
      <c r="I22" s="23">
        <f t="shared" si="7"/>
        <v>2.8611101673775918</v>
      </c>
      <c r="J22" s="16">
        <f t="shared" si="8"/>
        <v>2.8540523873178256</v>
      </c>
      <c r="K22" s="16">
        <f t="shared" si="2"/>
        <v>7.0577800597662055E-3</v>
      </c>
      <c r="L22" s="16">
        <f t="shared" si="3"/>
        <v>0</v>
      </c>
      <c r="M22" s="16">
        <f t="shared" si="9"/>
        <v>4.4448115968139272E-3</v>
      </c>
      <c r="N22" s="16">
        <f t="shared" si="4"/>
        <v>2.7557831900246348E-3</v>
      </c>
      <c r="O22" s="16">
        <f t="shared" si="5"/>
        <v>2.7557831900246348E-3</v>
      </c>
      <c r="P22" s="1">
        <f>'App MESURE'!T18</f>
        <v>6.9196915970340639E-2</v>
      </c>
      <c r="Q22" s="84">
        <v>9.5120012774193565</v>
      </c>
      <c r="R22" s="78">
        <f t="shared" si="10"/>
        <v>4.4144241251315823E-3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>
        <v>39.59285714</v>
      </c>
      <c r="F23" s="51">
        <v>39.592857142857085</v>
      </c>
      <c r="G23" s="16">
        <f t="shared" si="0"/>
        <v>5.1671013433674977</v>
      </c>
      <c r="H23" s="16">
        <f t="shared" si="1"/>
        <v>34.425755799489586</v>
      </c>
      <c r="I23" s="23">
        <f t="shared" si="7"/>
        <v>34.432813579549354</v>
      </c>
      <c r="J23" s="16">
        <f t="shared" si="8"/>
        <v>28.410084219911042</v>
      </c>
      <c r="K23" s="16">
        <f t="shared" si="2"/>
        <v>6.022729359638312</v>
      </c>
      <c r="L23" s="16">
        <f t="shared" si="3"/>
        <v>0</v>
      </c>
      <c r="M23" s="16">
        <f t="shared" si="9"/>
        <v>1.6890284067892923E-3</v>
      </c>
      <c r="N23" s="16">
        <f t="shared" si="4"/>
        <v>1.0471976122093613E-3</v>
      </c>
      <c r="O23" s="16">
        <f t="shared" si="5"/>
        <v>5.1681485409797068</v>
      </c>
      <c r="P23" s="1">
        <f>'App MESURE'!T19</f>
        <v>0.98203591501989496</v>
      </c>
      <c r="Q23" s="84">
        <v>12.667595206896552</v>
      </c>
      <c r="R23" s="78">
        <f t="shared" si="10"/>
        <v>17.523538917220151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>
        <v>52.916666669999998</v>
      </c>
      <c r="F24" s="51">
        <v>52.916666666666579</v>
      </c>
      <c r="G24" s="16">
        <f t="shared" si="0"/>
        <v>8.2408832967368522</v>
      </c>
      <c r="H24" s="16">
        <f t="shared" si="1"/>
        <v>44.675783369929725</v>
      </c>
      <c r="I24" s="23">
        <f t="shared" si="7"/>
        <v>50.698512729568037</v>
      </c>
      <c r="J24" s="16">
        <f t="shared" si="8"/>
        <v>36.214001522154135</v>
      </c>
      <c r="K24" s="16">
        <f t="shared" si="2"/>
        <v>14.484511207413902</v>
      </c>
      <c r="L24" s="16">
        <f t="shared" si="3"/>
        <v>0</v>
      </c>
      <c r="M24" s="16">
        <f t="shared" si="9"/>
        <v>6.4183079457993107E-4</v>
      </c>
      <c r="N24" s="16">
        <f t="shared" si="4"/>
        <v>3.9793509263955724E-4</v>
      </c>
      <c r="O24" s="16">
        <f t="shared" si="5"/>
        <v>8.2412812318294915</v>
      </c>
      <c r="P24" s="1">
        <f>'App MESURE'!T20</f>
        <v>4.5720196375721835</v>
      </c>
      <c r="Q24" s="84">
        <v>13.086733967741941</v>
      </c>
      <c r="R24" s="78">
        <f t="shared" si="10"/>
        <v>13.46348064709168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>
        <v>50.430952380000001</v>
      </c>
      <c r="F25" s="51">
        <v>50.43095238095222</v>
      </c>
      <c r="G25" s="16">
        <f t="shared" si="0"/>
        <v>7.6674329108687829</v>
      </c>
      <c r="H25" s="16">
        <f t="shared" si="1"/>
        <v>42.763519470083438</v>
      </c>
      <c r="I25" s="23">
        <f t="shared" si="7"/>
        <v>57.24803067749734</v>
      </c>
      <c r="J25" s="16">
        <f t="shared" si="8"/>
        <v>41.86432452210979</v>
      </c>
      <c r="K25" s="16">
        <f t="shared" si="2"/>
        <v>15.38370615538755</v>
      </c>
      <c r="L25" s="16">
        <f t="shared" si="3"/>
        <v>0</v>
      </c>
      <c r="M25" s="16">
        <f t="shared" si="9"/>
        <v>2.4389570194037382E-4</v>
      </c>
      <c r="N25" s="16">
        <f t="shared" si="4"/>
        <v>1.5121533520303176E-4</v>
      </c>
      <c r="O25" s="16">
        <f t="shared" si="5"/>
        <v>7.6675841262039857</v>
      </c>
      <c r="P25" s="1">
        <f>'App MESURE'!T21</f>
        <v>19.707365388078525</v>
      </c>
      <c r="Q25" s="84">
        <v>15.55117706666667</v>
      </c>
      <c r="R25" s="78">
        <f t="shared" si="10"/>
        <v>144.95633283378527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>
        <v>33.678571429999998</v>
      </c>
      <c r="F26" s="51">
        <v>33.678571428571374</v>
      </c>
      <c r="G26" s="16">
        <f t="shared" si="0"/>
        <v>3.8026849080262743</v>
      </c>
      <c r="H26" s="16">
        <f t="shared" si="1"/>
        <v>29.875886520545098</v>
      </c>
      <c r="I26" s="23">
        <f t="shared" si="7"/>
        <v>45.259592675932652</v>
      </c>
      <c r="J26" s="16">
        <f t="shared" si="8"/>
        <v>39.472289460345571</v>
      </c>
      <c r="K26" s="16">
        <f t="shared" si="2"/>
        <v>5.7873032155870803</v>
      </c>
      <c r="L26" s="16">
        <f t="shared" si="3"/>
        <v>0</v>
      </c>
      <c r="M26" s="16">
        <f t="shared" si="9"/>
        <v>9.268036673734206E-5</v>
      </c>
      <c r="N26" s="16">
        <f t="shared" si="4"/>
        <v>5.7461827377152079E-5</v>
      </c>
      <c r="O26" s="16">
        <f t="shared" si="5"/>
        <v>3.8027423698536515</v>
      </c>
      <c r="P26" s="1">
        <f>'App MESURE'!T22</f>
        <v>5.594083714941509</v>
      </c>
      <c r="Q26" s="84">
        <v>19.429890129032259</v>
      </c>
      <c r="R26" s="78">
        <f t="shared" si="10"/>
        <v>3.2089038146211744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>
        <v>20.9047619</v>
      </c>
      <c r="F27" s="51">
        <v>20.904761904761873</v>
      </c>
      <c r="G27" s="16">
        <f t="shared" si="0"/>
        <v>0.85578709175990786</v>
      </c>
      <c r="H27" s="16">
        <f t="shared" si="1"/>
        <v>20.048974813001966</v>
      </c>
      <c r="I27" s="23">
        <f t="shared" si="7"/>
        <v>25.836278028589046</v>
      </c>
      <c r="J27" s="16">
        <f t="shared" si="8"/>
        <v>24.348707743091907</v>
      </c>
      <c r="K27" s="16">
        <f t="shared" si="2"/>
        <v>1.4875702854971387</v>
      </c>
      <c r="L27" s="16">
        <f t="shared" si="3"/>
        <v>0</v>
      </c>
      <c r="M27" s="16">
        <f t="shared" si="9"/>
        <v>3.5218539360189982E-5</v>
      </c>
      <c r="N27" s="16">
        <f t="shared" si="4"/>
        <v>2.1835494403317789E-5</v>
      </c>
      <c r="O27" s="16">
        <f t="shared" si="5"/>
        <v>0.85580892725431112</v>
      </c>
      <c r="P27" s="1">
        <f>'App MESURE'!T23</f>
        <v>3.1428162837258071</v>
      </c>
      <c r="Q27" s="84">
        <v>17.979835033333327</v>
      </c>
      <c r="R27" s="78">
        <f t="shared" si="10"/>
        <v>5.2304026485547395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>
        <v>0.76666666699999997</v>
      </c>
      <c r="F28" s="51">
        <v>0.76666666666666528</v>
      </c>
      <c r="G28" s="16">
        <f t="shared" si="0"/>
        <v>0</v>
      </c>
      <c r="H28" s="16">
        <f t="shared" si="1"/>
        <v>0.76666666666666528</v>
      </c>
      <c r="I28" s="23">
        <f t="shared" si="7"/>
        <v>2.2542369521638039</v>
      </c>
      <c r="J28" s="16">
        <f t="shared" si="8"/>
        <v>2.2537834365350782</v>
      </c>
      <c r="K28" s="16">
        <f t="shared" si="2"/>
        <v>4.5351562872575357E-4</v>
      </c>
      <c r="L28" s="16">
        <f t="shared" si="3"/>
        <v>0</v>
      </c>
      <c r="M28" s="16">
        <f t="shared" si="9"/>
        <v>1.3383044956872193E-5</v>
      </c>
      <c r="N28" s="16">
        <f t="shared" si="4"/>
        <v>8.2974878732607592E-6</v>
      </c>
      <c r="O28" s="16">
        <f t="shared" si="5"/>
        <v>8.2974878732607592E-6</v>
      </c>
      <c r="P28" s="1">
        <f>'App MESURE'!T24</f>
        <v>0.11225277479633043</v>
      </c>
      <c r="Q28" s="84">
        <v>24.125017709677422</v>
      </c>
      <c r="R28" s="78">
        <f t="shared" si="10"/>
        <v>1.2598822686248757E-2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>
        <v>6.5404761899999997</v>
      </c>
      <c r="F29" s="58">
        <v>6.5404761904761726</v>
      </c>
      <c r="G29" s="25">
        <f t="shared" si="0"/>
        <v>0</v>
      </c>
      <c r="H29" s="25">
        <f t="shared" si="1"/>
        <v>6.5404761904761726</v>
      </c>
      <c r="I29" s="24">
        <f t="shared" si="7"/>
        <v>6.5409297061048983</v>
      </c>
      <c r="J29" s="25">
        <f t="shared" si="8"/>
        <v>6.5306278097552228</v>
      </c>
      <c r="K29" s="25">
        <f t="shared" si="2"/>
        <v>1.0301896349675488E-2</v>
      </c>
      <c r="L29" s="25">
        <f t="shared" si="3"/>
        <v>0</v>
      </c>
      <c r="M29" s="25">
        <f t="shared" si="9"/>
        <v>5.0855570836114336E-6</v>
      </c>
      <c r="N29" s="25">
        <f t="shared" si="4"/>
        <v>3.1530453918390888E-6</v>
      </c>
      <c r="O29" s="25">
        <f t="shared" si="5"/>
        <v>3.1530453918390888E-6</v>
      </c>
      <c r="P29" s="4">
        <f>'App MESURE'!T25</f>
        <v>2.4331173364415566</v>
      </c>
      <c r="Q29" s="85">
        <v>24.630924419354841</v>
      </c>
      <c r="R29" s="79">
        <f t="shared" si="10"/>
        <v>5.9200446294435851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>
        <v>5.292857143</v>
      </c>
      <c r="F30" s="51">
        <v>5.292857142857132</v>
      </c>
      <c r="G30" s="16">
        <f t="shared" si="0"/>
        <v>0</v>
      </c>
      <c r="H30" s="16">
        <f t="shared" si="1"/>
        <v>5.292857142857132</v>
      </c>
      <c r="I30" s="23">
        <f t="shared" si="7"/>
        <v>5.3031590392068075</v>
      </c>
      <c r="J30" s="16">
        <f t="shared" si="8"/>
        <v>5.2956168868496274</v>
      </c>
      <c r="K30" s="16">
        <f t="shared" si="2"/>
        <v>7.542152357180143E-3</v>
      </c>
      <c r="L30" s="16">
        <f t="shared" si="3"/>
        <v>0</v>
      </c>
      <c r="M30" s="16">
        <f t="shared" si="9"/>
        <v>1.9325116917723448E-6</v>
      </c>
      <c r="N30" s="16">
        <f t="shared" si="4"/>
        <v>1.1981572488988537E-6</v>
      </c>
      <c r="O30" s="16">
        <f t="shared" si="5"/>
        <v>1.1981572488988537E-6</v>
      </c>
      <c r="P30" s="1">
        <f>'App MESURE'!T26</f>
        <v>3.9777121005074106E-2</v>
      </c>
      <c r="Q30" s="84">
        <v>22.370182266666674</v>
      </c>
      <c r="R30" s="78">
        <f t="shared" si="10"/>
        <v>1.5821240383961431E-3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>
        <v>34.06428571</v>
      </c>
      <c r="F31" s="51">
        <v>34.064285714285639</v>
      </c>
      <c r="G31" s="16">
        <f t="shared" si="0"/>
        <v>3.8916685885920015</v>
      </c>
      <c r="H31" s="16">
        <f t="shared" si="1"/>
        <v>30.172617125693638</v>
      </c>
      <c r="I31" s="23">
        <f t="shared" si="7"/>
        <v>30.180159278050816</v>
      </c>
      <c r="J31" s="16">
        <f t="shared" si="8"/>
        <v>27.404925501851544</v>
      </c>
      <c r="K31" s="16">
        <f t="shared" si="2"/>
        <v>2.775233776199272</v>
      </c>
      <c r="L31" s="16">
        <f t="shared" si="3"/>
        <v>0</v>
      </c>
      <c r="M31" s="16">
        <f t="shared" si="9"/>
        <v>7.3435444287349111E-7</v>
      </c>
      <c r="N31" s="16">
        <f t="shared" si="4"/>
        <v>4.5529975458156447E-7</v>
      </c>
      <c r="O31" s="16">
        <f t="shared" si="5"/>
        <v>3.8916690438917563</v>
      </c>
      <c r="P31" s="1">
        <f>'App MESURE'!T27</f>
        <v>4.3107115800782601E-2</v>
      </c>
      <c r="Q31" s="84">
        <v>16.462584451612901</v>
      </c>
      <c r="R31" s="78">
        <f t="shared" si="10"/>
        <v>14.811428914351312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>
        <v>17.819047619999999</v>
      </c>
      <c r="F32" s="51">
        <v>17.819047619047549</v>
      </c>
      <c r="G32" s="16">
        <f t="shared" si="0"/>
        <v>0.14391764723404288</v>
      </c>
      <c r="H32" s="16">
        <f t="shared" si="1"/>
        <v>17.675129971813504</v>
      </c>
      <c r="I32" s="23">
        <f t="shared" si="7"/>
        <v>20.450363748012776</v>
      </c>
      <c r="J32" s="16">
        <f t="shared" si="8"/>
        <v>19.102766462928461</v>
      </c>
      <c r="K32" s="16">
        <f t="shared" si="2"/>
        <v>1.3475972850843156</v>
      </c>
      <c r="L32" s="16">
        <f t="shared" si="3"/>
        <v>0</v>
      </c>
      <c r="M32" s="16">
        <f t="shared" si="9"/>
        <v>2.7905468829192664E-7</v>
      </c>
      <c r="N32" s="16">
        <f t="shared" si="4"/>
        <v>1.730139067409945E-7</v>
      </c>
      <c r="O32" s="16">
        <f t="shared" si="5"/>
        <v>0.14391782024794961</v>
      </c>
      <c r="P32" s="1">
        <f>'App MESURE'!T28</f>
        <v>0.59962288535079056</v>
      </c>
      <c r="Q32" s="84">
        <v>13.574216733333332</v>
      </c>
      <c r="R32" s="78">
        <f t="shared" si="10"/>
        <v>0.20766710636038449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>
        <v>20.40952381</v>
      </c>
      <c r="F33" s="51">
        <v>20.40952380952378</v>
      </c>
      <c r="G33" s="16">
        <f t="shared" si="0"/>
        <v>0.74153644016933884</v>
      </c>
      <c r="H33" s="16">
        <f t="shared" si="1"/>
        <v>19.667987369354442</v>
      </c>
      <c r="I33" s="23">
        <f t="shared" si="7"/>
        <v>21.015584654438758</v>
      </c>
      <c r="J33" s="16">
        <f t="shared" si="8"/>
        <v>19.175600523533532</v>
      </c>
      <c r="K33" s="16">
        <f t="shared" si="2"/>
        <v>1.8399841309052256</v>
      </c>
      <c r="L33" s="16">
        <f t="shared" si="3"/>
        <v>0</v>
      </c>
      <c r="M33" s="16">
        <f t="shared" si="9"/>
        <v>1.0604078155093214E-7</v>
      </c>
      <c r="N33" s="16">
        <f t="shared" si="4"/>
        <v>6.5745284561577929E-8</v>
      </c>
      <c r="O33" s="16">
        <f t="shared" si="5"/>
        <v>0.74153650591462339</v>
      </c>
      <c r="P33" s="1">
        <f>'App MESURE'!T29</f>
        <v>0.45490565128649885</v>
      </c>
      <c r="Q33" s="84">
        <v>11.631124225806449</v>
      </c>
      <c r="R33" s="78">
        <f t="shared" si="10"/>
        <v>8.2157246824849067E-2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>
        <v>19.80238095</v>
      </c>
      <c r="F34" s="51">
        <v>19.802380952380926</v>
      </c>
      <c r="G34" s="16">
        <f t="shared" si="0"/>
        <v>0.60146953557513172</v>
      </c>
      <c r="H34" s="16">
        <f t="shared" si="1"/>
        <v>19.200911416805795</v>
      </c>
      <c r="I34" s="23">
        <f t="shared" si="7"/>
        <v>21.04089554771102</v>
      </c>
      <c r="J34" s="16">
        <f t="shared" si="8"/>
        <v>18.545571941229195</v>
      </c>
      <c r="K34" s="16">
        <f t="shared" si="2"/>
        <v>2.4953236064818256</v>
      </c>
      <c r="L34" s="16">
        <f t="shared" si="3"/>
        <v>0</v>
      </c>
      <c r="M34" s="16">
        <f t="shared" si="9"/>
        <v>4.0295496989354206E-8</v>
      </c>
      <c r="N34" s="16">
        <f t="shared" si="4"/>
        <v>2.4983208133399609E-8</v>
      </c>
      <c r="O34" s="16">
        <f t="shared" si="5"/>
        <v>0.60146956055833989</v>
      </c>
      <c r="P34" s="1">
        <f>'App MESURE'!T30</f>
        <v>1.0899283119950554</v>
      </c>
      <c r="Q34" s="84">
        <v>8.9846359032258079</v>
      </c>
      <c r="R34" s="78">
        <f t="shared" si="10"/>
        <v>0.23859195185511498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>
        <v>27.957142860000001</v>
      </c>
      <c r="F35" s="51">
        <v>27.957142857142827</v>
      </c>
      <c r="G35" s="16">
        <f t="shared" si="0"/>
        <v>2.4827603129679221</v>
      </c>
      <c r="H35" s="16">
        <f t="shared" si="1"/>
        <v>25.474382544174905</v>
      </c>
      <c r="I35" s="23">
        <f t="shared" si="7"/>
        <v>27.96970615065673</v>
      </c>
      <c r="J35" s="16">
        <f t="shared" si="8"/>
        <v>23.958403833639068</v>
      </c>
      <c r="K35" s="16">
        <f t="shared" si="2"/>
        <v>4.0113023170176625</v>
      </c>
      <c r="L35" s="16">
        <f t="shared" si="3"/>
        <v>0</v>
      </c>
      <c r="M35" s="16">
        <f t="shared" si="9"/>
        <v>1.5312288855954597E-8</v>
      </c>
      <c r="N35" s="16">
        <f t="shared" si="4"/>
        <v>9.4936190906918506E-9</v>
      </c>
      <c r="O35" s="16">
        <f t="shared" si="5"/>
        <v>2.4827603224615413</v>
      </c>
      <c r="P35" s="1">
        <f>'App MESURE'!T31</f>
        <v>1.0376516895250814</v>
      </c>
      <c r="Q35" s="84">
        <v>11.494351017857143</v>
      </c>
      <c r="R35" s="78">
        <f t="shared" si="10"/>
        <v>2.0883389609874841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>
        <v>54.883333329999999</v>
      </c>
      <c r="F36" s="51">
        <v>54.883333333333255</v>
      </c>
      <c r="G36" s="16">
        <f t="shared" si="0"/>
        <v>8.6945902112263251</v>
      </c>
      <c r="H36" s="16">
        <f t="shared" si="1"/>
        <v>46.188743122106928</v>
      </c>
      <c r="I36" s="23">
        <f t="shared" si="7"/>
        <v>50.200045439124594</v>
      </c>
      <c r="J36" s="16">
        <f t="shared" si="8"/>
        <v>37.372233380898841</v>
      </c>
      <c r="K36" s="16">
        <f t="shared" si="2"/>
        <v>12.827812058225753</v>
      </c>
      <c r="L36" s="16">
        <f t="shared" si="3"/>
        <v>0</v>
      </c>
      <c r="M36" s="16">
        <f t="shared" si="9"/>
        <v>5.8186697652627467E-9</v>
      </c>
      <c r="N36" s="16">
        <f t="shared" si="4"/>
        <v>3.6075752544629031E-9</v>
      </c>
      <c r="O36" s="16">
        <f t="shared" si="5"/>
        <v>8.6945902148338998</v>
      </c>
      <c r="P36" s="1">
        <f>'App MESURE'!T32</f>
        <v>7.9903985434818043</v>
      </c>
      <c r="Q36" s="84">
        <v>14.226715161290322</v>
      </c>
      <c r="R36" s="78">
        <f t="shared" si="10"/>
        <v>0.49588591000165766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>
        <v>31.44761905</v>
      </c>
      <c r="F37" s="51">
        <v>31.447619047619007</v>
      </c>
      <c r="G37" s="16">
        <f t="shared" si="0"/>
        <v>3.2880076938899143</v>
      </c>
      <c r="H37" s="16">
        <f t="shared" si="1"/>
        <v>28.159611353729094</v>
      </c>
      <c r="I37" s="23">
        <f t="shared" si="7"/>
        <v>40.98742341195485</v>
      </c>
      <c r="J37" s="16">
        <f t="shared" si="8"/>
        <v>33.436639256881051</v>
      </c>
      <c r="K37" s="16">
        <f t="shared" si="2"/>
        <v>7.5507841550737993</v>
      </c>
      <c r="L37" s="16">
        <f t="shared" si="3"/>
        <v>0</v>
      </c>
      <c r="M37" s="16">
        <f t="shared" si="9"/>
        <v>2.2110945107998436E-9</v>
      </c>
      <c r="N37" s="16">
        <f t="shared" si="4"/>
        <v>1.370878596695903E-9</v>
      </c>
      <c r="O37" s="16">
        <f t="shared" si="5"/>
        <v>3.2880076952607928</v>
      </c>
      <c r="P37" s="1">
        <f>'App MESURE'!T33</f>
        <v>0.4728233811082509</v>
      </c>
      <c r="Q37" s="84">
        <v>14.692410266666664</v>
      </c>
      <c r="R37" s="78">
        <f t="shared" si="10"/>
        <v>7.925262722650519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>
        <v>27.31666667</v>
      </c>
      <c r="F38" s="51">
        <v>27.316666666666638</v>
      </c>
      <c r="G38" s="16">
        <f t="shared" si="0"/>
        <v>2.335003460670503</v>
      </c>
      <c r="H38" s="16">
        <f t="shared" si="1"/>
        <v>24.981663205996135</v>
      </c>
      <c r="I38" s="23">
        <f t="shared" si="7"/>
        <v>32.532447361069934</v>
      </c>
      <c r="J38" s="16">
        <f t="shared" si="8"/>
        <v>29.182483051559373</v>
      </c>
      <c r="K38" s="16">
        <f t="shared" si="2"/>
        <v>3.3499643095105611</v>
      </c>
      <c r="L38" s="16">
        <f t="shared" si="3"/>
        <v>0</v>
      </c>
      <c r="M38" s="16">
        <f t="shared" si="9"/>
        <v>8.402159141039406E-10</v>
      </c>
      <c r="N38" s="16">
        <f t="shared" si="4"/>
        <v>5.2093386674444319E-10</v>
      </c>
      <c r="O38" s="16">
        <f t="shared" si="5"/>
        <v>2.335003461191437</v>
      </c>
      <c r="P38" s="1">
        <f>'App MESURE'!T34</f>
        <v>2.142028976592989</v>
      </c>
      <c r="Q38" s="84">
        <v>16.592955548387096</v>
      </c>
      <c r="R38" s="78">
        <f t="shared" si="10"/>
        <v>3.7239151706036651E-2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>
        <v>2.2190476189999999</v>
      </c>
      <c r="F39" s="51">
        <v>2.2190476190476156</v>
      </c>
      <c r="G39" s="16">
        <f t="shared" si="0"/>
        <v>0</v>
      </c>
      <c r="H39" s="16">
        <f t="shared" si="1"/>
        <v>2.2190476190476156</v>
      </c>
      <c r="I39" s="23">
        <f t="shared" si="7"/>
        <v>5.5690119285581767</v>
      </c>
      <c r="J39" s="16">
        <f t="shared" si="8"/>
        <v>5.5577328196475477</v>
      </c>
      <c r="K39" s="16">
        <f t="shared" si="2"/>
        <v>1.1279108910628999E-2</v>
      </c>
      <c r="L39" s="16">
        <f t="shared" si="3"/>
        <v>0</v>
      </c>
      <c r="M39" s="16">
        <f t="shared" si="9"/>
        <v>3.1928204735949741E-10</v>
      </c>
      <c r="N39" s="16">
        <f t="shared" si="4"/>
        <v>1.9795486936288839E-10</v>
      </c>
      <c r="O39" s="16">
        <f t="shared" si="5"/>
        <v>1.9795486936288839E-10</v>
      </c>
      <c r="P39" s="1">
        <f>'App MESURE'!T35</f>
        <v>2.5529390578489644E-2</v>
      </c>
      <c r="Q39" s="84">
        <v>20.555139166666667</v>
      </c>
      <c r="R39" s="78">
        <f t="shared" si="10"/>
        <v>6.5174977320174154E-4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>
        <v>0.57857142900000003</v>
      </c>
      <c r="F40" s="51">
        <v>0.57857142857142752</v>
      </c>
      <c r="G40" s="16">
        <f t="shared" si="0"/>
        <v>0</v>
      </c>
      <c r="H40" s="16">
        <f t="shared" si="1"/>
        <v>0.57857142857142752</v>
      </c>
      <c r="I40" s="23">
        <f t="shared" si="7"/>
        <v>0.58985053748205651</v>
      </c>
      <c r="J40" s="16">
        <f t="shared" si="8"/>
        <v>0.58984346052400105</v>
      </c>
      <c r="K40" s="16">
        <f t="shared" si="2"/>
        <v>7.0769580554630451E-6</v>
      </c>
      <c r="L40" s="16">
        <f t="shared" si="3"/>
        <v>0</v>
      </c>
      <c r="M40" s="16">
        <f t="shared" si="9"/>
        <v>1.2132717799660902E-10</v>
      </c>
      <c r="N40" s="16">
        <f t="shared" si="4"/>
        <v>7.5222850357897596E-11</v>
      </c>
      <c r="O40" s="16">
        <f t="shared" si="5"/>
        <v>7.5222850357897596E-11</v>
      </c>
      <c r="P40" s="1">
        <f>'App MESURE'!T36</f>
        <v>0</v>
      </c>
      <c r="Q40" s="84">
        <v>25.116834129032252</v>
      </c>
      <c r="R40" s="78">
        <f t="shared" si="10"/>
        <v>5.6584772159666547E-21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>
        <v>1.3333333329999999</v>
      </c>
      <c r="F41" s="58">
        <v>1.3333333333333297</v>
      </c>
      <c r="G41" s="25">
        <f t="shared" si="0"/>
        <v>0</v>
      </c>
      <c r="H41" s="25">
        <f t="shared" si="1"/>
        <v>1.3333333333333297</v>
      </c>
      <c r="I41" s="24">
        <f t="shared" si="7"/>
        <v>1.3333404102913851</v>
      </c>
      <c r="J41" s="25">
        <f t="shared" si="8"/>
        <v>1.3332369479930228</v>
      </c>
      <c r="K41" s="25">
        <f t="shared" si="2"/>
        <v>1.0346229836222243E-4</v>
      </c>
      <c r="L41" s="25">
        <f t="shared" si="3"/>
        <v>0</v>
      </c>
      <c r="M41" s="25">
        <f t="shared" si="9"/>
        <v>4.6104327638711424E-11</v>
      </c>
      <c r="N41" s="25">
        <f t="shared" si="4"/>
        <v>2.8584683136001083E-11</v>
      </c>
      <c r="O41" s="25">
        <f t="shared" si="5"/>
        <v>2.8584683136001083E-11</v>
      </c>
      <c r="P41" s="4">
        <f>'App MESURE'!T37</f>
        <v>0</v>
      </c>
      <c r="Q41" s="85">
        <v>23.430452354838707</v>
      </c>
      <c r="R41" s="79">
        <f t="shared" si="10"/>
        <v>8.1708410998558469E-22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>
        <v>4.7380952379999997</v>
      </c>
      <c r="F42" s="51">
        <v>4.7380952380952213</v>
      </c>
      <c r="G42" s="16">
        <f t="shared" si="0"/>
        <v>0</v>
      </c>
      <c r="H42" s="16">
        <f t="shared" si="1"/>
        <v>4.7380952380952213</v>
      </c>
      <c r="I42" s="23">
        <f t="shared" si="7"/>
        <v>4.7381987003935837</v>
      </c>
      <c r="J42" s="16">
        <f t="shared" si="8"/>
        <v>4.7299873694532506</v>
      </c>
      <c r="K42" s="16">
        <f t="shared" si="2"/>
        <v>8.2113309403331058E-3</v>
      </c>
      <c r="L42" s="16">
        <f t="shared" si="3"/>
        <v>0</v>
      </c>
      <c r="M42" s="16">
        <f t="shared" si="9"/>
        <v>1.7519644502710341E-11</v>
      </c>
      <c r="N42" s="16">
        <f t="shared" si="4"/>
        <v>1.0862179591680411E-11</v>
      </c>
      <c r="O42" s="16">
        <f t="shared" si="5"/>
        <v>1.0862179591680411E-11</v>
      </c>
      <c r="P42" s="1">
        <f>'App MESURE'!T38</f>
        <v>0.18797470365780025</v>
      </c>
      <c r="Q42" s="84">
        <v>19.377602116666665</v>
      </c>
      <c r="R42" s="78">
        <f t="shared" si="10"/>
        <v>3.5334489211154195E-2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>
        <v>33.990476190000003</v>
      </c>
      <c r="F43" s="51">
        <v>33.990476190476059</v>
      </c>
      <c r="G43" s="16">
        <f t="shared" si="0"/>
        <v>3.8746408472491636</v>
      </c>
      <c r="H43" s="16">
        <f t="shared" si="1"/>
        <v>30.115835343226895</v>
      </c>
      <c r="I43" s="23">
        <f t="shared" si="7"/>
        <v>30.124046674167229</v>
      </c>
      <c r="J43" s="16">
        <f t="shared" si="8"/>
        <v>27.333889927176958</v>
      </c>
      <c r="K43" s="16">
        <f t="shared" si="2"/>
        <v>2.7901567469902702</v>
      </c>
      <c r="L43" s="16">
        <f t="shared" si="3"/>
        <v>0</v>
      </c>
      <c r="M43" s="16">
        <f t="shared" si="9"/>
        <v>6.6574649110299298E-12</v>
      </c>
      <c r="N43" s="16">
        <f t="shared" si="4"/>
        <v>4.1276282448385566E-12</v>
      </c>
      <c r="O43" s="16">
        <f t="shared" si="5"/>
        <v>3.8746408472532914</v>
      </c>
      <c r="P43" s="1">
        <f>'App MESURE'!T39</f>
        <v>1.8421756740548465</v>
      </c>
      <c r="Q43" s="84">
        <v>16.376684306451612</v>
      </c>
      <c r="R43" s="78">
        <f t="shared" si="10"/>
        <v>4.1309146802645857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>
        <v>99.530952380000002</v>
      </c>
      <c r="F44" s="51">
        <v>99.530952380952215</v>
      </c>
      <c r="G44" s="16">
        <f t="shared" si="0"/>
        <v>18.994725877699185</v>
      </c>
      <c r="H44" s="16">
        <f t="shared" si="1"/>
        <v>80.536226503253033</v>
      </c>
      <c r="I44" s="23">
        <f t="shared" si="7"/>
        <v>83.32638325024331</v>
      </c>
      <c r="J44" s="16">
        <f t="shared" si="8"/>
        <v>43.129646073963364</v>
      </c>
      <c r="K44" s="16">
        <f t="shared" si="2"/>
        <v>40.196737176279946</v>
      </c>
      <c r="L44" s="16">
        <f t="shared" si="3"/>
        <v>12.490180896493992</v>
      </c>
      <c r="M44" s="16">
        <f t="shared" si="9"/>
        <v>12.490180896496522</v>
      </c>
      <c r="N44" s="16">
        <f t="shared" si="4"/>
        <v>7.7439121558278439</v>
      </c>
      <c r="O44" s="16">
        <f t="shared" si="5"/>
        <v>26.738638033527028</v>
      </c>
      <c r="P44" s="1">
        <f>'App MESURE'!T40</f>
        <v>42.039808900329426</v>
      </c>
      <c r="Q44" s="84">
        <v>12.703756766666666</v>
      </c>
      <c r="R44" s="78">
        <f t="shared" si="10"/>
        <v>234.12582989508243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>
        <v>17.426190479999999</v>
      </c>
      <c r="F45" s="51">
        <v>17.426190476190424</v>
      </c>
      <c r="G45" s="16">
        <f t="shared" si="0"/>
        <v>5.3286120731912627E-2</v>
      </c>
      <c r="H45" s="16">
        <f t="shared" si="1"/>
        <v>17.372904355458513</v>
      </c>
      <c r="I45" s="23">
        <f t="shared" si="7"/>
        <v>45.079460635244459</v>
      </c>
      <c r="J45" s="16">
        <f t="shared" si="8"/>
        <v>31.639697730614358</v>
      </c>
      <c r="K45" s="16">
        <f t="shared" si="2"/>
        <v>13.439762904630101</v>
      </c>
      <c r="L45" s="16">
        <f t="shared" si="3"/>
        <v>0</v>
      </c>
      <c r="M45" s="16">
        <f t="shared" si="9"/>
        <v>4.7462687406686781</v>
      </c>
      <c r="N45" s="16">
        <f t="shared" si="4"/>
        <v>2.9426866192145802</v>
      </c>
      <c r="O45" s="16">
        <f t="shared" si="5"/>
        <v>2.9959727399464926</v>
      </c>
      <c r="P45" s="1">
        <f>'App MESURE'!T41</f>
        <v>2.580122340147434</v>
      </c>
      <c r="Q45" s="84">
        <v>10.836741758064514</v>
      </c>
      <c r="R45" s="78">
        <f t="shared" si="10"/>
        <v>0.17293155501303686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>
        <v>44.295238099999999</v>
      </c>
      <c r="F46" s="51">
        <v>44.295238095238069</v>
      </c>
      <c r="G46" s="16">
        <f t="shared" si="0"/>
        <v>6.2519332514991142</v>
      </c>
      <c r="H46" s="16">
        <f t="shared" si="1"/>
        <v>38.043304843738952</v>
      </c>
      <c r="I46" s="23">
        <f t="shared" si="7"/>
        <v>51.483067748369052</v>
      </c>
      <c r="J46" s="16">
        <f t="shared" si="8"/>
        <v>31.991891348216335</v>
      </c>
      <c r="K46" s="16">
        <f t="shared" si="2"/>
        <v>19.491176400152717</v>
      </c>
      <c r="L46" s="16">
        <f t="shared" si="3"/>
        <v>0</v>
      </c>
      <c r="M46" s="16">
        <f t="shared" si="9"/>
        <v>1.8035821214540979</v>
      </c>
      <c r="N46" s="16">
        <f t="shared" si="4"/>
        <v>1.1182209153015408</v>
      </c>
      <c r="O46" s="16">
        <f t="shared" si="5"/>
        <v>7.3701541668006545</v>
      </c>
      <c r="P46" s="1">
        <f>'App MESURE'!T42</f>
        <v>10.201829463944307</v>
      </c>
      <c r="Q46" s="84">
        <v>9.5764445096774189</v>
      </c>
      <c r="R46" s="78">
        <f t="shared" si="10"/>
        <v>8.018384988453592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>
        <v>95.27380952</v>
      </c>
      <c r="F47" s="51">
        <v>95.273809523809177</v>
      </c>
      <c r="G47" s="16">
        <f t="shared" si="0"/>
        <v>18.012609699603289</v>
      </c>
      <c r="H47" s="16">
        <f t="shared" si="1"/>
        <v>77.261199824205889</v>
      </c>
      <c r="I47" s="23">
        <f t="shared" si="7"/>
        <v>96.752376224358613</v>
      </c>
      <c r="J47" s="16">
        <f t="shared" si="8"/>
        <v>41.394881784239686</v>
      </c>
      <c r="K47" s="16">
        <f t="shared" si="2"/>
        <v>55.357494440118927</v>
      </c>
      <c r="L47" s="16">
        <f t="shared" si="3"/>
        <v>25.804231094765939</v>
      </c>
      <c r="M47" s="16">
        <f t="shared" si="9"/>
        <v>26.489592300918495</v>
      </c>
      <c r="N47" s="16">
        <f t="shared" si="4"/>
        <v>16.423547226569468</v>
      </c>
      <c r="O47" s="16">
        <f t="shared" si="5"/>
        <v>34.436156926172757</v>
      </c>
      <c r="P47" s="1">
        <f>'App MESURE'!T43</f>
        <v>27.678940295729308</v>
      </c>
      <c r="Q47" s="84">
        <v>11.291299000000004</v>
      </c>
      <c r="R47" s="78">
        <f t="shared" si="10"/>
        <v>45.659976590741508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>
        <v>33.926190480000002</v>
      </c>
      <c r="F48" s="51">
        <v>33.926190476190357</v>
      </c>
      <c r="G48" s="16">
        <f t="shared" si="0"/>
        <v>3.8598102338215443</v>
      </c>
      <c r="H48" s="16">
        <f t="shared" si="1"/>
        <v>30.066380242368812</v>
      </c>
      <c r="I48" s="23">
        <f t="shared" si="7"/>
        <v>59.619643587721797</v>
      </c>
      <c r="J48" s="16">
        <f t="shared" si="8"/>
        <v>40.976665935497898</v>
      </c>
      <c r="K48" s="16">
        <f t="shared" si="2"/>
        <v>18.642977652223898</v>
      </c>
      <c r="L48" s="16">
        <f t="shared" si="3"/>
        <v>0</v>
      </c>
      <c r="M48" s="16">
        <f t="shared" si="9"/>
        <v>10.066045074349027</v>
      </c>
      <c r="N48" s="16">
        <f t="shared" si="4"/>
        <v>6.240947946096397</v>
      </c>
      <c r="O48" s="16">
        <f t="shared" si="5"/>
        <v>10.100758179917941</v>
      </c>
      <c r="P48" s="1">
        <f>'App MESURE'!T44</f>
        <v>10.06261552040694</v>
      </c>
      <c r="Q48" s="84">
        <v>14.339208758064514</v>
      </c>
      <c r="R48" s="78">
        <f t="shared" si="10"/>
        <v>1.4548624745721584E-3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>
        <v>9.8976190479999993</v>
      </c>
      <c r="F49" s="51">
        <v>9.8976190476190258</v>
      </c>
      <c r="G49" s="16">
        <f t="shared" si="0"/>
        <v>0</v>
      </c>
      <c r="H49" s="16">
        <f t="shared" si="1"/>
        <v>9.8976190476190258</v>
      </c>
      <c r="I49" s="23">
        <f t="shared" si="7"/>
        <v>28.540596699842922</v>
      </c>
      <c r="J49" s="16">
        <f t="shared" si="8"/>
        <v>25.451589105759961</v>
      </c>
      <c r="K49" s="16">
        <f t="shared" si="2"/>
        <v>3.0890075940829611</v>
      </c>
      <c r="L49" s="16">
        <f t="shared" si="3"/>
        <v>0</v>
      </c>
      <c r="M49" s="16">
        <f t="shared" si="9"/>
        <v>3.8250971282526303</v>
      </c>
      <c r="N49" s="16">
        <f t="shared" si="4"/>
        <v>2.3715602195166308</v>
      </c>
      <c r="O49" s="16">
        <f t="shared" si="5"/>
        <v>2.3715602195166308</v>
      </c>
      <c r="P49" s="1">
        <f>'App MESURE'!T45</f>
        <v>0.58913570830817452</v>
      </c>
      <c r="Q49" s="84">
        <v>14.296855683333332</v>
      </c>
      <c r="R49" s="78">
        <f t="shared" si="10"/>
        <v>3.1770371381567042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>
        <v>26.97380952</v>
      </c>
      <c r="F50" s="51">
        <v>26.97380952380944</v>
      </c>
      <c r="G50" s="16">
        <f t="shared" si="0"/>
        <v>2.2559068557231727</v>
      </c>
      <c r="H50" s="16">
        <f t="shared" si="1"/>
        <v>24.717902668086268</v>
      </c>
      <c r="I50" s="23">
        <f t="shared" si="7"/>
        <v>27.806910262169229</v>
      </c>
      <c r="J50" s="16">
        <f t="shared" si="8"/>
        <v>25.994774302925325</v>
      </c>
      <c r="K50" s="16">
        <f t="shared" si="2"/>
        <v>1.8121359592439035</v>
      </c>
      <c r="L50" s="16">
        <f t="shared" si="3"/>
        <v>0</v>
      </c>
      <c r="M50" s="16">
        <f t="shared" si="9"/>
        <v>1.4535369087359995</v>
      </c>
      <c r="N50" s="16">
        <f t="shared" si="4"/>
        <v>0.90119288341631965</v>
      </c>
      <c r="O50" s="16">
        <f t="shared" si="5"/>
        <v>3.1570997391394924</v>
      </c>
      <c r="P50" s="1">
        <f>'App MESURE'!T46</f>
        <v>1.314895174360851</v>
      </c>
      <c r="Q50" s="84">
        <v>18.056906467741932</v>
      </c>
      <c r="R50" s="78">
        <f t="shared" si="10"/>
        <v>3.3937176584912634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>
        <v>1.8285714289999999</v>
      </c>
      <c r="F51" s="51">
        <v>1.8285714285714274</v>
      </c>
      <c r="G51" s="16">
        <f t="shared" si="0"/>
        <v>0</v>
      </c>
      <c r="H51" s="16">
        <f t="shared" si="1"/>
        <v>1.8285714285714274</v>
      </c>
      <c r="I51" s="23">
        <f t="shared" si="7"/>
        <v>3.6407073878153309</v>
      </c>
      <c r="J51" s="16">
        <f t="shared" si="8"/>
        <v>3.6381969376863719</v>
      </c>
      <c r="K51" s="16">
        <f t="shared" si="2"/>
        <v>2.5104501289590075E-3</v>
      </c>
      <c r="L51" s="16">
        <f t="shared" si="3"/>
        <v>0</v>
      </c>
      <c r="M51" s="16">
        <f t="shared" si="9"/>
        <v>0.55234402531967985</v>
      </c>
      <c r="N51" s="16">
        <f t="shared" si="4"/>
        <v>0.34245329569820149</v>
      </c>
      <c r="O51" s="16">
        <f t="shared" si="5"/>
        <v>0.34245329569820149</v>
      </c>
      <c r="P51" s="1">
        <f>'App MESURE'!T47</f>
        <v>0</v>
      </c>
      <c r="Q51" s="84">
        <v>22.177186100000004</v>
      </c>
      <c r="R51" s="78">
        <f t="shared" si="10"/>
        <v>0.11727425973455982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>
        <v>2.4904761899999999</v>
      </c>
      <c r="F52" s="51">
        <v>2.4904761904761838</v>
      </c>
      <c r="G52" s="16">
        <f t="shared" si="0"/>
        <v>0</v>
      </c>
      <c r="H52" s="16">
        <f t="shared" si="1"/>
        <v>2.4904761904761838</v>
      </c>
      <c r="I52" s="23">
        <f t="shared" si="7"/>
        <v>2.4929866406051429</v>
      </c>
      <c r="J52" s="16">
        <f t="shared" si="8"/>
        <v>2.4925203351347931</v>
      </c>
      <c r="K52" s="16">
        <f t="shared" si="2"/>
        <v>4.6630547034975933E-4</v>
      </c>
      <c r="L52" s="16">
        <f t="shared" si="3"/>
        <v>0</v>
      </c>
      <c r="M52" s="16">
        <f t="shared" si="9"/>
        <v>0.20989072962147837</v>
      </c>
      <c r="N52" s="16">
        <f t="shared" si="4"/>
        <v>0.13013225236531659</v>
      </c>
      <c r="O52" s="16">
        <f t="shared" si="5"/>
        <v>0.13013225236531659</v>
      </c>
      <c r="P52" s="1">
        <f>'App MESURE'!T48</f>
        <v>0</v>
      </c>
      <c r="Q52" s="84">
        <v>26.096796774193546</v>
      </c>
      <c r="R52" s="78">
        <f t="shared" si="10"/>
        <v>1.6934403105670445E-2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>
        <v>1.792857143</v>
      </c>
      <c r="F53" s="58">
        <v>1.7928571428571385</v>
      </c>
      <c r="G53" s="25">
        <f t="shared" si="0"/>
        <v>0</v>
      </c>
      <c r="H53" s="25">
        <f t="shared" si="1"/>
        <v>1.7928571428571385</v>
      </c>
      <c r="I53" s="24">
        <f t="shared" si="7"/>
        <v>1.7933234483274882</v>
      </c>
      <c r="J53" s="25">
        <f t="shared" si="8"/>
        <v>1.7931003198404909</v>
      </c>
      <c r="K53" s="25">
        <f t="shared" si="2"/>
        <v>2.2312848699734822E-4</v>
      </c>
      <c r="L53" s="25">
        <f t="shared" si="3"/>
        <v>0</v>
      </c>
      <c r="M53" s="25">
        <f t="shared" si="9"/>
        <v>7.9758477256161781E-2</v>
      </c>
      <c r="N53" s="25">
        <f t="shared" si="4"/>
        <v>4.9450255898820301E-2</v>
      </c>
      <c r="O53" s="25">
        <f t="shared" si="5"/>
        <v>4.9450255898820301E-2</v>
      </c>
      <c r="P53" s="4">
        <f>'App MESURE'!T49</f>
        <v>0</v>
      </c>
      <c r="Q53" s="85">
        <v>24.290713419354841</v>
      </c>
      <c r="R53" s="79">
        <f t="shared" si="10"/>
        <v>2.4453278084588122E-3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>
        <v>7.7404761899999999</v>
      </c>
      <c r="F54" s="51">
        <v>7.7404761904761781</v>
      </c>
      <c r="G54" s="16">
        <f t="shared" si="0"/>
        <v>0</v>
      </c>
      <c r="H54" s="16">
        <f t="shared" si="1"/>
        <v>7.7404761904761781</v>
      </c>
      <c r="I54" s="23">
        <f t="shared" si="7"/>
        <v>7.7406993189631752</v>
      </c>
      <c r="J54" s="16">
        <f t="shared" si="8"/>
        <v>7.7085358311685965</v>
      </c>
      <c r="K54" s="16">
        <f t="shared" si="2"/>
        <v>3.2163487794578671E-2</v>
      </c>
      <c r="L54" s="16">
        <f t="shared" si="3"/>
        <v>0</v>
      </c>
      <c r="M54" s="16">
        <f t="shared" si="9"/>
        <v>3.0308221357341479E-2</v>
      </c>
      <c r="N54" s="16">
        <f t="shared" si="4"/>
        <v>1.8791097241551716E-2</v>
      </c>
      <c r="O54" s="16">
        <f t="shared" si="5"/>
        <v>1.8791097241551716E-2</v>
      </c>
      <c r="P54" s="1">
        <f>'App MESURE'!T50</f>
        <v>0</v>
      </c>
      <c r="Q54" s="84">
        <v>20.108502166666668</v>
      </c>
      <c r="R54" s="78">
        <f t="shared" si="10"/>
        <v>3.5310533554145252E-4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>
        <v>38.857142860000003</v>
      </c>
      <c r="F55" s="51">
        <v>38.857142857142748</v>
      </c>
      <c r="G55" s="16">
        <f t="shared" si="0"/>
        <v>4.9973732119180339</v>
      </c>
      <c r="H55" s="16">
        <f t="shared" si="1"/>
        <v>33.859769645224716</v>
      </c>
      <c r="I55" s="23">
        <f t="shared" si="7"/>
        <v>33.891933133019293</v>
      </c>
      <c r="J55" s="16">
        <f t="shared" si="8"/>
        <v>31.053629630427942</v>
      </c>
      <c r="K55" s="16">
        <f t="shared" si="2"/>
        <v>2.8383035025913514</v>
      </c>
      <c r="L55" s="16">
        <f t="shared" si="3"/>
        <v>0</v>
      </c>
      <c r="M55" s="16">
        <f t="shared" si="9"/>
        <v>1.1517124115789763E-2</v>
      </c>
      <c r="N55" s="16">
        <f t="shared" si="4"/>
        <v>7.140616951789653E-3</v>
      </c>
      <c r="O55" s="16">
        <f t="shared" si="5"/>
        <v>5.0045138288698237</v>
      </c>
      <c r="P55" s="1">
        <f>'App MESURE'!T51</f>
        <v>3.2963360489278579</v>
      </c>
      <c r="Q55" s="84">
        <v>18.866129161290328</v>
      </c>
      <c r="R55" s="78">
        <f t="shared" si="10"/>
        <v>2.9178713278874628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>
        <v>17.542857139999999</v>
      </c>
      <c r="F56" s="51">
        <v>17.54285714285707</v>
      </c>
      <c r="G56" s="16">
        <f t="shared" si="0"/>
        <v>8.0200937693147747E-2</v>
      </c>
      <c r="H56" s="16">
        <f t="shared" si="1"/>
        <v>17.46265620516392</v>
      </c>
      <c r="I56" s="23">
        <f t="shared" si="7"/>
        <v>20.300959707755272</v>
      </c>
      <c r="J56" s="16">
        <f t="shared" si="8"/>
        <v>19.29047501930647</v>
      </c>
      <c r="K56" s="16">
        <f t="shared" si="2"/>
        <v>1.0104846884488019</v>
      </c>
      <c r="L56" s="16">
        <f t="shared" si="3"/>
        <v>0</v>
      </c>
      <c r="M56" s="16">
        <f t="shared" si="9"/>
        <v>4.3765071640001103E-3</v>
      </c>
      <c r="N56" s="16">
        <f t="shared" si="4"/>
        <v>2.7134344416800682E-3</v>
      </c>
      <c r="O56" s="16">
        <f t="shared" si="5"/>
        <v>8.2914372134827816E-2</v>
      </c>
      <c r="P56" s="1">
        <f>'App MESURE'!T52</f>
        <v>1.3736083304202287</v>
      </c>
      <c r="Q56" s="84">
        <v>15.675798583333334</v>
      </c>
      <c r="R56" s="78">
        <f t="shared" si="10"/>
        <v>1.6658908939544361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>
        <v>1.230952381</v>
      </c>
      <c r="F57" s="51">
        <v>1.2309523809523799</v>
      </c>
      <c r="G57" s="16">
        <f t="shared" si="0"/>
        <v>0</v>
      </c>
      <c r="H57" s="16">
        <f t="shared" si="1"/>
        <v>1.2309523809523799</v>
      </c>
      <c r="I57" s="23">
        <f t="shared" si="7"/>
        <v>2.241437069401182</v>
      </c>
      <c r="J57" s="16">
        <f t="shared" si="8"/>
        <v>2.2388475360068054</v>
      </c>
      <c r="K57" s="16">
        <f t="shared" si="2"/>
        <v>2.5895333943766197E-3</v>
      </c>
      <c r="L57" s="16">
        <f t="shared" si="3"/>
        <v>0</v>
      </c>
      <c r="M57" s="16">
        <f t="shared" si="9"/>
        <v>1.6630727223200421E-3</v>
      </c>
      <c r="N57" s="16">
        <f t="shared" si="4"/>
        <v>1.031105087838426E-3</v>
      </c>
      <c r="O57" s="16">
        <f t="shared" si="5"/>
        <v>1.031105087838426E-3</v>
      </c>
      <c r="P57" s="1">
        <f>'App MESURE'!T53</f>
        <v>1.1020249580461662E-2</v>
      </c>
      <c r="Q57" s="84">
        <v>11.544967187096779</v>
      </c>
      <c r="R57" s="78">
        <f t="shared" si="10"/>
        <v>9.9783007694505125E-5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>
        <v>9.0285714289999994</v>
      </c>
      <c r="F58" s="51">
        <v>9.028571428571416</v>
      </c>
      <c r="G58" s="16">
        <f t="shared" si="0"/>
        <v>0</v>
      </c>
      <c r="H58" s="16">
        <f t="shared" si="1"/>
        <v>9.028571428571416</v>
      </c>
      <c r="I58" s="23">
        <f t="shared" si="7"/>
        <v>9.0311609619657922</v>
      </c>
      <c r="J58" s="16">
        <f t="shared" si="8"/>
        <v>8.8422036116846883</v>
      </c>
      <c r="K58" s="16">
        <f t="shared" si="2"/>
        <v>0.18895735028110394</v>
      </c>
      <c r="L58" s="16">
        <f t="shared" si="3"/>
        <v>0</v>
      </c>
      <c r="M58" s="16">
        <f t="shared" si="9"/>
        <v>6.3196763448161611E-4</v>
      </c>
      <c r="N58" s="16">
        <f t="shared" si="4"/>
        <v>3.9181993337860196E-4</v>
      </c>
      <c r="O58" s="16">
        <f t="shared" si="5"/>
        <v>3.9181993337860196E-4</v>
      </c>
      <c r="P58" s="1">
        <f>'App MESURE'!T54</f>
        <v>5.1256974792844932E-5</v>
      </c>
      <c r="Q58" s="84">
        <v>10.509021493548385</v>
      </c>
      <c r="R58" s="78">
        <f t="shared" si="10"/>
        <v>1.1598312876068405E-7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>
        <v>42.164285710000001</v>
      </c>
      <c r="F59" s="51">
        <v>42.16428571428564</v>
      </c>
      <c r="G59" s="16">
        <f t="shared" si="0"/>
        <v>5.760325880472374</v>
      </c>
      <c r="H59" s="16">
        <f t="shared" si="1"/>
        <v>36.403959833813268</v>
      </c>
      <c r="I59" s="23">
        <f t="shared" si="7"/>
        <v>36.592917184094375</v>
      </c>
      <c r="J59" s="16">
        <f t="shared" si="8"/>
        <v>29.685263213863713</v>
      </c>
      <c r="K59" s="16">
        <f t="shared" si="2"/>
        <v>6.9076539702306619</v>
      </c>
      <c r="L59" s="16">
        <f t="shared" si="3"/>
        <v>0</v>
      </c>
      <c r="M59" s="16">
        <f t="shared" si="9"/>
        <v>2.4014770110301415E-4</v>
      </c>
      <c r="N59" s="16">
        <f t="shared" si="4"/>
        <v>1.4889157468386878E-4</v>
      </c>
      <c r="O59" s="16">
        <f t="shared" si="5"/>
        <v>5.7604747720470577</v>
      </c>
      <c r="P59" s="1">
        <f>'App MESURE'!T55</f>
        <v>0.55171177060775689</v>
      </c>
      <c r="Q59" s="84">
        <v>12.807966017857142</v>
      </c>
      <c r="R59" s="78">
        <f t="shared" si="10"/>
        <v>27.131212005162951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>
        <v>23.452380949999998</v>
      </c>
      <c r="F60" s="51">
        <v>23.452380952380935</v>
      </c>
      <c r="G60" s="16">
        <f t="shared" si="0"/>
        <v>1.443518809076783</v>
      </c>
      <c r="H60" s="16">
        <f t="shared" si="1"/>
        <v>22.008862143304153</v>
      </c>
      <c r="I60" s="23">
        <f t="shared" si="7"/>
        <v>28.916516113534815</v>
      </c>
      <c r="J60" s="16">
        <f t="shared" si="8"/>
        <v>25.940582591787798</v>
      </c>
      <c r="K60" s="16">
        <f t="shared" si="2"/>
        <v>2.9759335217470166</v>
      </c>
      <c r="L60" s="16">
        <f t="shared" si="3"/>
        <v>0</v>
      </c>
      <c r="M60" s="16">
        <f t="shared" si="9"/>
        <v>9.125612641914537E-5</v>
      </c>
      <c r="N60" s="16">
        <f t="shared" si="4"/>
        <v>5.6578798379870129E-5</v>
      </c>
      <c r="O60" s="16">
        <f t="shared" si="5"/>
        <v>1.4435753878751629</v>
      </c>
      <c r="P60" s="1">
        <f>'App MESURE'!T56</f>
        <v>2.7654675609983621</v>
      </c>
      <c r="Q60" s="84">
        <v>14.91352596774194</v>
      </c>
      <c r="R60" s="78">
        <f t="shared" si="10"/>
        <v>1.747398917364374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>
        <v>78.433333329999996</v>
      </c>
      <c r="F61" s="51">
        <v>78.433333333333138</v>
      </c>
      <c r="G61" s="16">
        <f t="shared" si="0"/>
        <v>14.127538263545159</v>
      </c>
      <c r="H61" s="16">
        <f t="shared" si="1"/>
        <v>64.305795069787976</v>
      </c>
      <c r="I61" s="23">
        <f t="shared" si="7"/>
        <v>67.281728591535</v>
      </c>
      <c r="J61" s="16">
        <f t="shared" si="8"/>
        <v>46.742642473673925</v>
      </c>
      <c r="K61" s="16">
        <f t="shared" si="2"/>
        <v>20.539086117861075</v>
      </c>
      <c r="L61" s="16">
        <f t="shared" si="3"/>
        <v>0</v>
      </c>
      <c r="M61" s="16">
        <f t="shared" si="9"/>
        <v>3.4677328039275241E-5</v>
      </c>
      <c r="N61" s="16">
        <f t="shared" si="4"/>
        <v>2.1499943384350651E-5</v>
      </c>
      <c r="O61" s="16">
        <f t="shared" si="5"/>
        <v>14.127559763488543</v>
      </c>
      <c r="P61" s="1">
        <f>'App MESURE'!T57</f>
        <v>24.407315600470334</v>
      </c>
      <c r="Q61" s="84">
        <v>16.366700166666668</v>
      </c>
      <c r="R61" s="78">
        <f t="shared" si="10"/>
        <v>105.67338006796119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>
        <v>7.1666666670000003</v>
      </c>
      <c r="F62" s="51">
        <v>7.1666666666666448</v>
      </c>
      <c r="G62" s="16">
        <f t="shared" si="0"/>
        <v>0</v>
      </c>
      <c r="H62" s="16">
        <f t="shared" si="1"/>
        <v>7.1666666666666448</v>
      </c>
      <c r="I62" s="23">
        <f t="shared" si="7"/>
        <v>27.705752784527718</v>
      </c>
      <c r="J62" s="16">
        <f t="shared" si="8"/>
        <v>26.473788163932692</v>
      </c>
      <c r="K62" s="16">
        <f t="shared" si="2"/>
        <v>1.2319646205950257</v>
      </c>
      <c r="L62" s="16">
        <f t="shared" si="3"/>
        <v>0</v>
      </c>
      <c r="M62" s="16">
        <f t="shared" si="9"/>
        <v>1.3177384654924591E-5</v>
      </c>
      <c r="N62" s="16">
        <f t="shared" si="4"/>
        <v>8.169978486053246E-6</v>
      </c>
      <c r="O62" s="16">
        <f t="shared" si="5"/>
        <v>8.169978486053246E-6</v>
      </c>
      <c r="P62" s="1">
        <f>'App MESURE'!T58</f>
        <v>0.3403975695992833</v>
      </c>
      <c r="Q62" s="84">
        <v>20.93943348387096</v>
      </c>
      <c r="R62" s="78">
        <f t="shared" si="10"/>
        <v>0.11586494337420679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>
        <v>24.3</v>
      </c>
      <c r="F63" s="51">
        <v>24.299999999999915</v>
      </c>
      <c r="G63" s="16">
        <f t="shared" si="0"/>
        <v>1.6390631935298576</v>
      </c>
      <c r="H63" s="16">
        <f t="shared" si="1"/>
        <v>22.660936806470058</v>
      </c>
      <c r="I63" s="23">
        <f t="shared" si="7"/>
        <v>23.892901427065084</v>
      </c>
      <c r="J63" s="16">
        <f t="shared" si="8"/>
        <v>23.081100890780522</v>
      </c>
      <c r="K63" s="16">
        <f t="shared" si="2"/>
        <v>0.8118005362845615</v>
      </c>
      <c r="L63" s="16">
        <f t="shared" si="3"/>
        <v>0</v>
      </c>
      <c r="M63" s="16">
        <f t="shared" si="9"/>
        <v>5.0074061688713445E-6</v>
      </c>
      <c r="N63" s="16">
        <f t="shared" si="4"/>
        <v>3.1045918247002335E-6</v>
      </c>
      <c r="O63" s="16">
        <f t="shared" si="5"/>
        <v>1.6390662981216824</v>
      </c>
      <c r="P63" s="1">
        <f>'App MESURE'!T59</f>
        <v>0.69114733954089469</v>
      </c>
      <c r="Q63" s="84">
        <v>20.864695199999996</v>
      </c>
      <c r="R63" s="78">
        <f t="shared" si="10"/>
        <v>0.89855035203688505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>
        <v>7.1785714289999998</v>
      </c>
      <c r="F64" s="51">
        <v>7.1785714285714226</v>
      </c>
      <c r="G64" s="16">
        <f t="shared" si="0"/>
        <v>0</v>
      </c>
      <c r="H64" s="16">
        <f t="shared" si="1"/>
        <v>7.1785714285714226</v>
      </c>
      <c r="I64" s="23">
        <f t="shared" si="7"/>
        <v>7.9903719648559841</v>
      </c>
      <c r="J64" s="16">
        <f t="shared" si="8"/>
        <v>7.9724910823842317</v>
      </c>
      <c r="K64" s="16">
        <f t="shared" si="2"/>
        <v>1.7880882471752457E-2</v>
      </c>
      <c r="L64" s="16">
        <f t="shared" si="3"/>
        <v>0</v>
      </c>
      <c r="M64" s="16">
        <f t="shared" si="9"/>
        <v>1.902814344171111E-6</v>
      </c>
      <c r="N64" s="16">
        <f t="shared" si="4"/>
        <v>1.1797448933860889E-6</v>
      </c>
      <c r="O64" s="16">
        <f t="shared" si="5"/>
        <v>1.1797448933860889E-6</v>
      </c>
      <c r="P64" s="1">
        <f>'App MESURE'!T60</f>
        <v>0.10051492756876891</v>
      </c>
      <c r="Q64" s="84">
        <v>24.975865612903227</v>
      </c>
      <c r="R64" s="78">
        <f t="shared" si="10"/>
        <v>1.0103013501601641E-2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>
        <v>3.4214285709999999</v>
      </c>
      <c r="F65" s="58">
        <v>3.4214285714285508</v>
      </c>
      <c r="G65" s="25">
        <f t="shared" si="0"/>
        <v>0</v>
      </c>
      <c r="H65" s="25">
        <f t="shared" si="1"/>
        <v>3.4214285714285508</v>
      </c>
      <c r="I65" s="24">
        <f t="shared" si="7"/>
        <v>3.4393094539003033</v>
      </c>
      <c r="J65" s="25">
        <f t="shared" si="8"/>
        <v>3.4378253623842419</v>
      </c>
      <c r="K65" s="25">
        <f t="shared" si="2"/>
        <v>1.4840915160614365E-3</v>
      </c>
      <c r="L65" s="25">
        <f t="shared" si="3"/>
        <v>0</v>
      </c>
      <c r="M65" s="25">
        <f t="shared" si="9"/>
        <v>7.2306945078502213E-7</v>
      </c>
      <c r="N65" s="25">
        <f t="shared" si="4"/>
        <v>4.483030594867137E-7</v>
      </c>
      <c r="O65" s="25">
        <f t="shared" si="5"/>
        <v>4.483030594867137E-7</v>
      </c>
      <c r="P65" s="4">
        <f>'App MESURE'!T61</f>
        <v>0.11512316538472969</v>
      </c>
      <c r="Q65" s="85">
        <v>24.708472451612902</v>
      </c>
      <c r="R65" s="79">
        <f t="shared" si="10"/>
        <v>1.3253239988266283E-2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>
        <v>14.14285714</v>
      </c>
      <c r="F66" s="51">
        <v>14.142857142857137</v>
      </c>
      <c r="G66" s="16">
        <f t="shared" si="0"/>
        <v>0</v>
      </c>
      <c r="H66" s="16">
        <f t="shared" si="1"/>
        <v>14.142857142857137</v>
      </c>
      <c r="I66" s="23">
        <f t="shared" si="7"/>
        <v>14.144341234373199</v>
      </c>
      <c r="J66" s="16">
        <f t="shared" si="8"/>
        <v>13.958104587145945</v>
      </c>
      <c r="K66" s="16">
        <f t="shared" si="2"/>
        <v>0.18623664722725408</v>
      </c>
      <c r="L66" s="16">
        <f t="shared" si="3"/>
        <v>0</v>
      </c>
      <c r="M66" s="16">
        <f t="shared" si="9"/>
        <v>2.7476639129830844E-7</v>
      </c>
      <c r="N66" s="16">
        <f t="shared" si="4"/>
        <v>1.7035516260495122E-7</v>
      </c>
      <c r="O66" s="16">
        <f t="shared" si="5"/>
        <v>1.7035516260495122E-7</v>
      </c>
      <c r="P66" s="1">
        <f>'App MESURE'!T62</f>
        <v>1.0413025285749087</v>
      </c>
      <c r="Q66" s="84">
        <v>20.381184866666672</v>
      </c>
      <c r="R66" s="78">
        <f t="shared" si="10"/>
        <v>1.0843106012340042</v>
      </c>
    </row>
    <row r="67" spans="1:18" s="1" customFormat="1" x14ac:dyDescent="0.2">
      <c r="A67" s="17">
        <v>34973</v>
      </c>
      <c r="B67" s="1">
        <f t="shared" ref="B67:B77" si="11">B66+1</f>
        <v>10</v>
      </c>
      <c r="C67" s="47"/>
      <c r="D67" s="47"/>
      <c r="E67" s="47">
        <v>8.7380952379999997</v>
      </c>
      <c r="F67" s="51">
        <v>8.7380952380952195</v>
      </c>
      <c r="G67" s="16">
        <f t="shared" si="0"/>
        <v>0</v>
      </c>
      <c r="H67" s="16">
        <f t="shared" si="1"/>
        <v>8.7380952380952195</v>
      </c>
      <c r="I67" s="23">
        <f t="shared" si="7"/>
        <v>8.9243318853224736</v>
      </c>
      <c r="J67" s="16">
        <f t="shared" si="8"/>
        <v>8.8787340416390972</v>
      </c>
      <c r="K67" s="16">
        <f t="shared" si="2"/>
        <v>4.5597843683376382E-2</v>
      </c>
      <c r="L67" s="16">
        <f t="shared" si="3"/>
        <v>0</v>
      </c>
      <c r="M67" s="16">
        <f t="shared" si="9"/>
        <v>1.0441122869335722E-7</v>
      </c>
      <c r="N67" s="16">
        <f t="shared" si="4"/>
        <v>6.4734961789881472E-8</v>
      </c>
      <c r="O67" s="16">
        <f t="shared" si="5"/>
        <v>6.4734961789881472E-8</v>
      </c>
      <c r="P67" s="1">
        <f>'App MESURE'!T63</f>
        <v>2.5265588014889113</v>
      </c>
      <c r="Q67" s="84">
        <v>20.647914677419358</v>
      </c>
      <c r="R67" s="78">
        <f t="shared" si="10"/>
        <v>6.3834990502677131</v>
      </c>
    </row>
    <row r="68" spans="1:18" s="1" customFormat="1" x14ac:dyDescent="0.2">
      <c r="A68" s="17">
        <v>35004</v>
      </c>
      <c r="B68" s="1">
        <f t="shared" si="11"/>
        <v>11</v>
      </c>
      <c r="C68" s="47"/>
      <c r="D68" s="47"/>
      <c r="E68" s="47">
        <v>42.530952380000002</v>
      </c>
      <c r="F68" s="51">
        <v>42.530952380952328</v>
      </c>
      <c r="G68" s="16">
        <f t="shared" si="0"/>
        <v>5.8449153052077047</v>
      </c>
      <c r="H68" s="16">
        <f t="shared" si="1"/>
        <v>36.686037075744622</v>
      </c>
      <c r="I68" s="23">
        <f t="shared" si="7"/>
        <v>36.731634919427997</v>
      </c>
      <c r="J68" s="16">
        <f t="shared" si="8"/>
        <v>32.284174344580848</v>
      </c>
      <c r="K68" s="16">
        <f t="shared" si="2"/>
        <v>4.447460574847149</v>
      </c>
      <c r="L68" s="16">
        <f t="shared" si="3"/>
        <v>0</v>
      </c>
      <c r="M68" s="16">
        <f t="shared" si="9"/>
        <v>3.9676266903475745E-8</v>
      </c>
      <c r="N68" s="16">
        <f t="shared" si="4"/>
        <v>2.4599285480154962E-8</v>
      </c>
      <c r="O68" s="16">
        <f t="shared" si="5"/>
        <v>5.84491532980699</v>
      </c>
      <c r="P68" s="1">
        <f>'App MESURE'!T64</f>
        <v>4.2285039353396687</v>
      </c>
      <c r="Q68" s="84">
        <v>16.945676733333325</v>
      </c>
      <c r="R68" s="78">
        <f t="shared" si="10"/>
        <v>2.6127857961637901</v>
      </c>
    </row>
    <row r="69" spans="1:18" s="1" customFormat="1" x14ac:dyDescent="0.2">
      <c r="A69" s="17">
        <v>35034</v>
      </c>
      <c r="B69" s="1">
        <f t="shared" si="11"/>
        <v>12</v>
      </c>
      <c r="C69" s="47"/>
      <c r="D69" s="47"/>
      <c r="E69" s="47">
        <v>82.564285709999993</v>
      </c>
      <c r="F69" s="51">
        <v>82.564285714285589</v>
      </c>
      <c r="G69" s="16">
        <f t="shared" si="0"/>
        <v>15.080542496764588</v>
      </c>
      <c r="H69" s="16">
        <f t="shared" si="1"/>
        <v>67.483743217520995</v>
      </c>
      <c r="I69" s="23">
        <f t="shared" si="7"/>
        <v>71.931203792368137</v>
      </c>
      <c r="J69" s="16">
        <f t="shared" si="8"/>
        <v>42.45341530317706</v>
      </c>
      <c r="K69" s="16">
        <f t="shared" si="2"/>
        <v>29.477788489191077</v>
      </c>
      <c r="L69" s="16">
        <f t="shared" si="3"/>
        <v>3.0768898313440634</v>
      </c>
      <c r="M69" s="16">
        <f t="shared" si="9"/>
        <v>3.0768898464210448</v>
      </c>
      <c r="N69" s="16">
        <f t="shared" si="4"/>
        <v>1.9076717047810479</v>
      </c>
      <c r="O69" s="16">
        <f t="shared" si="5"/>
        <v>16.988214201545635</v>
      </c>
      <c r="P69" s="1">
        <f>'App MESURE'!T65</f>
        <v>23.936238373636694</v>
      </c>
      <c r="Q69" s="84">
        <v>13.322221306451608</v>
      </c>
      <c r="R69" s="78">
        <f t="shared" si="10"/>
        <v>48.275039895961655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>
        <v>230.42857140000001</v>
      </c>
      <c r="F70" s="51">
        <v>230.42857142857096</v>
      </c>
      <c r="G70" s="16">
        <f t="shared" si="0"/>
        <v>49.192601226231517</v>
      </c>
      <c r="H70" s="16">
        <f t="shared" si="1"/>
        <v>181.23597020233944</v>
      </c>
      <c r="I70" s="23">
        <f t="shared" si="7"/>
        <v>207.63686886018647</v>
      </c>
      <c r="J70" s="16">
        <f t="shared" si="8"/>
        <v>49.310586558918203</v>
      </c>
      <c r="K70" s="16">
        <f t="shared" si="2"/>
        <v>158.32628230126826</v>
      </c>
      <c r="L70" s="16">
        <f t="shared" si="3"/>
        <v>116.23055918514871</v>
      </c>
      <c r="M70" s="16">
        <f t="shared" si="9"/>
        <v>117.39977732678869</v>
      </c>
      <c r="N70" s="16">
        <f t="shared" si="4"/>
        <v>72.787861942608984</v>
      </c>
      <c r="O70" s="16">
        <f t="shared" si="5"/>
        <v>121.9804631688405</v>
      </c>
      <c r="P70" s="1">
        <f>'App MESURE'!T66</f>
        <v>121.52429016778456</v>
      </c>
      <c r="Q70" s="84">
        <v>12.806572677419352</v>
      </c>
      <c r="R70" s="78">
        <f t="shared" si="10"/>
        <v>0.20809380689238663</v>
      </c>
    </row>
    <row r="71" spans="1:18" s="1" customFormat="1" x14ac:dyDescent="0.2">
      <c r="A71" s="17">
        <v>35096</v>
      </c>
      <c r="B71" s="1">
        <f t="shared" si="11"/>
        <v>2</v>
      </c>
      <c r="C71" s="47"/>
      <c r="D71" s="47"/>
      <c r="E71" s="47">
        <v>43.569047619999999</v>
      </c>
      <c r="F71" s="51">
        <v>43.569047619047552</v>
      </c>
      <c r="G71" s="16">
        <f t="shared" ref="G71:G77" si="12">IF((F71-$J$2)&gt;0,$I$2*(F71-$J$2),0)</f>
        <v>6.0844022479648565</v>
      </c>
      <c r="H71" s="16">
        <f t="shared" ref="H71:H77" si="13">F71-G71</f>
        <v>37.484645371082692</v>
      </c>
      <c r="I71" s="23">
        <f t="shared" ref="I71:I77" si="14">H71+K70-L70</f>
        <v>79.580368487202236</v>
      </c>
      <c r="J71" s="16">
        <f t="shared" ref="J71:J134" si="15">I71/SQRT(1+(I71/($K$2*(300+(25*Q71)+0.05*(Q71)^3)))^2)</f>
        <v>37.956761935172466</v>
      </c>
      <c r="K71" s="16">
        <f t="shared" ref="K71:K77" si="16">I71-J71</f>
        <v>41.62360655202977</v>
      </c>
      <c r="L71" s="16">
        <f t="shared" ref="L71:L77" si="17">IF(K71&gt;$N$2,(K71-$N$2)/$L$2,0)</f>
        <v>13.743245645470761</v>
      </c>
      <c r="M71" s="16">
        <f t="shared" ref="M71:M77" si="18">L71+M70-N70</f>
        <v>58.355161029650461</v>
      </c>
      <c r="N71" s="16">
        <f t="shared" ref="N71:N77" si="19">$M$2*M71</f>
        <v>36.180199838383288</v>
      </c>
      <c r="O71" s="16">
        <f t="shared" ref="O71:O77" si="20">N71+G71</f>
        <v>42.264602086348148</v>
      </c>
      <c r="P71" s="1">
        <f>'App MESURE'!T67</f>
        <v>28.753713523636698</v>
      </c>
      <c r="Q71" s="84">
        <v>10.416779672413794</v>
      </c>
      <c r="R71" s="78">
        <f t="shared" ref="R71:R134" si="21">(P71-O71)^2</f>
        <v>182.54410975400708</v>
      </c>
    </row>
    <row r="72" spans="1:18" s="1" customFormat="1" x14ac:dyDescent="0.2">
      <c r="A72" s="17">
        <v>35125</v>
      </c>
      <c r="B72" s="1">
        <f t="shared" si="11"/>
        <v>3</v>
      </c>
      <c r="C72" s="47"/>
      <c r="D72" s="47"/>
      <c r="E72" s="47">
        <v>96.964285709999999</v>
      </c>
      <c r="F72" s="51">
        <v>96.964285714285424</v>
      </c>
      <c r="G72" s="16">
        <f t="shared" si="12"/>
        <v>18.402599904551877</v>
      </c>
      <c r="H72" s="16">
        <f t="shared" si="13"/>
        <v>78.561685809733547</v>
      </c>
      <c r="I72" s="23">
        <f t="shared" si="14"/>
        <v>106.44204671629255</v>
      </c>
      <c r="J72" s="16">
        <f t="shared" si="15"/>
        <v>47.250661819702842</v>
      </c>
      <c r="K72" s="16">
        <f t="shared" si="16"/>
        <v>59.19138489658971</v>
      </c>
      <c r="L72" s="16">
        <f t="shared" si="17"/>
        <v>29.171121620338692</v>
      </c>
      <c r="M72" s="16">
        <f t="shared" si="18"/>
        <v>51.346082811605868</v>
      </c>
      <c r="N72" s="16">
        <f t="shared" si="19"/>
        <v>31.834571343195638</v>
      </c>
      <c r="O72" s="16">
        <f t="shared" si="20"/>
        <v>50.237171247747511</v>
      </c>
      <c r="P72" s="1">
        <f>'App MESURE'!T68</f>
        <v>67.113832514759437</v>
      </c>
      <c r="Q72" s="84">
        <v>13.361305593548385</v>
      </c>
      <c r="R72" s="78">
        <f t="shared" si="21"/>
        <v>284.82169552146058</v>
      </c>
    </row>
    <row r="73" spans="1:18" s="1" customFormat="1" x14ac:dyDescent="0.2">
      <c r="A73" s="17">
        <v>35156</v>
      </c>
      <c r="B73" s="1">
        <f t="shared" si="11"/>
        <v>4</v>
      </c>
      <c r="C73" s="47"/>
      <c r="D73" s="47"/>
      <c r="E73" s="47">
        <v>27.271428570000001</v>
      </c>
      <c r="F73" s="51">
        <v>27.271428571428533</v>
      </c>
      <c r="G73" s="16">
        <f t="shared" si="12"/>
        <v>2.3245671030732855</v>
      </c>
      <c r="H73" s="16">
        <f t="shared" si="13"/>
        <v>24.946861468355248</v>
      </c>
      <c r="I73" s="23">
        <f t="shared" si="14"/>
        <v>54.967124744606267</v>
      </c>
      <c r="J73" s="16">
        <f t="shared" si="15"/>
        <v>41.155808152940679</v>
      </c>
      <c r="K73" s="16">
        <f t="shared" si="16"/>
        <v>13.811316591665587</v>
      </c>
      <c r="L73" s="16">
        <f t="shared" si="17"/>
        <v>0</v>
      </c>
      <c r="M73" s="16">
        <f t="shared" si="18"/>
        <v>19.51151146841023</v>
      </c>
      <c r="N73" s="16">
        <f t="shared" si="19"/>
        <v>12.097137110414343</v>
      </c>
      <c r="O73" s="16">
        <f t="shared" si="20"/>
        <v>14.421704213487628</v>
      </c>
      <c r="P73" s="1">
        <f>'App MESURE'!T69</f>
        <v>2.9136873550068327</v>
      </c>
      <c r="Q73" s="84">
        <v>15.715601600000003</v>
      </c>
      <c r="R73" s="78">
        <f t="shared" si="21"/>
        <v>132.43445201507819</v>
      </c>
    </row>
    <row r="74" spans="1:18" s="1" customFormat="1" x14ac:dyDescent="0.2">
      <c r="A74" s="17">
        <v>35186</v>
      </c>
      <c r="B74" s="1">
        <f t="shared" si="11"/>
        <v>5</v>
      </c>
      <c r="C74" s="47"/>
      <c r="D74" s="47"/>
      <c r="E74" s="47">
        <v>72.8</v>
      </c>
      <c r="F74" s="51">
        <v>72.799999999999798</v>
      </c>
      <c r="G74" s="16">
        <f t="shared" si="12"/>
        <v>12.827937101702428</v>
      </c>
      <c r="H74" s="16">
        <f t="shared" si="13"/>
        <v>59.972062898297366</v>
      </c>
      <c r="I74" s="23">
        <f t="shared" si="14"/>
        <v>73.783379489962954</v>
      </c>
      <c r="J74" s="16">
        <f t="shared" si="15"/>
        <v>53.1579696463304</v>
      </c>
      <c r="K74" s="16">
        <f t="shared" si="16"/>
        <v>20.625409843632553</v>
      </c>
      <c r="L74" s="16">
        <f t="shared" si="17"/>
        <v>0</v>
      </c>
      <c r="M74" s="16">
        <f t="shared" si="18"/>
        <v>7.4143743579958876</v>
      </c>
      <c r="N74" s="16">
        <f t="shared" si="19"/>
        <v>4.5969121019574501</v>
      </c>
      <c r="O74" s="16">
        <f t="shared" si="20"/>
        <v>17.424849203659878</v>
      </c>
      <c r="P74" s="1">
        <f>'App MESURE'!T70</f>
        <v>6.0484767964800801</v>
      </c>
      <c r="Q74" s="84">
        <v>18.707356080645162</v>
      </c>
      <c r="R74" s="78">
        <f t="shared" si="21"/>
        <v>129.42184914684185</v>
      </c>
    </row>
    <row r="75" spans="1:18" s="1" customFormat="1" x14ac:dyDescent="0.2">
      <c r="A75" s="17">
        <v>35217</v>
      </c>
      <c r="B75" s="1">
        <f t="shared" si="11"/>
        <v>6</v>
      </c>
      <c r="C75" s="47"/>
      <c r="D75" s="47"/>
      <c r="E75" s="47">
        <v>22.495238100000002</v>
      </c>
      <c r="F75" s="51">
        <v>22.495238095238065</v>
      </c>
      <c r="G75" s="16">
        <f t="shared" si="12"/>
        <v>1.2227074535988525</v>
      </c>
      <c r="H75" s="16">
        <f t="shared" si="13"/>
        <v>21.272530641639214</v>
      </c>
      <c r="I75" s="23">
        <f t="shared" si="14"/>
        <v>41.897940485271768</v>
      </c>
      <c r="J75" s="16">
        <f t="shared" si="15"/>
        <v>39.119207519224815</v>
      </c>
      <c r="K75" s="16">
        <f t="shared" si="16"/>
        <v>2.7787329660469524</v>
      </c>
      <c r="L75" s="16">
        <f t="shared" si="17"/>
        <v>0</v>
      </c>
      <c r="M75" s="16">
        <f t="shared" si="18"/>
        <v>2.8174622560384375</v>
      </c>
      <c r="N75" s="16">
        <f t="shared" si="19"/>
        <v>1.7468265987438312</v>
      </c>
      <c r="O75" s="16">
        <f t="shared" si="20"/>
        <v>2.9695340523426834</v>
      </c>
      <c r="P75" s="1">
        <f>'App MESURE'!T71</f>
        <v>18.550015360006785</v>
      </c>
      <c r="Q75" s="84">
        <v>23.72222386666667</v>
      </c>
      <c r="R75" s="78">
        <f t="shared" si="21"/>
        <v>242.75139777847045</v>
      </c>
    </row>
    <row r="76" spans="1:18" s="1" customFormat="1" x14ac:dyDescent="0.2">
      <c r="A76" s="17">
        <v>35247</v>
      </c>
      <c r="B76" s="1">
        <f t="shared" si="11"/>
        <v>7</v>
      </c>
      <c r="C76" s="47"/>
      <c r="D76" s="47"/>
      <c r="E76" s="47">
        <v>3.0071428569999998</v>
      </c>
      <c r="F76" s="51">
        <v>3.0071428571428536</v>
      </c>
      <c r="G76" s="16">
        <f t="shared" si="12"/>
        <v>0</v>
      </c>
      <c r="H76" s="16">
        <f t="shared" si="13"/>
        <v>3.0071428571428536</v>
      </c>
      <c r="I76" s="23">
        <f t="shared" si="14"/>
        <v>5.785875823189806</v>
      </c>
      <c r="J76" s="16">
        <f t="shared" si="15"/>
        <v>5.7792427875402081</v>
      </c>
      <c r="K76" s="16">
        <f t="shared" si="16"/>
        <v>6.6330356495978293E-3</v>
      </c>
      <c r="L76" s="16">
        <f t="shared" si="17"/>
        <v>0</v>
      </c>
      <c r="M76" s="16">
        <f t="shared" si="18"/>
        <v>1.0706356572946063</v>
      </c>
      <c r="N76" s="16">
        <f t="shared" si="19"/>
        <v>0.66379410752265589</v>
      </c>
      <c r="O76" s="16">
        <f t="shared" si="20"/>
        <v>0.66379410752265589</v>
      </c>
      <c r="P76" s="1">
        <f>'App MESURE'!T72</f>
        <v>1.662366206481547</v>
      </c>
      <c r="Q76" s="84">
        <v>25.154520354838713</v>
      </c>
      <c r="R76" s="78">
        <f t="shared" si="21"/>
        <v>0.99714623681916537</v>
      </c>
    </row>
    <row r="77" spans="1:18" s="4" customFormat="1" ht="13.5" thickBot="1" x14ac:dyDescent="0.25">
      <c r="A77" s="17">
        <v>35278</v>
      </c>
      <c r="B77" s="4">
        <f t="shared" si="11"/>
        <v>8</v>
      </c>
      <c r="C77" s="48"/>
      <c r="D77" s="48"/>
      <c r="E77" s="48">
        <v>0.38095238100000001</v>
      </c>
      <c r="F77" s="58">
        <v>0.38095238095237977</v>
      </c>
      <c r="G77" s="25">
        <f t="shared" si="12"/>
        <v>0</v>
      </c>
      <c r="H77" s="25">
        <f t="shared" si="13"/>
        <v>0.38095238095237977</v>
      </c>
      <c r="I77" s="24">
        <f t="shared" si="14"/>
        <v>0.38758541660197759</v>
      </c>
      <c r="J77" s="25">
        <f t="shared" si="15"/>
        <v>0.38758230966389878</v>
      </c>
      <c r="K77" s="25">
        <f t="shared" si="16"/>
        <v>3.106938078811794E-6</v>
      </c>
      <c r="L77" s="25">
        <f t="shared" si="17"/>
        <v>0</v>
      </c>
      <c r="M77" s="25">
        <f t="shared" si="18"/>
        <v>0.40684154977195042</v>
      </c>
      <c r="N77" s="25">
        <f t="shared" si="19"/>
        <v>0.25224176085860928</v>
      </c>
      <c r="O77" s="25">
        <f t="shared" si="20"/>
        <v>0.25224176085860928</v>
      </c>
      <c r="P77" s="4">
        <f>'App MESURE'!T73</f>
        <v>0.11619956185537943</v>
      </c>
      <c r="Q77" s="85">
        <v>22.004418161290321</v>
      </c>
      <c r="R77" s="79">
        <f t="shared" si="21"/>
        <v>1.8507479909634389E-2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>
        <v>27.557142859999999</v>
      </c>
      <c r="F78" s="51">
        <v>27.557142857142782</v>
      </c>
      <c r="G78" s="16">
        <f t="shared" ref="G78:G141" si="22">IF((F78-$J$2)&gt;0,$I$2*(F78-$J$2),0)</f>
        <v>2.3904809405293745</v>
      </c>
      <c r="H78" s="16">
        <f t="shared" ref="H78:H141" si="23">F78-G78</f>
        <v>25.166661916613407</v>
      </c>
      <c r="I78" s="23">
        <f t="shared" ref="I78:I142" si="24">H78+K77-L77</f>
        <v>25.166665023551484</v>
      </c>
      <c r="J78" s="16">
        <f t="shared" si="15"/>
        <v>24.169327966196771</v>
      </c>
      <c r="K78" s="16">
        <f t="shared" ref="K78:K141" si="25">I78-J78</f>
        <v>0.9973370573547129</v>
      </c>
      <c r="L78" s="16">
        <f t="shared" ref="L78:L141" si="26">IF(K78&gt;$N$2,(K78-$N$2)/$L$2,0)</f>
        <v>0</v>
      </c>
      <c r="M78" s="16">
        <f t="shared" ref="M78:M142" si="27">L78+M77-N77</f>
        <v>0.15459978891334114</v>
      </c>
      <c r="N78" s="16">
        <f t="shared" ref="N78:N141" si="28">$M$2*M78</f>
        <v>9.5851869126271513E-2</v>
      </c>
      <c r="O78" s="16">
        <f t="shared" ref="O78:O141" si="29">N78+G78</f>
        <v>2.4863328096556461</v>
      </c>
      <c r="P78" s="1">
        <f>'App MESURE'!T74</f>
        <v>2.9512928888465169</v>
      </c>
      <c r="Q78" s="84">
        <v>20.44890543333333</v>
      </c>
      <c r="R78" s="78">
        <f t="shared" si="21"/>
        <v>0.21618787524118083</v>
      </c>
    </row>
    <row r="79" spans="1:18" s="1" customFormat="1" x14ac:dyDescent="0.2">
      <c r="A79" s="17">
        <v>35339</v>
      </c>
      <c r="B79" s="1">
        <f t="shared" ref="B79:B89" si="30">B78+1</f>
        <v>10</v>
      </c>
      <c r="C79" s="47"/>
      <c r="D79" s="47"/>
      <c r="E79" s="47">
        <v>19.1547619</v>
      </c>
      <c r="F79" s="51">
        <v>19.154761904761905</v>
      </c>
      <c r="G79" s="16">
        <f t="shared" si="22"/>
        <v>0.45206483734131636</v>
      </c>
      <c r="H79" s="16">
        <f t="shared" si="23"/>
        <v>18.702697067420587</v>
      </c>
      <c r="I79" s="23">
        <f t="shared" si="24"/>
        <v>19.7000341247753</v>
      </c>
      <c r="J79" s="16">
        <f t="shared" si="15"/>
        <v>19.026614716645</v>
      </c>
      <c r="K79" s="16">
        <f t="shared" si="25"/>
        <v>0.67341940813030021</v>
      </c>
      <c r="L79" s="16">
        <f t="shared" si="26"/>
        <v>0</v>
      </c>
      <c r="M79" s="16">
        <f t="shared" si="27"/>
        <v>5.8747919787069627E-2</v>
      </c>
      <c r="N79" s="16">
        <f t="shared" si="28"/>
        <v>3.6423710267983168E-2</v>
      </c>
      <c r="O79" s="16">
        <f t="shared" si="29"/>
        <v>0.48848854760929955</v>
      </c>
      <c r="P79" s="1">
        <f>'App MESURE'!T75</f>
        <v>2.72200164637403</v>
      </c>
      <c r="Q79" s="84">
        <v>18.093893612903223</v>
      </c>
      <c r="R79" s="78">
        <f t="shared" si="21"/>
        <v>4.9885807623536289</v>
      </c>
    </row>
    <row r="80" spans="1:18" s="1" customFormat="1" x14ac:dyDescent="0.2">
      <c r="A80" s="17">
        <v>35370</v>
      </c>
      <c r="B80" s="1">
        <f t="shared" si="30"/>
        <v>11</v>
      </c>
      <c r="C80" s="47"/>
      <c r="D80" s="47"/>
      <c r="E80" s="47">
        <v>40.97142857</v>
      </c>
      <c r="F80" s="51">
        <v>40.971428571428532</v>
      </c>
      <c r="G80" s="16">
        <f t="shared" si="22"/>
        <v>5.4851356090931738</v>
      </c>
      <c r="H80" s="16">
        <f t="shared" si="23"/>
        <v>35.486292962335355</v>
      </c>
      <c r="I80" s="23">
        <f t="shared" si="24"/>
        <v>36.159712370465655</v>
      </c>
      <c r="J80" s="16">
        <f t="shared" si="15"/>
        <v>30.502745718982471</v>
      </c>
      <c r="K80" s="16">
        <f t="shared" si="25"/>
        <v>5.6569666514831844</v>
      </c>
      <c r="L80" s="16">
        <f t="shared" si="26"/>
        <v>0</v>
      </c>
      <c r="M80" s="16">
        <f t="shared" si="27"/>
        <v>2.2324209519086459E-2</v>
      </c>
      <c r="N80" s="16">
        <f t="shared" si="28"/>
        <v>1.3841009901833604E-2</v>
      </c>
      <c r="O80" s="16">
        <f t="shared" si="29"/>
        <v>5.4989766189950071</v>
      </c>
      <c r="P80" s="1">
        <f>'App MESURE'!T76</f>
        <v>1.0692683340218854</v>
      </c>
      <c r="Q80" s="84">
        <v>14.437337316666666</v>
      </c>
      <c r="R80" s="78">
        <f t="shared" si="21"/>
        <v>19.622315489959519</v>
      </c>
    </row>
    <row r="81" spans="1:18" s="1" customFormat="1" x14ac:dyDescent="0.2">
      <c r="A81" s="17">
        <v>35400</v>
      </c>
      <c r="B81" s="1">
        <f t="shared" si="30"/>
        <v>12</v>
      </c>
      <c r="C81" s="47"/>
      <c r="D81" s="47"/>
      <c r="E81" s="47">
        <v>217.70714290000001</v>
      </c>
      <c r="F81" s="51">
        <v>217.70714285714234</v>
      </c>
      <c r="G81" s="16">
        <f t="shared" si="22"/>
        <v>46.257787613498756</v>
      </c>
      <c r="H81" s="16">
        <f t="shared" si="23"/>
        <v>171.44935524364359</v>
      </c>
      <c r="I81" s="23">
        <f t="shared" si="24"/>
        <v>177.10632189512677</v>
      </c>
      <c r="J81" s="16">
        <f t="shared" si="15"/>
        <v>48.001063132176021</v>
      </c>
      <c r="K81" s="16">
        <f t="shared" si="25"/>
        <v>129.10525876295074</v>
      </c>
      <c r="L81" s="16">
        <f t="shared" si="26"/>
        <v>90.568900769048511</v>
      </c>
      <c r="M81" s="16">
        <f t="shared" si="27"/>
        <v>90.577383968665757</v>
      </c>
      <c r="N81" s="16">
        <f t="shared" si="28"/>
        <v>56.157978060572766</v>
      </c>
      <c r="O81" s="16">
        <f t="shared" si="29"/>
        <v>102.41576567407152</v>
      </c>
      <c r="P81" s="1">
        <f>'App MESURE'!T77</f>
        <v>95.436078964445102</v>
      </c>
      <c r="Q81" s="84">
        <v>12.546109174193544</v>
      </c>
      <c r="R81" s="78">
        <f t="shared" si="21"/>
        <v>48.716026564535696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>
        <v>107.3404762</v>
      </c>
      <c r="F82" s="51">
        <v>107.34047619047594</v>
      </c>
      <c r="G82" s="16">
        <f t="shared" si="22"/>
        <v>20.79637076816584</v>
      </c>
      <c r="H82" s="16">
        <f t="shared" si="23"/>
        <v>86.544105422310096</v>
      </c>
      <c r="I82" s="23">
        <f t="shared" si="24"/>
        <v>125.08046341621231</v>
      </c>
      <c r="J82" s="16">
        <f t="shared" si="15"/>
        <v>45.410059577782157</v>
      </c>
      <c r="K82" s="16">
        <f t="shared" si="25"/>
        <v>79.670403838430161</v>
      </c>
      <c r="L82" s="16">
        <f t="shared" si="26"/>
        <v>47.155624733079883</v>
      </c>
      <c r="M82" s="16">
        <f t="shared" si="27"/>
        <v>81.575030641172873</v>
      </c>
      <c r="N82" s="16">
        <f t="shared" si="28"/>
        <v>50.576518997527181</v>
      </c>
      <c r="O82" s="16">
        <f t="shared" si="29"/>
        <v>71.372889765693017</v>
      </c>
      <c r="P82" s="1">
        <f>'App MESURE'!T78</f>
        <v>89.802219837064342</v>
      </c>
      <c r="Q82" s="84">
        <v>12.208977467741933</v>
      </c>
      <c r="R82" s="78">
        <f t="shared" si="21"/>
        <v>339.64020687955139</v>
      </c>
    </row>
    <row r="83" spans="1:18" s="1" customFormat="1" x14ac:dyDescent="0.2">
      <c r="A83" s="17">
        <v>35462</v>
      </c>
      <c r="B83" s="1">
        <f t="shared" si="30"/>
        <v>2</v>
      </c>
      <c r="C83" s="47"/>
      <c r="D83" s="47"/>
      <c r="E83" s="47">
        <v>2.7738095239999998</v>
      </c>
      <c r="F83" s="51">
        <v>2.7738095238095193</v>
      </c>
      <c r="G83" s="16">
        <f t="shared" si="22"/>
        <v>0</v>
      </c>
      <c r="H83" s="16">
        <f t="shared" si="23"/>
        <v>2.7738095238095193</v>
      </c>
      <c r="I83" s="23">
        <f t="shared" si="24"/>
        <v>35.288588629159797</v>
      </c>
      <c r="J83" s="16">
        <f t="shared" si="15"/>
        <v>29.37793795194845</v>
      </c>
      <c r="K83" s="16">
        <f t="shared" si="25"/>
        <v>5.910650677211347</v>
      </c>
      <c r="L83" s="16">
        <f t="shared" si="26"/>
        <v>0</v>
      </c>
      <c r="M83" s="16">
        <f t="shared" si="27"/>
        <v>30.998511643645692</v>
      </c>
      <c r="N83" s="16">
        <f t="shared" si="28"/>
        <v>19.219077219060328</v>
      </c>
      <c r="O83" s="16">
        <f t="shared" si="29"/>
        <v>19.219077219060328</v>
      </c>
      <c r="P83" s="1">
        <f>'App MESURE'!T79</f>
        <v>14.959549459978479</v>
      </c>
      <c r="Q83" s="84">
        <v>13.442778428571431</v>
      </c>
      <c r="R83" s="78">
        <f t="shared" si="21"/>
        <v>18.143576730388833</v>
      </c>
    </row>
    <row r="84" spans="1:18" s="1" customFormat="1" x14ac:dyDescent="0.2">
      <c r="A84" s="17">
        <v>35490</v>
      </c>
      <c r="B84" s="1">
        <f t="shared" si="30"/>
        <v>3</v>
      </c>
      <c r="C84" s="47"/>
      <c r="D84" s="47"/>
      <c r="E84" s="47">
        <v>19</v>
      </c>
      <c r="F84" s="51">
        <v>18.999999999999972</v>
      </c>
      <c r="G84" s="16">
        <f t="shared" si="22"/>
        <v>0.41636150871925676</v>
      </c>
      <c r="H84" s="16">
        <f t="shared" si="23"/>
        <v>18.583638491280716</v>
      </c>
      <c r="I84" s="23">
        <f t="shared" si="24"/>
        <v>24.494289168492063</v>
      </c>
      <c r="J84" s="16">
        <f t="shared" si="15"/>
        <v>22.946336684905944</v>
      </c>
      <c r="K84" s="16">
        <f t="shared" si="25"/>
        <v>1.5479524835861191</v>
      </c>
      <c r="L84" s="16">
        <f t="shared" si="26"/>
        <v>0</v>
      </c>
      <c r="M84" s="16">
        <f t="shared" si="27"/>
        <v>11.779434424585364</v>
      </c>
      <c r="N84" s="16">
        <f t="shared" si="28"/>
        <v>7.3032493432429257</v>
      </c>
      <c r="O84" s="16">
        <f t="shared" si="29"/>
        <v>7.7196108519621829</v>
      </c>
      <c r="P84" s="1">
        <f>'App MESURE'!T80</f>
        <v>3.5480077951607254</v>
      </c>
      <c r="Q84" s="84">
        <v>16.49794538709677</v>
      </c>
      <c r="R84" s="78">
        <f t="shared" si="21"/>
        <v>17.402272063515259</v>
      </c>
    </row>
    <row r="85" spans="1:18" s="1" customFormat="1" x14ac:dyDescent="0.2">
      <c r="A85" s="17">
        <v>35521</v>
      </c>
      <c r="B85" s="1">
        <f t="shared" si="30"/>
        <v>4</v>
      </c>
      <c r="C85" s="47"/>
      <c r="D85" s="47"/>
      <c r="E85" s="47">
        <v>83.992857139999998</v>
      </c>
      <c r="F85" s="51">
        <v>83.992857142856906</v>
      </c>
      <c r="G85" s="16">
        <f t="shared" si="22"/>
        <v>15.410111684045052</v>
      </c>
      <c r="H85" s="16">
        <f t="shared" si="23"/>
        <v>68.582745458811857</v>
      </c>
      <c r="I85" s="23">
        <f t="shared" si="24"/>
        <v>70.130697942397973</v>
      </c>
      <c r="J85" s="16">
        <f t="shared" si="15"/>
        <v>49.073132733115862</v>
      </c>
      <c r="K85" s="16">
        <f t="shared" si="25"/>
        <v>21.05756520928211</v>
      </c>
      <c r="L85" s="16">
        <f t="shared" si="26"/>
        <v>0</v>
      </c>
      <c r="M85" s="16">
        <f t="shared" si="27"/>
        <v>4.4761850813424386</v>
      </c>
      <c r="N85" s="16">
        <f t="shared" si="28"/>
        <v>2.775234750432312</v>
      </c>
      <c r="O85" s="16">
        <f t="shared" si="29"/>
        <v>18.185346434477363</v>
      </c>
      <c r="P85" s="1">
        <f>'App MESURE'!T81</f>
        <v>31.465768371097763</v>
      </c>
      <c r="Q85" s="84">
        <v>17.155013066666665</v>
      </c>
      <c r="R85" s="78">
        <f t="shared" si="21"/>
        <v>176.36960681466832</v>
      </c>
    </row>
    <row r="86" spans="1:18" s="1" customFormat="1" x14ac:dyDescent="0.2">
      <c r="A86" s="17">
        <v>35551</v>
      </c>
      <c r="B86" s="1">
        <f t="shared" si="30"/>
        <v>5</v>
      </c>
      <c r="C86" s="47"/>
      <c r="D86" s="47"/>
      <c r="E86" s="47">
        <v>13.8452381</v>
      </c>
      <c r="F86" s="51">
        <v>13.845238095238077</v>
      </c>
      <c r="G86" s="16">
        <f t="shared" si="22"/>
        <v>0</v>
      </c>
      <c r="H86" s="16">
        <f t="shared" si="23"/>
        <v>13.845238095238077</v>
      </c>
      <c r="I86" s="23">
        <f t="shared" si="24"/>
        <v>34.902803304520191</v>
      </c>
      <c r="J86" s="16">
        <f t="shared" si="15"/>
        <v>31.552995742056439</v>
      </c>
      <c r="K86" s="16">
        <f t="shared" si="25"/>
        <v>3.3498075624637522</v>
      </c>
      <c r="L86" s="16">
        <f t="shared" si="26"/>
        <v>0</v>
      </c>
      <c r="M86" s="16">
        <f t="shared" si="27"/>
        <v>1.7009503309101266</v>
      </c>
      <c r="N86" s="16">
        <f t="shared" si="28"/>
        <v>1.0545892051642785</v>
      </c>
      <c r="O86" s="16">
        <f t="shared" si="29"/>
        <v>1.0545892051642785</v>
      </c>
      <c r="P86" s="1">
        <f>'App MESURE'!T82</f>
        <v>4.2826740148665738</v>
      </c>
      <c r="Q86" s="84">
        <v>18.173501225806451</v>
      </c>
      <c r="R86" s="78">
        <f t="shared" si="21"/>
        <v>10.420531538630705</v>
      </c>
    </row>
    <row r="87" spans="1:18" s="1" customFormat="1" x14ac:dyDescent="0.2">
      <c r="A87" s="17">
        <v>35582</v>
      </c>
      <c r="B87" s="1">
        <f t="shared" si="30"/>
        <v>6</v>
      </c>
      <c r="C87" s="47"/>
      <c r="D87" s="47"/>
      <c r="E87" s="47">
        <v>22.945238100000001</v>
      </c>
      <c r="F87" s="51">
        <v>22.945238095238</v>
      </c>
      <c r="G87" s="16">
        <f t="shared" si="22"/>
        <v>1.3265217475921918</v>
      </c>
      <c r="H87" s="16">
        <f t="shared" si="23"/>
        <v>21.618716347645808</v>
      </c>
      <c r="I87" s="23">
        <f t="shared" si="24"/>
        <v>24.96852391010956</v>
      </c>
      <c r="J87" s="16">
        <f t="shared" si="15"/>
        <v>23.948067932900198</v>
      </c>
      <c r="K87" s="16">
        <f t="shared" si="25"/>
        <v>1.0204559772093624</v>
      </c>
      <c r="L87" s="16">
        <f t="shared" si="26"/>
        <v>0</v>
      </c>
      <c r="M87" s="16">
        <f t="shared" si="27"/>
        <v>0.64636112574584814</v>
      </c>
      <c r="N87" s="16">
        <f t="shared" si="28"/>
        <v>0.40074389796242582</v>
      </c>
      <c r="O87" s="16">
        <f t="shared" si="29"/>
        <v>1.7272656455546176</v>
      </c>
      <c r="P87" s="1">
        <f>'App MESURE'!T83</f>
        <v>0.32340759102128153</v>
      </c>
      <c r="Q87" s="84">
        <v>20.105936766666666</v>
      </c>
      <c r="R87" s="78">
        <f t="shared" si="21"/>
        <v>1.9708174372781233</v>
      </c>
    </row>
    <row r="88" spans="1:18" s="1" customFormat="1" x14ac:dyDescent="0.2">
      <c r="A88" s="17">
        <v>35612</v>
      </c>
      <c r="B88" s="1">
        <f t="shared" si="30"/>
        <v>7</v>
      </c>
      <c r="C88" s="47"/>
      <c r="D88" s="47"/>
      <c r="E88" s="47">
        <v>2.2261904760000002</v>
      </c>
      <c r="F88" s="51">
        <v>2.2261904761904674</v>
      </c>
      <c r="G88" s="16">
        <f t="shared" si="22"/>
        <v>0</v>
      </c>
      <c r="H88" s="16">
        <f t="shared" si="23"/>
        <v>2.2261904761904674</v>
      </c>
      <c r="I88" s="23">
        <f t="shared" si="24"/>
        <v>3.2466464533998298</v>
      </c>
      <c r="J88" s="16">
        <f t="shared" si="15"/>
        <v>3.2449556383462812</v>
      </c>
      <c r="K88" s="16">
        <f t="shared" si="25"/>
        <v>1.6908150535486222E-3</v>
      </c>
      <c r="L88" s="16">
        <f t="shared" si="26"/>
        <v>0</v>
      </c>
      <c r="M88" s="16">
        <f t="shared" si="27"/>
        <v>0.24561722778342232</v>
      </c>
      <c r="N88" s="16">
        <f t="shared" si="28"/>
        <v>0.15228268122572183</v>
      </c>
      <c r="O88" s="16">
        <f t="shared" si="29"/>
        <v>0.15228268122572183</v>
      </c>
      <c r="P88" s="1">
        <f>'App MESURE'!T84</f>
        <v>2.7986308236893347E-2</v>
      </c>
      <c r="Q88" s="84">
        <v>22.544732870967742</v>
      </c>
      <c r="R88" s="78">
        <f t="shared" si="21"/>
        <v>1.544958833817797E-2</v>
      </c>
    </row>
    <row r="89" spans="1:18" s="4" customFormat="1" ht="13.5" thickBot="1" x14ac:dyDescent="0.25">
      <c r="A89" s="17">
        <v>35643</v>
      </c>
      <c r="B89" s="4">
        <f t="shared" si="30"/>
        <v>8</v>
      </c>
      <c r="C89" s="48"/>
      <c r="D89" s="48"/>
      <c r="E89" s="48">
        <v>8.4</v>
      </c>
      <c r="F89" s="58">
        <v>8.3999999999999897</v>
      </c>
      <c r="G89" s="25">
        <f t="shared" si="22"/>
        <v>0</v>
      </c>
      <c r="H89" s="25">
        <f t="shared" si="23"/>
        <v>8.3999999999999897</v>
      </c>
      <c r="I89" s="24">
        <f t="shared" si="24"/>
        <v>8.4016908150535379</v>
      </c>
      <c r="J89" s="25">
        <f t="shared" si="15"/>
        <v>8.3759878629208782</v>
      </c>
      <c r="K89" s="25">
        <f t="shared" si="25"/>
        <v>2.5702952132659718E-2</v>
      </c>
      <c r="L89" s="25">
        <f t="shared" si="26"/>
        <v>0</v>
      </c>
      <c r="M89" s="25">
        <f t="shared" si="27"/>
        <v>9.3334546557700487E-2</v>
      </c>
      <c r="N89" s="25">
        <f t="shared" si="28"/>
        <v>5.7867418865774303E-2</v>
      </c>
      <c r="O89" s="25">
        <f t="shared" si="29"/>
        <v>5.7867418865774303E-2</v>
      </c>
      <c r="P89" s="4">
        <f>'App MESURE'!T85</f>
        <v>1.6350974958917536E-2</v>
      </c>
      <c r="Q89" s="85">
        <v>23.448984387096779</v>
      </c>
      <c r="R89" s="79">
        <f t="shared" si="21"/>
        <v>1.7236151146711846E-3</v>
      </c>
    </row>
    <row r="90" spans="1:18" s="1" customFormat="1" x14ac:dyDescent="0.2">
      <c r="A90" s="17">
        <v>35674</v>
      </c>
      <c r="B90" s="1">
        <f t="shared" ref="B90:B153" si="31">B78</f>
        <v>9</v>
      </c>
      <c r="C90" s="47"/>
      <c r="D90" s="47"/>
      <c r="E90" s="47">
        <v>38.79047619</v>
      </c>
      <c r="F90" s="51">
        <v>38.790476190476141</v>
      </c>
      <c r="G90" s="16">
        <f t="shared" si="22"/>
        <v>4.981993316511625</v>
      </c>
      <c r="H90" s="16">
        <f t="shared" si="23"/>
        <v>33.808482873964515</v>
      </c>
      <c r="I90" s="23">
        <f t="shared" si="24"/>
        <v>33.834185826097176</v>
      </c>
      <c r="J90" s="16">
        <f t="shared" si="15"/>
        <v>32.215497574153979</v>
      </c>
      <c r="K90" s="16">
        <f t="shared" si="25"/>
        <v>1.6186882519431975</v>
      </c>
      <c r="L90" s="16">
        <f t="shared" si="26"/>
        <v>0</v>
      </c>
      <c r="M90" s="16">
        <f t="shared" si="27"/>
        <v>3.5467127691926184E-2</v>
      </c>
      <c r="N90" s="16">
        <f t="shared" si="28"/>
        <v>2.1989619168994234E-2</v>
      </c>
      <c r="O90" s="16">
        <f t="shared" si="29"/>
        <v>5.0039829356806189</v>
      </c>
      <c r="P90" s="1">
        <f>'App MESURE'!T86</f>
        <v>18.270675098780735</v>
      </c>
      <c r="Q90" s="84">
        <v>23.214881433333336</v>
      </c>
      <c r="R90" s="78">
        <f t="shared" si="21"/>
        <v>176.00512095046207</v>
      </c>
    </row>
    <row r="91" spans="1:18" s="1" customFormat="1" x14ac:dyDescent="0.2">
      <c r="A91" s="17">
        <v>35704</v>
      </c>
      <c r="B91" s="1">
        <f t="shared" si="31"/>
        <v>10</v>
      </c>
      <c r="C91" s="47"/>
      <c r="D91" s="47"/>
      <c r="E91" s="47">
        <v>42.678571429999998</v>
      </c>
      <c r="F91" s="51">
        <v>42.678571428571296</v>
      </c>
      <c r="G91" s="16">
        <f t="shared" si="22"/>
        <v>5.8789707878933362</v>
      </c>
      <c r="H91" s="16">
        <f t="shared" si="23"/>
        <v>36.799600640677959</v>
      </c>
      <c r="I91" s="23">
        <f t="shared" si="24"/>
        <v>38.418288892621156</v>
      </c>
      <c r="J91" s="16">
        <f t="shared" si="15"/>
        <v>34.975823011464328</v>
      </c>
      <c r="K91" s="16">
        <f t="shared" si="25"/>
        <v>3.4424658811568278</v>
      </c>
      <c r="L91" s="16">
        <f t="shared" si="26"/>
        <v>0</v>
      </c>
      <c r="M91" s="16">
        <f t="shared" si="27"/>
        <v>1.347750852293195E-2</v>
      </c>
      <c r="N91" s="16">
        <f t="shared" si="28"/>
        <v>8.3560552842178084E-3</v>
      </c>
      <c r="O91" s="16">
        <f t="shared" si="29"/>
        <v>5.8873268431775543</v>
      </c>
      <c r="P91" s="1">
        <f>'App MESURE'!T87</f>
        <v>10.081683115029874</v>
      </c>
      <c r="Q91" s="84">
        <v>20.08976109677419</v>
      </c>
      <c r="R91" s="78">
        <f t="shared" si="21"/>
        <v>17.592624535226886</v>
      </c>
    </row>
    <row r="92" spans="1:18" s="1" customFormat="1" x14ac:dyDescent="0.2">
      <c r="A92" s="17">
        <v>35735</v>
      </c>
      <c r="B92" s="1">
        <f t="shared" si="31"/>
        <v>11</v>
      </c>
      <c r="C92" s="47"/>
      <c r="D92" s="47"/>
      <c r="E92" s="47">
        <v>81.383333329999999</v>
      </c>
      <c r="F92" s="51">
        <v>81.383333333333184</v>
      </c>
      <c r="G92" s="16">
        <f t="shared" si="22"/>
        <v>14.808098635279379</v>
      </c>
      <c r="H92" s="16">
        <f t="shared" si="23"/>
        <v>66.575234698053805</v>
      </c>
      <c r="I92" s="23">
        <f t="shared" si="24"/>
        <v>70.01770057921064</v>
      </c>
      <c r="J92" s="16">
        <f t="shared" si="15"/>
        <v>46.039719395123235</v>
      </c>
      <c r="K92" s="16">
        <f t="shared" si="25"/>
        <v>23.977981184087405</v>
      </c>
      <c r="L92" s="16">
        <f t="shared" si="26"/>
        <v>0</v>
      </c>
      <c r="M92" s="16">
        <f t="shared" si="27"/>
        <v>5.121453238714142E-3</v>
      </c>
      <c r="N92" s="16">
        <f t="shared" si="28"/>
        <v>3.1753010080027679E-3</v>
      </c>
      <c r="O92" s="16">
        <f t="shared" si="29"/>
        <v>14.811273936287382</v>
      </c>
      <c r="P92" s="1">
        <f>'App MESURE'!T88</f>
        <v>12.672853041810997</v>
      </c>
      <c r="Q92" s="84">
        <v>15.488150016666669</v>
      </c>
      <c r="R92" s="78">
        <f t="shared" si="21"/>
        <v>4.5728439219331802</v>
      </c>
    </row>
    <row r="93" spans="1:18" s="1" customFormat="1" x14ac:dyDescent="0.2">
      <c r="A93" s="17">
        <v>35765</v>
      </c>
      <c r="B93" s="1">
        <f t="shared" si="31"/>
        <v>12</v>
      </c>
      <c r="C93" s="47"/>
      <c r="D93" s="47"/>
      <c r="E93" s="47">
        <v>89.121428570000006</v>
      </c>
      <c r="F93" s="51">
        <v>89.12142857142841</v>
      </c>
      <c r="G93" s="16">
        <f t="shared" si="22"/>
        <v>16.593265066382024</v>
      </c>
      <c r="H93" s="16">
        <f t="shared" si="23"/>
        <v>72.528163505046393</v>
      </c>
      <c r="I93" s="23">
        <f t="shared" si="24"/>
        <v>96.506144689133805</v>
      </c>
      <c r="J93" s="16">
        <f t="shared" si="15"/>
        <v>43.196621397185304</v>
      </c>
      <c r="K93" s="16">
        <f t="shared" si="25"/>
        <v>53.309523291948501</v>
      </c>
      <c r="L93" s="16">
        <f t="shared" si="26"/>
        <v>24.00571996522034</v>
      </c>
      <c r="M93" s="16">
        <f t="shared" si="27"/>
        <v>24.007666117451052</v>
      </c>
      <c r="N93" s="16">
        <f t="shared" si="28"/>
        <v>14.884752992819653</v>
      </c>
      <c r="O93" s="16">
        <f t="shared" si="29"/>
        <v>31.478018059201677</v>
      </c>
      <c r="P93" s="1">
        <f>'App MESURE'!T89</f>
        <v>14.413461311747994</v>
      </c>
      <c r="Q93" s="84">
        <v>12.078810112903223</v>
      </c>
      <c r="R93" s="78">
        <f t="shared" si="21"/>
        <v>291.19909698706698</v>
      </c>
    </row>
    <row r="94" spans="1:18" s="1" customFormat="1" x14ac:dyDescent="0.2">
      <c r="A94" s="17">
        <v>35796</v>
      </c>
      <c r="B94" s="1">
        <f t="shared" si="31"/>
        <v>1</v>
      </c>
      <c r="C94" s="47"/>
      <c r="D94" s="47"/>
      <c r="E94" s="47">
        <v>35.114285709999997</v>
      </c>
      <c r="F94" s="51">
        <v>35.114285714285678</v>
      </c>
      <c r="G94" s="16">
        <f t="shared" si="22"/>
        <v>4.1339019412431703</v>
      </c>
      <c r="H94" s="16">
        <f t="shared" si="23"/>
        <v>30.980383773042508</v>
      </c>
      <c r="I94" s="23">
        <f t="shared" si="24"/>
        <v>60.284187099770676</v>
      </c>
      <c r="J94" s="16">
        <f t="shared" si="15"/>
        <v>35.413397278889896</v>
      </c>
      <c r="K94" s="16">
        <f t="shared" si="25"/>
        <v>24.87078982088078</v>
      </c>
      <c r="L94" s="16">
        <f t="shared" si="26"/>
        <v>0</v>
      </c>
      <c r="M94" s="16">
        <f t="shared" si="27"/>
        <v>9.122913124631399</v>
      </c>
      <c r="N94" s="16">
        <f t="shared" si="28"/>
        <v>5.6562061372714671</v>
      </c>
      <c r="O94" s="16">
        <f t="shared" si="29"/>
        <v>9.7901080785146384</v>
      </c>
      <c r="P94" s="1">
        <f>'App MESURE'!T90</f>
        <v>12.481585931805668</v>
      </c>
      <c r="Q94" s="84">
        <v>10.614083580645163</v>
      </c>
      <c r="R94" s="78">
        <f t="shared" si="21"/>
        <v>7.2440530347560896</v>
      </c>
    </row>
    <row r="95" spans="1:18" s="1" customFormat="1" x14ac:dyDescent="0.2">
      <c r="A95" s="17">
        <v>35827</v>
      </c>
      <c r="B95" s="1">
        <f t="shared" si="31"/>
        <v>2</v>
      </c>
      <c r="C95" s="47"/>
      <c r="D95" s="47"/>
      <c r="E95" s="47">
        <v>72.585714289999999</v>
      </c>
      <c r="F95" s="51">
        <v>72.585714285714147</v>
      </c>
      <c r="G95" s="16">
        <f t="shared" si="22"/>
        <v>12.77850172361037</v>
      </c>
      <c r="H95" s="16">
        <f t="shared" si="23"/>
        <v>59.807212562103778</v>
      </c>
      <c r="I95" s="23">
        <f t="shared" si="24"/>
        <v>84.678002382984559</v>
      </c>
      <c r="J95" s="16">
        <f t="shared" si="15"/>
        <v>48.089574004207307</v>
      </c>
      <c r="K95" s="16">
        <f t="shared" si="25"/>
        <v>36.588428378777252</v>
      </c>
      <c r="L95" s="16">
        <f t="shared" si="26"/>
        <v>9.3213942966713237</v>
      </c>
      <c r="M95" s="16">
        <f t="shared" si="27"/>
        <v>12.788101284031256</v>
      </c>
      <c r="N95" s="16">
        <f t="shared" si="28"/>
        <v>7.9286227960993791</v>
      </c>
      <c r="O95" s="16">
        <f t="shared" si="29"/>
        <v>20.707124519709751</v>
      </c>
      <c r="P95" s="1">
        <f>'App MESURE'!T91</f>
        <v>39.396147437905455</v>
      </c>
      <c r="Q95" s="84">
        <v>14.844219624999999</v>
      </c>
      <c r="R95" s="78">
        <f t="shared" si="21"/>
        <v>349.27957763684424</v>
      </c>
    </row>
    <row r="96" spans="1:18" s="1" customFormat="1" x14ac:dyDescent="0.2">
      <c r="A96" s="17">
        <v>35855</v>
      </c>
      <c r="B96" s="1">
        <f t="shared" si="31"/>
        <v>3</v>
      </c>
      <c r="C96" s="47"/>
      <c r="D96" s="47"/>
      <c r="E96" s="47">
        <v>18.373809519999998</v>
      </c>
      <c r="F96" s="51">
        <v>18.373809523809516</v>
      </c>
      <c r="G96" s="16">
        <f t="shared" si="22"/>
        <v>0.27190034829464726</v>
      </c>
      <c r="H96" s="16">
        <f t="shared" si="23"/>
        <v>18.101909175514869</v>
      </c>
      <c r="I96" s="23">
        <f t="shared" si="24"/>
        <v>45.368943257620799</v>
      </c>
      <c r="J96" s="16">
        <f t="shared" si="15"/>
        <v>36.823947600812971</v>
      </c>
      <c r="K96" s="16">
        <f t="shared" si="25"/>
        <v>8.5449956568078278</v>
      </c>
      <c r="L96" s="16">
        <f t="shared" si="26"/>
        <v>0</v>
      </c>
      <c r="M96" s="16">
        <f t="shared" si="27"/>
        <v>4.8594784879318773</v>
      </c>
      <c r="N96" s="16">
        <f t="shared" si="28"/>
        <v>3.0128766625177641</v>
      </c>
      <c r="O96" s="16">
        <f t="shared" si="29"/>
        <v>3.2847770108124115</v>
      </c>
      <c r="P96" s="1">
        <f>'App MESURE'!T92</f>
        <v>1.504751008993549</v>
      </c>
      <c r="Q96" s="84">
        <v>15.933126129032258</v>
      </c>
      <c r="R96" s="78">
        <f t="shared" si="21"/>
        <v>3.1684925671512452</v>
      </c>
    </row>
    <row r="97" spans="1:18" s="1" customFormat="1" x14ac:dyDescent="0.2">
      <c r="A97" s="17">
        <v>35886</v>
      </c>
      <c r="B97" s="1">
        <f t="shared" si="31"/>
        <v>4</v>
      </c>
      <c r="C97" s="47"/>
      <c r="D97" s="47"/>
      <c r="E97" s="47">
        <v>15.46428571</v>
      </c>
      <c r="F97" s="51">
        <v>15.46428571428569</v>
      </c>
      <c r="G97" s="16">
        <f t="shared" si="22"/>
        <v>0</v>
      </c>
      <c r="H97" s="16">
        <f t="shared" si="23"/>
        <v>15.46428571428569</v>
      </c>
      <c r="I97" s="23">
        <f t="shared" si="24"/>
        <v>24.009281371093518</v>
      </c>
      <c r="J97" s="16">
        <f t="shared" si="15"/>
        <v>22.097278734490672</v>
      </c>
      <c r="K97" s="16">
        <f t="shared" si="25"/>
        <v>1.9120026366028462</v>
      </c>
      <c r="L97" s="16">
        <f t="shared" si="26"/>
        <v>0</v>
      </c>
      <c r="M97" s="16">
        <f t="shared" si="27"/>
        <v>1.8466018254141132</v>
      </c>
      <c r="N97" s="16">
        <f t="shared" si="28"/>
        <v>1.1448931317567501</v>
      </c>
      <c r="O97" s="16">
        <f t="shared" si="29"/>
        <v>1.1448931317567501</v>
      </c>
      <c r="P97" s="1">
        <f>'App MESURE'!T93</f>
        <v>0.39173313842014396</v>
      </c>
      <c r="Q97" s="84">
        <v>14.362966916666668</v>
      </c>
      <c r="R97" s="78">
        <f t="shared" si="21"/>
        <v>0.56724997556279677</v>
      </c>
    </row>
    <row r="98" spans="1:18" s="1" customFormat="1" x14ac:dyDescent="0.2">
      <c r="A98" s="17">
        <v>35916</v>
      </c>
      <c r="B98" s="1">
        <f t="shared" si="31"/>
        <v>5</v>
      </c>
      <c r="C98" s="47"/>
      <c r="D98" s="47"/>
      <c r="E98" s="47">
        <v>20.202380949999998</v>
      </c>
      <c r="F98" s="51">
        <v>20.20238095238091</v>
      </c>
      <c r="G98" s="16">
        <f t="shared" si="22"/>
        <v>0.69374890801366507</v>
      </c>
      <c r="H98" s="16">
        <f t="shared" si="23"/>
        <v>19.508632044367246</v>
      </c>
      <c r="I98" s="23">
        <f t="shared" si="24"/>
        <v>21.420634680970092</v>
      </c>
      <c r="J98" s="16">
        <f t="shared" si="15"/>
        <v>20.422826992031617</v>
      </c>
      <c r="K98" s="16">
        <f t="shared" si="25"/>
        <v>0.99780768893847593</v>
      </c>
      <c r="L98" s="16">
        <f t="shared" si="26"/>
        <v>0</v>
      </c>
      <c r="M98" s="16">
        <f t="shared" si="27"/>
        <v>0.7017086936573631</v>
      </c>
      <c r="N98" s="16">
        <f t="shared" si="28"/>
        <v>0.43505939006756511</v>
      </c>
      <c r="O98" s="16">
        <f t="shared" si="29"/>
        <v>1.1288082980812302</v>
      </c>
      <c r="P98" s="1">
        <f>'App MESURE'!T94</f>
        <v>0.13593349715062478</v>
      </c>
      <c r="Q98" s="84">
        <v>16.949319258064516</v>
      </c>
      <c r="R98" s="78">
        <f t="shared" si="21"/>
        <v>0.98580037032298939</v>
      </c>
    </row>
    <row r="99" spans="1:18" s="1" customFormat="1" x14ac:dyDescent="0.2">
      <c r="A99" s="17">
        <v>35947</v>
      </c>
      <c r="B99" s="1">
        <f t="shared" si="31"/>
        <v>6</v>
      </c>
      <c r="C99" s="47"/>
      <c r="D99" s="47"/>
      <c r="E99" s="47">
        <v>20.34047619</v>
      </c>
      <c r="F99" s="51">
        <v>20.340476190476117</v>
      </c>
      <c r="G99" s="16">
        <f t="shared" si="22"/>
        <v>0.72560726278410514</v>
      </c>
      <c r="H99" s="16">
        <f t="shared" si="23"/>
        <v>19.614868927692012</v>
      </c>
      <c r="I99" s="23">
        <f t="shared" si="24"/>
        <v>20.612676616630488</v>
      </c>
      <c r="J99" s="16">
        <f t="shared" si="15"/>
        <v>20.195184949919948</v>
      </c>
      <c r="K99" s="16">
        <f t="shared" si="25"/>
        <v>0.41749166671053928</v>
      </c>
      <c r="L99" s="16">
        <f t="shared" si="26"/>
        <v>0</v>
      </c>
      <c r="M99" s="16">
        <f t="shared" si="27"/>
        <v>0.26664930358979799</v>
      </c>
      <c r="N99" s="16">
        <f t="shared" si="28"/>
        <v>0.16532256822567476</v>
      </c>
      <c r="O99" s="16">
        <f t="shared" si="29"/>
        <v>0.89092983100977996</v>
      </c>
      <c r="P99" s="1">
        <f>'App MESURE'!T95</f>
        <v>3.12009406680014</v>
      </c>
      <c r="Q99" s="84">
        <v>22.586120600000005</v>
      </c>
      <c r="R99" s="78">
        <f t="shared" si="21"/>
        <v>4.9691731901268197</v>
      </c>
    </row>
    <row r="100" spans="1:18" s="1" customFormat="1" x14ac:dyDescent="0.2">
      <c r="A100" s="17">
        <v>35977</v>
      </c>
      <c r="B100" s="1">
        <f t="shared" si="31"/>
        <v>7</v>
      </c>
      <c r="C100" s="47"/>
      <c r="D100" s="47"/>
      <c r="E100" s="47">
        <v>0.8</v>
      </c>
      <c r="F100" s="51">
        <v>0.79999999999999838</v>
      </c>
      <c r="G100" s="16">
        <f t="shared" si="22"/>
        <v>0</v>
      </c>
      <c r="H100" s="16">
        <f t="shared" si="23"/>
        <v>0.79999999999999838</v>
      </c>
      <c r="I100" s="23">
        <f t="shared" si="24"/>
        <v>1.2174916667105378</v>
      </c>
      <c r="J100" s="16">
        <f t="shared" si="15"/>
        <v>1.2174251997793091</v>
      </c>
      <c r="K100" s="16">
        <f t="shared" si="25"/>
        <v>6.6466931228692516E-5</v>
      </c>
      <c r="L100" s="16">
        <f t="shared" si="26"/>
        <v>0</v>
      </c>
      <c r="M100" s="16">
        <f t="shared" si="27"/>
        <v>0.10132673536412323</v>
      </c>
      <c r="N100" s="16">
        <f t="shared" si="28"/>
        <v>6.2822575925756408E-2</v>
      </c>
      <c r="O100" s="16">
        <f t="shared" si="29"/>
        <v>6.2822575925756408E-2</v>
      </c>
      <c r="P100" s="1">
        <f>'App MESURE'!T96</f>
        <v>0.2875516285878601</v>
      </c>
      <c r="Q100" s="84">
        <v>24.643839193548395</v>
      </c>
      <c r="R100" s="78">
        <f t="shared" si="21"/>
        <v>5.0503147110406571E-2</v>
      </c>
    </row>
    <row r="101" spans="1:18" s="1" customFormat="1" ht="13.5" thickBot="1" x14ac:dyDescent="0.25">
      <c r="A101" s="17">
        <v>36008</v>
      </c>
      <c r="B101" s="4">
        <f t="shared" si="31"/>
        <v>8</v>
      </c>
      <c r="C101" s="48"/>
      <c r="D101" s="48"/>
      <c r="E101" s="48">
        <v>2.8547619050000002</v>
      </c>
      <c r="F101" s="58">
        <v>2.8547619047619008</v>
      </c>
      <c r="G101" s="25">
        <f t="shared" si="22"/>
        <v>0</v>
      </c>
      <c r="H101" s="25">
        <f t="shared" si="23"/>
        <v>2.8547619047619008</v>
      </c>
      <c r="I101" s="24">
        <f t="shared" si="24"/>
        <v>2.8548283716931295</v>
      </c>
      <c r="J101" s="25">
        <f t="shared" si="15"/>
        <v>2.8540344208018702</v>
      </c>
      <c r="K101" s="25">
        <f t="shared" si="25"/>
        <v>7.9395089125933183E-4</v>
      </c>
      <c r="L101" s="25">
        <f t="shared" si="26"/>
        <v>0</v>
      </c>
      <c r="M101" s="25">
        <f t="shared" si="27"/>
        <v>3.8504159438366825E-2</v>
      </c>
      <c r="N101" s="25">
        <f t="shared" si="28"/>
        <v>2.3872578851787431E-2</v>
      </c>
      <c r="O101" s="25">
        <f t="shared" si="29"/>
        <v>2.3872578851787431E-2</v>
      </c>
      <c r="P101" s="4">
        <f>'App MESURE'!T97</f>
        <v>0.33742466506129809</v>
      </c>
      <c r="Q101" s="85">
        <v>25.189587967741936</v>
      </c>
      <c r="R101" s="79">
        <f t="shared" si="21"/>
        <v>9.8314910766336389E-2</v>
      </c>
    </row>
    <row r="102" spans="1:18" s="1" customFormat="1" x14ac:dyDescent="0.2">
      <c r="A102" s="17">
        <v>36039</v>
      </c>
      <c r="B102" s="1">
        <f t="shared" si="31"/>
        <v>9</v>
      </c>
      <c r="C102" s="47"/>
      <c r="D102" s="47"/>
      <c r="E102" s="47">
        <v>20.319047619999999</v>
      </c>
      <c r="F102" s="51">
        <v>20.319047619047559</v>
      </c>
      <c r="G102" s="16">
        <f t="shared" si="22"/>
        <v>0.72066372497490094</v>
      </c>
      <c r="H102" s="16">
        <f t="shared" si="23"/>
        <v>19.598383894072658</v>
      </c>
      <c r="I102" s="23">
        <f t="shared" si="24"/>
        <v>19.599177844963918</v>
      </c>
      <c r="J102" s="16">
        <f t="shared" si="15"/>
        <v>19.206286584938148</v>
      </c>
      <c r="K102" s="16">
        <f t="shared" si="25"/>
        <v>0.39289126002577035</v>
      </c>
      <c r="L102" s="16">
        <f t="shared" si="26"/>
        <v>0</v>
      </c>
      <c r="M102" s="16">
        <f t="shared" si="27"/>
        <v>1.4631580586579394E-2</v>
      </c>
      <c r="N102" s="16">
        <f t="shared" si="28"/>
        <v>9.0715799636792247E-3</v>
      </c>
      <c r="O102" s="16">
        <f t="shared" si="29"/>
        <v>0.72973530493858019</v>
      </c>
      <c r="P102" s="1">
        <f>'App MESURE'!T98</f>
        <v>0.12452198599591105</v>
      </c>
      <c r="Q102" s="84">
        <v>21.946741733333333</v>
      </c>
      <c r="R102" s="78">
        <f t="shared" si="21"/>
        <v>0.36628316142560097</v>
      </c>
    </row>
    <row r="103" spans="1:18" s="1" customFormat="1" x14ac:dyDescent="0.2">
      <c r="A103" s="17">
        <v>36069</v>
      </c>
      <c r="B103" s="1">
        <f t="shared" si="31"/>
        <v>10</v>
      </c>
      <c r="C103" s="47"/>
      <c r="D103" s="47"/>
      <c r="E103" s="47">
        <v>5.3833333330000004</v>
      </c>
      <c r="F103" s="51">
        <v>5.3833333333333195</v>
      </c>
      <c r="G103" s="16">
        <f t="shared" si="22"/>
        <v>0</v>
      </c>
      <c r="H103" s="16">
        <f t="shared" si="23"/>
        <v>5.3833333333333195</v>
      </c>
      <c r="I103" s="23">
        <f t="shared" si="24"/>
        <v>5.7762245933590899</v>
      </c>
      <c r="J103" s="16">
        <f t="shared" si="15"/>
        <v>5.7582129799341759</v>
      </c>
      <c r="K103" s="16">
        <f t="shared" si="25"/>
        <v>1.8011613424913975E-2</v>
      </c>
      <c r="L103" s="16">
        <f t="shared" si="26"/>
        <v>0</v>
      </c>
      <c r="M103" s="16">
        <f t="shared" si="27"/>
        <v>5.5600006229001697E-3</v>
      </c>
      <c r="N103" s="16">
        <f t="shared" si="28"/>
        <v>3.4472003861981053E-3</v>
      </c>
      <c r="O103" s="16">
        <f t="shared" si="29"/>
        <v>3.4472003861981053E-3</v>
      </c>
      <c r="P103" s="1">
        <f>'App MESURE'!T99</f>
        <v>4.8181556305274258E-2</v>
      </c>
      <c r="Q103" s="84">
        <v>18.011674419354836</v>
      </c>
      <c r="R103" s="78">
        <f t="shared" si="21"/>
        <v>2.0011625994945837E-3</v>
      </c>
    </row>
    <row r="104" spans="1:18" s="1" customFormat="1" x14ac:dyDescent="0.2">
      <c r="A104" s="17">
        <v>36100</v>
      </c>
      <c r="B104" s="1">
        <f t="shared" si="31"/>
        <v>11</v>
      </c>
      <c r="C104" s="47"/>
      <c r="D104" s="47"/>
      <c r="E104" s="47">
        <v>0.55238095200000004</v>
      </c>
      <c r="F104" s="51">
        <v>0.55238095238095142</v>
      </c>
      <c r="G104" s="16">
        <f t="shared" si="22"/>
        <v>0</v>
      </c>
      <c r="H104" s="16">
        <f t="shared" si="23"/>
        <v>0.55238095238095142</v>
      </c>
      <c r="I104" s="23">
        <f t="shared" si="24"/>
        <v>0.57039256580586539</v>
      </c>
      <c r="J104" s="16">
        <f t="shared" si="15"/>
        <v>0.5703679923708953</v>
      </c>
      <c r="K104" s="16">
        <f t="shared" si="25"/>
        <v>2.4573434970087682E-5</v>
      </c>
      <c r="L104" s="16">
        <f t="shared" si="26"/>
        <v>0</v>
      </c>
      <c r="M104" s="16">
        <f t="shared" si="27"/>
        <v>2.1128002367020644E-3</v>
      </c>
      <c r="N104" s="16">
        <f t="shared" si="28"/>
        <v>1.3099361467552798E-3</v>
      </c>
      <c r="O104" s="16">
        <f t="shared" si="29"/>
        <v>1.3099361467552798E-3</v>
      </c>
      <c r="P104" s="1">
        <f>'App MESURE'!T100</f>
        <v>4.3431743307803944E-3</v>
      </c>
      <c r="Q104" s="84">
        <v>15.567273883333334</v>
      </c>
      <c r="R104" s="78">
        <f t="shared" si="21"/>
        <v>9.2005338810279739E-6</v>
      </c>
    </row>
    <row r="105" spans="1:18" s="1" customFormat="1" x14ac:dyDescent="0.2">
      <c r="A105" s="17">
        <v>36130</v>
      </c>
      <c r="B105" s="1">
        <f t="shared" si="31"/>
        <v>12</v>
      </c>
      <c r="C105" s="47"/>
      <c r="D105" s="47"/>
      <c r="E105" s="47">
        <v>60.27857143</v>
      </c>
      <c r="F105" s="51">
        <v>60.278571428571347</v>
      </c>
      <c r="G105" s="16">
        <f t="shared" si="22"/>
        <v>9.9392631751889731</v>
      </c>
      <c r="H105" s="16">
        <f t="shared" si="23"/>
        <v>50.33930825338237</v>
      </c>
      <c r="I105" s="23">
        <f t="shared" si="24"/>
        <v>50.339332826817341</v>
      </c>
      <c r="J105" s="16">
        <f t="shared" si="15"/>
        <v>32.913932585281458</v>
      </c>
      <c r="K105" s="16">
        <f t="shared" si="25"/>
        <v>17.425400241535883</v>
      </c>
      <c r="L105" s="16">
        <f t="shared" si="26"/>
        <v>0</v>
      </c>
      <c r="M105" s="16">
        <f t="shared" si="27"/>
        <v>8.0286408994678453E-4</v>
      </c>
      <c r="N105" s="16">
        <f t="shared" si="28"/>
        <v>4.9777573576700645E-4</v>
      </c>
      <c r="O105" s="16">
        <f t="shared" si="29"/>
        <v>9.9397609509247395</v>
      </c>
      <c r="P105" s="1">
        <f>'App MESURE'!T101</f>
        <v>1.8265422967430287</v>
      </c>
      <c r="Q105" s="84">
        <v>10.525394519354839</v>
      </c>
      <c r="R105" s="78">
        <f t="shared" si="21"/>
        <v>65.824316930562105</v>
      </c>
    </row>
    <row r="106" spans="1:18" s="1" customFormat="1" x14ac:dyDescent="0.2">
      <c r="A106" s="17">
        <v>36161</v>
      </c>
      <c r="B106" s="1">
        <f t="shared" si="31"/>
        <v>1</v>
      </c>
      <c r="C106" s="47"/>
      <c r="D106" s="47"/>
      <c r="E106" s="47">
        <v>82.295238100000006</v>
      </c>
      <c r="F106" s="51">
        <v>82.295238095237963</v>
      </c>
      <c r="G106" s="16">
        <f t="shared" si="22"/>
        <v>15.018473633160095</v>
      </c>
      <c r="H106" s="16">
        <f t="shared" si="23"/>
        <v>67.276764462077864</v>
      </c>
      <c r="I106" s="23">
        <f t="shared" si="24"/>
        <v>84.702164703613747</v>
      </c>
      <c r="J106" s="16">
        <f t="shared" si="15"/>
        <v>37.410399811756271</v>
      </c>
      <c r="K106" s="16">
        <f t="shared" si="25"/>
        <v>47.291764891857476</v>
      </c>
      <c r="L106" s="16">
        <f t="shared" si="26"/>
        <v>18.720974881214122</v>
      </c>
      <c r="M106" s="16">
        <f t="shared" si="27"/>
        <v>18.721279969568304</v>
      </c>
      <c r="N106" s="16">
        <f t="shared" si="28"/>
        <v>11.607193581132348</v>
      </c>
      <c r="O106" s="16">
        <f t="shared" si="29"/>
        <v>26.625667214292442</v>
      </c>
      <c r="P106" s="1">
        <f>'App MESURE'!T102</f>
        <v>20.021999493581088</v>
      </c>
      <c r="Q106" s="84">
        <v>9.8916596129032293</v>
      </c>
      <c r="R106" s="78">
        <f t="shared" si="21"/>
        <v>43.608427365565085</v>
      </c>
    </row>
    <row r="107" spans="1:18" s="1" customFormat="1" x14ac:dyDescent="0.2">
      <c r="A107" s="17">
        <v>36192</v>
      </c>
      <c r="B107" s="1">
        <f t="shared" si="31"/>
        <v>2</v>
      </c>
      <c r="C107" s="47"/>
      <c r="D107" s="47"/>
      <c r="E107" s="47">
        <v>52.952380949999998</v>
      </c>
      <c r="F107" s="51">
        <v>52.952380952380842</v>
      </c>
      <c r="G107" s="16">
        <f t="shared" si="22"/>
        <v>8.2491225264188586</v>
      </c>
      <c r="H107" s="16">
        <f t="shared" si="23"/>
        <v>44.703258425961984</v>
      </c>
      <c r="I107" s="23">
        <f t="shared" si="24"/>
        <v>73.274048436605341</v>
      </c>
      <c r="J107" s="16">
        <f t="shared" si="15"/>
        <v>35.879772616210772</v>
      </c>
      <c r="K107" s="16">
        <f t="shared" si="25"/>
        <v>37.394275820394569</v>
      </c>
      <c r="L107" s="16">
        <f t="shared" si="26"/>
        <v>10.029082778395962</v>
      </c>
      <c r="M107" s="16">
        <f t="shared" si="27"/>
        <v>17.143169166831917</v>
      </c>
      <c r="N107" s="16">
        <f t="shared" si="28"/>
        <v>10.628764883435789</v>
      </c>
      <c r="O107" s="16">
        <f t="shared" si="29"/>
        <v>18.877887409854647</v>
      </c>
      <c r="P107" s="1">
        <f>'App MESURE'!T103</f>
        <v>9.3683745783564625</v>
      </c>
      <c r="Q107" s="84">
        <v>9.6932056000000006</v>
      </c>
      <c r="R107" s="78">
        <f t="shared" si="21"/>
        <v>90.430834292428628</v>
      </c>
    </row>
    <row r="108" spans="1:18" s="1" customFormat="1" x14ac:dyDescent="0.2">
      <c r="A108" s="17">
        <v>36220</v>
      </c>
      <c r="B108" s="1">
        <f t="shared" si="31"/>
        <v>3</v>
      </c>
      <c r="C108" s="47"/>
      <c r="D108" s="47"/>
      <c r="E108" s="47">
        <v>35.397619050000003</v>
      </c>
      <c r="F108" s="51">
        <v>35.397619047618988</v>
      </c>
      <c r="G108" s="16">
        <f t="shared" si="22"/>
        <v>4.1992664967204618</v>
      </c>
      <c r="H108" s="16">
        <f t="shared" si="23"/>
        <v>31.198352550898527</v>
      </c>
      <c r="I108" s="23">
        <f t="shared" si="24"/>
        <v>58.563545592897142</v>
      </c>
      <c r="J108" s="16">
        <f t="shared" si="15"/>
        <v>38.746968820670375</v>
      </c>
      <c r="K108" s="16">
        <f t="shared" si="25"/>
        <v>19.816576772226767</v>
      </c>
      <c r="L108" s="16">
        <f t="shared" si="26"/>
        <v>0</v>
      </c>
      <c r="M108" s="16">
        <f t="shared" si="27"/>
        <v>6.5144042833961286</v>
      </c>
      <c r="N108" s="16">
        <f t="shared" si="28"/>
        <v>4.0389306557055997</v>
      </c>
      <c r="O108" s="16">
        <f t="shared" si="29"/>
        <v>8.2381971524260607</v>
      </c>
      <c r="P108" s="1">
        <f>'App MESURE'!T104</f>
        <v>8.7974908685699411</v>
      </c>
      <c r="Q108" s="84">
        <v>13.066323548387096</v>
      </c>
      <c r="R108" s="78">
        <f t="shared" si="21"/>
        <v>0.31280946091803152</v>
      </c>
    </row>
    <row r="109" spans="1:18" s="1" customFormat="1" x14ac:dyDescent="0.2">
      <c r="A109" s="17">
        <v>36251</v>
      </c>
      <c r="B109" s="1">
        <f t="shared" si="31"/>
        <v>4</v>
      </c>
      <c r="C109" s="47"/>
      <c r="D109" s="47"/>
      <c r="E109" s="47">
        <v>6.5785714290000001</v>
      </c>
      <c r="F109" s="51">
        <v>6.5785714285714096</v>
      </c>
      <c r="G109" s="16">
        <f t="shared" si="22"/>
        <v>0</v>
      </c>
      <c r="H109" s="16">
        <f t="shared" si="23"/>
        <v>6.5785714285714096</v>
      </c>
      <c r="I109" s="23">
        <f t="shared" si="24"/>
        <v>26.395148200798175</v>
      </c>
      <c r="J109" s="16">
        <f t="shared" si="15"/>
        <v>24.568185584591802</v>
      </c>
      <c r="K109" s="16">
        <f t="shared" si="25"/>
        <v>1.826962616206373</v>
      </c>
      <c r="L109" s="16">
        <f t="shared" si="26"/>
        <v>0</v>
      </c>
      <c r="M109" s="16">
        <f t="shared" si="27"/>
        <v>2.4754736276905289</v>
      </c>
      <c r="N109" s="16">
        <f t="shared" si="28"/>
        <v>1.534793649168128</v>
      </c>
      <c r="O109" s="16">
        <f t="shared" si="29"/>
        <v>1.534793649168128</v>
      </c>
      <c r="P109" s="1">
        <f>'App MESURE'!T105</f>
        <v>5.3812989269181488E-2</v>
      </c>
      <c r="Q109" s="84">
        <v>16.844388833333333</v>
      </c>
      <c r="R109" s="78">
        <f t="shared" si="21"/>
        <v>2.1933037149947192</v>
      </c>
    </row>
    <row r="110" spans="1:18" s="1" customFormat="1" x14ac:dyDescent="0.2">
      <c r="A110" s="17">
        <v>36281</v>
      </c>
      <c r="B110" s="1">
        <f t="shared" si="31"/>
        <v>5</v>
      </c>
      <c r="C110" s="47"/>
      <c r="D110" s="47"/>
      <c r="E110" s="47">
        <v>13.69047619</v>
      </c>
      <c r="F110" s="51">
        <v>13.690476190476174</v>
      </c>
      <c r="G110" s="16">
        <f t="shared" si="22"/>
        <v>0</v>
      </c>
      <c r="H110" s="16">
        <f t="shared" si="23"/>
        <v>13.690476190476174</v>
      </c>
      <c r="I110" s="23">
        <f t="shared" si="24"/>
        <v>15.517438806682547</v>
      </c>
      <c r="J110" s="16">
        <f t="shared" si="15"/>
        <v>15.241047035161056</v>
      </c>
      <c r="K110" s="16">
        <f t="shared" si="25"/>
        <v>0.27639177152149053</v>
      </c>
      <c r="L110" s="16">
        <f t="shared" si="26"/>
        <v>0</v>
      </c>
      <c r="M110" s="16">
        <f t="shared" si="27"/>
        <v>0.94067997852240093</v>
      </c>
      <c r="N110" s="16">
        <f t="shared" si="28"/>
        <v>0.58322158668388857</v>
      </c>
      <c r="O110" s="16">
        <f t="shared" si="29"/>
        <v>0.58322158668388857</v>
      </c>
      <c r="P110" s="1">
        <f>'App MESURE'!T106</f>
        <v>0.69448075146825583</v>
      </c>
      <c r="Q110" s="84">
        <v>19.506235483870963</v>
      </c>
      <c r="R110" s="78">
        <f t="shared" si="21"/>
        <v>1.2378601748514987E-2</v>
      </c>
    </row>
    <row r="111" spans="1:18" s="1" customFormat="1" x14ac:dyDescent="0.2">
      <c r="A111" s="17">
        <v>36312</v>
      </c>
      <c r="B111" s="1">
        <f t="shared" si="31"/>
        <v>6</v>
      </c>
      <c r="C111" s="47"/>
      <c r="D111" s="47"/>
      <c r="E111" s="47">
        <v>9.7619048E-2</v>
      </c>
      <c r="F111" s="51">
        <v>9.7619047619047578E-2</v>
      </c>
      <c r="G111" s="16">
        <f t="shared" si="22"/>
        <v>0</v>
      </c>
      <c r="H111" s="16">
        <f t="shared" si="23"/>
        <v>9.7619047619047578E-2</v>
      </c>
      <c r="I111" s="23">
        <f t="shared" si="24"/>
        <v>0.37401081914053813</v>
      </c>
      <c r="J111" s="16">
        <f t="shared" si="15"/>
        <v>0.37400795523590624</v>
      </c>
      <c r="K111" s="16">
        <f t="shared" si="25"/>
        <v>2.8639046318890138E-6</v>
      </c>
      <c r="L111" s="16">
        <f t="shared" si="26"/>
        <v>0</v>
      </c>
      <c r="M111" s="16">
        <f t="shared" si="27"/>
        <v>0.35745839183851236</v>
      </c>
      <c r="N111" s="16">
        <f t="shared" si="28"/>
        <v>0.22162420293987767</v>
      </c>
      <c r="O111" s="16">
        <f t="shared" si="29"/>
        <v>0.22162420293987767</v>
      </c>
      <c r="P111" s="1">
        <f>'App MESURE'!T107</f>
        <v>1.3612143939153186E-2</v>
      </c>
      <c r="Q111" s="84">
        <v>21.823856733333333</v>
      </c>
      <c r="R111" s="78">
        <f t="shared" si="21"/>
        <v>4.3269016689720878E-2</v>
      </c>
    </row>
    <row r="112" spans="1:18" s="1" customFormat="1" x14ac:dyDescent="0.2">
      <c r="A112" s="17">
        <v>36342</v>
      </c>
      <c r="B112" s="1">
        <f t="shared" si="31"/>
        <v>7</v>
      </c>
      <c r="C112" s="47"/>
      <c r="D112" s="47"/>
      <c r="E112" s="47">
        <v>0.83571428599999997</v>
      </c>
      <c r="F112" s="51">
        <v>0.83571428571428363</v>
      </c>
      <c r="G112" s="16">
        <f t="shared" si="22"/>
        <v>0</v>
      </c>
      <c r="H112" s="16">
        <f t="shared" si="23"/>
        <v>0.83571428571428363</v>
      </c>
      <c r="I112" s="23">
        <f t="shared" si="24"/>
        <v>0.83571714961891552</v>
      </c>
      <c r="J112" s="16">
        <f t="shared" si="15"/>
        <v>0.83569461055807892</v>
      </c>
      <c r="K112" s="16">
        <f t="shared" si="25"/>
        <v>2.2539060836601621E-5</v>
      </c>
      <c r="L112" s="16">
        <f t="shared" si="26"/>
        <v>0</v>
      </c>
      <c r="M112" s="16">
        <f t="shared" si="27"/>
        <v>0.13583418889863469</v>
      </c>
      <c r="N112" s="16">
        <f t="shared" si="28"/>
        <v>8.4217197117153503E-2</v>
      </c>
      <c r="O112" s="16">
        <f t="shared" si="29"/>
        <v>8.4217197117153503E-2</v>
      </c>
      <c r="P112" s="1">
        <f>'App MESURE'!T108</f>
        <v>0</v>
      </c>
      <c r="Q112" s="84">
        <v>24.305287000000003</v>
      </c>
      <c r="R112" s="78">
        <f t="shared" si="21"/>
        <v>7.0925362902694881E-3</v>
      </c>
    </row>
    <row r="113" spans="1:18" s="1" customFormat="1" ht="13.5" thickBot="1" x14ac:dyDescent="0.25">
      <c r="A113" s="17">
        <v>36373</v>
      </c>
      <c r="B113" s="4">
        <f t="shared" si="31"/>
        <v>8</v>
      </c>
      <c r="C113" s="48"/>
      <c r="D113" s="48"/>
      <c r="E113" s="48">
        <v>1.588095238</v>
      </c>
      <c r="F113" s="58">
        <v>1.5880952380952364</v>
      </c>
      <c r="G113" s="25">
        <f t="shared" si="22"/>
        <v>0</v>
      </c>
      <c r="H113" s="25">
        <f t="shared" si="23"/>
        <v>1.5880952380952364</v>
      </c>
      <c r="I113" s="24">
        <f t="shared" si="24"/>
        <v>1.5881177771560731</v>
      </c>
      <c r="J113" s="25">
        <f t="shared" si="15"/>
        <v>1.5879626408483438</v>
      </c>
      <c r="K113" s="25">
        <f t="shared" si="25"/>
        <v>1.5513630772923115E-4</v>
      </c>
      <c r="L113" s="25">
        <f t="shared" si="26"/>
        <v>0</v>
      </c>
      <c r="M113" s="25">
        <f t="shared" si="27"/>
        <v>5.1616991781481186E-2</v>
      </c>
      <c r="N113" s="25">
        <f t="shared" si="28"/>
        <v>3.2002534904518334E-2</v>
      </c>
      <c r="O113" s="25">
        <f t="shared" si="29"/>
        <v>3.2002534904518334E-2</v>
      </c>
      <c r="P113" s="4">
        <f>'App MESURE'!T109</f>
        <v>4.3722199498296734E-2</v>
      </c>
      <c r="Q113" s="85">
        <v>24.28299238709678</v>
      </c>
      <c r="R113" s="79">
        <f t="shared" si="21"/>
        <v>1.3735053819066302E-4</v>
      </c>
    </row>
    <row r="114" spans="1:18" s="1" customFormat="1" x14ac:dyDescent="0.2">
      <c r="A114" s="17">
        <v>36404</v>
      </c>
      <c r="B114" s="1">
        <f t="shared" si="31"/>
        <v>9</v>
      </c>
      <c r="C114" s="47"/>
      <c r="D114" s="47"/>
      <c r="E114" s="47">
        <v>11.38809524</v>
      </c>
      <c r="F114" s="51">
        <v>11.38809523809522</v>
      </c>
      <c r="G114" s="16">
        <f t="shared" si="22"/>
        <v>0</v>
      </c>
      <c r="H114" s="16">
        <f t="shared" si="23"/>
        <v>11.38809523809522</v>
      </c>
      <c r="I114" s="23">
        <f t="shared" si="24"/>
        <v>11.388250374402949</v>
      </c>
      <c r="J114" s="16">
        <f t="shared" si="15"/>
        <v>11.301682435759657</v>
      </c>
      <c r="K114" s="16">
        <f t="shared" si="25"/>
        <v>8.6567938643291598E-2</v>
      </c>
      <c r="L114" s="16">
        <f t="shared" si="26"/>
        <v>0</v>
      </c>
      <c r="M114" s="16">
        <f t="shared" si="27"/>
        <v>1.9614456876962852E-2</v>
      </c>
      <c r="N114" s="16">
        <f t="shared" si="28"/>
        <v>1.2160963263716969E-2</v>
      </c>
      <c r="O114" s="16">
        <f t="shared" si="29"/>
        <v>1.2160963263716969E-2</v>
      </c>
      <c r="P114" s="1">
        <f>'App MESURE'!T110</f>
        <v>4.242539803603778E-2</v>
      </c>
      <c r="Q114" s="84">
        <v>21.259524600000002</v>
      </c>
      <c r="R114" s="78">
        <f t="shared" si="21"/>
        <v>9.1593601208806103E-4</v>
      </c>
    </row>
    <row r="115" spans="1:18" s="1" customFormat="1" x14ac:dyDescent="0.2">
      <c r="A115" s="17">
        <v>36434</v>
      </c>
      <c r="B115" s="1">
        <f t="shared" si="31"/>
        <v>10</v>
      </c>
      <c r="C115" s="47"/>
      <c r="D115" s="47"/>
      <c r="E115" s="47">
        <v>64.7</v>
      </c>
      <c r="F115" s="51">
        <v>64.699999999999733</v>
      </c>
      <c r="G115" s="16">
        <f t="shared" si="22"/>
        <v>10.959279809822041</v>
      </c>
      <c r="H115" s="16">
        <f t="shared" si="23"/>
        <v>53.74072019017769</v>
      </c>
      <c r="I115" s="23">
        <f t="shared" si="24"/>
        <v>53.827288128820982</v>
      </c>
      <c r="J115" s="16">
        <f t="shared" si="15"/>
        <v>44.653050195693496</v>
      </c>
      <c r="K115" s="16">
        <f t="shared" si="25"/>
        <v>9.1742379331274861</v>
      </c>
      <c r="L115" s="16">
        <f t="shared" si="26"/>
        <v>0</v>
      </c>
      <c r="M115" s="16">
        <f t="shared" si="27"/>
        <v>7.4534936132458832E-3</v>
      </c>
      <c r="N115" s="16">
        <f t="shared" si="28"/>
        <v>4.6211660402124474E-3</v>
      </c>
      <c r="O115" s="16">
        <f t="shared" si="29"/>
        <v>10.963900975862254</v>
      </c>
      <c r="P115" s="1">
        <f>'App MESURE'!T111</f>
        <v>0.71805895987296464</v>
      </c>
      <c r="Q115" s="84">
        <v>19.304800612903232</v>
      </c>
      <c r="R115" s="78">
        <f t="shared" si="21"/>
        <v>104.97727861661147</v>
      </c>
    </row>
    <row r="116" spans="1:18" s="1" customFormat="1" x14ac:dyDescent="0.2">
      <c r="A116" s="17">
        <v>36465</v>
      </c>
      <c r="B116" s="1">
        <f t="shared" si="31"/>
        <v>11</v>
      </c>
      <c r="C116" s="47"/>
      <c r="D116" s="47"/>
      <c r="E116" s="47">
        <v>35.98809524</v>
      </c>
      <c r="F116" s="51">
        <v>35.988095238095156</v>
      </c>
      <c r="G116" s="16">
        <f t="shared" si="22"/>
        <v>4.3354884274630585</v>
      </c>
      <c r="H116" s="16">
        <f t="shared" si="23"/>
        <v>31.652606810632097</v>
      </c>
      <c r="I116" s="23">
        <f t="shared" si="24"/>
        <v>40.82684474375958</v>
      </c>
      <c r="J116" s="16">
        <f t="shared" si="15"/>
        <v>32.187773625898984</v>
      </c>
      <c r="K116" s="16">
        <f t="shared" si="25"/>
        <v>8.6390711178605955</v>
      </c>
      <c r="L116" s="16">
        <f t="shared" si="26"/>
        <v>0</v>
      </c>
      <c r="M116" s="16">
        <f t="shared" si="27"/>
        <v>2.8323275730334357E-3</v>
      </c>
      <c r="N116" s="16">
        <f t="shared" si="28"/>
        <v>1.7560430952807302E-3</v>
      </c>
      <c r="O116" s="16">
        <f t="shared" si="29"/>
        <v>4.3372444705583391</v>
      </c>
      <c r="P116" s="1">
        <f>'App MESURE'!T112</f>
        <v>4.2453999427972162</v>
      </c>
      <c r="Q116" s="84">
        <v>13.248462066666665</v>
      </c>
      <c r="R116" s="78">
        <f t="shared" si="21"/>
        <v>8.4354172796636644E-3</v>
      </c>
    </row>
    <row r="117" spans="1:18" s="1" customFormat="1" x14ac:dyDescent="0.2">
      <c r="A117" s="17">
        <v>36495</v>
      </c>
      <c r="B117" s="1">
        <f t="shared" si="31"/>
        <v>12</v>
      </c>
      <c r="C117" s="47"/>
      <c r="D117" s="47"/>
      <c r="E117" s="47">
        <v>37.364285709999997</v>
      </c>
      <c r="F117" s="51">
        <v>37.364285714285622</v>
      </c>
      <c r="G117" s="16">
        <f t="shared" si="22"/>
        <v>4.6529734112099268</v>
      </c>
      <c r="H117" s="16">
        <f t="shared" si="23"/>
        <v>32.711312303075694</v>
      </c>
      <c r="I117" s="23">
        <f t="shared" si="24"/>
        <v>41.350383420936289</v>
      </c>
      <c r="J117" s="16">
        <f t="shared" si="15"/>
        <v>30.084198455986147</v>
      </c>
      <c r="K117" s="16">
        <f t="shared" si="25"/>
        <v>11.266184964950142</v>
      </c>
      <c r="L117" s="16">
        <f t="shared" si="26"/>
        <v>0</v>
      </c>
      <c r="M117" s="16">
        <f t="shared" si="27"/>
        <v>1.0762844777527055E-3</v>
      </c>
      <c r="N117" s="16">
        <f t="shared" si="28"/>
        <v>6.6729637620667741E-4</v>
      </c>
      <c r="O117" s="16">
        <f t="shared" si="29"/>
        <v>4.6536407075861339</v>
      </c>
      <c r="P117" s="1">
        <f>'App MESURE'!T113</f>
        <v>3.2120183253936281</v>
      </c>
      <c r="Q117" s="84">
        <v>10.644984122580643</v>
      </c>
      <c r="R117" s="78">
        <f t="shared" si="21"/>
        <v>2.0782750928383953</v>
      </c>
    </row>
    <row r="118" spans="1:18" s="1" customFormat="1" x14ac:dyDescent="0.2">
      <c r="A118" s="17">
        <v>36526</v>
      </c>
      <c r="B118" s="1">
        <f t="shared" si="31"/>
        <v>1</v>
      </c>
      <c r="C118" s="47"/>
      <c r="D118" s="47"/>
      <c r="E118" s="47">
        <v>29.6547619</v>
      </c>
      <c r="F118" s="51">
        <v>29.654761904761859</v>
      </c>
      <c r="G118" s="16">
        <f t="shared" si="22"/>
        <v>2.8743983638528992</v>
      </c>
      <c r="H118" s="16">
        <f t="shared" si="23"/>
        <v>26.780363540908958</v>
      </c>
      <c r="I118" s="23">
        <f t="shared" si="24"/>
        <v>38.0465485058591</v>
      </c>
      <c r="J118" s="16">
        <f t="shared" si="15"/>
        <v>27.632377200174073</v>
      </c>
      <c r="K118" s="16">
        <f t="shared" si="25"/>
        <v>10.414171305685027</v>
      </c>
      <c r="L118" s="16">
        <f t="shared" si="26"/>
        <v>0</v>
      </c>
      <c r="M118" s="16">
        <f t="shared" si="27"/>
        <v>4.0898810154602809E-4</v>
      </c>
      <c r="N118" s="16">
        <f t="shared" si="28"/>
        <v>2.5357262295853743E-4</v>
      </c>
      <c r="O118" s="16">
        <f t="shared" si="29"/>
        <v>2.8746519364758578</v>
      </c>
      <c r="P118" s="1">
        <f>'App MESURE'!T114</f>
        <v>0.14582609328564383</v>
      </c>
      <c r="Q118" s="84">
        <v>9.3406037645161302</v>
      </c>
      <c r="R118" s="78">
        <f t="shared" si="21"/>
        <v>7.4464904824627833</v>
      </c>
    </row>
    <row r="119" spans="1:18" s="1" customFormat="1" x14ac:dyDescent="0.2">
      <c r="A119" s="17">
        <v>36557</v>
      </c>
      <c r="B119" s="1">
        <f t="shared" si="31"/>
        <v>2</v>
      </c>
      <c r="C119" s="47"/>
      <c r="D119" s="47"/>
      <c r="E119" s="47">
        <v>2.1428571E-2</v>
      </c>
      <c r="F119" s="51">
        <v>2.1428571428571422E-2</v>
      </c>
      <c r="G119" s="16">
        <f t="shared" si="22"/>
        <v>0</v>
      </c>
      <c r="H119" s="16">
        <f t="shared" si="23"/>
        <v>2.1428571428571422E-2</v>
      </c>
      <c r="I119" s="23">
        <f t="shared" si="24"/>
        <v>10.435599877113599</v>
      </c>
      <c r="J119" s="16">
        <f t="shared" si="15"/>
        <v>10.23790327016528</v>
      </c>
      <c r="K119" s="16">
        <f t="shared" si="25"/>
        <v>0.1976966069483197</v>
      </c>
      <c r="L119" s="16">
        <f t="shared" si="26"/>
        <v>0</v>
      </c>
      <c r="M119" s="16">
        <f t="shared" si="27"/>
        <v>1.5541547858749066E-4</v>
      </c>
      <c r="N119" s="16">
        <f t="shared" si="28"/>
        <v>9.6357596724244208E-5</v>
      </c>
      <c r="O119" s="16">
        <f t="shared" si="29"/>
        <v>9.6357596724244208E-5</v>
      </c>
      <c r="P119" s="1">
        <f>'App MESURE'!T115</f>
        <v>4.8655241451635731E-2</v>
      </c>
      <c r="Q119" s="84">
        <v>13.393345155172415</v>
      </c>
      <c r="R119" s="78">
        <f t="shared" si="21"/>
        <v>2.3579652012347832E-3</v>
      </c>
    </row>
    <row r="120" spans="1:18" s="1" customFormat="1" x14ac:dyDescent="0.2">
      <c r="A120" s="17">
        <v>36586</v>
      </c>
      <c r="B120" s="1">
        <f t="shared" si="31"/>
        <v>3</v>
      </c>
      <c r="C120" s="47"/>
      <c r="D120" s="47"/>
      <c r="E120" s="47">
        <v>1.9238095239999999</v>
      </c>
      <c r="F120" s="51">
        <v>1.9238095238095214</v>
      </c>
      <c r="G120" s="16">
        <f t="shared" si="22"/>
        <v>0</v>
      </c>
      <c r="H120" s="16">
        <f t="shared" si="23"/>
        <v>1.9238095238095214</v>
      </c>
      <c r="I120" s="23">
        <f t="shared" si="24"/>
        <v>2.1215061307578411</v>
      </c>
      <c r="J120" s="16">
        <f t="shared" si="15"/>
        <v>2.1202557973399156</v>
      </c>
      <c r="K120" s="16">
        <f t="shared" si="25"/>
        <v>1.2503334179254644E-3</v>
      </c>
      <c r="L120" s="16">
        <f t="shared" si="26"/>
        <v>0</v>
      </c>
      <c r="M120" s="16">
        <f t="shared" si="27"/>
        <v>5.9057881863246449E-5</v>
      </c>
      <c r="N120" s="16">
        <f t="shared" si="28"/>
        <v>3.6615886755212798E-5</v>
      </c>
      <c r="O120" s="16">
        <f t="shared" si="29"/>
        <v>3.6615886755212798E-5</v>
      </c>
      <c r="P120" s="1">
        <f>'App MESURE'!T116</f>
        <v>3.6494966052505615E-2</v>
      </c>
      <c r="Q120" s="84">
        <v>15.641307161290321</v>
      </c>
      <c r="R120" s="78">
        <f t="shared" si="21"/>
        <v>1.3292112968084722E-3</v>
      </c>
    </row>
    <row r="121" spans="1:18" s="1" customFormat="1" x14ac:dyDescent="0.2">
      <c r="A121" s="17">
        <v>36617</v>
      </c>
      <c r="B121" s="1">
        <f t="shared" si="31"/>
        <v>4</v>
      </c>
      <c r="C121" s="47"/>
      <c r="D121" s="47"/>
      <c r="E121" s="47">
        <v>68.909523809999996</v>
      </c>
      <c r="F121" s="51">
        <v>68.909523809523677</v>
      </c>
      <c r="G121" s="16">
        <f t="shared" si="22"/>
        <v>11.930410348341914</v>
      </c>
      <c r="H121" s="16">
        <f t="shared" si="23"/>
        <v>56.979113461181761</v>
      </c>
      <c r="I121" s="23">
        <f t="shared" si="24"/>
        <v>56.98036379459969</v>
      </c>
      <c r="J121" s="16">
        <f t="shared" si="15"/>
        <v>40.145496781249989</v>
      </c>
      <c r="K121" s="16">
        <f t="shared" si="25"/>
        <v>16.834867013349701</v>
      </c>
      <c r="L121" s="16">
        <f t="shared" si="26"/>
        <v>0</v>
      </c>
      <c r="M121" s="16">
        <f t="shared" si="27"/>
        <v>2.2441995108033651E-5</v>
      </c>
      <c r="N121" s="16">
        <f t="shared" si="28"/>
        <v>1.3914036966980864E-5</v>
      </c>
      <c r="O121" s="16">
        <f t="shared" si="29"/>
        <v>11.93042426237888</v>
      </c>
      <c r="P121" s="1">
        <f>'App MESURE'!T117</f>
        <v>0.97784981091301992</v>
      </c>
      <c r="Q121" s="84">
        <v>14.3794922</v>
      </c>
      <c r="R121" s="78">
        <f t="shared" si="21"/>
        <v>119.95888711490269</v>
      </c>
    </row>
    <row r="122" spans="1:18" s="1" customFormat="1" x14ac:dyDescent="0.2">
      <c r="A122" s="17">
        <v>36647</v>
      </c>
      <c r="B122" s="1">
        <f t="shared" si="31"/>
        <v>5</v>
      </c>
      <c r="C122" s="47"/>
      <c r="D122" s="47"/>
      <c r="E122" s="47">
        <v>39.928571429999998</v>
      </c>
      <c r="F122" s="51">
        <v>39.928571428571395</v>
      </c>
      <c r="G122" s="16">
        <f t="shared" si="22"/>
        <v>5.244550102378418</v>
      </c>
      <c r="H122" s="16">
        <f t="shared" si="23"/>
        <v>34.684021326192976</v>
      </c>
      <c r="I122" s="23">
        <f t="shared" si="24"/>
        <v>51.518888339542677</v>
      </c>
      <c r="J122" s="16">
        <f t="shared" si="15"/>
        <v>42.522462753414018</v>
      </c>
      <c r="K122" s="16">
        <f t="shared" si="25"/>
        <v>8.9964255861286588</v>
      </c>
      <c r="L122" s="16">
        <f t="shared" si="26"/>
        <v>0</v>
      </c>
      <c r="M122" s="16">
        <f t="shared" si="27"/>
        <v>8.5279581410527871E-6</v>
      </c>
      <c r="N122" s="16">
        <f t="shared" si="28"/>
        <v>5.2873340474527278E-6</v>
      </c>
      <c r="O122" s="16">
        <f t="shared" si="29"/>
        <v>5.244555389712465</v>
      </c>
      <c r="P122" s="1">
        <f>'App MESURE'!T118</f>
        <v>6.7616150867729319</v>
      </c>
      <c r="Q122" s="84">
        <v>18.458931161290327</v>
      </c>
      <c r="R122" s="78">
        <f t="shared" si="21"/>
        <v>2.3014701244451956</v>
      </c>
    </row>
    <row r="123" spans="1:18" s="1" customFormat="1" x14ac:dyDescent="0.2">
      <c r="A123" s="17">
        <v>36678</v>
      </c>
      <c r="B123" s="1">
        <f t="shared" si="31"/>
        <v>6</v>
      </c>
      <c r="C123" s="47"/>
      <c r="D123" s="47"/>
      <c r="E123" s="47">
        <v>0.51904761899999996</v>
      </c>
      <c r="F123" s="51">
        <v>0.51904761904761865</v>
      </c>
      <c r="G123" s="16">
        <f t="shared" si="22"/>
        <v>0</v>
      </c>
      <c r="H123" s="16">
        <f t="shared" si="23"/>
        <v>0.51904761904761865</v>
      </c>
      <c r="I123" s="23">
        <f t="shared" si="24"/>
        <v>9.5154732051762778</v>
      </c>
      <c r="J123" s="16">
        <f t="shared" si="15"/>
        <v>9.4771086302934684</v>
      </c>
      <c r="K123" s="16">
        <f t="shared" si="25"/>
        <v>3.8364574882809421E-2</v>
      </c>
      <c r="L123" s="16">
        <f t="shared" si="26"/>
        <v>0</v>
      </c>
      <c r="M123" s="16">
        <f t="shared" si="27"/>
        <v>3.2406240936000593E-6</v>
      </c>
      <c r="N123" s="16">
        <f t="shared" si="28"/>
        <v>2.0091869380320369E-6</v>
      </c>
      <c r="O123" s="16">
        <f t="shared" si="29"/>
        <v>2.0091869380320369E-6</v>
      </c>
      <c r="P123" s="1">
        <f>'App MESURE'!T119</f>
        <v>0.13363205898242603</v>
      </c>
      <c r="Q123" s="84">
        <v>23.245858766666675</v>
      </c>
      <c r="R123" s="78">
        <f t="shared" si="21"/>
        <v>1.7856990208344598E-2</v>
      </c>
    </row>
    <row r="124" spans="1:18" s="1" customFormat="1" x14ac:dyDescent="0.2">
      <c r="A124" s="17">
        <v>36708</v>
      </c>
      <c r="B124" s="1">
        <f t="shared" si="31"/>
        <v>7</v>
      </c>
      <c r="C124" s="47"/>
      <c r="D124" s="47"/>
      <c r="E124" s="47">
        <v>0.97857142900000005</v>
      </c>
      <c r="F124" s="51">
        <v>0.97857142857142765</v>
      </c>
      <c r="G124" s="16">
        <f t="shared" si="22"/>
        <v>0</v>
      </c>
      <c r="H124" s="16">
        <f t="shared" si="23"/>
        <v>0.97857142857142765</v>
      </c>
      <c r="I124" s="23">
        <f t="shared" si="24"/>
        <v>1.0169360034542372</v>
      </c>
      <c r="J124" s="16">
        <f t="shared" si="15"/>
        <v>1.0168945453310794</v>
      </c>
      <c r="K124" s="16">
        <f t="shared" si="25"/>
        <v>4.1458123157811499E-5</v>
      </c>
      <c r="L124" s="16">
        <f t="shared" si="26"/>
        <v>0</v>
      </c>
      <c r="M124" s="16">
        <f t="shared" si="27"/>
        <v>1.2314371555680224E-6</v>
      </c>
      <c r="N124" s="16">
        <f t="shared" si="28"/>
        <v>7.6349103645217389E-7</v>
      </c>
      <c r="O124" s="16">
        <f t="shared" si="29"/>
        <v>7.6349103645217389E-7</v>
      </c>
      <c r="P124" s="1">
        <f>'App MESURE'!T120</f>
        <v>1.7273600505188742E-2</v>
      </c>
      <c r="Q124" s="84">
        <v>24.157427387096774</v>
      </c>
      <c r="R124" s="78">
        <f t="shared" si="21"/>
        <v>2.9835089851746937E-4</v>
      </c>
    </row>
    <row r="125" spans="1:18" s="1" customFormat="1" ht="13.5" thickBot="1" x14ac:dyDescent="0.25">
      <c r="A125" s="17">
        <v>36739</v>
      </c>
      <c r="B125" s="4">
        <f t="shared" si="31"/>
        <v>8</v>
      </c>
      <c r="C125" s="48"/>
      <c r="D125" s="48"/>
      <c r="E125" s="48">
        <v>2.404761905</v>
      </c>
      <c r="F125" s="58">
        <v>2.4047619047618984</v>
      </c>
      <c r="G125" s="25">
        <f t="shared" si="22"/>
        <v>0</v>
      </c>
      <c r="H125" s="25">
        <f t="shared" si="23"/>
        <v>2.4047619047618984</v>
      </c>
      <c r="I125" s="24">
        <f t="shared" si="24"/>
        <v>2.4048033628850565</v>
      </c>
      <c r="J125" s="25">
        <f t="shared" si="15"/>
        <v>2.4043506224931521</v>
      </c>
      <c r="K125" s="25">
        <f t="shared" si="25"/>
        <v>4.5274039190434934E-4</v>
      </c>
      <c r="L125" s="25">
        <f t="shared" si="26"/>
        <v>0</v>
      </c>
      <c r="M125" s="25">
        <f t="shared" si="27"/>
        <v>4.6794611911584849E-7</v>
      </c>
      <c r="N125" s="25">
        <f t="shared" si="28"/>
        <v>2.9012659385182609E-7</v>
      </c>
      <c r="O125" s="25">
        <f t="shared" si="29"/>
        <v>2.9012659385182609E-7</v>
      </c>
      <c r="P125" s="4">
        <f>'App MESURE'!T121</f>
        <v>1.9996883575932591</v>
      </c>
      <c r="Q125" s="85">
        <v>25.529541064516131</v>
      </c>
      <c r="R125" s="79">
        <f t="shared" si="21"/>
        <v>3.9987523671685663</v>
      </c>
    </row>
    <row r="126" spans="1:18" s="1" customFormat="1" x14ac:dyDescent="0.2">
      <c r="A126" s="17">
        <v>36770</v>
      </c>
      <c r="B126" s="1">
        <f t="shared" si="31"/>
        <v>9</v>
      </c>
      <c r="C126" s="47"/>
      <c r="D126" s="47"/>
      <c r="E126" s="47">
        <v>14.852380950000001</v>
      </c>
      <c r="F126" s="51">
        <v>14.852380952380928</v>
      </c>
      <c r="G126" s="16">
        <f t="shared" si="22"/>
        <v>0</v>
      </c>
      <c r="H126" s="16">
        <f t="shared" si="23"/>
        <v>14.852380952380928</v>
      </c>
      <c r="I126" s="23">
        <f t="shared" si="24"/>
        <v>14.852833692772833</v>
      </c>
      <c r="J126" s="16">
        <f t="shared" si="15"/>
        <v>14.698612860553038</v>
      </c>
      <c r="K126" s="16">
        <f t="shared" si="25"/>
        <v>0.15422083221979577</v>
      </c>
      <c r="L126" s="16">
        <f t="shared" si="26"/>
        <v>0</v>
      </c>
      <c r="M126" s="16">
        <f t="shared" si="27"/>
        <v>1.778195252640224E-7</v>
      </c>
      <c r="N126" s="16">
        <f t="shared" si="28"/>
        <v>1.1024810566369389E-7</v>
      </c>
      <c r="O126" s="16">
        <f t="shared" si="29"/>
        <v>1.1024810566369389E-7</v>
      </c>
      <c r="P126" s="1">
        <f>'App MESURE'!T122</f>
        <v>5.7308714950053519E-2</v>
      </c>
      <c r="Q126" s="84">
        <v>22.783515433333335</v>
      </c>
      <c r="R126" s="78">
        <f t="shared" si="21"/>
        <v>3.2842761728841194E-3</v>
      </c>
    </row>
    <row r="127" spans="1:18" s="1" customFormat="1" x14ac:dyDescent="0.2">
      <c r="A127" s="17">
        <v>36800</v>
      </c>
      <c r="B127" s="1">
        <f t="shared" si="31"/>
        <v>10</v>
      </c>
      <c r="C127" s="47"/>
      <c r="D127" s="47"/>
      <c r="E127" s="47">
        <v>48.8</v>
      </c>
      <c r="F127" s="51">
        <v>48.799999999999905</v>
      </c>
      <c r="G127" s="16">
        <f t="shared" si="22"/>
        <v>7.29117475539024</v>
      </c>
      <c r="H127" s="16">
        <f t="shared" si="23"/>
        <v>41.508825244609667</v>
      </c>
      <c r="I127" s="23">
        <f t="shared" si="24"/>
        <v>41.66304607682946</v>
      </c>
      <c r="J127" s="16">
        <f t="shared" si="15"/>
        <v>35.422618442375253</v>
      </c>
      <c r="K127" s="16">
        <f t="shared" si="25"/>
        <v>6.2404276344542069</v>
      </c>
      <c r="L127" s="16">
        <f t="shared" si="26"/>
        <v>0</v>
      </c>
      <c r="M127" s="16">
        <f t="shared" si="27"/>
        <v>6.7571419600328515E-8</v>
      </c>
      <c r="N127" s="16">
        <f t="shared" si="28"/>
        <v>4.1894280152203676E-8</v>
      </c>
      <c r="O127" s="16">
        <f t="shared" si="29"/>
        <v>7.29117479728452</v>
      </c>
      <c r="P127" s="1">
        <f>'App MESURE'!T123</f>
        <v>12.351700757680602</v>
      </c>
      <c r="Q127" s="84">
        <v>16.861869564516127</v>
      </c>
      <c r="R127" s="78">
        <f t="shared" si="21"/>
        <v>25.608922995842686</v>
      </c>
    </row>
    <row r="128" spans="1:18" s="1" customFormat="1" x14ac:dyDescent="0.2">
      <c r="A128" s="17">
        <v>36831</v>
      </c>
      <c r="B128" s="1">
        <f t="shared" si="31"/>
        <v>11</v>
      </c>
      <c r="C128" s="47"/>
      <c r="D128" s="47"/>
      <c r="E128" s="47">
        <v>18.990476189999999</v>
      </c>
      <c r="F128" s="51">
        <v>18.990476190476166</v>
      </c>
      <c r="G128" s="16">
        <f t="shared" si="22"/>
        <v>0.41416438080405432</v>
      </c>
      <c r="H128" s="16">
        <f t="shared" si="23"/>
        <v>18.576311809672113</v>
      </c>
      <c r="I128" s="23">
        <f t="shared" si="24"/>
        <v>24.81673944412632</v>
      </c>
      <c r="J128" s="16">
        <f t="shared" si="15"/>
        <v>22.558704991819937</v>
      </c>
      <c r="K128" s="16">
        <f t="shared" si="25"/>
        <v>2.2580344523063829</v>
      </c>
      <c r="L128" s="16">
        <f t="shared" si="26"/>
        <v>0</v>
      </c>
      <c r="M128" s="16">
        <f t="shared" si="27"/>
        <v>2.5677139448124839E-8</v>
      </c>
      <c r="N128" s="16">
        <f t="shared" si="28"/>
        <v>1.5919826457837399E-8</v>
      </c>
      <c r="O128" s="16">
        <f t="shared" si="29"/>
        <v>0.41416439672388078</v>
      </c>
      <c r="P128" s="1">
        <f>'App MESURE'!T124</f>
        <v>6.2370631667037424</v>
      </c>
      <c r="Q128" s="84">
        <v>13.740958633333337</v>
      </c>
      <c r="R128" s="78">
        <f t="shared" si="21"/>
        <v>33.906150085432984</v>
      </c>
    </row>
    <row r="129" spans="1:18" s="1" customFormat="1" x14ac:dyDescent="0.2">
      <c r="A129" s="17">
        <v>36861</v>
      </c>
      <c r="B129" s="1">
        <f t="shared" si="31"/>
        <v>12</v>
      </c>
      <c r="C129" s="47"/>
      <c r="D129" s="47"/>
      <c r="E129" s="47">
        <v>108.4666667</v>
      </c>
      <c r="F129" s="51">
        <v>108.46666666666653</v>
      </c>
      <c r="G129" s="16">
        <f t="shared" si="22"/>
        <v>21.056181144138652</v>
      </c>
      <c r="H129" s="16">
        <f t="shared" si="23"/>
        <v>87.410485522527878</v>
      </c>
      <c r="I129" s="23">
        <f t="shared" si="24"/>
        <v>89.668519974834254</v>
      </c>
      <c r="J129" s="16">
        <f t="shared" si="15"/>
        <v>43.901255202932674</v>
      </c>
      <c r="K129" s="16">
        <f t="shared" si="25"/>
        <v>45.76726477190158</v>
      </c>
      <c r="L129" s="16">
        <f t="shared" si="26"/>
        <v>17.382171629428218</v>
      </c>
      <c r="M129" s="16">
        <f t="shared" si="27"/>
        <v>17.382171639185529</v>
      </c>
      <c r="N129" s="16">
        <f t="shared" si="28"/>
        <v>10.776946416295027</v>
      </c>
      <c r="O129" s="16">
        <f t="shared" si="29"/>
        <v>31.833127560433681</v>
      </c>
      <c r="P129" s="1">
        <f>'App MESURE'!T125</f>
        <v>30.883352452184923</v>
      </c>
      <c r="Q129" s="84">
        <v>12.68664156451613</v>
      </c>
      <c r="R129" s="78">
        <f t="shared" si="21"/>
        <v>0.90207275624894034</v>
      </c>
    </row>
    <row r="130" spans="1:18" s="1" customFormat="1" x14ac:dyDescent="0.2">
      <c r="A130" s="17">
        <v>36892</v>
      </c>
      <c r="B130" s="1">
        <f t="shared" si="31"/>
        <v>1</v>
      </c>
      <c r="C130" s="47"/>
      <c r="D130" s="47"/>
      <c r="E130" s="47">
        <v>62.514285710000003</v>
      </c>
      <c r="F130" s="51">
        <v>62.514285714285599</v>
      </c>
      <c r="G130" s="16">
        <f t="shared" si="22"/>
        <v>10.45503895328293</v>
      </c>
      <c r="H130" s="16">
        <f t="shared" si="23"/>
        <v>52.059246761002669</v>
      </c>
      <c r="I130" s="23">
        <f t="shared" si="24"/>
        <v>80.444339903476035</v>
      </c>
      <c r="J130" s="16">
        <f t="shared" si="15"/>
        <v>40.160486862107682</v>
      </c>
      <c r="K130" s="16">
        <f t="shared" si="25"/>
        <v>40.283853041368353</v>
      </c>
      <c r="L130" s="16">
        <f t="shared" si="26"/>
        <v>12.566685320426656</v>
      </c>
      <c r="M130" s="16">
        <f t="shared" si="27"/>
        <v>19.171910543317161</v>
      </c>
      <c r="N130" s="16">
        <f t="shared" si="28"/>
        <v>11.88658453685664</v>
      </c>
      <c r="O130" s="16">
        <f t="shared" si="29"/>
        <v>22.341623490139568</v>
      </c>
      <c r="P130" s="1">
        <f>'App MESURE'!T126</f>
        <v>19.086405932687288</v>
      </c>
      <c r="Q130" s="84">
        <v>11.468612158064515</v>
      </c>
      <c r="R130" s="78">
        <f t="shared" si="21"/>
        <v>10.596441346345587</v>
      </c>
    </row>
    <row r="131" spans="1:18" s="1" customFormat="1" x14ac:dyDescent="0.2">
      <c r="A131" s="17">
        <v>36923</v>
      </c>
      <c r="B131" s="1">
        <f t="shared" si="31"/>
        <v>2</v>
      </c>
      <c r="C131" s="47"/>
      <c r="D131" s="47"/>
      <c r="E131" s="47">
        <v>8.0142857139999997</v>
      </c>
      <c r="F131" s="51">
        <v>8.0142857142857</v>
      </c>
      <c r="G131" s="16">
        <f t="shared" si="22"/>
        <v>0</v>
      </c>
      <c r="H131" s="16">
        <f t="shared" si="23"/>
        <v>8.0142857142857</v>
      </c>
      <c r="I131" s="23">
        <f t="shared" si="24"/>
        <v>35.731453435227394</v>
      </c>
      <c r="J131" s="16">
        <f t="shared" si="15"/>
        <v>28.582809985118107</v>
      </c>
      <c r="K131" s="16">
        <f t="shared" si="25"/>
        <v>7.1486434501092866</v>
      </c>
      <c r="L131" s="16">
        <f t="shared" si="26"/>
        <v>0</v>
      </c>
      <c r="M131" s="16">
        <f t="shared" si="27"/>
        <v>7.2853260064605205</v>
      </c>
      <c r="N131" s="16">
        <f t="shared" si="28"/>
        <v>4.5169021240055223</v>
      </c>
      <c r="O131" s="16">
        <f t="shared" si="29"/>
        <v>4.5169021240055223</v>
      </c>
      <c r="P131" s="1">
        <f>'App MESURE'!T127</f>
        <v>0.79907976156426874</v>
      </c>
      <c r="Q131" s="84">
        <v>11.871543892857142</v>
      </c>
      <c r="R131" s="78">
        <f t="shared" si="21"/>
        <v>13.822203118668263</v>
      </c>
    </row>
    <row r="132" spans="1:18" s="1" customFormat="1" x14ac:dyDescent="0.2">
      <c r="A132" s="17">
        <v>36951</v>
      </c>
      <c r="B132" s="1">
        <f t="shared" si="31"/>
        <v>3</v>
      </c>
      <c r="C132" s="47"/>
      <c r="D132" s="47"/>
      <c r="E132" s="47">
        <v>13.233333330000001</v>
      </c>
      <c r="F132" s="51">
        <v>13.233333333333313</v>
      </c>
      <c r="G132" s="16">
        <f t="shared" si="22"/>
        <v>0</v>
      </c>
      <c r="H132" s="16">
        <f t="shared" si="23"/>
        <v>13.233333333333313</v>
      </c>
      <c r="I132" s="23">
        <f t="shared" si="24"/>
        <v>20.3819767834426</v>
      </c>
      <c r="J132" s="16">
        <f t="shared" si="15"/>
        <v>19.396413187271655</v>
      </c>
      <c r="K132" s="16">
        <f t="shared" si="25"/>
        <v>0.98556359617094458</v>
      </c>
      <c r="L132" s="16">
        <f t="shared" si="26"/>
        <v>0</v>
      </c>
      <c r="M132" s="16">
        <f t="shared" si="27"/>
        <v>2.7684238824549983</v>
      </c>
      <c r="N132" s="16">
        <f t="shared" si="28"/>
        <v>1.7164228071220988</v>
      </c>
      <c r="O132" s="16">
        <f t="shared" si="29"/>
        <v>1.7164228071220988</v>
      </c>
      <c r="P132" s="1">
        <f>'App MESURE'!T128</f>
        <v>0.92206171954848748</v>
      </c>
      <c r="Q132" s="84">
        <v>15.955670725806449</v>
      </c>
      <c r="R132" s="78">
        <f t="shared" si="21"/>
        <v>0.63100953745113064</v>
      </c>
    </row>
    <row r="133" spans="1:18" s="1" customFormat="1" x14ac:dyDescent="0.2">
      <c r="A133" s="17">
        <v>36982</v>
      </c>
      <c r="B133" s="1">
        <f t="shared" si="31"/>
        <v>4</v>
      </c>
      <c r="C133" s="47"/>
      <c r="D133" s="47"/>
      <c r="E133" s="47">
        <v>2.6571428570000002</v>
      </c>
      <c r="F133" s="51">
        <v>2.6571428571428553</v>
      </c>
      <c r="G133" s="16">
        <f t="shared" si="22"/>
        <v>0</v>
      </c>
      <c r="H133" s="16">
        <f t="shared" si="23"/>
        <v>2.6571428571428553</v>
      </c>
      <c r="I133" s="23">
        <f t="shared" si="24"/>
        <v>3.6427064533137998</v>
      </c>
      <c r="J133" s="16">
        <f t="shared" si="15"/>
        <v>3.6370120376282422</v>
      </c>
      <c r="K133" s="16">
        <f t="shared" si="25"/>
        <v>5.6944156855576189E-3</v>
      </c>
      <c r="L133" s="16">
        <f t="shared" si="26"/>
        <v>0</v>
      </c>
      <c r="M133" s="16">
        <f t="shared" si="27"/>
        <v>1.0520010753328994</v>
      </c>
      <c r="N133" s="16">
        <f t="shared" si="28"/>
        <v>0.65224066670639769</v>
      </c>
      <c r="O133" s="16">
        <f t="shared" si="29"/>
        <v>0.65224066670639769</v>
      </c>
      <c r="P133" s="1">
        <f>'App MESURE'!T129</f>
        <v>8.4797830531456175E-2</v>
      </c>
      <c r="Q133" s="84">
        <v>16.385263083333331</v>
      </c>
      <c r="R133" s="78">
        <f t="shared" si="21"/>
        <v>0.32199137232626152</v>
      </c>
    </row>
    <row r="134" spans="1:18" s="1" customFormat="1" x14ac:dyDescent="0.2">
      <c r="A134" s="17">
        <v>37012</v>
      </c>
      <c r="B134" s="1">
        <f t="shared" si="31"/>
        <v>5</v>
      </c>
      <c r="C134" s="47"/>
      <c r="D134" s="47"/>
      <c r="E134" s="47">
        <v>13.45238095</v>
      </c>
      <c r="F134" s="51">
        <v>13.452380952380951</v>
      </c>
      <c r="G134" s="16">
        <f t="shared" si="22"/>
        <v>0</v>
      </c>
      <c r="H134" s="16">
        <f t="shared" si="23"/>
        <v>13.452380952380951</v>
      </c>
      <c r="I134" s="23">
        <f t="shared" si="24"/>
        <v>13.458075368066508</v>
      </c>
      <c r="J134" s="16">
        <f t="shared" si="15"/>
        <v>13.248242522815854</v>
      </c>
      <c r="K134" s="16">
        <f t="shared" si="25"/>
        <v>0.20983284525065393</v>
      </c>
      <c r="L134" s="16">
        <f t="shared" si="26"/>
        <v>0</v>
      </c>
      <c r="M134" s="16">
        <f t="shared" si="27"/>
        <v>0.39976040862650175</v>
      </c>
      <c r="N134" s="16">
        <f t="shared" si="28"/>
        <v>0.24785145334843109</v>
      </c>
      <c r="O134" s="16">
        <f t="shared" si="29"/>
        <v>0.24785145334843109</v>
      </c>
      <c r="P134" s="1">
        <f>'App MESURE'!T130</f>
        <v>1.3923957202476325</v>
      </c>
      <c r="Q134" s="84">
        <v>18.45915958064516</v>
      </c>
      <c r="R134" s="78">
        <f t="shared" si="21"/>
        <v>1.3099815788918303</v>
      </c>
    </row>
    <row r="135" spans="1:18" s="1" customFormat="1" x14ac:dyDescent="0.2">
      <c r="A135" s="17">
        <v>37043</v>
      </c>
      <c r="B135" s="1">
        <f t="shared" si="31"/>
        <v>6</v>
      </c>
      <c r="C135" s="47"/>
      <c r="D135" s="47"/>
      <c r="E135" s="47">
        <v>0.94285714300000001</v>
      </c>
      <c r="F135" s="51">
        <v>0.94285714285714106</v>
      </c>
      <c r="G135" s="16">
        <f t="shared" si="22"/>
        <v>0</v>
      </c>
      <c r="H135" s="16">
        <f t="shared" si="23"/>
        <v>0.94285714285714106</v>
      </c>
      <c r="I135" s="23">
        <f t="shared" si="24"/>
        <v>1.152689988107795</v>
      </c>
      <c r="J135" s="16">
        <f t="shared" ref="J135:J198" si="32">I135/SQRT(1+(I135/($K$2*(300+(25*Q135)+0.05*(Q135)^3)))^2)</f>
        <v>1.1526247348148846</v>
      </c>
      <c r="K135" s="16">
        <f t="shared" si="25"/>
        <v>6.5253292910405492E-5</v>
      </c>
      <c r="L135" s="16">
        <f t="shared" si="26"/>
        <v>0</v>
      </c>
      <c r="M135" s="16">
        <f t="shared" si="27"/>
        <v>0.15190895527807066</v>
      </c>
      <c r="N135" s="16">
        <f t="shared" si="28"/>
        <v>9.4183552272403812E-2</v>
      </c>
      <c r="O135" s="16">
        <f t="shared" si="29"/>
        <v>9.4183552272403812E-2</v>
      </c>
      <c r="P135" s="1">
        <f>'App MESURE'!T131</f>
        <v>3.919450005826209E-3</v>
      </c>
      <c r="Q135" s="84">
        <v>23.602823933333337</v>
      </c>
      <c r="R135" s="78">
        <f t="shared" ref="R135:R198" si="33">(P135-O135)^2</f>
        <v>8.1476081579911798E-3</v>
      </c>
    </row>
    <row r="136" spans="1:18" s="1" customFormat="1" x14ac:dyDescent="0.2">
      <c r="A136" s="17">
        <v>37073</v>
      </c>
      <c r="B136" s="1">
        <f t="shared" si="31"/>
        <v>7</v>
      </c>
      <c r="C136" s="47"/>
      <c r="D136" s="47"/>
      <c r="E136" s="47">
        <v>0.41666666699999999</v>
      </c>
      <c r="F136" s="51">
        <v>0.41666666666666596</v>
      </c>
      <c r="G136" s="16">
        <f t="shared" si="22"/>
        <v>0</v>
      </c>
      <c r="H136" s="16">
        <f t="shared" si="23"/>
        <v>0.41666666666666596</v>
      </c>
      <c r="I136" s="23">
        <f t="shared" si="24"/>
        <v>0.41673191995957637</v>
      </c>
      <c r="J136" s="16">
        <f t="shared" si="32"/>
        <v>0.41672874932628784</v>
      </c>
      <c r="K136" s="16">
        <f t="shared" si="25"/>
        <v>3.1706332885295119E-6</v>
      </c>
      <c r="L136" s="16">
        <f t="shared" si="26"/>
        <v>0</v>
      </c>
      <c r="M136" s="16">
        <f t="shared" si="27"/>
        <v>5.772540300566685E-2</v>
      </c>
      <c r="N136" s="16">
        <f t="shared" si="28"/>
        <v>3.5789749863513444E-2</v>
      </c>
      <c r="O136" s="16">
        <f t="shared" si="29"/>
        <v>3.5789749863513444E-2</v>
      </c>
      <c r="P136" s="1">
        <f>'App MESURE'!T132</f>
        <v>0</v>
      </c>
      <c r="Q136" s="84">
        <v>23.404691645161289</v>
      </c>
      <c r="R136" s="78">
        <f t="shared" si="33"/>
        <v>1.2809061952928605E-3</v>
      </c>
    </row>
    <row r="137" spans="1:18" s="1" customFormat="1" ht="13.5" thickBot="1" x14ac:dyDescent="0.25">
      <c r="A137" s="17">
        <v>37104</v>
      </c>
      <c r="B137" s="4">
        <f t="shared" si="31"/>
        <v>8</v>
      </c>
      <c r="C137" s="48"/>
      <c r="D137" s="48"/>
      <c r="E137" s="48">
        <v>1.9261904759999999</v>
      </c>
      <c r="F137" s="58">
        <v>1.9261904761904733</v>
      </c>
      <c r="G137" s="25">
        <f t="shared" si="22"/>
        <v>0</v>
      </c>
      <c r="H137" s="25">
        <f t="shared" si="23"/>
        <v>1.9261904761904733</v>
      </c>
      <c r="I137" s="24">
        <f t="shared" si="24"/>
        <v>1.9261936468237619</v>
      </c>
      <c r="J137" s="25">
        <f t="shared" si="32"/>
        <v>1.9259161942888963</v>
      </c>
      <c r="K137" s="25">
        <f t="shared" si="25"/>
        <v>2.7745253486566313E-4</v>
      </c>
      <c r="L137" s="25">
        <f t="shared" si="26"/>
        <v>0</v>
      </c>
      <c r="M137" s="25">
        <f t="shared" si="27"/>
        <v>2.1935653142153407E-2</v>
      </c>
      <c r="N137" s="25">
        <f t="shared" si="28"/>
        <v>1.3600104948135112E-2</v>
      </c>
      <c r="O137" s="25">
        <f t="shared" si="29"/>
        <v>1.3600104948135112E-2</v>
      </c>
      <c r="P137" s="4">
        <f>'App MESURE'!T133</f>
        <v>0.92877638324635037</v>
      </c>
      <c r="Q137" s="85">
        <v>24.265637806451615</v>
      </c>
      <c r="R137" s="79">
        <f t="shared" si="33"/>
        <v>0.83754762035977226</v>
      </c>
    </row>
    <row r="138" spans="1:18" s="1" customFormat="1" x14ac:dyDescent="0.2">
      <c r="A138" s="17">
        <v>37135</v>
      </c>
      <c r="B138" s="1">
        <f t="shared" si="31"/>
        <v>9</v>
      </c>
      <c r="C138" s="47"/>
      <c r="D138" s="47"/>
      <c r="E138" s="47">
        <v>6.9690476190000004</v>
      </c>
      <c r="F138" s="51">
        <v>6.9690476190476103</v>
      </c>
      <c r="G138" s="16">
        <f t="shared" si="22"/>
        <v>0</v>
      </c>
      <c r="H138" s="16">
        <f t="shared" si="23"/>
        <v>6.9690476190476103</v>
      </c>
      <c r="I138" s="23">
        <f t="shared" si="24"/>
        <v>6.9693250715824764</v>
      </c>
      <c r="J138" s="16">
        <f t="shared" si="32"/>
        <v>6.9500368451539858</v>
      </c>
      <c r="K138" s="16">
        <f t="shared" si="25"/>
        <v>1.9288226428490596E-2</v>
      </c>
      <c r="L138" s="16">
        <f t="shared" si="26"/>
        <v>0</v>
      </c>
      <c r="M138" s="16">
        <f t="shared" si="27"/>
        <v>8.3355481940182944E-3</v>
      </c>
      <c r="N138" s="16">
        <f t="shared" si="28"/>
        <v>5.1680398802913426E-3</v>
      </c>
      <c r="O138" s="16">
        <f t="shared" si="29"/>
        <v>5.1680398802913426E-3</v>
      </c>
      <c r="P138" s="1">
        <f>'App MESURE'!T134</f>
        <v>1.9756146650988869E-2</v>
      </c>
      <c r="Q138" s="84">
        <v>21.510808366666662</v>
      </c>
      <c r="R138" s="78">
        <f t="shared" si="33"/>
        <v>2.1281285915327101E-4</v>
      </c>
    </row>
    <row r="139" spans="1:18" s="1" customFormat="1" x14ac:dyDescent="0.2">
      <c r="A139" s="17">
        <v>37165</v>
      </c>
      <c r="B139" s="1">
        <f t="shared" si="31"/>
        <v>10</v>
      </c>
      <c r="C139" s="47"/>
      <c r="D139" s="47"/>
      <c r="E139" s="47">
        <v>2.0023809520000002</v>
      </c>
      <c r="F139" s="51">
        <v>2.0023809523809502</v>
      </c>
      <c r="G139" s="16">
        <f t="shared" si="22"/>
        <v>0</v>
      </c>
      <c r="H139" s="16">
        <f t="shared" si="23"/>
        <v>2.0023809523809502</v>
      </c>
      <c r="I139" s="23">
        <f t="shared" si="24"/>
        <v>2.0216691788094407</v>
      </c>
      <c r="J139" s="16">
        <f t="shared" si="32"/>
        <v>2.0211860116845335</v>
      </c>
      <c r="K139" s="16">
        <f t="shared" si="25"/>
        <v>4.8316712490725777E-4</v>
      </c>
      <c r="L139" s="16">
        <f t="shared" si="26"/>
        <v>0</v>
      </c>
      <c r="M139" s="16">
        <f t="shared" si="27"/>
        <v>3.1675083137269518E-3</v>
      </c>
      <c r="N139" s="16">
        <f t="shared" si="28"/>
        <v>1.9638551545107102E-3</v>
      </c>
      <c r="O139" s="16">
        <f t="shared" si="29"/>
        <v>1.9638551545107102E-3</v>
      </c>
      <c r="P139" s="1">
        <f>'App MESURE'!T135</f>
        <v>0</v>
      </c>
      <c r="Q139" s="84">
        <v>21.354545387096771</v>
      </c>
      <c r="R139" s="78">
        <f t="shared" si="33"/>
        <v>3.856727067898286E-6</v>
      </c>
    </row>
    <row r="140" spans="1:18" s="1" customFormat="1" x14ac:dyDescent="0.2">
      <c r="A140" s="17">
        <v>37196</v>
      </c>
      <c r="B140" s="1">
        <f t="shared" si="31"/>
        <v>11</v>
      </c>
      <c r="C140" s="47"/>
      <c r="D140" s="47"/>
      <c r="E140" s="47">
        <v>22.138095239999998</v>
      </c>
      <c r="F140" s="51">
        <v>22.138095238095218</v>
      </c>
      <c r="G140" s="16">
        <f t="shared" si="22"/>
        <v>1.1403151567787326</v>
      </c>
      <c r="H140" s="16">
        <f t="shared" si="23"/>
        <v>20.997780081316485</v>
      </c>
      <c r="I140" s="23">
        <f t="shared" si="24"/>
        <v>20.998263248441393</v>
      </c>
      <c r="J140" s="16">
        <f t="shared" si="32"/>
        <v>19.728881308900387</v>
      </c>
      <c r="K140" s="16">
        <f t="shared" si="25"/>
        <v>1.269381939541006</v>
      </c>
      <c r="L140" s="16">
        <f t="shared" si="26"/>
        <v>0</v>
      </c>
      <c r="M140" s="16">
        <f t="shared" si="27"/>
        <v>1.2036531592162416E-3</v>
      </c>
      <c r="N140" s="16">
        <f t="shared" si="28"/>
        <v>7.4626495871406978E-4</v>
      </c>
      <c r="O140" s="16">
        <f t="shared" si="29"/>
        <v>1.1410614217374466</v>
      </c>
      <c r="P140" s="1">
        <f>'App MESURE'!T136</f>
        <v>2.1186216247709243E-2</v>
      </c>
      <c r="Q140" s="84">
        <v>14.643589266666668</v>
      </c>
      <c r="R140" s="78">
        <f t="shared" si="33"/>
        <v>1.2541204758706817</v>
      </c>
    </row>
    <row r="141" spans="1:18" s="1" customFormat="1" x14ac:dyDescent="0.2">
      <c r="A141" s="17">
        <v>37226</v>
      </c>
      <c r="B141" s="1">
        <f t="shared" si="31"/>
        <v>12</v>
      </c>
      <c r="C141" s="47"/>
      <c r="D141" s="47"/>
      <c r="E141" s="47">
        <v>114.547619</v>
      </c>
      <c r="F141" s="51">
        <v>114.54761904761881</v>
      </c>
      <c r="G141" s="16">
        <f t="shared" si="22"/>
        <v>22.459047317995907</v>
      </c>
      <c r="H141" s="16">
        <f t="shared" si="23"/>
        <v>92.088571729622899</v>
      </c>
      <c r="I141" s="23">
        <f t="shared" si="24"/>
        <v>93.357953669163905</v>
      </c>
      <c r="J141" s="16">
        <f t="shared" si="32"/>
        <v>48.039441465410519</v>
      </c>
      <c r="K141" s="16">
        <f t="shared" si="25"/>
        <v>45.318512203753386</v>
      </c>
      <c r="L141" s="16">
        <f t="shared" si="26"/>
        <v>16.988080878224174</v>
      </c>
      <c r="M141" s="16">
        <f t="shared" si="27"/>
        <v>16.988538266424676</v>
      </c>
      <c r="N141" s="16">
        <f t="shared" si="28"/>
        <v>10.5328937251833</v>
      </c>
      <c r="O141" s="16">
        <f t="shared" si="29"/>
        <v>32.99194104317921</v>
      </c>
      <c r="P141" s="1">
        <f>'App MESURE'!T137</f>
        <v>39.809549584459717</v>
      </c>
      <c r="Q141" s="84">
        <v>14.239925290322583</v>
      </c>
      <c r="R141" s="78">
        <f t="shared" si="33"/>
        <v>46.479786222140916</v>
      </c>
    </row>
    <row r="142" spans="1:18" s="1" customFormat="1" x14ac:dyDescent="0.2">
      <c r="A142" s="17">
        <v>37257</v>
      </c>
      <c r="B142" s="1">
        <f t="shared" si="31"/>
        <v>1</v>
      </c>
      <c r="C142" s="47"/>
      <c r="D142" s="47"/>
      <c r="E142" s="47">
        <v>0.19761904799999999</v>
      </c>
      <c r="F142" s="51">
        <v>0.19761904761904736</v>
      </c>
      <c r="G142" s="16">
        <f t="shared" ref="G142:G205" si="34">IF((F142-$J$2)&gt;0,$I$2*(F142-$J$2),0)</f>
        <v>0</v>
      </c>
      <c r="H142" s="16">
        <f t="shared" ref="H142:H205" si="35">F142-G142</f>
        <v>0.19761904761904736</v>
      </c>
      <c r="I142" s="23">
        <f t="shared" si="24"/>
        <v>28.528050373148261</v>
      </c>
      <c r="J142" s="16">
        <f t="shared" si="32"/>
        <v>24.986772867183895</v>
      </c>
      <c r="K142" s="16">
        <f t="shared" ref="K142:K205" si="36">I142-J142</f>
        <v>3.5412775059643664</v>
      </c>
      <c r="L142" s="16">
        <f t="shared" ref="L142:L205" si="37">IF(K142&gt;$N$2,(K142-$N$2)/$L$2,0)</f>
        <v>0</v>
      </c>
      <c r="M142" s="16">
        <f t="shared" si="27"/>
        <v>6.4556445412413765</v>
      </c>
      <c r="N142" s="16">
        <f t="shared" ref="N142:N205" si="38">$M$2*M142</f>
        <v>4.0024996155696533</v>
      </c>
      <c r="O142" s="16">
        <f t="shared" ref="O142:O205" si="39">N142+G142</f>
        <v>4.0024996155696533</v>
      </c>
      <c r="P142" s="1">
        <f>'App MESURE'!T138</f>
        <v>1.1000771930040378</v>
      </c>
      <c r="Q142" s="84">
        <v>13.096356806451613</v>
      </c>
      <c r="R142" s="78">
        <f t="shared" si="33"/>
        <v>8.4240559190116553</v>
      </c>
    </row>
    <row r="143" spans="1:18" s="1" customFormat="1" x14ac:dyDescent="0.2">
      <c r="A143" s="17">
        <v>37288</v>
      </c>
      <c r="B143" s="1">
        <f t="shared" si="31"/>
        <v>2</v>
      </c>
      <c r="C143" s="47"/>
      <c r="D143" s="47"/>
      <c r="E143" s="47">
        <v>8.3119047619999993</v>
      </c>
      <c r="F143" s="51">
        <v>8.3119047619047635</v>
      </c>
      <c r="G143" s="16">
        <f t="shared" si="34"/>
        <v>0</v>
      </c>
      <c r="H143" s="16">
        <f t="shared" si="35"/>
        <v>8.3119047619047635</v>
      </c>
      <c r="I143" s="23">
        <f t="shared" ref="I143:I206" si="40">H143+K142-L142</f>
        <v>11.85318226786913</v>
      </c>
      <c r="J143" s="16">
        <f t="shared" si="32"/>
        <v>11.590762889804884</v>
      </c>
      <c r="K143" s="16">
        <f t="shared" si="36"/>
        <v>0.26241937806424609</v>
      </c>
      <c r="L143" s="16">
        <f t="shared" si="37"/>
        <v>0</v>
      </c>
      <c r="M143" s="16">
        <f t="shared" ref="M143:M206" si="41">L143+M142-N142</f>
        <v>2.4531449256717233</v>
      </c>
      <c r="N143" s="16">
        <f t="shared" si="38"/>
        <v>1.5209498539164683</v>
      </c>
      <c r="O143" s="16">
        <f t="shared" si="39"/>
        <v>1.5209498539164683</v>
      </c>
      <c r="P143" s="1">
        <f>'App MESURE'!T139</f>
        <v>0.92307587540688862</v>
      </c>
      <c r="Q143" s="84">
        <v>14.074965410714283</v>
      </c>
      <c r="R143" s="78">
        <f t="shared" si="33"/>
        <v>0.35745329417887334</v>
      </c>
    </row>
    <row r="144" spans="1:18" s="1" customFormat="1" x14ac:dyDescent="0.2">
      <c r="A144" s="17">
        <v>37316</v>
      </c>
      <c r="B144" s="1">
        <f t="shared" si="31"/>
        <v>3</v>
      </c>
      <c r="C144" s="47"/>
      <c r="D144" s="47"/>
      <c r="E144" s="47">
        <v>69.780952380000002</v>
      </c>
      <c r="F144" s="51">
        <v>69.780952380952328</v>
      </c>
      <c r="G144" s="16">
        <f t="shared" si="34"/>
        <v>12.13144755258303</v>
      </c>
      <c r="H144" s="16">
        <f t="shared" si="35"/>
        <v>57.649504828369302</v>
      </c>
      <c r="I144" s="23">
        <f t="shared" si="40"/>
        <v>57.911924206433547</v>
      </c>
      <c r="J144" s="16">
        <f t="shared" si="32"/>
        <v>41.169383421590453</v>
      </c>
      <c r="K144" s="16">
        <f t="shared" si="36"/>
        <v>16.742540784843094</v>
      </c>
      <c r="L144" s="16">
        <f t="shared" si="37"/>
        <v>0</v>
      </c>
      <c r="M144" s="16">
        <f t="shared" si="41"/>
        <v>0.93219507175525496</v>
      </c>
      <c r="N144" s="16">
        <f t="shared" si="38"/>
        <v>0.57796094448825808</v>
      </c>
      <c r="O144" s="16">
        <f t="shared" si="39"/>
        <v>12.709408497071287</v>
      </c>
      <c r="P144" s="1">
        <f>'App MESURE'!T140</f>
        <v>5.2231369883656908</v>
      </c>
      <c r="Q144" s="84">
        <v>14.871766193548391</v>
      </c>
      <c r="R144" s="78">
        <f t="shared" si="33"/>
        <v>56.044261102057163</v>
      </c>
    </row>
    <row r="145" spans="1:18" s="1" customFormat="1" x14ac:dyDescent="0.2">
      <c r="A145" s="17">
        <v>37347</v>
      </c>
      <c r="B145" s="1">
        <f t="shared" si="31"/>
        <v>4</v>
      </c>
      <c r="C145" s="47"/>
      <c r="D145" s="47"/>
      <c r="E145" s="47">
        <v>87.69761905</v>
      </c>
      <c r="F145" s="51">
        <v>87.697619047618844</v>
      </c>
      <c r="G145" s="16">
        <f t="shared" si="34"/>
        <v>16.264794443059127</v>
      </c>
      <c r="H145" s="16">
        <f t="shared" si="35"/>
        <v>71.432824604559713</v>
      </c>
      <c r="I145" s="23">
        <f t="shared" si="40"/>
        <v>88.175365389402799</v>
      </c>
      <c r="J145" s="16">
        <f t="shared" si="32"/>
        <v>51.168246181208588</v>
      </c>
      <c r="K145" s="16">
        <f t="shared" si="36"/>
        <v>37.007119208194212</v>
      </c>
      <c r="L145" s="16">
        <f t="shared" si="37"/>
        <v>9.6890850804100488</v>
      </c>
      <c r="M145" s="16">
        <f t="shared" si="41"/>
        <v>10.043319207677046</v>
      </c>
      <c r="N145" s="16">
        <f t="shared" si="38"/>
        <v>6.2268579087597686</v>
      </c>
      <c r="O145" s="16">
        <f t="shared" si="39"/>
        <v>22.491652351818896</v>
      </c>
      <c r="P145" s="1">
        <f>'App MESURE'!T141</f>
        <v>21.246596964015207</v>
      </c>
      <c r="Q145" s="84">
        <v>15.885310899999999</v>
      </c>
      <c r="R145" s="78">
        <f t="shared" si="33"/>
        <v>1.5501629186989931</v>
      </c>
    </row>
    <row r="146" spans="1:18" s="1" customFormat="1" x14ac:dyDescent="0.2">
      <c r="A146" s="17">
        <v>37377</v>
      </c>
      <c r="B146" s="1">
        <f t="shared" si="31"/>
        <v>5</v>
      </c>
      <c r="C146" s="47"/>
      <c r="D146" s="47"/>
      <c r="E146" s="47">
        <v>12.12619048</v>
      </c>
      <c r="F146" s="51">
        <v>12.126190476190455</v>
      </c>
      <c r="G146" s="16">
        <f t="shared" si="34"/>
        <v>0</v>
      </c>
      <c r="H146" s="16">
        <f t="shared" si="35"/>
        <v>12.126190476190455</v>
      </c>
      <c r="I146" s="23">
        <f t="shared" si="40"/>
        <v>39.444224603974618</v>
      </c>
      <c r="J146" s="16">
        <f t="shared" si="32"/>
        <v>34.599004288543711</v>
      </c>
      <c r="K146" s="16">
        <f t="shared" si="36"/>
        <v>4.8452203154309075</v>
      </c>
      <c r="L146" s="16">
        <f t="shared" si="37"/>
        <v>0</v>
      </c>
      <c r="M146" s="16">
        <f t="shared" si="41"/>
        <v>3.816461298917277</v>
      </c>
      <c r="N146" s="16">
        <f t="shared" si="38"/>
        <v>2.3662060053287117</v>
      </c>
      <c r="O146" s="16">
        <f t="shared" si="39"/>
        <v>2.3662060053287117</v>
      </c>
      <c r="P146" s="1">
        <f>'App MESURE'!T142</f>
        <v>0.67531064289573206</v>
      </c>
      <c r="Q146" s="84">
        <v>17.832093225806457</v>
      </c>
      <c r="R146" s="78">
        <f t="shared" si="33"/>
        <v>2.8591271266973575</v>
      </c>
    </row>
    <row r="147" spans="1:18" s="1" customFormat="1" x14ac:dyDescent="0.2">
      <c r="A147" s="17">
        <v>37408</v>
      </c>
      <c r="B147" s="1">
        <f t="shared" si="31"/>
        <v>6</v>
      </c>
      <c r="C147" s="47"/>
      <c r="D147" s="47"/>
      <c r="E147" s="47">
        <v>0.84523809500000002</v>
      </c>
      <c r="F147" s="51">
        <v>0.84523809523809423</v>
      </c>
      <c r="G147" s="16">
        <f t="shared" si="34"/>
        <v>0</v>
      </c>
      <c r="H147" s="16">
        <f t="shared" si="35"/>
        <v>0.84523809523809423</v>
      </c>
      <c r="I147" s="23">
        <f t="shared" si="40"/>
        <v>5.6904584106690015</v>
      </c>
      <c r="J147" s="16">
        <f t="shared" si="32"/>
        <v>5.6796248727083691</v>
      </c>
      <c r="K147" s="16">
        <f t="shared" si="36"/>
        <v>1.0833537960632356E-2</v>
      </c>
      <c r="L147" s="16">
        <f t="shared" si="37"/>
        <v>0</v>
      </c>
      <c r="M147" s="16">
        <f t="shared" si="41"/>
        <v>1.4502552935885653</v>
      </c>
      <c r="N147" s="16">
        <f t="shared" si="38"/>
        <v>0.89915828202491044</v>
      </c>
      <c r="O147" s="16">
        <f t="shared" si="39"/>
        <v>0.89915828202491044</v>
      </c>
      <c r="P147" s="1">
        <f>'App MESURE'!T143</f>
        <v>7.5369964301225612E-2</v>
      </c>
      <c r="Q147" s="84">
        <v>21.298426399999993</v>
      </c>
      <c r="R147" s="78">
        <f t="shared" si="33"/>
        <v>0.67862719241801883</v>
      </c>
    </row>
    <row r="148" spans="1:18" s="1" customFormat="1" x14ac:dyDescent="0.2">
      <c r="A148" s="17">
        <v>37438</v>
      </c>
      <c r="B148" s="1">
        <f t="shared" si="31"/>
        <v>7</v>
      </c>
      <c r="C148" s="47"/>
      <c r="D148" s="47"/>
      <c r="E148" s="47">
        <v>0.72142857100000002</v>
      </c>
      <c r="F148" s="51">
        <v>0.72142857142857131</v>
      </c>
      <c r="G148" s="16">
        <f t="shared" si="34"/>
        <v>0</v>
      </c>
      <c r="H148" s="16">
        <f t="shared" si="35"/>
        <v>0.72142857142857131</v>
      </c>
      <c r="I148" s="23">
        <f t="shared" si="40"/>
        <v>0.73226210938920366</v>
      </c>
      <c r="J148" s="16">
        <f t="shared" si="32"/>
        <v>0.73224533496481059</v>
      </c>
      <c r="K148" s="16">
        <f t="shared" si="36"/>
        <v>1.6774424393073417E-5</v>
      </c>
      <c r="L148" s="16">
        <f t="shared" si="37"/>
        <v>0</v>
      </c>
      <c r="M148" s="16">
        <f t="shared" si="41"/>
        <v>0.55109701156365487</v>
      </c>
      <c r="N148" s="16">
        <f t="shared" si="38"/>
        <v>0.34168014716946604</v>
      </c>
      <c r="O148" s="16">
        <f t="shared" si="39"/>
        <v>0.34168014716946604</v>
      </c>
      <c r="P148" s="1">
        <f>'App MESURE'!T144</f>
        <v>0</v>
      </c>
      <c r="Q148" s="84">
        <v>23.583769741935477</v>
      </c>
      <c r="R148" s="78">
        <f t="shared" si="33"/>
        <v>0.11674532296974797</v>
      </c>
    </row>
    <row r="149" spans="1:18" s="1" customFormat="1" ht="13.5" thickBot="1" x14ac:dyDescent="0.25">
      <c r="A149" s="17">
        <v>37469</v>
      </c>
      <c r="B149" s="4">
        <f t="shared" si="31"/>
        <v>8</v>
      </c>
      <c r="C149" s="48"/>
      <c r="D149" s="48"/>
      <c r="E149" s="48">
        <v>1.154761905</v>
      </c>
      <c r="F149" s="58">
        <v>1.1547619047619024</v>
      </c>
      <c r="G149" s="25">
        <f t="shared" si="34"/>
        <v>0</v>
      </c>
      <c r="H149" s="25">
        <f t="shared" si="35"/>
        <v>1.1547619047619024</v>
      </c>
      <c r="I149" s="24">
        <f t="shared" si="40"/>
        <v>1.1547786791862955</v>
      </c>
      <c r="J149" s="25">
        <f t="shared" si="32"/>
        <v>1.154701451688003</v>
      </c>
      <c r="K149" s="25">
        <f t="shared" si="36"/>
        <v>7.7227498292531394E-5</v>
      </c>
      <c r="L149" s="25">
        <f t="shared" si="37"/>
        <v>0</v>
      </c>
      <c r="M149" s="25">
        <f t="shared" si="41"/>
        <v>0.20941686439418883</v>
      </c>
      <c r="N149" s="25">
        <f t="shared" si="38"/>
        <v>0.12983845592439708</v>
      </c>
      <c r="O149" s="25">
        <f t="shared" si="39"/>
        <v>0.12983845592439708</v>
      </c>
      <c r="P149" s="4">
        <f>'App MESURE'!T145</f>
        <v>0</v>
      </c>
      <c r="Q149" s="85">
        <v>22.443648903225814</v>
      </c>
      <c r="R149" s="79">
        <f t="shared" si="33"/>
        <v>1.6858024636831604E-2</v>
      </c>
    </row>
    <row r="150" spans="1:18" s="1" customFormat="1" x14ac:dyDescent="0.2">
      <c r="A150" s="17">
        <v>37500</v>
      </c>
      <c r="B150" s="1">
        <f t="shared" si="31"/>
        <v>9</v>
      </c>
      <c r="C150" s="47"/>
      <c r="D150" s="47"/>
      <c r="E150" s="47">
        <v>2.233333333</v>
      </c>
      <c r="F150" s="51">
        <v>2.2333333333333307</v>
      </c>
      <c r="G150" s="16">
        <f t="shared" si="34"/>
        <v>0</v>
      </c>
      <c r="H150" s="16">
        <f t="shared" si="35"/>
        <v>2.2333333333333307</v>
      </c>
      <c r="I150" s="23">
        <f t="shared" si="40"/>
        <v>2.233410560831623</v>
      </c>
      <c r="J150" s="16">
        <f t="shared" si="32"/>
        <v>2.2328019295425192</v>
      </c>
      <c r="K150" s="16">
        <f t="shared" si="36"/>
        <v>6.0863128910382258E-4</v>
      </c>
      <c r="L150" s="16">
        <f t="shared" si="37"/>
        <v>0</v>
      </c>
      <c r="M150" s="16">
        <f t="shared" si="41"/>
        <v>7.957840846979175E-2</v>
      </c>
      <c r="N150" s="16">
        <f t="shared" si="38"/>
        <v>4.9338613251270882E-2</v>
      </c>
      <c r="O150" s="16">
        <f t="shared" si="39"/>
        <v>4.9338613251270882E-2</v>
      </c>
      <c r="P150" s="1">
        <f>'App MESURE'!T146</f>
        <v>0</v>
      </c>
      <c r="Q150" s="84">
        <v>21.835019999999997</v>
      </c>
      <c r="R150" s="78">
        <f t="shared" si="33"/>
        <v>2.4342987575584826E-3</v>
      </c>
    </row>
    <row r="151" spans="1:18" s="1" customFormat="1" x14ac:dyDescent="0.2">
      <c r="A151" s="17">
        <v>37530</v>
      </c>
      <c r="B151" s="1">
        <f t="shared" si="31"/>
        <v>10</v>
      </c>
      <c r="C151" s="47"/>
      <c r="D151" s="47"/>
      <c r="E151" s="47">
        <v>55.014285710000003</v>
      </c>
      <c r="F151" s="51">
        <v>55.014285714285649</v>
      </c>
      <c r="G151" s="16">
        <f t="shared" si="34"/>
        <v>8.7248007200603723</v>
      </c>
      <c r="H151" s="16">
        <f t="shared" si="35"/>
        <v>46.289484994225276</v>
      </c>
      <c r="I151" s="23">
        <f t="shared" si="40"/>
        <v>46.29009362551438</v>
      </c>
      <c r="J151" s="16">
        <f t="shared" si="32"/>
        <v>40.492035384123966</v>
      </c>
      <c r="K151" s="16">
        <f t="shared" si="36"/>
        <v>5.7980582413904145</v>
      </c>
      <c r="L151" s="16">
        <f t="shared" si="37"/>
        <v>0</v>
      </c>
      <c r="M151" s="16">
        <f t="shared" si="41"/>
        <v>3.0239795218520868E-2</v>
      </c>
      <c r="N151" s="16">
        <f t="shared" si="38"/>
        <v>1.8748673035482936E-2</v>
      </c>
      <c r="O151" s="16">
        <f t="shared" si="39"/>
        <v>8.7435493930958561</v>
      </c>
      <c r="P151" s="1">
        <f>'App MESURE'!T147</f>
        <v>3.0016084438689985</v>
      </c>
      <c r="Q151" s="84">
        <v>19.925947612903222</v>
      </c>
      <c r="R151" s="78">
        <f t="shared" si="33"/>
        <v>32.969885864408226</v>
      </c>
    </row>
    <row r="152" spans="1:18" s="1" customFormat="1" x14ac:dyDescent="0.2">
      <c r="A152" s="17">
        <v>37561</v>
      </c>
      <c r="B152" s="1">
        <f t="shared" si="31"/>
        <v>11</v>
      </c>
      <c r="C152" s="47"/>
      <c r="D152" s="47"/>
      <c r="E152" s="47">
        <v>180.24047619999999</v>
      </c>
      <c r="F152" s="51">
        <v>180.24047619047587</v>
      </c>
      <c r="G152" s="16">
        <f t="shared" si="34"/>
        <v>37.614286395089174</v>
      </c>
      <c r="H152" s="16">
        <f t="shared" si="35"/>
        <v>142.62618979538669</v>
      </c>
      <c r="I152" s="23">
        <f t="shared" si="40"/>
        <v>148.4242480367771</v>
      </c>
      <c r="J152" s="16">
        <f t="shared" si="32"/>
        <v>53.827032664575071</v>
      </c>
      <c r="K152" s="16">
        <f t="shared" si="36"/>
        <v>94.597215372202029</v>
      </c>
      <c r="L152" s="16">
        <f t="shared" si="37"/>
        <v>60.264225748334162</v>
      </c>
      <c r="M152" s="16">
        <f t="shared" si="41"/>
        <v>60.275716870517201</v>
      </c>
      <c r="N152" s="16">
        <f t="shared" si="38"/>
        <v>37.370944459720661</v>
      </c>
      <c r="O152" s="16">
        <f t="shared" si="39"/>
        <v>74.985230854809828</v>
      </c>
      <c r="P152" s="1">
        <f>'App MESURE'!T148</f>
        <v>68.201025412866372</v>
      </c>
      <c r="Q152" s="84">
        <v>14.679151433333328</v>
      </c>
      <c r="R152" s="78">
        <f t="shared" si="33"/>
        <v>46.025443478495205</v>
      </c>
    </row>
    <row r="153" spans="1:18" s="1" customFormat="1" x14ac:dyDescent="0.2">
      <c r="A153" s="17">
        <v>37591</v>
      </c>
      <c r="B153" s="1">
        <f t="shared" si="31"/>
        <v>12</v>
      </c>
      <c r="C153" s="47"/>
      <c r="D153" s="47"/>
      <c r="E153" s="47">
        <v>40.057142859999999</v>
      </c>
      <c r="F153" s="51">
        <v>40.057142857142814</v>
      </c>
      <c r="G153" s="16">
        <f t="shared" si="34"/>
        <v>5.2742113292336601</v>
      </c>
      <c r="H153" s="16">
        <f t="shared" si="35"/>
        <v>34.782931527909156</v>
      </c>
      <c r="I153" s="23">
        <f t="shared" si="40"/>
        <v>69.11592115177703</v>
      </c>
      <c r="J153" s="16">
        <f t="shared" si="32"/>
        <v>41.371283899889413</v>
      </c>
      <c r="K153" s="16">
        <f t="shared" si="36"/>
        <v>27.744637251887617</v>
      </c>
      <c r="L153" s="16">
        <f t="shared" si="37"/>
        <v>1.5548509138228472</v>
      </c>
      <c r="M153" s="16">
        <f t="shared" si="41"/>
        <v>24.459623324619386</v>
      </c>
      <c r="N153" s="16">
        <f t="shared" si="38"/>
        <v>15.164966461264019</v>
      </c>
      <c r="O153" s="16">
        <f t="shared" si="39"/>
        <v>20.439177790497681</v>
      </c>
      <c r="P153" s="1">
        <f>'App MESURE'!T149</f>
        <v>1.4904503130263449</v>
      </c>
      <c r="Q153" s="84">
        <v>13.058285661290322</v>
      </c>
      <c r="R153" s="78">
        <f t="shared" si="33"/>
        <v>359.05427301547724</v>
      </c>
    </row>
    <row r="154" spans="1:18" s="1" customFormat="1" x14ac:dyDescent="0.2">
      <c r="A154" s="17">
        <v>37622</v>
      </c>
      <c r="B154" s="1">
        <f t="shared" ref="B154:B217" si="42">B142</f>
        <v>1</v>
      </c>
      <c r="C154" s="47"/>
      <c r="D154" s="47"/>
      <c r="E154" s="47">
        <v>58.15714286</v>
      </c>
      <c r="F154" s="51">
        <v>58.157142857142723</v>
      </c>
      <c r="G154" s="16">
        <f t="shared" si="34"/>
        <v>9.4498529320774356</v>
      </c>
      <c r="H154" s="16">
        <f t="shared" si="35"/>
        <v>48.70728992506529</v>
      </c>
      <c r="I154" s="23">
        <f t="shared" si="40"/>
        <v>74.89707626313006</v>
      </c>
      <c r="J154" s="16">
        <f t="shared" si="32"/>
        <v>36.892293855763747</v>
      </c>
      <c r="K154" s="16">
        <f t="shared" si="36"/>
        <v>38.004782407366314</v>
      </c>
      <c r="L154" s="16">
        <f t="shared" si="37"/>
        <v>10.565224555740086</v>
      </c>
      <c r="M154" s="16">
        <f t="shared" si="41"/>
        <v>19.859881419095455</v>
      </c>
      <c r="N154" s="16">
        <f t="shared" si="38"/>
        <v>12.313126479839182</v>
      </c>
      <c r="O154" s="16">
        <f t="shared" si="39"/>
        <v>21.762979411916618</v>
      </c>
      <c r="P154" s="1">
        <f>'App MESURE'!T150</f>
        <v>10.216540215709852</v>
      </c>
      <c r="Q154" s="84">
        <v>10.139173977419357</v>
      </c>
      <c r="R154" s="78">
        <f t="shared" si="33"/>
        <v>133.32025811169996</v>
      </c>
    </row>
    <row r="155" spans="1:18" s="1" customFormat="1" x14ac:dyDescent="0.2">
      <c r="A155" s="17">
        <v>37653</v>
      </c>
      <c r="B155" s="1">
        <f t="shared" si="42"/>
        <v>2</v>
      </c>
      <c r="C155" s="47"/>
      <c r="D155" s="47"/>
      <c r="E155" s="47">
        <v>34.692857140000001</v>
      </c>
      <c r="F155" s="51">
        <v>34.692857142857022</v>
      </c>
      <c r="G155" s="16">
        <f t="shared" si="34"/>
        <v>4.0366790309954066</v>
      </c>
      <c r="H155" s="16">
        <f t="shared" si="35"/>
        <v>30.656178111861614</v>
      </c>
      <c r="I155" s="23">
        <f t="shared" si="40"/>
        <v>58.09573596348784</v>
      </c>
      <c r="J155" s="16">
        <f t="shared" si="32"/>
        <v>34.801119217464311</v>
      </c>
      <c r="K155" s="16">
        <f t="shared" si="36"/>
        <v>23.294616746023529</v>
      </c>
      <c r="L155" s="16">
        <f t="shared" si="37"/>
        <v>0</v>
      </c>
      <c r="M155" s="16">
        <f t="shared" si="41"/>
        <v>7.5467549392562727</v>
      </c>
      <c r="N155" s="16">
        <f t="shared" si="38"/>
        <v>4.6789880623388891</v>
      </c>
      <c r="O155" s="16">
        <f t="shared" si="39"/>
        <v>8.7156670933342966</v>
      </c>
      <c r="P155" s="1">
        <f>'App MESURE'!T151</f>
        <v>2.7649714667066174</v>
      </c>
      <c r="Q155" s="84">
        <v>10.512121000000004</v>
      </c>
      <c r="R155" s="78">
        <f t="shared" si="33"/>
        <v>35.410778440765789</v>
      </c>
    </row>
    <row r="156" spans="1:18" s="1" customFormat="1" x14ac:dyDescent="0.2">
      <c r="A156" s="17">
        <v>37681</v>
      </c>
      <c r="B156" s="1">
        <f t="shared" si="42"/>
        <v>3</v>
      </c>
      <c r="C156" s="47"/>
      <c r="D156" s="47"/>
      <c r="E156" s="47">
        <v>72.180952379999994</v>
      </c>
      <c r="F156" s="51">
        <v>72.180952380952164</v>
      </c>
      <c r="G156" s="16">
        <f t="shared" si="34"/>
        <v>12.685123787214213</v>
      </c>
      <c r="H156" s="16">
        <f t="shared" si="35"/>
        <v>59.495828593737954</v>
      </c>
      <c r="I156" s="23">
        <f t="shared" si="40"/>
        <v>82.790445339761476</v>
      </c>
      <c r="J156" s="16">
        <f t="shared" si="32"/>
        <v>49.483839449303844</v>
      </c>
      <c r="K156" s="16">
        <f t="shared" si="36"/>
        <v>33.306605890457632</v>
      </c>
      <c r="L156" s="16">
        <f t="shared" si="37"/>
        <v>6.4393252422762828</v>
      </c>
      <c r="M156" s="16">
        <f t="shared" si="41"/>
        <v>9.3070921191936655</v>
      </c>
      <c r="N156" s="16">
        <f t="shared" si="38"/>
        <v>5.7703971139000725</v>
      </c>
      <c r="O156" s="16">
        <f t="shared" si="39"/>
        <v>18.455520901114284</v>
      </c>
      <c r="P156" s="1">
        <f>'App MESURE'!T152</f>
        <v>20.316932126539118</v>
      </c>
      <c r="Q156" s="84">
        <v>15.631237467741935</v>
      </c>
      <c r="R156" s="78">
        <f t="shared" si="33"/>
        <v>3.4648517501375848</v>
      </c>
    </row>
    <row r="157" spans="1:18" s="1" customFormat="1" x14ac:dyDescent="0.2">
      <c r="A157" s="17">
        <v>37712</v>
      </c>
      <c r="B157" s="1">
        <f t="shared" si="42"/>
        <v>4</v>
      </c>
      <c r="C157" s="47"/>
      <c r="D157" s="47"/>
      <c r="E157" s="47">
        <v>38.561904759999997</v>
      </c>
      <c r="F157" s="51">
        <v>38.561904761904628</v>
      </c>
      <c r="G157" s="16">
        <f t="shared" si="34"/>
        <v>4.9292622465467275</v>
      </c>
      <c r="H157" s="16">
        <f t="shared" si="35"/>
        <v>33.632642515357901</v>
      </c>
      <c r="I157" s="23">
        <f t="shared" si="40"/>
        <v>60.49992316353925</v>
      </c>
      <c r="J157" s="16">
        <f t="shared" si="32"/>
        <v>43.568281201066995</v>
      </c>
      <c r="K157" s="16">
        <f t="shared" si="36"/>
        <v>16.931641962472256</v>
      </c>
      <c r="L157" s="16">
        <f t="shared" si="37"/>
        <v>0</v>
      </c>
      <c r="M157" s="16">
        <f t="shared" si="41"/>
        <v>3.536695005293593</v>
      </c>
      <c r="N157" s="16">
        <f t="shared" si="38"/>
        <v>2.1927509032820276</v>
      </c>
      <c r="O157" s="16">
        <f t="shared" si="39"/>
        <v>7.1220131498287547</v>
      </c>
      <c r="P157" s="1">
        <f>'App MESURE'!T153</f>
        <v>6.427103526445693</v>
      </c>
      <c r="Q157" s="84">
        <v>15.87725625</v>
      </c>
      <c r="R157" s="78">
        <f t="shared" si="33"/>
        <v>0.48289938467038851</v>
      </c>
    </row>
    <row r="158" spans="1:18" s="1" customFormat="1" x14ac:dyDescent="0.2">
      <c r="A158" s="17">
        <v>37742</v>
      </c>
      <c r="B158" s="1">
        <f t="shared" si="42"/>
        <v>5</v>
      </c>
      <c r="C158" s="47"/>
      <c r="D158" s="47"/>
      <c r="E158" s="47">
        <v>15.78095238</v>
      </c>
      <c r="F158" s="51">
        <v>15.780952380952355</v>
      </c>
      <c r="G158" s="16">
        <f t="shared" si="34"/>
        <v>0</v>
      </c>
      <c r="H158" s="16">
        <f t="shared" si="35"/>
        <v>15.780952380952355</v>
      </c>
      <c r="I158" s="23">
        <f t="shared" si="40"/>
        <v>32.712594343424612</v>
      </c>
      <c r="J158" s="16">
        <f t="shared" si="32"/>
        <v>30.650499910531178</v>
      </c>
      <c r="K158" s="16">
        <f t="shared" si="36"/>
        <v>2.062094432893435</v>
      </c>
      <c r="L158" s="16">
        <f t="shared" si="37"/>
        <v>0</v>
      </c>
      <c r="M158" s="16">
        <f t="shared" si="41"/>
        <v>1.3439441020115654</v>
      </c>
      <c r="N158" s="16">
        <f t="shared" si="38"/>
        <v>0.83324534324717059</v>
      </c>
      <c r="O158" s="16">
        <f t="shared" si="39"/>
        <v>0.83324534324717059</v>
      </c>
      <c r="P158" s="1">
        <f>'App MESURE'!T154</f>
        <v>1.3849122019278775</v>
      </c>
      <c r="Q158" s="84">
        <v>20.611259290322582</v>
      </c>
      <c r="R158" s="78">
        <f t="shared" si="33"/>
        <v>0.30433632296663898</v>
      </c>
    </row>
    <row r="159" spans="1:18" s="1" customFormat="1" x14ac:dyDescent="0.2">
      <c r="A159" s="17">
        <v>37773</v>
      </c>
      <c r="B159" s="1">
        <f t="shared" si="42"/>
        <v>6</v>
      </c>
      <c r="C159" s="47"/>
      <c r="D159" s="47"/>
      <c r="E159" s="47">
        <v>3.9619047620000001</v>
      </c>
      <c r="F159" s="51">
        <v>3.9619047619047487</v>
      </c>
      <c r="G159" s="16">
        <f t="shared" si="34"/>
        <v>0</v>
      </c>
      <c r="H159" s="16">
        <f t="shared" si="35"/>
        <v>3.9619047619047487</v>
      </c>
      <c r="I159" s="23">
        <f t="shared" si="40"/>
        <v>6.0239991947981837</v>
      </c>
      <c r="J159" s="16">
        <f t="shared" si="32"/>
        <v>6.0144501185687247</v>
      </c>
      <c r="K159" s="16">
        <f t="shared" si="36"/>
        <v>9.549076229458997E-3</v>
      </c>
      <c r="L159" s="16">
        <f t="shared" si="37"/>
        <v>0</v>
      </c>
      <c r="M159" s="16">
        <f t="shared" si="41"/>
        <v>0.51069875876439486</v>
      </c>
      <c r="N159" s="16">
        <f t="shared" si="38"/>
        <v>0.31663323043392483</v>
      </c>
      <c r="O159" s="16">
        <f t="shared" si="39"/>
        <v>0.31663323043392483</v>
      </c>
      <c r="P159" s="1">
        <f>'App MESURE'!T155</f>
        <v>2.098653615957458</v>
      </c>
      <c r="Q159" s="84">
        <v>23.408633500000001</v>
      </c>
      <c r="R159" s="78">
        <f t="shared" si="33"/>
        <v>3.175596654421442</v>
      </c>
    </row>
    <row r="160" spans="1:18" s="1" customFormat="1" x14ac:dyDescent="0.2">
      <c r="A160" s="17">
        <v>37803</v>
      </c>
      <c r="B160" s="1">
        <f t="shared" si="42"/>
        <v>7</v>
      </c>
      <c r="C160" s="47"/>
      <c r="D160" s="47"/>
      <c r="E160" s="47">
        <v>1.35</v>
      </c>
      <c r="F160" s="51">
        <v>1.3499999999999968</v>
      </c>
      <c r="G160" s="16">
        <f t="shared" si="34"/>
        <v>0</v>
      </c>
      <c r="H160" s="16">
        <f t="shared" si="35"/>
        <v>1.3499999999999968</v>
      </c>
      <c r="I160" s="23">
        <f t="shared" si="40"/>
        <v>1.3595490762294558</v>
      </c>
      <c r="J160" s="16">
        <f t="shared" si="32"/>
        <v>1.3594582353675122</v>
      </c>
      <c r="K160" s="16">
        <f t="shared" si="36"/>
        <v>9.0840861943553008E-5</v>
      </c>
      <c r="L160" s="16">
        <f t="shared" si="37"/>
        <v>0</v>
      </c>
      <c r="M160" s="16">
        <f t="shared" si="41"/>
        <v>0.19406552833047003</v>
      </c>
      <c r="N160" s="16">
        <f t="shared" si="38"/>
        <v>0.12032062756489141</v>
      </c>
      <c r="O160" s="16">
        <f t="shared" si="39"/>
        <v>0.12032062756489141</v>
      </c>
      <c r="P160" s="1">
        <f>'App MESURE'!T156</f>
        <v>0.8479953909728265</v>
      </c>
      <c r="Q160" s="84">
        <v>24.777639032258069</v>
      </c>
      <c r="R160" s="78">
        <f t="shared" si="33"/>
        <v>0.52951056130079432</v>
      </c>
    </row>
    <row r="161" spans="1:18" s="1" customFormat="1" ht="13.5" thickBot="1" x14ac:dyDescent="0.25">
      <c r="A161" s="17">
        <v>37834</v>
      </c>
      <c r="B161" s="4">
        <f t="shared" si="42"/>
        <v>8</v>
      </c>
      <c r="C161" s="48"/>
      <c r="D161" s="48"/>
      <c r="E161" s="48">
        <v>5.8809523810000002</v>
      </c>
      <c r="F161" s="58">
        <v>5.8809523809523752</v>
      </c>
      <c r="G161" s="25">
        <f t="shared" si="34"/>
        <v>0</v>
      </c>
      <c r="H161" s="25">
        <f t="shared" si="35"/>
        <v>5.8809523809523752</v>
      </c>
      <c r="I161" s="24">
        <f t="shared" si="40"/>
        <v>5.8810432218143189</v>
      </c>
      <c r="J161" s="25">
        <f t="shared" si="32"/>
        <v>5.8750542341324401</v>
      </c>
      <c r="K161" s="25">
        <f t="shared" si="36"/>
        <v>5.9889876818788323E-3</v>
      </c>
      <c r="L161" s="25">
        <f t="shared" si="37"/>
        <v>0</v>
      </c>
      <c r="M161" s="25">
        <f t="shared" si="41"/>
        <v>7.3744900765578617E-2</v>
      </c>
      <c r="N161" s="25">
        <f t="shared" si="38"/>
        <v>4.5721838474658744E-2</v>
      </c>
      <c r="O161" s="25">
        <f t="shared" si="39"/>
        <v>4.5721838474658744E-2</v>
      </c>
      <c r="P161" s="4">
        <f>'App MESURE'!T157</f>
        <v>2.1905693317218149</v>
      </c>
      <c r="Q161" s="85">
        <v>26.24654554838709</v>
      </c>
      <c r="R161" s="79">
        <f t="shared" si="33"/>
        <v>4.6003707692886087</v>
      </c>
    </row>
    <row r="162" spans="1:18" s="1" customFormat="1" x14ac:dyDescent="0.2">
      <c r="A162" s="17">
        <v>37865</v>
      </c>
      <c r="B162" s="1">
        <f t="shared" si="42"/>
        <v>9</v>
      </c>
      <c r="C162" s="47"/>
      <c r="D162" s="47"/>
      <c r="E162" s="47">
        <v>1.447619048</v>
      </c>
      <c r="F162" s="51">
        <v>1.4476190476190451</v>
      </c>
      <c r="G162" s="16">
        <f t="shared" si="34"/>
        <v>0</v>
      </c>
      <c r="H162" s="16">
        <f t="shared" si="35"/>
        <v>1.4476190476190451</v>
      </c>
      <c r="I162" s="23">
        <f t="shared" si="40"/>
        <v>1.453608035300924</v>
      </c>
      <c r="J162" s="16">
        <f t="shared" si="32"/>
        <v>1.453474831812583</v>
      </c>
      <c r="K162" s="16">
        <f t="shared" si="36"/>
        <v>1.3320348834100493E-4</v>
      </c>
      <c r="L162" s="16">
        <f t="shared" si="37"/>
        <v>0</v>
      </c>
      <c r="M162" s="16">
        <f t="shared" si="41"/>
        <v>2.8023062290919873E-2</v>
      </c>
      <c r="N162" s="16">
        <f t="shared" si="38"/>
        <v>1.7374298620370321E-2</v>
      </c>
      <c r="O162" s="16">
        <f t="shared" si="39"/>
        <v>1.7374298620370321E-2</v>
      </c>
      <c r="P162" s="1">
        <f>'App MESURE'!T158</f>
        <v>0.31154330992256457</v>
      </c>
      <c r="Q162" s="84">
        <v>23.475979600000006</v>
      </c>
      <c r="R162" s="78">
        <f t="shared" si="33"/>
        <v>8.6535407210510493E-2</v>
      </c>
    </row>
    <row r="163" spans="1:18" s="1" customFormat="1" x14ac:dyDescent="0.2">
      <c r="A163" s="17">
        <v>37895</v>
      </c>
      <c r="B163" s="1">
        <f t="shared" si="42"/>
        <v>10</v>
      </c>
      <c r="C163" s="47"/>
      <c r="D163" s="47"/>
      <c r="E163" s="47">
        <v>123.2095238</v>
      </c>
      <c r="F163" s="51">
        <v>123.20952380952343</v>
      </c>
      <c r="G163" s="16">
        <f t="shared" si="34"/>
        <v>24.457335156873242</v>
      </c>
      <c r="H163" s="16">
        <f t="shared" si="35"/>
        <v>98.75218865265019</v>
      </c>
      <c r="I163" s="23">
        <f t="shared" si="40"/>
        <v>98.752321856138536</v>
      </c>
      <c r="J163" s="16">
        <f t="shared" si="32"/>
        <v>59.157137045674183</v>
      </c>
      <c r="K163" s="16">
        <f t="shared" si="36"/>
        <v>39.595184810464353</v>
      </c>
      <c r="L163" s="16">
        <f t="shared" si="37"/>
        <v>11.961902641260586</v>
      </c>
      <c r="M163" s="16">
        <f t="shared" si="41"/>
        <v>11.972551404931137</v>
      </c>
      <c r="N163" s="16">
        <f t="shared" si="38"/>
        <v>7.4229818710573046</v>
      </c>
      <c r="O163" s="16">
        <f t="shared" si="39"/>
        <v>31.880317027930545</v>
      </c>
      <c r="P163" s="1">
        <f>'App MESURE'!T159</f>
        <v>8.2162265230241189</v>
      </c>
      <c r="Q163" s="84">
        <v>18.18668180645161</v>
      </c>
      <c r="R163" s="78">
        <f t="shared" si="33"/>
        <v>559.98917942440244</v>
      </c>
    </row>
    <row r="164" spans="1:18" s="1" customFormat="1" x14ac:dyDescent="0.2">
      <c r="A164" s="17">
        <v>37926</v>
      </c>
      <c r="B164" s="1">
        <f t="shared" si="42"/>
        <v>11</v>
      </c>
      <c r="C164" s="47"/>
      <c r="D164" s="47"/>
      <c r="E164" s="47">
        <v>78.47619048</v>
      </c>
      <c r="F164" s="51">
        <v>78.476190476190254</v>
      </c>
      <c r="G164" s="16">
        <f t="shared" si="34"/>
        <v>14.137425339163567</v>
      </c>
      <c r="H164" s="16">
        <f t="shared" si="35"/>
        <v>64.338765137026684</v>
      </c>
      <c r="I164" s="23">
        <f t="shared" si="40"/>
        <v>91.972047306230451</v>
      </c>
      <c r="J164" s="16">
        <f t="shared" si="32"/>
        <v>48.006886898322371</v>
      </c>
      <c r="K164" s="16">
        <f t="shared" si="36"/>
        <v>43.96516040790808</v>
      </c>
      <c r="L164" s="16">
        <f t="shared" si="37"/>
        <v>15.799578652891185</v>
      </c>
      <c r="M164" s="16">
        <f t="shared" si="41"/>
        <v>20.349148186765021</v>
      </c>
      <c r="N164" s="16">
        <f t="shared" si="38"/>
        <v>12.616471875794312</v>
      </c>
      <c r="O164" s="16">
        <f t="shared" si="39"/>
        <v>26.753897214957881</v>
      </c>
      <c r="P164" s="1">
        <f>'App MESURE'!T160</f>
        <v>36.955169966419845</v>
      </c>
      <c r="Q164" s="84">
        <v>14.305854333333331</v>
      </c>
      <c r="R164" s="78">
        <f t="shared" si="33"/>
        <v>104.06596574972035</v>
      </c>
    </row>
    <row r="165" spans="1:18" s="1" customFormat="1" x14ac:dyDescent="0.2">
      <c r="A165" s="17">
        <v>37956</v>
      </c>
      <c r="B165" s="1">
        <f t="shared" si="42"/>
        <v>12</v>
      </c>
      <c r="C165" s="47"/>
      <c r="D165" s="47"/>
      <c r="E165" s="47">
        <v>88.428571430000005</v>
      </c>
      <c r="F165" s="51">
        <v>88.42857142857126</v>
      </c>
      <c r="G165" s="16">
        <f t="shared" si="34"/>
        <v>16.433424010550986</v>
      </c>
      <c r="H165" s="16">
        <f t="shared" si="35"/>
        <v>71.995147418020281</v>
      </c>
      <c r="I165" s="23">
        <f t="shared" si="40"/>
        <v>100.16072917303718</v>
      </c>
      <c r="J165" s="16">
        <f t="shared" si="32"/>
        <v>42.433705659133629</v>
      </c>
      <c r="K165" s="16">
        <f t="shared" si="36"/>
        <v>57.727023513903553</v>
      </c>
      <c r="L165" s="16">
        <f t="shared" si="37"/>
        <v>27.885131704518514</v>
      </c>
      <c r="M165" s="16">
        <f t="shared" si="41"/>
        <v>35.617808015489224</v>
      </c>
      <c r="N165" s="16">
        <f t="shared" si="38"/>
        <v>22.083040969603317</v>
      </c>
      <c r="O165" s="16">
        <f t="shared" si="39"/>
        <v>38.516464980154304</v>
      </c>
      <c r="P165" s="1">
        <f>'App MESURE'!T161</f>
        <v>59.213287448089481</v>
      </c>
      <c r="Q165" s="84">
        <v>11.626004112903226</v>
      </c>
      <c r="R165" s="78">
        <f t="shared" si="33"/>
        <v>428.35846026922638</v>
      </c>
    </row>
    <row r="166" spans="1:18" s="1" customFormat="1" x14ac:dyDescent="0.2">
      <c r="A166" s="17">
        <v>37987</v>
      </c>
      <c r="B166" s="1">
        <f t="shared" si="42"/>
        <v>1</v>
      </c>
      <c r="C166" s="47"/>
      <c r="D166" s="47"/>
      <c r="E166" s="47">
        <v>2.723809524</v>
      </c>
      <c r="F166" s="51">
        <v>2.7238095238095159</v>
      </c>
      <c r="G166" s="16">
        <f t="shared" si="34"/>
        <v>0</v>
      </c>
      <c r="H166" s="16">
        <f t="shared" si="35"/>
        <v>2.7238095238095159</v>
      </c>
      <c r="I166" s="23">
        <f t="shared" si="40"/>
        <v>32.565701333194554</v>
      </c>
      <c r="J166" s="16">
        <f t="shared" si="32"/>
        <v>26.195109769378575</v>
      </c>
      <c r="K166" s="16">
        <f t="shared" si="36"/>
        <v>6.370591563815978</v>
      </c>
      <c r="L166" s="16">
        <f t="shared" si="37"/>
        <v>0</v>
      </c>
      <c r="M166" s="16">
        <f t="shared" si="41"/>
        <v>13.534767045885907</v>
      </c>
      <c r="N166" s="16">
        <f t="shared" si="38"/>
        <v>8.3915555684492631</v>
      </c>
      <c r="O166" s="16">
        <f t="shared" si="39"/>
        <v>8.3915555684492631</v>
      </c>
      <c r="P166" s="1">
        <f>'App MESURE'!T162</f>
        <v>2.0642721458322439</v>
      </c>
      <c r="Q166" s="84">
        <v>10.726407967741933</v>
      </c>
      <c r="R166" s="78">
        <f t="shared" si="33"/>
        <v>40.034515510124137</v>
      </c>
    </row>
    <row r="167" spans="1:18" s="1" customFormat="1" x14ac:dyDescent="0.2">
      <c r="A167" s="17">
        <v>38018</v>
      </c>
      <c r="B167" s="1">
        <f t="shared" si="42"/>
        <v>2</v>
      </c>
      <c r="C167" s="47"/>
      <c r="D167" s="47"/>
      <c r="E167" s="47">
        <v>34.042857140000002</v>
      </c>
      <c r="F167" s="51">
        <v>34.042857142857095</v>
      </c>
      <c r="G167" s="16">
        <f t="shared" si="34"/>
        <v>3.8867250507828004</v>
      </c>
      <c r="H167" s="16">
        <f t="shared" si="35"/>
        <v>30.156132092074294</v>
      </c>
      <c r="I167" s="23">
        <f t="shared" si="40"/>
        <v>36.526723655890272</v>
      </c>
      <c r="J167" s="16">
        <f t="shared" si="32"/>
        <v>29.548318513016927</v>
      </c>
      <c r="K167" s="16">
        <f t="shared" si="36"/>
        <v>6.9784051428733456</v>
      </c>
      <c r="L167" s="16">
        <f t="shared" si="37"/>
        <v>0</v>
      </c>
      <c r="M167" s="16">
        <f t="shared" si="41"/>
        <v>5.143211477436644</v>
      </c>
      <c r="N167" s="16">
        <f t="shared" si="38"/>
        <v>3.1887911160107194</v>
      </c>
      <c r="O167" s="16">
        <f t="shared" si="39"/>
        <v>7.0755161667935198</v>
      </c>
      <c r="P167" s="1">
        <f>'App MESURE'!T163</f>
        <v>3.5367100509236278</v>
      </c>
      <c r="Q167" s="84">
        <v>12.661744172413794</v>
      </c>
      <c r="R167" s="78">
        <f t="shared" si="33"/>
        <v>12.523148725718151</v>
      </c>
    </row>
    <row r="168" spans="1:18" s="1" customFormat="1" x14ac:dyDescent="0.2">
      <c r="A168" s="17">
        <v>38047</v>
      </c>
      <c r="B168" s="1">
        <f t="shared" si="42"/>
        <v>3</v>
      </c>
      <c r="C168" s="47"/>
      <c r="D168" s="47"/>
      <c r="E168" s="47">
        <v>43.433333330000004</v>
      </c>
      <c r="F168" s="51">
        <v>43.433333333333302</v>
      </c>
      <c r="G168" s="16">
        <f t="shared" si="34"/>
        <v>6.0530931751732187</v>
      </c>
      <c r="H168" s="16">
        <f t="shared" si="35"/>
        <v>37.380240158160085</v>
      </c>
      <c r="I168" s="23">
        <f t="shared" si="40"/>
        <v>44.358645301033434</v>
      </c>
      <c r="J168" s="16">
        <f t="shared" si="32"/>
        <v>33.849047082098011</v>
      </c>
      <c r="K168" s="16">
        <f t="shared" si="36"/>
        <v>10.509598218935423</v>
      </c>
      <c r="L168" s="16">
        <f t="shared" si="37"/>
        <v>0</v>
      </c>
      <c r="M168" s="16">
        <f t="shared" si="41"/>
        <v>1.9544203614259246</v>
      </c>
      <c r="N168" s="16">
        <f t="shared" si="38"/>
        <v>1.2117406240840731</v>
      </c>
      <c r="O168" s="16">
        <f t="shared" si="39"/>
        <v>7.2648337992572918</v>
      </c>
      <c r="P168" s="1">
        <f>'App MESURE'!T164</f>
        <v>1.848377768004781</v>
      </c>
      <c r="Q168" s="84">
        <v>13.262162677419351</v>
      </c>
      <c r="R168" s="78">
        <f t="shared" si="33"/>
        <v>29.337995938491702</v>
      </c>
    </row>
    <row r="169" spans="1:18" s="1" customFormat="1" x14ac:dyDescent="0.2">
      <c r="A169" s="17">
        <v>38078</v>
      </c>
      <c r="B169" s="1">
        <f t="shared" si="42"/>
        <v>4</v>
      </c>
      <c r="C169" s="47"/>
      <c r="D169" s="47"/>
      <c r="E169" s="47">
        <v>54.833333330000002</v>
      </c>
      <c r="F169" s="51">
        <v>54.833333333333243</v>
      </c>
      <c r="G169" s="16">
        <f t="shared" si="34"/>
        <v>8.6830552896715059</v>
      </c>
      <c r="H169" s="16">
        <f t="shared" si="35"/>
        <v>46.150278043661736</v>
      </c>
      <c r="I169" s="23">
        <f t="shared" si="40"/>
        <v>56.659876262597159</v>
      </c>
      <c r="J169" s="16">
        <f t="shared" si="32"/>
        <v>41.288894839484115</v>
      </c>
      <c r="K169" s="16">
        <f t="shared" si="36"/>
        <v>15.370981423113044</v>
      </c>
      <c r="L169" s="16">
        <f t="shared" si="37"/>
        <v>0</v>
      </c>
      <c r="M169" s="16">
        <f t="shared" si="41"/>
        <v>0.74267973734185144</v>
      </c>
      <c r="N169" s="16">
        <f t="shared" si="38"/>
        <v>0.46046143715194787</v>
      </c>
      <c r="O169" s="16">
        <f t="shared" si="39"/>
        <v>9.143516726823453</v>
      </c>
      <c r="P169" s="1">
        <f>'App MESURE'!T165</f>
        <v>0.90412177837099206</v>
      </c>
      <c r="Q169" s="84">
        <v>15.295561716666668</v>
      </c>
      <c r="R169" s="78">
        <f t="shared" si="33"/>
        <v>67.887629116583923</v>
      </c>
    </row>
    <row r="170" spans="1:18" s="1" customFormat="1" x14ac:dyDescent="0.2">
      <c r="A170" s="17">
        <v>38108</v>
      </c>
      <c r="B170" s="1">
        <f t="shared" si="42"/>
        <v>5</v>
      </c>
      <c r="C170" s="47"/>
      <c r="D170" s="47"/>
      <c r="E170" s="47">
        <v>59.361904760000002</v>
      </c>
      <c r="F170" s="51">
        <v>59.361904761904619</v>
      </c>
      <c r="G170" s="16">
        <f t="shared" si="34"/>
        <v>9.7277896133506445</v>
      </c>
      <c r="H170" s="16">
        <f t="shared" si="35"/>
        <v>49.634115148553974</v>
      </c>
      <c r="I170" s="23">
        <f t="shared" si="40"/>
        <v>65.005096571667025</v>
      </c>
      <c r="J170" s="16">
        <f t="shared" si="32"/>
        <v>46.410012711468539</v>
      </c>
      <c r="K170" s="16">
        <f t="shared" si="36"/>
        <v>18.595083860198486</v>
      </c>
      <c r="L170" s="16">
        <f t="shared" si="37"/>
        <v>0</v>
      </c>
      <c r="M170" s="16">
        <f t="shared" si="41"/>
        <v>0.28221830018990357</v>
      </c>
      <c r="N170" s="16">
        <f t="shared" si="38"/>
        <v>0.17497534611774021</v>
      </c>
      <c r="O170" s="16">
        <f t="shared" si="39"/>
        <v>9.9027649594683851</v>
      </c>
      <c r="P170" s="1">
        <f>'App MESURE'!T166</f>
        <v>7.5479483370699691</v>
      </c>
      <c r="Q170" s="84">
        <v>16.647466967741934</v>
      </c>
      <c r="R170" s="78">
        <f t="shared" si="33"/>
        <v>5.5451613251238836</v>
      </c>
    </row>
    <row r="171" spans="1:18" s="1" customFormat="1" x14ac:dyDescent="0.2">
      <c r="A171" s="17">
        <v>38139</v>
      </c>
      <c r="B171" s="1">
        <f t="shared" si="42"/>
        <v>6</v>
      </c>
      <c r="C171" s="47"/>
      <c r="D171" s="47"/>
      <c r="E171" s="47">
        <v>10.169047620000001</v>
      </c>
      <c r="F171" s="51">
        <v>10.169047619047607</v>
      </c>
      <c r="G171" s="16">
        <f t="shared" si="34"/>
        <v>0</v>
      </c>
      <c r="H171" s="16">
        <f t="shared" si="35"/>
        <v>10.169047619047607</v>
      </c>
      <c r="I171" s="23">
        <f t="shared" si="40"/>
        <v>28.764131479246092</v>
      </c>
      <c r="J171" s="16">
        <f t="shared" si="32"/>
        <v>27.875135374300164</v>
      </c>
      <c r="K171" s="16">
        <f t="shared" si="36"/>
        <v>0.88899610494592807</v>
      </c>
      <c r="L171" s="16">
        <f t="shared" si="37"/>
        <v>0</v>
      </c>
      <c r="M171" s="16">
        <f t="shared" si="41"/>
        <v>0.10724295407216336</v>
      </c>
      <c r="N171" s="16">
        <f t="shared" si="38"/>
        <v>6.6490631524741287E-2</v>
      </c>
      <c r="O171" s="16">
        <f t="shared" si="39"/>
        <v>6.6490631524741287E-2</v>
      </c>
      <c r="P171" s="1">
        <f>'App MESURE'!T167</f>
        <v>1.4832999650427434</v>
      </c>
      <c r="Q171" s="84">
        <v>24.205235800000004</v>
      </c>
      <c r="R171" s="78">
        <f t="shared" si="33"/>
        <v>2.0073486875437254</v>
      </c>
    </row>
    <row r="172" spans="1:18" s="1" customFormat="1" x14ac:dyDescent="0.2">
      <c r="A172" s="17">
        <v>38169</v>
      </c>
      <c r="B172" s="1">
        <f t="shared" si="42"/>
        <v>7</v>
      </c>
      <c r="C172" s="47"/>
      <c r="D172" s="47"/>
      <c r="E172" s="47">
        <v>1.95</v>
      </c>
      <c r="F172" s="51">
        <v>1.949999999999998</v>
      </c>
      <c r="G172" s="16">
        <f t="shared" si="34"/>
        <v>0</v>
      </c>
      <c r="H172" s="16">
        <f t="shared" si="35"/>
        <v>1.949999999999998</v>
      </c>
      <c r="I172" s="23">
        <f t="shared" si="40"/>
        <v>2.838996104945926</v>
      </c>
      <c r="J172" s="16">
        <f t="shared" si="32"/>
        <v>2.8382266265653819</v>
      </c>
      <c r="K172" s="16">
        <f t="shared" si="36"/>
        <v>7.6947838054408635E-4</v>
      </c>
      <c r="L172" s="16">
        <f t="shared" si="37"/>
        <v>0</v>
      </c>
      <c r="M172" s="16">
        <f t="shared" si="41"/>
        <v>4.0752322547422073E-2</v>
      </c>
      <c r="N172" s="16">
        <f t="shared" si="38"/>
        <v>2.5266439979401686E-2</v>
      </c>
      <c r="O172" s="16">
        <f t="shared" si="39"/>
        <v>2.5266439979401686E-2</v>
      </c>
      <c r="P172" s="1">
        <f>'App MESURE'!T168</f>
        <v>0.17452999916963699</v>
      </c>
      <c r="Q172" s="84">
        <v>25.294901193548384</v>
      </c>
      <c r="R172" s="78">
        <f t="shared" si="33"/>
        <v>2.2279610102136881E-2</v>
      </c>
    </row>
    <row r="173" spans="1:18" s="1" customFormat="1" ht="13.5" thickBot="1" x14ac:dyDescent="0.25">
      <c r="A173" s="17">
        <v>38200</v>
      </c>
      <c r="B173" s="4">
        <f t="shared" si="42"/>
        <v>8</v>
      </c>
      <c r="C173" s="48"/>
      <c r="D173" s="48"/>
      <c r="E173" s="48">
        <v>1.661904762</v>
      </c>
      <c r="F173" s="58">
        <v>1.6619047619047596</v>
      </c>
      <c r="G173" s="25">
        <f t="shared" si="34"/>
        <v>0</v>
      </c>
      <c r="H173" s="25">
        <f t="shared" si="35"/>
        <v>1.6619047619047596</v>
      </c>
      <c r="I173" s="24">
        <f t="shared" si="40"/>
        <v>1.6626742402853036</v>
      </c>
      <c r="J173" s="25">
        <f t="shared" si="32"/>
        <v>1.6625165250144427</v>
      </c>
      <c r="K173" s="25">
        <f t="shared" si="36"/>
        <v>1.577152708609475E-4</v>
      </c>
      <c r="L173" s="25">
        <f t="shared" si="37"/>
        <v>0</v>
      </c>
      <c r="M173" s="25">
        <f t="shared" si="41"/>
        <v>1.5485882568020387E-2</v>
      </c>
      <c r="N173" s="25">
        <f t="shared" si="38"/>
        <v>9.6012471921726392E-3</v>
      </c>
      <c r="O173" s="25">
        <f t="shared" si="39"/>
        <v>9.6012471921726392E-3</v>
      </c>
      <c r="P173" s="4">
        <f>'App MESURE'!T169</f>
        <v>1.8357685522057412</v>
      </c>
      <c r="Q173" s="85">
        <v>25.15184267741936</v>
      </c>
      <c r="R173" s="79">
        <f t="shared" si="33"/>
        <v>3.3348870259005197</v>
      </c>
    </row>
    <row r="174" spans="1:18" s="1" customFormat="1" x14ac:dyDescent="0.2">
      <c r="A174" s="17">
        <v>38231</v>
      </c>
      <c r="B174" s="1">
        <f t="shared" si="42"/>
        <v>9</v>
      </c>
      <c r="C174" s="47"/>
      <c r="D174" s="47"/>
      <c r="E174" s="47">
        <v>0.69047619000000005</v>
      </c>
      <c r="F174" s="51">
        <v>0.6904761904761888</v>
      </c>
      <c r="G174" s="16">
        <f t="shared" si="34"/>
        <v>0</v>
      </c>
      <c r="H174" s="16">
        <f t="shared" si="35"/>
        <v>0.6904761904761888</v>
      </c>
      <c r="I174" s="23">
        <f t="shared" si="40"/>
        <v>0.69063390574704975</v>
      </c>
      <c r="J174" s="16">
        <f t="shared" si="32"/>
        <v>0.69061874245361221</v>
      </c>
      <c r="K174" s="16">
        <f t="shared" si="36"/>
        <v>1.5163293437536751E-5</v>
      </c>
      <c r="L174" s="16">
        <f t="shared" si="37"/>
        <v>0</v>
      </c>
      <c r="M174" s="16">
        <f t="shared" si="41"/>
        <v>5.8846353758477479E-3</v>
      </c>
      <c r="N174" s="16">
        <f t="shared" si="38"/>
        <v>3.6484739330256036E-3</v>
      </c>
      <c r="O174" s="16">
        <f t="shared" si="39"/>
        <v>3.6484739330256036E-3</v>
      </c>
      <c r="P174" s="1">
        <f>'App MESURE'!T170</f>
        <v>2.2239700850626587</v>
      </c>
      <c r="Q174" s="84">
        <v>23.0527446</v>
      </c>
      <c r="R174" s="78">
        <f t="shared" si="33"/>
        <v>4.9298280568492885</v>
      </c>
    </row>
    <row r="175" spans="1:18" s="1" customFormat="1" x14ac:dyDescent="0.2">
      <c r="A175" s="17">
        <v>38261</v>
      </c>
      <c r="B175" s="1">
        <f t="shared" si="42"/>
        <v>10</v>
      </c>
      <c r="C175" s="47"/>
      <c r="D175" s="47"/>
      <c r="E175" s="47">
        <v>74.847619050000006</v>
      </c>
      <c r="F175" s="51">
        <v>74.847619047618934</v>
      </c>
      <c r="G175" s="16">
        <f t="shared" si="34"/>
        <v>13.30031960347115</v>
      </c>
      <c r="H175" s="16">
        <f t="shared" si="35"/>
        <v>61.547299444147782</v>
      </c>
      <c r="I175" s="23">
        <f t="shared" si="40"/>
        <v>61.547314607441223</v>
      </c>
      <c r="J175" s="16">
        <f t="shared" si="32"/>
        <v>49.34386852890556</v>
      </c>
      <c r="K175" s="16">
        <f t="shared" si="36"/>
        <v>12.203446078535663</v>
      </c>
      <c r="L175" s="16">
        <f t="shared" si="37"/>
        <v>0</v>
      </c>
      <c r="M175" s="16">
        <f t="shared" si="41"/>
        <v>2.2361614428221444E-3</v>
      </c>
      <c r="N175" s="16">
        <f t="shared" si="38"/>
        <v>1.3864200945497296E-3</v>
      </c>
      <c r="O175" s="16">
        <f t="shared" si="39"/>
        <v>13.3017060235657</v>
      </c>
      <c r="P175" s="1">
        <f>'App MESURE'!T171</f>
        <v>3.811776187444706</v>
      </c>
      <c r="Q175" s="84">
        <v>19.755331645161288</v>
      </c>
      <c r="R175" s="78">
        <f t="shared" si="33"/>
        <v>90.058768294499416</v>
      </c>
    </row>
    <row r="176" spans="1:18" s="1" customFormat="1" x14ac:dyDescent="0.2">
      <c r="A176" s="17">
        <v>38292</v>
      </c>
      <c r="B176" s="1">
        <f t="shared" si="42"/>
        <v>11</v>
      </c>
      <c r="C176" s="47"/>
      <c r="D176" s="47"/>
      <c r="E176" s="47">
        <v>38.438095240000003</v>
      </c>
      <c r="F176" s="51">
        <v>38.438095238095094</v>
      </c>
      <c r="G176" s="16">
        <f t="shared" si="34"/>
        <v>4.9006995836490832</v>
      </c>
      <c r="H176" s="16">
        <f t="shared" si="35"/>
        <v>33.537395654446009</v>
      </c>
      <c r="I176" s="23">
        <f t="shared" si="40"/>
        <v>45.740841732981671</v>
      </c>
      <c r="J176" s="16">
        <f t="shared" si="32"/>
        <v>35.176974005644567</v>
      </c>
      <c r="K176" s="16">
        <f t="shared" si="36"/>
        <v>10.563867727337104</v>
      </c>
      <c r="L176" s="16">
        <f t="shared" si="37"/>
        <v>0</v>
      </c>
      <c r="M176" s="16">
        <f t="shared" si="41"/>
        <v>8.4974134827241481E-4</v>
      </c>
      <c r="N176" s="16">
        <f t="shared" si="38"/>
        <v>5.2683963592889719E-4</v>
      </c>
      <c r="O176" s="16">
        <f t="shared" si="39"/>
        <v>4.9012264232850118</v>
      </c>
      <c r="P176" s="1">
        <f>'App MESURE'!T172</f>
        <v>3.5936059999364409</v>
      </c>
      <c r="Q176" s="84">
        <v>13.981537866666667</v>
      </c>
      <c r="R176" s="78">
        <f t="shared" si="33"/>
        <v>1.7098711715582957</v>
      </c>
    </row>
    <row r="177" spans="1:18" s="1" customFormat="1" x14ac:dyDescent="0.2">
      <c r="A177" s="17">
        <v>38322</v>
      </c>
      <c r="B177" s="1">
        <f t="shared" si="42"/>
        <v>12</v>
      </c>
      <c r="C177" s="47"/>
      <c r="D177" s="47"/>
      <c r="E177" s="47">
        <v>46.866666670000001</v>
      </c>
      <c r="F177" s="51">
        <v>46.866666666666625</v>
      </c>
      <c r="G177" s="16">
        <f t="shared" si="34"/>
        <v>6.8451577886039905</v>
      </c>
      <c r="H177" s="16">
        <f t="shared" si="35"/>
        <v>40.021508878062633</v>
      </c>
      <c r="I177" s="23">
        <f t="shared" si="40"/>
        <v>50.585376605399738</v>
      </c>
      <c r="J177" s="16">
        <f t="shared" si="32"/>
        <v>32.71786020758617</v>
      </c>
      <c r="K177" s="16">
        <f t="shared" si="36"/>
        <v>17.867516397813567</v>
      </c>
      <c r="L177" s="16">
        <f t="shared" si="37"/>
        <v>0</v>
      </c>
      <c r="M177" s="16">
        <f t="shared" si="41"/>
        <v>3.2290171234351762E-4</v>
      </c>
      <c r="N177" s="16">
        <f t="shared" si="38"/>
        <v>2.0019906165298092E-4</v>
      </c>
      <c r="O177" s="16">
        <f t="shared" si="39"/>
        <v>6.8453579876656434</v>
      </c>
      <c r="P177" s="1">
        <f>'App MESURE'!T173</f>
        <v>10.685028965316457</v>
      </c>
      <c r="Q177" s="84">
        <v>10.317245987096776</v>
      </c>
      <c r="R177" s="78">
        <f t="shared" si="33"/>
        <v>14.743073216613954</v>
      </c>
    </row>
    <row r="178" spans="1:18" s="1" customFormat="1" x14ac:dyDescent="0.2">
      <c r="A178" s="17">
        <v>38353</v>
      </c>
      <c r="B178" s="1">
        <f t="shared" si="42"/>
        <v>1</v>
      </c>
      <c r="C178" s="47"/>
      <c r="D178" s="47"/>
      <c r="E178" s="47">
        <v>2.8761904760000001</v>
      </c>
      <c r="F178" s="51">
        <v>2.8761904761904722</v>
      </c>
      <c r="G178" s="16">
        <f t="shared" si="34"/>
        <v>0</v>
      </c>
      <c r="H178" s="16">
        <f t="shared" si="35"/>
        <v>2.8761904761904722</v>
      </c>
      <c r="I178" s="23">
        <f t="shared" si="40"/>
        <v>20.74370687400404</v>
      </c>
      <c r="J178" s="16">
        <f t="shared" si="32"/>
        <v>18.211912992605097</v>
      </c>
      <c r="K178" s="16">
        <f t="shared" si="36"/>
        <v>2.5317938813989436</v>
      </c>
      <c r="L178" s="16">
        <f t="shared" si="37"/>
        <v>0</v>
      </c>
      <c r="M178" s="16">
        <f t="shared" si="41"/>
        <v>1.227026506905367E-4</v>
      </c>
      <c r="N178" s="16">
        <f t="shared" si="38"/>
        <v>7.6075643428132747E-5</v>
      </c>
      <c r="O178" s="16">
        <f t="shared" si="39"/>
        <v>7.6075643428132747E-5</v>
      </c>
      <c r="P178" s="1">
        <f>'App MESURE'!T174</f>
        <v>2.1433104009628114</v>
      </c>
      <c r="Q178" s="84">
        <v>8.5062787567741918</v>
      </c>
      <c r="R178" s="78">
        <f t="shared" si="33"/>
        <v>4.5934533732272333</v>
      </c>
    </row>
    <row r="179" spans="1:18" s="1" customFormat="1" x14ac:dyDescent="0.2">
      <c r="A179" s="17">
        <v>38384</v>
      </c>
      <c r="B179" s="1">
        <f t="shared" si="42"/>
        <v>2</v>
      </c>
      <c r="C179" s="47"/>
      <c r="D179" s="47"/>
      <c r="E179" s="47">
        <v>36.759523809999997</v>
      </c>
      <c r="F179" s="51">
        <v>36.759523809523685</v>
      </c>
      <c r="G179" s="16">
        <f t="shared" si="34"/>
        <v>4.5134557885945128</v>
      </c>
      <c r="H179" s="16">
        <f t="shared" si="35"/>
        <v>32.246068020929172</v>
      </c>
      <c r="I179" s="23">
        <f t="shared" si="40"/>
        <v>34.777861902328112</v>
      </c>
      <c r="J179" s="16">
        <f t="shared" si="32"/>
        <v>26.103117323738541</v>
      </c>
      <c r="K179" s="16">
        <f t="shared" si="36"/>
        <v>8.6747445785895714</v>
      </c>
      <c r="L179" s="16">
        <f t="shared" si="37"/>
        <v>0</v>
      </c>
      <c r="M179" s="16">
        <f t="shared" si="41"/>
        <v>4.6627007262403948E-5</v>
      </c>
      <c r="N179" s="16">
        <f t="shared" si="38"/>
        <v>2.8908744502690446E-5</v>
      </c>
      <c r="O179" s="16">
        <f t="shared" si="39"/>
        <v>4.5134846973390159</v>
      </c>
      <c r="P179" s="1">
        <f>'App MESURE'!T175</f>
        <v>1.4466969932219242</v>
      </c>
      <c r="Q179" s="84">
        <v>9.0771288357142854</v>
      </c>
      <c r="R179" s="78">
        <f t="shared" si="33"/>
        <v>9.4051868221237811</v>
      </c>
    </row>
    <row r="180" spans="1:18" s="1" customFormat="1" x14ac:dyDescent="0.2">
      <c r="A180" s="17">
        <v>38412</v>
      </c>
      <c r="B180" s="1">
        <f t="shared" si="42"/>
        <v>3</v>
      </c>
      <c r="C180" s="47"/>
      <c r="D180" s="47"/>
      <c r="E180" s="47">
        <v>20.514285709999999</v>
      </c>
      <c r="F180" s="51">
        <v>20.514285714285698</v>
      </c>
      <c r="G180" s="16">
        <f t="shared" si="34"/>
        <v>0.76570484723657783</v>
      </c>
      <c r="H180" s="16">
        <f t="shared" si="35"/>
        <v>19.748580867049121</v>
      </c>
      <c r="I180" s="23">
        <f t="shared" si="40"/>
        <v>28.423325445638692</v>
      </c>
      <c r="J180" s="16">
        <f t="shared" si="32"/>
        <v>25.679035206418497</v>
      </c>
      <c r="K180" s="16">
        <f t="shared" si="36"/>
        <v>2.7442902392201951</v>
      </c>
      <c r="L180" s="16">
        <f t="shared" si="37"/>
        <v>0</v>
      </c>
      <c r="M180" s="16">
        <f t="shared" si="41"/>
        <v>1.7718262759713502E-5</v>
      </c>
      <c r="N180" s="16">
        <f t="shared" si="38"/>
        <v>1.0985322911022371E-5</v>
      </c>
      <c r="O180" s="16">
        <f t="shared" si="39"/>
        <v>0.76571583255948883</v>
      </c>
      <c r="P180" s="1">
        <f>'App MESURE'!T176</f>
        <v>6.864231550308209</v>
      </c>
      <c r="Q180" s="84">
        <v>15.202196709677422</v>
      </c>
      <c r="R180" s="78">
        <f t="shared" si="33"/>
        <v>37.191893959628182</v>
      </c>
    </row>
    <row r="181" spans="1:18" s="1" customFormat="1" x14ac:dyDescent="0.2">
      <c r="A181" s="17">
        <v>38443</v>
      </c>
      <c r="B181" s="1">
        <f t="shared" si="42"/>
        <v>4</v>
      </c>
      <c r="C181" s="47"/>
      <c r="D181" s="47"/>
      <c r="E181" s="47">
        <v>1.4023809519999999</v>
      </c>
      <c r="F181" s="51">
        <v>1.4023809523809498</v>
      </c>
      <c r="G181" s="16">
        <f t="shared" si="34"/>
        <v>0</v>
      </c>
      <c r="H181" s="16">
        <f t="shared" si="35"/>
        <v>1.4023809523809498</v>
      </c>
      <c r="I181" s="23">
        <f t="shared" si="40"/>
        <v>4.1466711916011452</v>
      </c>
      <c r="J181" s="16">
        <f t="shared" si="32"/>
        <v>4.1380043998406242</v>
      </c>
      <c r="K181" s="16">
        <f t="shared" si="36"/>
        <v>8.6667917605209865E-3</v>
      </c>
      <c r="L181" s="16">
        <f t="shared" si="37"/>
        <v>0</v>
      </c>
      <c r="M181" s="16">
        <f t="shared" si="41"/>
        <v>6.7329398486911307E-6</v>
      </c>
      <c r="N181" s="16">
        <f t="shared" si="38"/>
        <v>4.1744227061885006E-6</v>
      </c>
      <c r="O181" s="16">
        <f t="shared" si="39"/>
        <v>4.1744227061885006E-6</v>
      </c>
      <c r="P181" s="1">
        <f>'App MESURE'!T177</f>
        <v>0.36837533500704428</v>
      </c>
      <c r="Q181" s="84">
        <v>16.156775883333335</v>
      </c>
      <c r="R181" s="78">
        <f t="shared" si="33"/>
        <v>0.13569731195025223</v>
      </c>
    </row>
    <row r="182" spans="1:18" s="1" customFormat="1" x14ac:dyDescent="0.2">
      <c r="A182" s="17">
        <v>38473</v>
      </c>
      <c r="B182" s="1">
        <f t="shared" si="42"/>
        <v>5</v>
      </c>
      <c r="C182" s="47"/>
      <c r="D182" s="47"/>
      <c r="E182" s="47">
        <v>23.083333329999999</v>
      </c>
      <c r="F182" s="51">
        <v>23.08333333333324</v>
      </c>
      <c r="G182" s="16">
        <f t="shared" si="34"/>
        <v>1.3583801023626392</v>
      </c>
      <c r="H182" s="16">
        <f t="shared" si="35"/>
        <v>21.724953230970602</v>
      </c>
      <c r="I182" s="23">
        <f t="shared" si="40"/>
        <v>21.733620022731124</v>
      </c>
      <c r="J182" s="16">
        <f t="shared" si="32"/>
        <v>21.041373059123543</v>
      </c>
      <c r="K182" s="16">
        <f t="shared" si="36"/>
        <v>0.69224696360758031</v>
      </c>
      <c r="L182" s="16">
        <f t="shared" si="37"/>
        <v>0</v>
      </c>
      <c r="M182" s="16">
        <f t="shared" si="41"/>
        <v>2.5585171425026301E-6</v>
      </c>
      <c r="N182" s="16">
        <f t="shared" si="38"/>
        <v>1.5862806283516307E-6</v>
      </c>
      <c r="O182" s="16">
        <f t="shared" si="39"/>
        <v>1.3583816886432676</v>
      </c>
      <c r="P182" s="1">
        <f>'App MESURE'!T178</f>
        <v>0</v>
      </c>
      <c r="Q182" s="84">
        <v>20.006545516129027</v>
      </c>
      <c r="R182" s="78">
        <f t="shared" si="33"/>
        <v>1.8452008120413352</v>
      </c>
    </row>
    <row r="183" spans="1:18" s="1" customFormat="1" x14ac:dyDescent="0.2">
      <c r="A183" s="17">
        <v>38504</v>
      </c>
      <c r="B183" s="1">
        <f t="shared" si="42"/>
        <v>6</v>
      </c>
      <c r="C183" s="47"/>
      <c r="D183" s="47"/>
      <c r="E183" s="47">
        <v>4.766666667</v>
      </c>
      <c r="F183" s="51">
        <v>4.7666666666666586</v>
      </c>
      <c r="G183" s="16">
        <f t="shared" si="34"/>
        <v>0</v>
      </c>
      <c r="H183" s="16">
        <f t="shared" si="35"/>
        <v>4.7666666666666586</v>
      </c>
      <c r="I183" s="23">
        <f t="shared" si="40"/>
        <v>5.4589136302742389</v>
      </c>
      <c r="J183" s="16">
        <f t="shared" si="32"/>
        <v>5.4524935984369343</v>
      </c>
      <c r="K183" s="16">
        <f t="shared" si="36"/>
        <v>6.4200318373046628E-3</v>
      </c>
      <c r="L183" s="16">
        <f t="shared" si="37"/>
        <v>0</v>
      </c>
      <c r="M183" s="16">
        <f t="shared" si="41"/>
        <v>9.7223651415099938E-7</v>
      </c>
      <c r="N183" s="16">
        <f t="shared" si="38"/>
        <v>6.0278663877361964E-7</v>
      </c>
      <c r="O183" s="16">
        <f t="shared" si="39"/>
        <v>6.0278663877361964E-7</v>
      </c>
      <c r="P183" s="1">
        <f>'App MESURE'!T179</f>
        <v>4.6119744494232071</v>
      </c>
      <c r="Q183" s="84">
        <v>24.137186633333332</v>
      </c>
      <c r="R183" s="78">
        <f t="shared" si="33"/>
        <v>21.270302762059707</v>
      </c>
    </row>
    <row r="184" spans="1:18" s="1" customFormat="1" x14ac:dyDescent="0.2">
      <c r="A184" s="17">
        <v>38534</v>
      </c>
      <c r="B184" s="1">
        <f t="shared" si="42"/>
        <v>7</v>
      </c>
      <c r="C184" s="47"/>
      <c r="D184" s="47"/>
      <c r="E184" s="47">
        <v>1.2785714290000001</v>
      </c>
      <c r="F184" s="51">
        <v>1.2785714285714274</v>
      </c>
      <c r="G184" s="16">
        <f t="shared" si="34"/>
        <v>0</v>
      </c>
      <c r="H184" s="16">
        <f t="shared" si="35"/>
        <v>1.2785714285714274</v>
      </c>
      <c r="I184" s="23">
        <f t="shared" si="40"/>
        <v>1.284991460408732</v>
      </c>
      <c r="J184" s="16">
        <f t="shared" si="32"/>
        <v>1.2849082455758614</v>
      </c>
      <c r="K184" s="16">
        <f t="shared" si="36"/>
        <v>8.321483287065945E-5</v>
      </c>
      <c r="L184" s="16">
        <f t="shared" si="37"/>
        <v>0</v>
      </c>
      <c r="M184" s="16">
        <f t="shared" si="41"/>
        <v>3.6944987537737974E-7</v>
      </c>
      <c r="N184" s="16">
        <f t="shared" si="38"/>
        <v>2.2905892273397543E-7</v>
      </c>
      <c r="O184" s="16">
        <f t="shared" si="39"/>
        <v>2.2905892273397543E-7</v>
      </c>
      <c r="P184" s="1">
        <f>'App MESURE'!T180</f>
        <v>4.9360466725509665E-2</v>
      </c>
      <c r="Q184" s="84">
        <v>24.193856387096776</v>
      </c>
      <c r="R184" s="78">
        <f t="shared" si="33"/>
        <v>2.4364330625019472E-3</v>
      </c>
    </row>
    <row r="185" spans="1:18" s="1" customFormat="1" ht="13.5" thickBot="1" x14ac:dyDescent="0.25">
      <c r="A185" s="17">
        <v>38565</v>
      </c>
      <c r="B185" s="4">
        <f t="shared" si="42"/>
        <v>8</v>
      </c>
      <c r="C185" s="48"/>
      <c r="D185" s="48"/>
      <c r="E185" s="48">
        <v>2.1857142860000001</v>
      </c>
      <c r="F185" s="58">
        <v>2.1857142857142815</v>
      </c>
      <c r="G185" s="25">
        <f t="shared" si="34"/>
        <v>0</v>
      </c>
      <c r="H185" s="25">
        <f t="shared" si="35"/>
        <v>2.1857142857142815</v>
      </c>
      <c r="I185" s="24">
        <f t="shared" si="40"/>
        <v>2.1857975005471522</v>
      </c>
      <c r="J185" s="25">
        <f t="shared" si="32"/>
        <v>2.1854597237786169</v>
      </c>
      <c r="K185" s="25">
        <f t="shared" si="36"/>
        <v>3.3777676853530281E-4</v>
      </c>
      <c r="L185" s="25">
        <f t="shared" si="37"/>
        <v>0</v>
      </c>
      <c r="M185" s="25">
        <f t="shared" si="41"/>
        <v>1.4039095264340431E-7</v>
      </c>
      <c r="N185" s="25">
        <f t="shared" si="38"/>
        <v>8.704239063891067E-8</v>
      </c>
      <c r="O185" s="25">
        <f t="shared" si="39"/>
        <v>8.704239063891067E-8</v>
      </c>
      <c r="P185" s="4">
        <f>'App MESURE'!T181</f>
        <v>0</v>
      </c>
      <c r="Q185" s="85">
        <v>25.576571483870975</v>
      </c>
      <c r="R185" s="79">
        <f t="shared" si="33"/>
        <v>7.5763777681367246E-15</v>
      </c>
    </row>
    <row r="186" spans="1:18" s="1" customFormat="1" x14ac:dyDescent="0.2">
      <c r="A186" s="17">
        <v>38596</v>
      </c>
      <c r="B186" s="1">
        <f t="shared" si="42"/>
        <v>9</v>
      </c>
      <c r="C186" s="47"/>
      <c r="D186" s="47"/>
      <c r="E186" s="47">
        <v>2.2428571430000002</v>
      </c>
      <c r="F186" s="51">
        <v>2.2428571428571407</v>
      </c>
      <c r="G186" s="16">
        <f t="shared" si="34"/>
        <v>0</v>
      </c>
      <c r="H186" s="16">
        <f t="shared" si="35"/>
        <v>2.2428571428571407</v>
      </c>
      <c r="I186" s="23">
        <f t="shared" si="40"/>
        <v>2.243194919625676</v>
      </c>
      <c r="J186" s="16">
        <f t="shared" si="32"/>
        <v>2.2426221757879796</v>
      </c>
      <c r="K186" s="16">
        <f t="shared" si="36"/>
        <v>5.7274383769634341E-4</v>
      </c>
      <c r="L186" s="16">
        <f t="shared" si="37"/>
        <v>0</v>
      </c>
      <c r="M186" s="16">
        <f t="shared" si="41"/>
        <v>5.3348562004493638E-8</v>
      </c>
      <c r="N186" s="16">
        <f t="shared" si="38"/>
        <v>3.3076108442786055E-8</v>
      </c>
      <c r="O186" s="16">
        <f t="shared" si="39"/>
        <v>3.3076108442786055E-8</v>
      </c>
      <c r="P186" s="1">
        <f>'App MESURE'!T182</f>
        <v>0</v>
      </c>
      <c r="Q186" s="84">
        <v>22.358637466666668</v>
      </c>
      <c r="R186" s="78">
        <f t="shared" si="33"/>
        <v>1.094028949718943E-15</v>
      </c>
    </row>
    <row r="187" spans="1:18" s="1" customFormat="1" x14ac:dyDescent="0.2">
      <c r="A187" s="17">
        <v>38626</v>
      </c>
      <c r="B187" s="1">
        <f t="shared" si="42"/>
        <v>10</v>
      </c>
      <c r="C187" s="47"/>
      <c r="D187" s="47"/>
      <c r="E187" s="47">
        <v>21.5952381</v>
      </c>
      <c r="F187" s="51">
        <v>21.595238095238074</v>
      </c>
      <c r="G187" s="16">
        <f t="shared" si="34"/>
        <v>1.0150788656121466</v>
      </c>
      <c r="H187" s="16">
        <f t="shared" si="35"/>
        <v>20.580159229625927</v>
      </c>
      <c r="I187" s="23">
        <f t="shared" si="40"/>
        <v>20.580731973463624</v>
      </c>
      <c r="J187" s="16">
        <f t="shared" si="32"/>
        <v>20.029455505488116</v>
      </c>
      <c r="K187" s="16">
        <f t="shared" si="36"/>
        <v>0.55127646797550867</v>
      </c>
      <c r="L187" s="16">
        <f t="shared" si="37"/>
        <v>0</v>
      </c>
      <c r="M187" s="16">
        <f t="shared" si="41"/>
        <v>2.0272453561707583E-8</v>
      </c>
      <c r="N187" s="16">
        <f t="shared" si="38"/>
        <v>1.2568921208258702E-8</v>
      </c>
      <c r="O187" s="16">
        <f t="shared" si="39"/>
        <v>1.0150788781810678</v>
      </c>
      <c r="P187" s="1">
        <f>'App MESURE'!T183</f>
        <v>2.6127730330904773</v>
      </c>
      <c r="Q187" s="84">
        <v>20.515251967741932</v>
      </c>
      <c r="R187" s="78">
        <f t="shared" si="33"/>
        <v>2.5526266126316921</v>
      </c>
    </row>
    <row r="188" spans="1:18" s="1" customFormat="1" x14ac:dyDescent="0.2">
      <c r="A188" s="17">
        <v>38657</v>
      </c>
      <c r="B188" s="1">
        <f t="shared" si="42"/>
        <v>11</v>
      </c>
      <c r="C188" s="47"/>
      <c r="D188" s="47"/>
      <c r="E188" s="47">
        <v>83.295238100000006</v>
      </c>
      <c r="F188" s="51">
        <v>83.295238095237963</v>
      </c>
      <c r="G188" s="16">
        <f t="shared" si="34"/>
        <v>15.249172064256436</v>
      </c>
      <c r="H188" s="16">
        <f t="shared" si="35"/>
        <v>68.046066030981521</v>
      </c>
      <c r="I188" s="23">
        <f t="shared" si="40"/>
        <v>68.597342498957033</v>
      </c>
      <c r="J188" s="16">
        <f t="shared" si="32"/>
        <v>42.259502734473081</v>
      </c>
      <c r="K188" s="16">
        <f t="shared" si="36"/>
        <v>26.337839764483952</v>
      </c>
      <c r="L188" s="16">
        <f t="shared" si="37"/>
        <v>0.31941312927563781</v>
      </c>
      <c r="M188" s="16">
        <f t="shared" si="41"/>
        <v>0.31941313697917018</v>
      </c>
      <c r="N188" s="16">
        <f t="shared" si="38"/>
        <v>0.19803614492708552</v>
      </c>
      <c r="O188" s="16">
        <f t="shared" si="39"/>
        <v>15.447208209183522</v>
      </c>
      <c r="P188" s="1">
        <f>'App MESURE'!T184</f>
        <v>15.527695681189813</v>
      </c>
      <c r="Q188" s="84">
        <v>13.61211338333333</v>
      </c>
      <c r="R188" s="78">
        <f t="shared" si="33"/>
        <v>6.478233149963571E-3</v>
      </c>
    </row>
    <row r="189" spans="1:18" s="1" customFormat="1" x14ac:dyDescent="0.2">
      <c r="A189" s="17">
        <v>38687</v>
      </c>
      <c r="B189" s="1">
        <f t="shared" si="42"/>
        <v>12</v>
      </c>
      <c r="C189" s="47"/>
      <c r="D189" s="47"/>
      <c r="E189" s="47">
        <v>38.483333330000001</v>
      </c>
      <c r="F189" s="51">
        <v>38.483333333333249</v>
      </c>
      <c r="G189" s="16">
        <f t="shared" si="34"/>
        <v>4.9111359412463118</v>
      </c>
      <c r="H189" s="16">
        <f t="shared" si="35"/>
        <v>33.572197392086935</v>
      </c>
      <c r="I189" s="23">
        <f t="shared" si="40"/>
        <v>59.590624027295249</v>
      </c>
      <c r="J189" s="16">
        <f t="shared" si="32"/>
        <v>35.516601574886685</v>
      </c>
      <c r="K189" s="16">
        <f t="shared" si="36"/>
        <v>24.074022452408563</v>
      </c>
      <c r="L189" s="16">
        <f t="shared" si="37"/>
        <v>0</v>
      </c>
      <c r="M189" s="16">
        <f t="shared" si="41"/>
        <v>0.12137699205208466</v>
      </c>
      <c r="N189" s="16">
        <f t="shared" si="38"/>
        <v>7.5253735072292494E-2</v>
      </c>
      <c r="O189" s="16">
        <f t="shared" si="39"/>
        <v>4.9863896763186046</v>
      </c>
      <c r="P189" s="1">
        <f>'App MESURE'!T185</f>
        <v>3.4262212230529259</v>
      </c>
      <c r="Q189" s="84">
        <v>10.773806661290321</v>
      </c>
      <c r="R189" s="78">
        <f t="shared" si="33"/>
        <v>2.4341256025654205</v>
      </c>
    </row>
    <row r="190" spans="1:18" s="1" customFormat="1" x14ac:dyDescent="0.2">
      <c r="A190" s="17">
        <v>38718</v>
      </c>
      <c r="B190" s="1">
        <f t="shared" si="42"/>
        <v>1</v>
      </c>
      <c r="C190" s="47"/>
      <c r="D190" s="47"/>
      <c r="E190" s="47">
        <v>115.1119048</v>
      </c>
      <c r="F190" s="51">
        <v>115.11190476190457</v>
      </c>
      <c r="G190" s="16">
        <f t="shared" si="34"/>
        <v>22.589227146971712</v>
      </c>
      <c r="H190" s="16">
        <f t="shared" si="35"/>
        <v>92.52267761493286</v>
      </c>
      <c r="I190" s="23">
        <f t="shared" si="40"/>
        <v>116.59670006734143</v>
      </c>
      <c r="J190" s="16">
        <f t="shared" si="32"/>
        <v>37.005775567781313</v>
      </c>
      <c r="K190" s="16">
        <f t="shared" si="36"/>
        <v>79.590924499560117</v>
      </c>
      <c r="L190" s="16">
        <f t="shared" si="37"/>
        <v>47.085826642587051</v>
      </c>
      <c r="M190" s="16">
        <f t="shared" si="41"/>
        <v>47.131949899566841</v>
      </c>
      <c r="N190" s="16">
        <f t="shared" si="38"/>
        <v>29.221808937731442</v>
      </c>
      <c r="O190" s="16">
        <f t="shared" si="39"/>
        <v>51.811036084703154</v>
      </c>
      <c r="P190" s="1">
        <f>'App MESURE'!T186</f>
        <v>59.588796045421887</v>
      </c>
      <c r="Q190" s="84">
        <v>8.8926342580645166</v>
      </c>
      <c r="R190" s="78">
        <f t="shared" si="33"/>
        <v>60.49355000655946</v>
      </c>
    </row>
    <row r="191" spans="1:18" s="1" customFormat="1" x14ac:dyDescent="0.2">
      <c r="A191" s="17">
        <v>38749</v>
      </c>
      <c r="B191" s="1">
        <f t="shared" si="42"/>
        <v>2</v>
      </c>
      <c r="C191" s="47"/>
      <c r="D191" s="47"/>
      <c r="E191" s="47">
        <v>73.228571430000002</v>
      </c>
      <c r="F191" s="51">
        <v>73.228571428571158</v>
      </c>
      <c r="G191" s="16">
        <f t="shared" si="34"/>
        <v>12.92680785788656</v>
      </c>
      <c r="H191" s="16">
        <f t="shared" si="35"/>
        <v>60.301763570684599</v>
      </c>
      <c r="I191" s="23">
        <f t="shared" si="40"/>
        <v>92.80686142765768</v>
      </c>
      <c r="J191" s="16">
        <f t="shared" si="32"/>
        <v>39.731592464031493</v>
      </c>
      <c r="K191" s="16">
        <f t="shared" si="36"/>
        <v>53.075268963626186</v>
      </c>
      <c r="L191" s="16">
        <f t="shared" si="37"/>
        <v>23.799999773796603</v>
      </c>
      <c r="M191" s="16">
        <f t="shared" si="41"/>
        <v>41.71014073563201</v>
      </c>
      <c r="N191" s="16">
        <f t="shared" si="38"/>
        <v>25.860287256091844</v>
      </c>
      <c r="O191" s="16">
        <f t="shared" si="39"/>
        <v>38.787095113978403</v>
      </c>
      <c r="P191" s="1">
        <f>'App MESURE'!T187</f>
        <v>21.887385424185876</v>
      </c>
      <c r="Q191" s="84">
        <v>10.683571982142857</v>
      </c>
      <c r="R191" s="78">
        <f t="shared" si="33"/>
        <v>285.60018759926743</v>
      </c>
    </row>
    <row r="192" spans="1:18" s="1" customFormat="1" x14ac:dyDescent="0.2">
      <c r="A192" s="17">
        <v>38777</v>
      </c>
      <c r="B192" s="1">
        <f t="shared" si="42"/>
        <v>3</v>
      </c>
      <c r="C192" s="47"/>
      <c r="D192" s="47"/>
      <c r="E192" s="47">
        <v>36.626190479999998</v>
      </c>
      <c r="F192" s="51">
        <v>36.626190476190445</v>
      </c>
      <c r="G192" s="16">
        <f t="shared" si="34"/>
        <v>4.4826959977816889</v>
      </c>
      <c r="H192" s="16">
        <f t="shared" si="35"/>
        <v>32.143494478408755</v>
      </c>
      <c r="I192" s="23">
        <f t="shared" si="40"/>
        <v>61.418763668238341</v>
      </c>
      <c r="J192" s="16">
        <f t="shared" si="32"/>
        <v>40.79382099183448</v>
      </c>
      <c r="K192" s="16">
        <f t="shared" si="36"/>
        <v>20.624942676403862</v>
      </c>
      <c r="L192" s="16">
        <f t="shared" si="37"/>
        <v>0</v>
      </c>
      <c r="M192" s="16">
        <f t="shared" si="41"/>
        <v>15.849853479540165</v>
      </c>
      <c r="N192" s="16">
        <f t="shared" si="38"/>
        <v>9.826909157314903</v>
      </c>
      <c r="O192" s="16">
        <f t="shared" si="39"/>
        <v>14.309605155096591</v>
      </c>
      <c r="P192" s="1">
        <f>'App MESURE'!T188</f>
        <v>13.210972683107853</v>
      </c>
      <c r="Q192" s="84">
        <v>13.858768612903226</v>
      </c>
      <c r="R192" s="78">
        <f t="shared" si="33"/>
        <v>1.2069933085080855</v>
      </c>
    </row>
    <row r="193" spans="1:18" s="1" customFormat="1" x14ac:dyDescent="0.2">
      <c r="A193" s="17">
        <v>38808</v>
      </c>
      <c r="B193" s="1">
        <f t="shared" si="42"/>
        <v>4</v>
      </c>
      <c r="C193" s="47"/>
      <c r="D193" s="47"/>
      <c r="E193" s="47">
        <v>19.038095240000001</v>
      </c>
      <c r="F193" s="51">
        <v>19.03809523809522</v>
      </c>
      <c r="G193" s="16">
        <f t="shared" si="34"/>
        <v>0.42515002038007221</v>
      </c>
      <c r="H193" s="16">
        <f t="shared" si="35"/>
        <v>18.612945217715147</v>
      </c>
      <c r="I193" s="23">
        <f t="shared" si="40"/>
        <v>39.237887894119012</v>
      </c>
      <c r="J193" s="16">
        <f t="shared" si="32"/>
        <v>33.862804267075639</v>
      </c>
      <c r="K193" s="16">
        <f t="shared" si="36"/>
        <v>5.3750836270433737</v>
      </c>
      <c r="L193" s="16">
        <f t="shared" si="37"/>
        <v>0</v>
      </c>
      <c r="M193" s="16">
        <f t="shared" si="41"/>
        <v>6.0229443222252623</v>
      </c>
      <c r="N193" s="16">
        <f t="shared" si="38"/>
        <v>3.7342254797796626</v>
      </c>
      <c r="O193" s="16">
        <f t="shared" si="39"/>
        <v>4.1593755001597348</v>
      </c>
      <c r="P193" s="1">
        <f>'App MESURE'!T189</f>
        <v>0.73521466933613</v>
      </c>
      <c r="Q193" s="84">
        <v>16.807467650000003</v>
      </c>
      <c r="R193" s="78">
        <f t="shared" si="33"/>
        <v>11.724877395346599</v>
      </c>
    </row>
    <row r="194" spans="1:18" s="1" customFormat="1" x14ac:dyDescent="0.2">
      <c r="A194" s="17">
        <v>38838</v>
      </c>
      <c r="B194" s="1">
        <f t="shared" si="42"/>
        <v>5</v>
      </c>
      <c r="C194" s="47"/>
      <c r="D194" s="47"/>
      <c r="E194" s="47">
        <v>22.72380952</v>
      </c>
      <c r="F194" s="51">
        <v>22.723809523809454</v>
      </c>
      <c r="G194" s="16">
        <f t="shared" si="34"/>
        <v>1.2754385235637216</v>
      </c>
      <c r="H194" s="16">
        <f t="shared" si="35"/>
        <v>21.448371000245732</v>
      </c>
      <c r="I194" s="23">
        <f t="shared" si="40"/>
        <v>26.823454627289106</v>
      </c>
      <c r="J194" s="16">
        <f t="shared" si="32"/>
        <v>25.661893966298614</v>
      </c>
      <c r="K194" s="16">
        <f t="shared" si="36"/>
        <v>1.1615606609904923</v>
      </c>
      <c r="L194" s="16">
        <f t="shared" si="37"/>
        <v>0</v>
      </c>
      <c r="M194" s="16">
        <f t="shared" si="41"/>
        <v>2.2887188424455998</v>
      </c>
      <c r="N194" s="16">
        <f t="shared" si="38"/>
        <v>1.4190056823162718</v>
      </c>
      <c r="O194" s="16">
        <f t="shared" si="39"/>
        <v>2.6944442058799933</v>
      </c>
      <c r="P194" s="1">
        <f>'App MESURE'!T190</f>
        <v>3.3084839519537605</v>
      </c>
      <c r="Q194" s="84">
        <v>20.682265677419355</v>
      </c>
      <c r="R194" s="78">
        <f t="shared" si="33"/>
        <v>0.37704480975833654</v>
      </c>
    </row>
    <row r="195" spans="1:18" s="1" customFormat="1" x14ac:dyDescent="0.2">
      <c r="A195" s="17">
        <v>38869</v>
      </c>
      <c r="B195" s="1">
        <f t="shared" si="42"/>
        <v>6</v>
      </c>
      <c r="C195" s="47"/>
      <c r="D195" s="47"/>
      <c r="E195" s="47">
        <v>20.52380952</v>
      </c>
      <c r="F195" s="51">
        <v>20.523809523809447</v>
      </c>
      <c r="G195" s="16">
        <f t="shared" si="34"/>
        <v>0.76790197515176717</v>
      </c>
      <c r="H195" s="16">
        <f t="shared" si="35"/>
        <v>19.755907548657682</v>
      </c>
      <c r="I195" s="23">
        <f t="shared" si="40"/>
        <v>20.917468209648174</v>
      </c>
      <c r="J195" s="16">
        <f t="shared" si="32"/>
        <v>20.467671498359202</v>
      </c>
      <c r="K195" s="16">
        <f t="shared" si="36"/>
        <v>0.44979671128897181</v>
      </c>
      <c r="L195" s="16">
        <f t="shared" si="37"/>
        <v>0</v>
      </c>
      <c r="M195" s="16">
        <f t="shared" si="41"/>
        <v>0.86971316012932798</v>
      </c>
      <c r="N195" s="16">
        <f t="shared" si="38"/>
        <v>0.53922215928018336</v>
      </c>
      <c r="O195" s="16">
        <f t="shared" si="39"/>
        <v>1.3071241344319504</v>
      </c>
      <c r="P195" s="1">
        <f>'App MESURE'!T191</f>
        <v>4.3215114246671114</v>
      </c>
      <c r="Q195" s="84">
        <v>22.356191033333332</v>
      </c>
      <c r="R195" s="78">
        <f t="shared" si="33"/>
        <v>9.0865307355312765</v>
      </c>
    </row>
    <row r="196" spans="1:18" s="1" customFormat="1" x14ac:dyDescent="0.2">
      <c r="A196" s="17">
        <v>38899</v>
      </c>
      <c r="B196" s="1">
        <f t="shared" si="42"/>
        <v>7</v>
      </c>
      <c r="C196" s="47"/>
      <c r="D196" s="47"/>
      <c r="E196" s="47">
        <v>4.621428571</v>
      </c>
      <c r="F196" s="51">
        <v>4.6214285714285595</v>
      </c>
      <c r="G196" s="16">
        <f t="shared" si="34"/>
        <v>0</v>
      </c>
      <c r="H196" s="16">
        <f t="shared" si="35"/>
        <v>4.6214285714285595</v>
      </c>
      <c r="I196" s="23">
        <f t="shared" si="40"/>
        <v>5.0712252827175313</v>
      </c>
      <c r="J196" s="16">
        <f t="shared" si="32"/>
        <v>5.0674392396839698</v>
      </c>
      <c r="K196" s="16">
        <f t="shared" si="36"/>
        <v>3.7860430335614481E-3</v>
      </c>
      <c r="L196" s="16">
        <f t="shared" si="37"/>
        <v>0</v>
      </c>
      <c r="M196" s="16">
        <f t="shared" si="41"/>
        <v>0.33049100084914462</v>
      </c>
      <c r="N196" s="16">
        <f t="shared" si="38"/>
        <v>0.20490442052646968</v>
      </c>
      <c r="O196" s="16">
        <f t="shared" si="39"/>
        <v>0.20490442052646968</v>
      </c>
      <c r="P196" s="1">
        <f>'App MESURE'!T192</f>
        <v>1.9339769159088323</v>
      </c>
      <c r="Q196" s="84">
        <v>26.352069516129031</v>
      </c>
      <c r="R196" s="78">
        <f t="shared" si="33"/>
        <v>2.9896916942877905</v>
      </c>
    </row>
    <row r="197" spans="1:18" s="1" customFormat="1" ht="13.5" thickBot="1" x14ac:dyDescent="0.25">
      <c r="A197" s="17">
        <v>38930</v>
      </c>
      <c r="B197" s="4">
        <f t="shared" si="42"/>
        <v>8</v>
      </c>
      <c r="C197" s="48"/>
      <c r="D197" s="48"/>
      <c r="E197" s="48">
        <v>3.0404761900000001</v>
      </c>
      <c r="F197" s="58">
        <v>3.0404761904761837</v>
      </c>
      <c r="G197" s="25">
        <f t="shared" si="34"/>
        <v>0</v>
      </c>
      <c r="H197" s="25">
        <f t="shared" si="35"/>
        <v>3.0404761904761837</v>
      </c>
      <c r="I197" s="24">
        <f t="shared" si="40"/>
        <v>3.0442622335097451</v>
      </c>
      <c r="J197" s="25">
        <f t="shared" si="32"/>
        <v>3.043300555834374</v>
      </c>
      <c r="K197" s="25">
        <f t="shared" si="36"/>
        <v>9.6167767537114202E-4</v>
      </c>
      <c r="L197" s="25">
        <f t="shared" si="37"/>
        <v>0</v>
      </c>
      <c r="M197" s="25">
        <f t="shared" si="41"/>
        <v>0.12558658032267495</v>
      </c>
      <c r="N197" s="25">
        <f t="shared" si="38"/>
        <v>7.7863679800058469E-2</v>
      </c>
      <c r="O197" s="25">
        <f t="shared" si="39"/>
        <v>7.7863679800058469E-2</v>
      </c>
      <c r="P197" s="4">
        <f>'App MESURE'!T193</f>
        <v>0.9097087886234122</v>
      </c>
      <c r="Q197" s="85">
        <v>25.196969290322581</v>
      </c>
      <c r="R197" s="79">
        <f t="shared" si="33"/>
        <v>0.69196628507333724</v>
      </c>
    </row>
    <row r="198" spans="1:18" s="1" customFormat="1" x14ac:dyDescent="0.2">
      <c r="A198" s="17">
        <v>38961</v>
      </c>
      <c r="B198" s="1">
        <f t="shared" si="42"/>
        <v>9</v>
      </c>
      <c r="C198" s="47"/>
      <c r="D198" s="47"/>
      <c r="E198" s="47">
        <v>8.9095238099999996</v>
      </c>
      <c r="F198" s="51">
        <v>8.9095238095237868</v>
      </c>
      <c r="G198" s="16">
        <f t="shared" si="34"/>
        <v>0</v>
      </c>
      <c r="H198" s="16">
        <f t="shared" si="35"/>
        <v>8.9095238095237868</v>
      </c>
      <c r="I198" s="23">
        <f t="shared" si="40"/>
        <v>8.910485487199157</v>
      </c>
      <c r="J198" s="16">
        <f t="shared" si="32"/>
        <v>8.8802105226475909</v>
      </c>
      <c r="K198" s="16">
        <f t="shared" si="36"/>
        <v>3.0274964551566086E-2</v>
      </c>
      <c r="L198" s="16">
        <f t="shared" si="37"/>
        <v>0</v>
      </c>
      <c r="M198" s="16">
        <f t="shared" si="41"/>
        <v>4.7722900522616477E-2</v>
      </c>
      <c r="N198" s="16">
        <f t="shared" si="38"/>
        <v>2.9588198324022215E-2</v>
      </c>
      <c r="O198" s="16">
        <f t="shared" si="39"/>
        <v>2.9588198324022215E-2</v>
      </c>
      <c r="P198" s="1">
        <f>'App MESURE'!T194</f>
        <v>1.4419868433597098</v>
      </c>
      <c r="Q198" s="84">
        <v>23.5356223</v>
      </c>
      <c r="R198" s="78">
        <f t="shared" si="33"/>
        <v>1.9948699324986461</v>
      </c>
    </row>
    <row r="199" spans="1:18" s="1" customFormat="1" x14ac:dyDescent="0.2">
      <c r="A199" s="17">
        <v>38991</v>
      </c>
      <c r="B199" s="1">
        <f t="shared" si="42"/>
        <v>10</v>
      </c>
      <c r="C199" s="47"/>
      <c r="D199" s="47"/>
      <c r="E199" s="47">
        <v>21.254761899999998</v>
      </c>
      <c r="F199" s="51">
        <v>21.254761904761896</v>
      </c>
      <c r="G199" s="16">
        <f t="shared" si="34"/>
        <v>0.93653154264363292</v>
      </c>
      <c r="H199" s="16">
        <f t="shared" si="35"/>
        <v>20.318230362118264</v>
      </c>
      <c r="I199" s="23">
        <f t="shared" si="40"/>
        <v>20.34850532666983</v>
      </c>
      <c r="J199" s="16">
        <f t="shared" ref="J199:J262" si="43">I199/SQRT(1+(I199/($K$2*(300+(25*Q199)+0.05*(Q199)^3)))^2)</f>
        <v>19.835082577141954</v>
      </c>
      <c r="K199" s="16">
        <f t="shared" si="36"/>
        <v>0.51342274952787648</v>
      </c>
      <c r="L199" s="16">
        <f t="shared" si="37"/>
        <v>0</v>
      </c>
      <c r="M199" s="16">
        <f t="shared" si="41"/>
        <v>1.8134702198594262E-2</v>
      </c>
      <c r="N199" s="16">
        <f t="shared" si="38"/>
        <v>1.1243515363128441E-2</v>
      </c>
      <c r="O199" s="16">
        <f t="shared" si="39"/>
        <v>0.94777505800676132</v>
      </c>
      <c r="P199" s="1">
        <f>'App MESURE'!T195</f>
        <v>1.2525666930127519</v>
      </c>
      <c r="Q199" s="84">
        <v>20.794192419354843</v>
      </c>
      <c r="R199" s="78">
        <f t="shared" ref="R199:R262" si="44">(P199-O199)^2</f>
        <v>9.2897940769625001E-2</v>
      </c>
    </row>
    <row r="200" spans="1:18" s="1" customFormat="1" x14ac:dyDescent="0.2">
      <c r="A200" s="17">
        <v>39022</v>
      </c>
      <c r="B200" s="1">
        <f t="shared" si="42"/>
        <v>11</v>
      </c>
      <c r="C200" s="47"/>
      <c r="D200" s="47"/>
      <c r="E200" s="47">
        <v>21.247619050000001</v>
      </c>
      <c r="F200" s="51">
        <v>21.247619047619033</v>
      </c>
      <c r="G200" s="16">
        <f t="shared" si="34"/>
        <v>0.93488369670722904</v>
      </c>
      <c r="H200" s="16">
        <f t="shared" si="35"/>
        <v>20.312735350911804</v>
      </c>
      <c r="I200" s="23">
        <f t="shared" si="40"/>
        <v>20.826158100439681</v>
      </c>
      <c r="J200" s="16">
        <f t="shared" si="43"/>
        <v>19.90585962245498</v>
      </c>
      <c r="K200" s="16">
        <f t="shared" si="36"/>
        <v>0.92029847798470144</v>
      </c>
      <c r="L200" s="16">
        <f t="shared" si="37"/>
        <v>0</v>
      </c>
      <c r="M200" s="16">
        <f t="shared" si="41"/>
        <v>6.8911868354658203E-3</v>
      </c>
      <c r="N200" s="16">
        <f t="shared" si="38"/>
        <v>4.2725358379888086E-3</v>
      </c>
      <c r="O200" s="16">
        <f t="shared" si="39"/>
        <v>0.93915623254521785</v>
      </c>
      <c r="P200" s="1">
        <f>'App MESURE'!T196</f>
        <v>0.52737788794610241</v>
      </c>
      <c r="Q200" s="84">
        <v>16.950850483333333</v>
      </c>
      <c r="R200" s="78">
        <f t="shared" si="44"/>
        <v>0.16956140508078787</v>
      </c>
    </row>
    <row r="201" spans="1:18" s="1" customFormat="1" x14ac:dyDescent="0.2">
      <c r="A201" s="17">
        <v>39052</v>
      </c>
      <c r="B201" s="1">
        <f t="shared" si="42"/>
        <v>12</v>
      </c>
      <c r="C201" s="47"/>
      <c r="D201" s="47"/>
      <c r="E201" s="47">
        <v>17.86904762</v>
      </c>
      <c r="F201" s="51">
        <v>17.869047619047585</v>
      </c>
      <c r="G201" s="16">
        <f t="shared" si="34"/>
        <v>0.15545256878886834</v>
      </c>
      <c r="H201" s="16">
        <f t="shared" si="35"/>
        <v>17.713595050258718</v>
      </c>
      <c r="I201" s="23">
        <f t="shared" si="40"/>
        <v>18.633893528243419</v>
      </c>
      <c r="J201" s="16">
        <f t="shared" si="43"/>
        <v>17.135101096743941</v>
      </c>
      <c r="K201" s="16">
        <f t="shared" si="36"/>
        <v>1.4987924314994778</v>
      </c>
      <c r="L201" s="16">
        <f t="shared" si="37"/>
        <v>0</v>
      </c>
      <c r="M201" s="16">
        <f t="shared" si="41"/>
        <v>2.6186509974770117E-3</v>
      </c>
      <c r="N201" s="16">
        <f t="shared" si="38"/>
        <v>1.6235636184357472E-3</v>
      </c>
      <c r="O201" s="16">
        <f t="shared" si="39"/>
        <v>0.15707613240730409</v>
      </c>
      <c r="P201" s="1">
        <f>'App MESURE'!T197</f>
        <v>0.66572558860947006</v>
      </c>
      <c r="Q201" s="84">
        <v>10.562210535483867</v>
      </c>
      <c r="R201" s="78">
        <f t="shared" si="44"/>
        <v>0.25872426929475911</v>
      </c>
    </row>
    <row r="202" spans="1:18" s="1" customFormat="1" x14ac:dyDescent="0.2">
      <c r="A202" s="17">
        <v>39083</v>
      </c>
      <c r="B202" s="1">
        <f t="shared" si="42"/>
        <v>1</v>
      </c>
      <c r="C202" s="47"/>
      <c r="D202" s="47"/>
      <c r="E202" s="47">
        <v>19.647619049999999</v>
      </c>
      <c r="F202" s="51">
        <v>19.647619047619028</v>
      </c>
      <c r="G202" s="16">
        <f t="shared" si="34"/>
        <v>0.56576620695308033</v>
      </c>
      <c r="H202" s="16">
        <f t="shared" si="35"/>
        <v>19.081852840665949</v>
      </c>
      <c r="I202" s="23">
        <f t="shared" si="40"/>
        <v>20.580645272165427</v>
      </c>
      <c r="J202" s="16">
        <f t="shared" si="43"/>
        <v>18.71515879545063</v>
      </c>
      <c r="K202" s="16">
        <f t="shared" si="36"/>
        <v>1.8654864767147963</v>
      </c>
      <c r="L202" s="16">
        <f t="shared" si="37"/>
        <v>0</v>
      </c>
      <c r="M202" s="16">
        <f t="shared" si="41"/>
        <v>9.9508737904126449E-4</v>
      </c>
      <c r="N202" s="16">
        <f t="shared" si="38"/>
        <v>6.1695417500558399E-4</v>
      </c>
      <c r="O202" s="16">
        <f t="shared" si="39"/>
        <v>0.56638316112808595</v>
      </c>
      <c r="P202" s="1">
        <f>'App MESURE'!T198</f>
        <v>0.20528418404534393</v>
      </c>
      <c r="Q202" s="84">
        <v>11.025837612903221</v>
      </c>
      <c r="R202" s="78">
        <f t="shared" si="44"/>
        <v>0.13039247125020265</v>
      </c>
    </row>
    <row r="203" spans="1:18" s="1" customFormat="1" x14ac:dyDescent="0.2">
      <c r="A203" s="17">
        <v>39114</v>
      </c>
      <c r="B203" s="1">
        <f t="shared" si="42"/>
        <v>2</v>
      </c>
      <c r="C203" s="47"/>
      <c r="D203" s="47"/>
      <c r="E203" s="47">
        <v>44.847619049999999</v>
      </c>
      <c r="F203" s="51">
        <v>44.847619047618963</v>
      </c>
      <c r="G203" s="16">
        <f t="shared" si="34"/>
        <v>6.3793666705808905</v>
      </c>
      <c r="H203" s="16">
        <f t="shared" si="35"/>
        <v>38.46825237703807</v>
      </c>
      <c r="I203" s="23">
        <f t="shared" si="40"/>
        <v>40.333738853752862</v>
      </c>
      <c r="J203" s="16">
        <f t="shared" si="43"/>
        <v>31.818578127872378</v>
      </c>
      <c r="K203" s="16">
        <f t="shared" si="36"/>
        <v>8.5151607258804844</v>
      </c>
      <c r="L203" s="16">
        <f t="shared" si="37"/>
        <v>0</v>
      </c>
      <c r="M203" s="16">
        <f t="shared" si="41"/>
        <v>3.781332040356805E-4</v>
      </c>
      <c r="N203" s="16">
        <f t="shared" si="38"/>
        <v>2.344425865021219E-4</v>
      </c>
      <c r="O203" s="16">
        <f t="shared" si="39"/>
        <v>6.3796011131673929</v>
      </c>
      <c r="P203" s="1">
        <f>'App MESURE'!T199</f>
        <v>2.2013991982530454</v>
      </c>
      <c r="Q203" s="84">
        <v>13.095096017857145</v>
      </c>
      <c r="R203" s="78">
        <f t="shared" si="44"/>
        <v>17.457371241793918</v>
      </c>
    </row>
    <row r="204" spans="1:18" s="1" customFormat="1" x14ac:dyDescent="0.2">
      <c r="A204" s="17">
        <v>39142</v>
      </c>
      <c r="B204" s="1">
        <f t="shared" si="42"/>
        <v>3</v>
      </c>
      <c r="C204" s="47"/>
      <c r="D204" s="47"/>
      <c r="E204" s="47">
        <v>20.897619049999999</v>
      </c>
      <c r="F204" s="51">
        <v>20.897619047619006</v>
      </c>
      <c r="G204" s="16">
        <f t="shared" si="34"/>
        <v>0.8541392458235032</v>
      </c>
      <c r="H204" s="16">
        <f t="shared" si="35"/>
        <v>20.043479801795502</v>
      </c>
      <c r="I204" s="23">
        <f t="shared" si="40"/>
        <v>28.558640527675987</v>
      </c>
      <c r="J204" s="16">
        <f t="shared" si="43"/>
        <v>25.17343919820015</v>
      </c>
      <c r="K204" s="16">
        <f t="shared" si="36"/>
        <v>3.3852013294758372</v>
      </c>
      <c r="L204" s="16">
        <f t="shared" si="37"/>
        <v>0</v>
      </c>
      <c r="M204" s="16">
        <f t="shared" si="41"/>
        <v>1.4369061753355861E-4</v>
      </c>
      <c r="N204" s="16">
        <f t="shared" si="38"/>
        <v>8.9088182870806332E-5</v>
      </c>
      <c r="O204" s="16">
        <f t="shared" si="39"/>
        <v>0.85422833400637399</v>
      </c>
      <c r="P204" s="1">
        <f>'App MESURE'!T200</f>
        <v>0.49175941616255442</v>
      </c>
      <c r="Q204" s="84">
        <v>13.518837241935485</v>
      </c>
      <c r="R204" s="78">
        <f t="shared" si="44"/>
        <v>0.13138371640286961</v>
      </c>
    </row>
    <row r="205" spans="1:18" s="1" customFormat="1" x14ac:dyDescent="0.2">
      <c r="A205" s="17">
        <v>39173</v>
      </c>
      <c r="B205" s="1">
        <f t="shared" si="42"/>
        <v>4</v>
      </c>
      <c r="C205" s="47"/>
      <c r="D205" s="47"/>
      <c r="E205" s="47">
        <v>60.711904760000003</v>
      </c>
      <c r="F205" s="51">
        <v>60.711904761904606</v>
      </c>
      <c r="G205" s="16">
        <f t="shared" si="34"/>
        <v>10.039232495330703</v>
      </c>
      <c r="H205" s="16">
        <f t="shared" si="35"/>
        <v>50.672672266573905</v>
      </c>
      <c r="I205" s="23">
        <f t="shared" si="40"/>
        <v>54.057873596049745</v>
      </c>
      <c r="J205" s="16">
        <f t="shared" si="43"/>
        <v>39.520939374866835</v>
      </c>
      <c r="K205" s="16">
        <f t="shared" si="36"/>
        <v>14.536934221182911</v>
      </c>
      <c r="L205" s="16">
        <f t="shared" si="37"/>
        <v>0</v>
      </c>
      <c r="M205" s="16">
        <f t="shared" si="41"/>
        <v>5.4602434662752273E-5</v>
      </c>
      <c r="N205" s="16">
        <f t="shared" si="38"/>
        <v>3.385350949090641E-5</v>
      </c>
      <c r="O205" s="16">
        <f t="shared" si="39"/>
        <v>10.039266348840194</v>
      </c>
      <c r="P205" s="1">
        <f>'App MESURE'!T201</f>
        <v>13.382697217190495</v>
      </c>
      <c r="Q205" s="84">
        <v>14.720263699999999</v>
      </c>
      <c r="R205" s="78">
        <f t="shared" si="44"/>
        <v>11.178529971437651</v>
      </c>
    </row>
    <row r="206" spans="1:18" s="1" customFormat="1" x14ac:dyDescent="0.2">
      <c r="A206" s="17">
        <v>39203</v>
      </c>
      <c r="B206" s="1">
        <f t="shared" si="42"/>
        <v>5</v>
      </c>
      <c r="C206" s="47"/>
      <c r="D206" s="47"/>
      <c r="E206" s="47">
        <v>21.992857140000002</v>
      </c>
      <c r="F206" s="51">
        <v>21.992857142857062</v>
      </c>
      <c r="G206" s="16">
        <f t="shared" ref="G206:G269" si="45">IF((F206-$J$2)&gt;0,$I$2*(F206-$J$2),0)</f>
        <v>1.106808956071869</v>
      </c>
      <c r="H206" s="16">
        <f t="shared" ref="H206:H269" si="46">F206-G206</f>
        <v>20.886048186785192</v>
      </c>
      <c r="I206" s="23">
        <f t="shared" si="40"/>
        <v>35.422982407968107</v>
      </c>
      <c r="J206" s="16">
        <f t="shared" si="43"/>
        <v>32.075582487152523</v>
      </c>
      <c r="K206" s="16">
        <f t="shared" ref="K206:K269" si="47">I206-J206</f>
        <v>3.3473999208155831</v>
      </c>
      <c r="L206" s="16">
        <f t="shared" ref="L206:L269" si="48">IF(K206&gt;$N$2,(K206-$N$2)/$L$2,0)</f>
        <v>0</v>
      </c>
      <c r="M206" s="16">
        <f t="shared" si="41"/>
        <v>2.0748925171845864E-5</v>
      </c>
      <c r="N206" s="16">
        <f t="shared" ref="N206:N269" si="49">$M$2*M206</f>
        <v>1.2864333606544435E-5</v>
      </c>
      <c r="O206" s="16">
        <f t="shared" ref="O206:O269" si="50">N206+G206</f>
        <v>1.1068218204054756</v>
      </c>
      <c r="P206" s="1">
        <f>'App MESURE'!T202</f>
        <v>1.6243847881600488</v>
      </c>
      <c r="Q206" s="84">
        <v>18.509973387096775</v>
      </c>
      <c r="R206" s="78">
        <f t="shared" si="44"/>
        <v>0.26787142559092142</v>
      </c>
    </row>
    <row r="207" spans="1:18" s="1" customFormat="1" x14ac:dyDescent="0.2">
      <c r="A207" s="17">
        <v>39234</v>
      </c>
      <c r="B207" s="1">
        <f t="shared" si="42"/>
        <v>6</v>
      </c>
      <c r="C207" s="47"/>
      <c r="D207" s="47"/>
      <c r="E207" s="47">
        <v>0.485714286</v>
      </c>
      <c r="F207" s="51">
        <v>0.48571428571428532</v>
      </c>
      <c r="G207" s="16">
        <f t="shared" si="45"/>
        <v>0</v>
      </c>
      <c r="H207" s="16">
        <f t="shared" si="46"/>
        <v>0.48571428571428532</v>
      </c>
      <c r="I207" s="23">
        <f t="shared" ref="I207:I270" si="51">H207+K206-L206</f>
        <v>3.8331142065298685</v>
      </c>
      <c r="J207" s="16">
        <f t="shared" si="43"/>
        <v>3.829803867060773</v>
      </c>
      <c r="K207" s="16">
        <f t="shared" si="47"/>
        <v>3.3103394690954246E-3</v>
      </c>
      <c r="L207" s="16">
        <f t="shared" si="48"/>
        <v>0</v>
      </c>
      <c r="M207" s="16">
        <f t="shared" ref="M207:M270" si="52">L207+M206-N206</f>
        <v>7.8845915653014282E-6</v>
      </c>
      <c r="N207" s="16">
        <f t="shared" si="49"/>
        <v>4.8884467704868852E-6</v>
      </c>
      <c r="O207" s="16">
        <f t="shared" si="50"/>
        <v>4.8884467704868852E-6</v>
      </c>
      <c r="P207" s="1">
        <f>'App MESURE'!T203</f>
        <v>0.36784567960085168</v>
      </c>
      <c r="Q207" s="84">
        <v>21.311286433333333</v>
      </c>
      <c r="R207" s="78">
        <f t="shared" si="44"/>
        <v>0.13530684763686038</v>
      </c>
    </row>
    <row r="208" spans="1:18" s="1" customFormat="1" x14ac:dyDescent="0.2">
      <c r="A208" s="17">
        <v>39264</v>
      </c>
      <c r="B208" s="1">
        <f t="shared" si="42"/>
        <v>7</v>
      </c>
      <c r="C208" s="47"/>
      <c r="D208" s="47"/>
      <c r="E208" s="47">
        <v>0.62857142899999996</v>
      </c>
      <c r="F208" s="51">
        <v>0.62857142857142767</v>
      </c>
      <c r="G208" s="16">
        <f t="shared" si="45"/>
        <v>0</v>
      </c>
      <c r="H208" s="16">
        <f t="shared" si="46"/>
        <v>0.62857142857142767</v>
      </c>
      <c r="I208" s="23">
        <f t="shared" si="51"/>
        <v>0.6318817680405231</v>
      </c>
      <c r="J208" s="16">
        <f t="shared" si="43"/>
        <v>0.63187339969114253</v>
      </c>
      <c r="K208" s="16">
        <f t="shared" si="47"/>
        <v>8.3683493805608578E-6</v>
      </c>
      <c r="L208" s="16">
        <f t="shared" si="48"/>
        <v>0</v>
      </c>
      <c r="M208" s="16">
        <f t="shared" si="52"/>
        <v>2.9961447948145429E-6</v>
      </c>
      <c r="N208" s="16">
        <f t="shared" si="49"/>
        <v>1.8576097727850167E-6</v>
      </c>
      <c r="O208" s="16">
        <f t="shared" si="50"/>
        <v>1.8576097727850167E-6</v>
      </c>
      <c r="P208" s="1">
        <f>'App MESURE'!T204</f>
        <v>3.0651670926121276E-2</v>
      </c>
      <c r="Q208" s="84">
        <v>25.396664548387097</v>
      </c>
      <c r="R208" s="78">
        <f t="shared" si="44"/>
        <v>9.3941105632701328E-4</v>
      </c>
    </row>
    <row r="209" spans="1:18" s="1" customFormat="1" ht="13.5" thickBot="1" x14ac:dyDescent="0.25">
      <c r="A209" s="17">
        <v>39295</v>
      </c>
      <c r="B209" s="4">
        <f t="shared" si="42"/>
        <v>8</v>
      </c>
      <c r="C209" s="48"/>
      <c r="D209" s="48"/>
      <c r="E209" s="48">
        <v>3.0619047620000002</v>
      </c>
      <c r="F209" s="58">
        <v>3.0619047619047577</v>
      </c>
      <c r="G209" s="25">
        <f t="shared" si="45"/>
        <v>0</v>
      </c>
      <c r="H209" s="25">
        <f t="shared" si="46"/>
        <v>3.0619047619047577</v>
      </c>
      <c r="I209" s="24">
        <f t="shared" si="51"/>
        <v>3.0619131302541382</v>
      </c>
      <c r="J209" s="25">
        <f t="shared" si="43"/>
        <v>3.0608079480997916</v>
      </c>
      <c r="K209" s="25">
        <f t="shared" si="47"/>
        <v>1.1051821543466289E-3</v>
      </c>
      <c r="L209" s="25">
        <f t="shared" si="48"/>
        <v>0</v>
      </c>
      <c r="M209" s="25">
        <f t="shared" si="52"/>
        <v>1.1385350220295263E-6</v>
      </c>
      <c r="N209" s="25">
        <f t="shared" si="49"/>
        <v>7.0589171365830627E-7</v>
      </c>
      <c r="O209" s="25">
        <f t="shared" si="50"/>
        <v>7.0589171365830627E-7</v>
      </c>
      <c r="P209" s="4">
        <f>'App MESURE'!T205</f>
        <v>0.79571327668412484</v>
      </c>
      <c r="Q209" s="85">
        <v>24.3231604516129</v>
      </c>
      <c r="R209" s="79">
        <f t="shared" si="44"/>
        <v>0.63315849531706803</v>
      </c>
    </row>
    <row r="210" spans="1:18" s="1" customFormat="1" x14ac:dyDescent="0.2">
      <c r="A210" s="17">
        <v>39326</v>
      </c>
      <c r="B210" s="1">
        <f t="shared" si="42"/>
        <v>9</v>
      </c>
      <c r="C210" s="47"/>
      <c r="D210" s="47"/>
      <c r="E210" s="47">
        <v>4.4690476190000004</v>
      </c>
      <c r="F210" s="51">
        <v>4.4690476190475996</v>
      </c>
      <c r="G210" s="16">
        <f t="shared" si="45"/>
        <v>0</v>
      </c>
      <c r="H210" s="16">
        <f t="shared" si="46"/>
        <v>4.4690476190475996</v>
      </c>
      <c r="I210" s="23">
        <f t="shared" si="51"/>
        <v>4.4701528012019462</v>
      </c>
      <c r="J210" s="16">
        <f t="shared" si="43"/>
        <v>4.465154791662159</v>
      </c>
      <c r="K210" s="16">
        <f t="shared" si="47"/>
        <v>4.9980095397872404E-3</v>
      </c>
      <c r="L210" s="16">
        <f t="shared" si="48"/>
        <v>0</v>
      </c>
      <c r="M210" s="16">
        <f t="shared" si="52"/>
        <v>4.3264330837121999E-7</v>
      </c>
      <c r="N210" s="16">
        <f t="shared" si="49"/>
        <v>2.6823885119015639E-7</v>
      </c>
      <c r="O210" s="16">
        <f t="shared" si="50"/>
        <v>2.6823885119015639E-7</v>
      </c>
      <c r="P210" s="1">
        <f>'App MESURE'!T206</f>
        <v>5.3230368322369478E-2</v>
      </c>
      <c r="Q210" s="84">
        <v>21.656869666666672</v>
      </c>
      <c r="R210" s="78">
        <f t="shared" si="44"/>
        <v>2.8334435549013733E-3</v>
      </c>
    </row>
    <row r="211" spans="1:18" s="1" customFormat="1" x14ac:dyDescent="0.2">
      <c r="A211" s="17">
        <v>39356</v>
      </c>
      <c r="B211" s="1">
        <f t="shared" si="42"/>
        <v>10</v>
      </c>
      <c r="C211" s="47"/>
      <c r="D211" s="47"/>
      <c r="E211" s="47">
        <v>23.733333330000001</v>
      </c>
      <c r="F211" s="51">
        <v>23.733333333333317</v>
      </c>
      <c r="G211" s="16">
        <f t="shared" si="45"/>
        <v>1.5083340825752793</v>
      </c>
      <c r="H211" s="16">
        <f t="shared" si="46"/>
        <v>22.224999250758039</v>
      </c>
      <c r="I211" s="23">
        <f t="shared" si="51"/>
        <v>22.229997260297825</v>
      </c>
      <c r="J211" s="16">
        <f t="shared" si="43"/>
        <v>21.445416552047266</v>
      </c>
      <c r="K211" s="16">
        <f t="shared" si="47"/>
        <v>0.7845807082505587</v>
      </c>
      <c r="L211" s="16">
        <f t="shared" si="48"/>
        <v>0</v>
      </c>
      <c r="M211" s="16">
        <f t="shared" si="52"/>
        <v>1.644044571810636E-7</v>
      </c>
      <c r="N211" s="16">
        <f t="shared" si="49"/>
        <v>1.0193076345225943E-7</v>
      </c>
      <c r="O211" s="16">
        <f t="shared" si="50"/>
        <v>1.5083341845060427</v>
      </c>
      <c r="P211" s="1">
        <f>'App MESURE'!T207</f>
        <v>8.8033341636963236</v>
      </c>
      <c r="Q211" s="84">
        <v>19.563019806451614</v>
      </c>
      <c r="R211" s="78">
        <f t="shared" si="44"/>
        <v>53.217024696386197</v>
      </c>
    </row>
    <row r="212" spans="1:18" s="1" customFormat="1" x14ac:dyDescent="0.2">
      <c r="A212" s="17">
        <v>39387</v>
      </c>
      <c r="B212" s="1">
        <f t="shared" si="42"/>
        <v>11</v>
      </c>
      <c r="C212" s="47"/>
      <c r="D212" s="47"/>
      <c r="E212" s="47">
        <v>53.142857139999997</v>
      </c>
      <c r="F212" s="51">
        <v>53.142857142857025</v>
      </c>
      <c r="G212" s="16">
        <f t="shared" si="45"/>
        <v>8.2930650847229206</v>
      </c>
      <c r="H212" s="16">
        <f t="shared" si="46"/>
        <v>44.849792058134106</v>
      </c>
      <c r="I212" s="23">
        <f t="shared" si="51"/>
        <v>45.634372766384665</v>
      </c>
      <c r="J212" s="16">
        <f t="shared" si="43"/>
        <v>36.738558616548552</v>
      </c>
      <c r="K212" s="16">
        <f t="shared" si="47"/>
        <v>8.895814149836113</v>
      </c>
      <c r="L212" s="16">
        <f t="shared" si="48"/>
        <v>0</v>
      </c>
      <c r="M212" s="16">
        <f t="shared" si="52"/>
        <v>6.2473693728804173E-8</v>
      </c>
      <c r="N212" s="16">
        <f t="shared" si="49"/>
        <v>3.873369011185859E-8</v>
      </c>
      <c r="O212" s="16">
        <f t="shared" si="50"/>
        <v>8.2930651234566106</v>
      </c>
      <c r="P212" s="1">
        <f>'App MESURE'!T208</f>
        <v>10.032838635183948</v>
      </c>
      <c r="Q212" s="84">
        <v>15.680245983333332</v>
      </c>
      <c r="R212" s="78">
        <f t="shared" si="44"/>
        <v>3.0268118721080719</v>
      </c>
    </row>
    <row r="213" spans="1:18" s="1" customFormat="1" x14ac:dyDescent="0.2">
      <c r="A213" s="17">
        <v>39417</v>
      </c>
      <c r="B213" s="1">
        <f t="shared" si="42"/>
        <v>12</v>
      </c>
      <c r="C213" s="47"/>
      <c r="D213" s="47"/>
      <c r="E213" s="47">
        <v>15.04047619</v>
      </c>
      <c r="F213" s="51">
        <v>15.04047619047617</v>
      </c>
      <c r="G213" s="16">
        <f t="shared" si="45"/>
        <v>0</v>
      </c>
      <c r="H213" s="16">
        <f t="shared" si="46"/>
        <v>15.04047619047617</v>
      </c>
      <c r="I213" s="23">
        <f t="shared" si="51"/>
        <v>23.936290340312283</v>
      </c>
      <c r="J213" s="16">
        <f t="shared" si="43"/>
        <v>21.40191302124488</v>
      </c>
      <c r="K213" s="16">
        <f t="shared" si="47"/>
        <v>2.5343773190674028</v>
      </c>
      <c r="L213" s="16">
        <f t="shared" si="48"/>
        <v>0</v>
      </c>
      <c r="M213" s="16">
        <f t="shared" si="52"/>
        <v>2.3740003616945583E-8</v>
      </c>
      <c r="N213" s="16">
        <f t="shared" si="49"/>
        <v>1.4718802242506261E-8</v>
      </c>
      <c r="O213" s="16">
        <f t="shared" si="50"/>
        <v>1.4718802242506261E-8</v>
      </c>
      <c r="P213" s="1">
        <f>'App MESURE'!T209</f>
        <v>1.5100817343720048</v>
      </c>
      <c r="Q213" s="84">
        <v>11.920821596774193</v>
      </c>
      <c r="R213" s="78">
        <f t="shared" si="44"/>
        <v>2.2803468000307734</v>
      </c>
    </row>
    <row r="214" spans="1:18" s="1" customFormat="1" x14ac:dyDescent="0.2">
      <c r="A214" s="17">
        <v>39448</v>
      </c>
      <c r="B214" s="1">
        <f t="shared" si="42"/>
        <v>1</v>
      </c>
      <c r="C214" s="47"/>
      <c r="D214" s="47"/>
      <c r="E214" s="47">
        <v>56.161904759999999</v>
      </c>
      <c r="F214" s="51">
        <v>56.161904761904736</v>
      </c>
      <c r="G214" s="16">
        <f t="shared" si="45"/>
        <v>8.989554633842376</v>
      </c>
      <c r="H214" s="16">
        <f t="shared" si="46"/>
        <v>47.172350128062362</v>
      </c>
      <c r="I214" s="23">
        <f t="shared" si="51"/>
        <v>49.706727447129765</v>
      </c>
      <c r="J214" s="16">
        <f t="shared" si="43"/>
        <v>34.24812855238698</v>
      </c>
      <c r="K214" s="16">
        <f t="shared" si="47"/>
        <v>15.458598894742785</v>
      </c>
      <c r="L214" s="16">
        <f t="shared" si="48"/>
        <v>0</v>
      </c>
      <c r="M214" s="16">
        <f t="shared" si="52"/>
        <v>9.0212013744393215E-9</v>
      </c>
      <c r="N214" s="16">
        <f t="shared" si="49"/>
        <v>5.5931448521523792E-9</v>
      </c>
      <c r="O214" s="16">
        <f t="shared" si="50"/>
        <v>8.9895546394355215</v>
      </c>
      <c r="P214" s="1">
        <f>'App MESURE'!T210</f>
        <v>18.813411284940603</v>
      </c>
      <c r="Q214" s="84">
        <v>11.754460419354837</v>
      </c>
      <c r="R214" s="78">
        <f t="shared" si="44"/>
        <v>96.508159391434347</v>
      </c>
    </row>
    <row r="215" spans="1:18" s="1" customFormat="1" x14ac:dyDescent="0.2">
      <c r="A215" s="17">
        <v>39479</v>
      </c>
      <c r="B215" s="1">
        <f t="shared" si="42"/>
        <v>2</v>
      </c>
      <c r="C215" s="47"/>
      <c r="D215" s="47"/>
      <c r="E215" s="47">
        <v>34.985714289999997</v>
      </c>
      <c r="F215" s="51">
        <v>34.985714285714259</v>
      </c>
      <c r="G215" s="16">
        <f t="shared" si="45"/>
        <v>4.1042407143879283</v>
      </c>
      <c r="H215" s="16">
        <f t="shared" si="46"/>
        <v>30.881473571326332</v>
      </c>
      <c r="I215" s="23">
        <f t="shared" si="51"/>
        <v>46.340072466069117</v>
      </c>
      <c r="J215" s="16">
        <f t="shared" si="43"/>
        <v>35.529461243549491</v>
      </c>
      <c r="K215" s="16">
        <f t="shared" si="47"/>
        <v>10.810611222519626</v>
      </c>
      <c r="L215" s="16">
        <f t="shared" si="48"/>
        <v>0</v>
      </c>
      <c r="M215" s="16">
        <f t="shared" si="52"/>
        <v>3.4280565222869423E-9</v>
      </c>
      <c r="N215" s="16">
        <f t="shared" si="49"/>
        <v>2.1253950438179042E-9</v>
      </c>
      <c r="O215" s="16">
        <f t="shared" si="50"/>
        <v>4.1042407165133232</v>
      </c>
      <c r="P215" s="1">
        <f>'App MESURE'!T211</f>
        <v>2.016726883007157</v>
      </c>
      <c r="Q215" s="84">
        <v>14.062489500000002</v>
      </c>
      <c r="R215" s="78">
        <f t="shared" si="44"/>
        <v>4.3577140050796102</v>
      </c>
    </row>
    <row r="216" spans="1:18" s="1" customFormat="1" x14ac:dyDescent="0.2">
      <c r="A216" s="17">
        <v>39508</v>
      </c>
      <c r="B216" s="1">
        <f t="shared" si="42"/>
        <v>3</v>
      </c>
      <c r="C216" s="47"/>
      <c r="D216" s="47"/>
      <c r="E216" s="47">
        <v>15.53095238</v>
      </c>
      <c r="F216" s="51">
        <v>15.530952380952346</v>
      </c>
      <c r="G216" s="16">
        <f t="shared" si="45"/>
        <v>0</v>
      </c>
      <c r="H216" s="16">
        <f t="shared" si="46"/>
        <v>15.530952380952346</v>
      </c>
      <c r="I216" s="23">
        <f t="shared" si="51"/>
        <v>26.341563603471972</v>
      </c>
      <c r="J216" s="16">
        <f t="shared" si="43"/>
        <v>23.745691182734344</v>
      </c>
      <c r="K216" s="16">
        <f t="shared" si="47"/>
        <v>2.5958724207376278</v>
      </c>
      <c r="L216" s="16">
        <f t="shared" si="48"/>
        <v>0</v>
      </c>
      <c r="M216" s="16">
        <f t="shared" si="52"/>
        <v>1.3026614784690381E-9</v>
      </c>
      <c r="N216" s="16">
        <f t="shared" si="49"/>
        <v>8.0765011665080362E-10</v>
      </c>
      <c r="O216" s="16">
        <f t="shared" si="50"/>
        <v>8.0765011665080362E-10</v>
      </c>
      <c r="P216" s="1">
        <f>'App MESURE'!T212</f>
        <v>1.2607165520048143</v>
      </c>
      <c r="Q216" s="84">
        <v>13.934607725806455</v>
      </c>
      <c r="R216" s="78">
        <f t="shared" si="44"/>
        <v>1.5894062224624717</v>
      </c>
    </row>
    <row r="217" spans="1:18" s="1" customFormat="1" x14ac:dyDescent="0.2">
      <c r="A217" s="17">
        <v>39539</v>
      </c>
      <c r="B217" s="1">
        <f t="shared" si="42"/>
        <v>4</v>
      </c>
      <c r="C217" s="47"/>
      <c r="D217" s="47"/>
      <c r="E217" s="47">
        <v>29.09047619</v>
      </c>
      <c r="F217" s="51">
        <v>29.090476190476167</v>
      </c>
      <c r="G217" s="16">
        <f t="shared" si="45"/>
        <v>2.7442185348771115</v>
      </c>
      <c r="H217" s="16">
        <f t="shared" si="46"/>
        <v>26.346257655599054</v>
      </c>
      <c r="I217" s="23">
        <f t="shared" si="51"/>
        <v>28.942130076336682</v>
      </c>
      <c r="J217" s="16">
        <f t="shared" si="43"/>
        <v>26.725302571568701</v>
      </c>
      <c r="K217" s="16">
        <f t="shared" si="47"/>
        <v>2.2168275047679806</v>
      </c>
      <c r="L217" s="16">
        <f t="shared" si="48"/>
        <v>0</v>
      </c>
      <c r="M217" s="16">
        <f t="shared" si="52"/>
        <v>4.9501136181823448E-10</v>
      </c>
      <c r="N217" s="16">
        <f t="shared" si="49"/>
        <v>3.0690704432730539E-10</v>
      </c>
      <c r="O217" s="16">
        <f t="shared" si="50"/>
        <v>2.7442185351840185</v>
      </c>
      <c r="P217" s="1">
        <f>'App MESURE'!T213</f>
        <v>0.5709685278757638</v>
      </c>
      <c r="Q217" s="84">
        <v>17.347216883333331</v>
      </c>
      <c r="R217" s="78">
        <f t="shared" si="44"/>
        <v>4.7230155942653296</v>
      </c>
    </row>
    <row r="218" spans="1:18" s="1" customFormat="1" x14ac:dyDescent="0.2">
      <c r="A218" s="17">
        <v>39569</v>
      </c>
      <c r="B218" s="1">
        <f t="shared" ref="B218:B281" si="53">B206</f>
        <v>5</v>
      </c>
      <c r="C218" s="47"/>
      <c r="D218" s="47"/>
      <c r="E218" s="47">
        <v>24.123809519999998</v>
      </c>
      <c r="F218" s="51">
        <v>24.123809523809516</v>
      </c>
      <c r="G218" s="16">
        <f t="shared" si="45"/>
        <v>1.5984163270986151</v>
      </c>
      <c r="H218" s="16">
        <f t="shared" si="46"/>
        <v>22.525393196710901</v>
      </c>
      <c r="I218" s="23">
        <f t="shared" si="51"/>
        <v>24.742220701478882</v>
      </c>
      <c r="J218" s="16">
        <f t="shared" si="43"/>
        <v>23.283879530997638</v>
      </c>
      <c r="K218" s="16">
        <f t="shared" si="47"/>
        <v>1.4583411704812441</v>
      </c>
      <c r="L218" s="16">
        <f t="shared" si="48"/>
        <v>0</v>
      </c>
      <c r="M218" s="16">
        <f t="shared" si="52"/>
        <v>1.8810431749092909E-10</v>
      </c>
      <c r="N218" s="16">
        <f t="shared" si="49"/>
        <v>1.1662467684437603E-10</v>
      </c>
      <c r="O218" s="16">
        <f t="shared" si="50"/>
        <v>1.5984163272152399</v>
      </c>
      <c r="P218" s="1">
        <f>'App MESURE'!T214</f>
        <v>0.52400005330725374</v>
      </c>
      <c r="Q218" s="84">
        <v>17.185174661290326</v>
      </c>
      <c r="R218" s="78">
        <f t="shared" si="44"/>
        <v>1.1543703296383205</v>
      </c>
    </row>
    <row r="219" spans="1:18" s="1" customFormat="1" x14ac:dyDescent="0.2">
      <c r="A219" s="17">
        <v>39600</v>
      </c>
      <c r="B219" s="1">
        <f t="shared" si="53"/>
        <v>6</v>
      </c>
      <c r="C219" s="47"/>
      <c r="D219" s="47"/>
      <c r="E219" s="47">
        <v>0.49047618999999998</v>
      </c>
      <c r="F219" s="51">
        <v>0.49047619047619001</v>
      </c>
      <c r="G219" s="16">
        <f t="shared" si="45"/>
        <v>0</v>
      </c>
      <c r="H219" s="16">
        <f t="shared" si="46"/>
        <v>0.49047619047619001</v>
      </c>
      <c r="I219" s="23">
        <f t="shared" si="51"/>
        <v>1.9488173609574342</v>
      </c>
      <c r="J219" s="16">
        <f t="shared" si="43"/>
        <v>1.948458739643649</v>
      </c>
      <c r="K219" s="16">
        <f t="shared" si="47"/>
        <v>3.5862131378516793E-4</v>
      </c>
      <c r="L219" s="16">
        <f t="shared" si="48"/>
        <v>0</v>
      </c>
      <c r="M219" s="16">
        <f t="shared" si="52"/>
        <v>7.1479640646553054E-11</v>
      </c>
      <c r="N219" s="16">
        <f t="shared" si="49"/>
        <v>4.4317377200862891E-11</v>
      </c>
      <c r="O219" s="16">
        <f t="shared" si="50"/>
        <v>4.4317377200862891E-11</v>
      </c>
      <c r="P219" s="1">
        <f>'App MESURE'!T215</f>
        <v>0.47525979597673756</v>
      </c>
      <c r="Q219" s="84">
        <v>22.686699566666665</v>
      </c>
      <c r="R219" s="78">
        <f t="shared" si="44"/>
        <v>0.22587187362972566</v>
      </c>
    </row>
    <row r="220" spans="1:18" s="1" customFormat="1" x14ac:dyDescent="0.2">
      <c r="A220" s="17">
        <v>39630</v>
      </c>
      <c r="B220" s="1">
        <f t="shared" si="53"/>
        <v>7</v>
      </c>
      <c r="C220" s="47"/>
      <c r="D220" s="47"/>
      <c r="E220" s="47">
        <v>0.95952380999999998</v>
      </c>
      <c r="F220" s="51">
        <v>0.95952380952380867</v>
      </c>
      <c r="G220" s="16">
        <f t="shared" si="45"/>
        <v>0</v>
      </c>
      <c r="H220" s="16">
        <f t="shared" si="46"/>
        <v>0.95952380952380867</v>
      </c>
      <c r="I220" s="23">
        <f t="shared" si="51"/>
        <v>0.95988243083759384</v>
      </c>
      <c r="J220" s="16">
        <f t="shared" si="43"/>
        <v>0.95984861374085717</v>
      </c>
      <c r="K220" s="16">
        <f t="shared" si="47"/>
        <v>3.3817096736665775E-5</v>
      </c>
      <c r="L220" s="16">
        <f t="shared" si="48"/>
        <v>0</v>
      </c>
      <c r="M220" s="16">
        <f t="shared" si="52"/>
        <v>2.7162263445690162E-11</v>
      </c>
      <c r="N220" s="16">
        <f t="shared" si="49"/>
        <v>1.6840603336327901E-11</v>
      </c>
      <c r="O220" s="16">
        <f t="shared" si="50"/>
        <v>1.6840603336327901E-11</v>
      </c>
      <c r="P220" s="1">
        <f>'App MESURE'!T216</f>
        <v>0.58381694289050379</v>
      </c>
      <c r="Q220" s="84">
        <v>24.375643870967739</v>
      </c>
      <c r="R220" s="78">
        <f t="shared" si="44"/>
        <v>0.34084222278635007</v>
      </c>
    </row>
    <row r="221" spans="1:18" s="1" customFormat="1" ht="13.5" thickBot="1" x14ac:dyDescent="0.25">
      <c r="A221" s="17">
        <v>39661</v>
      </c>
      <c r="B221" s="4">
        <f t="shared" si="53"/>
        <v>8</v>
      </c>
      <c r="C221" s="48"/>
      <c r="D221" s="48"/>
      <c r="E221" s="48">
        <v>0.89047619</v>
      </c>
      <c r="F221" s="58">
        <v>0.89047619047618809</v>
      </c>
      <c r="G221" s="25">
        <f t="shared" si="45"/>
        <v>0</v>
      </c>
      <c r="H221" s="25">
        <f t="shared" si="46"/>
        <v>0.89047619047618809</v>
      </c>
      <c r="I221" s="24">
        <f t="shared" si="51"/>
        <v>0.89051000757292476</v>
      </c>
      <c r="J221" s="25">
        <f t="shared" si="43"/>
        <v>0.89048198619713115</v>
      </c>
      <c r="K221" s="25">
        <f t="shared" si="47"/>
        <v>2.8021375793607639E-5</v>
      </c>
      <c r="L221" s="25">
        <f t="shared" si="48"/>
        <v>0</v>
      </c>
      <c r="M221" s="25">
        <f t="shared" si="52"/>
        <v>1.0321660109362261E-11</v>
      </c>
      <c r="N221" s="25">
        <f t="shared" si="49"/>
        <v>6.3994292678046017E-12</v>
      </c>
      <c r="O221" s="25">
        <f t="shared" si="50"/>
        <v>6.3994292678046017E-12</v>
      </c>
      <c r="P221" s="4">
        <f>'App MESURE'!T217</f>
        <v>0.77034107416166619</v>
      </c>
      <c r="Q221" s="85">
        <v>24.11071974193548</v>
      </c>
      <c r="R221" s="79">
        <f t="shared" si="44"/>
        <v>0.59342537053069022</v>
      </c>
    </row>
    <row r="222" spans="1:18" s="1" customFormat="1" x14ac:dyDescent="0.2">
      <c r="A222" s="17">
        <v>39692</v>
      </c>
      <c r="B222" s="1">
        <f t="shared" si="53"/>
        <v>9</v>
      </c>
      <c r="C222" s="47"/>
      <c r="D222" s="47"/>
      <c r="E222" s="47">
        <v>44.54047619</v>
      </c>
      <c r="F222" s="51">
        <v>44.54047619047612</v>
      </c>
      <c r="G222" s="16">
        <f t="shared" si="45"/>
        <v>6.3085092953155879</v>
      </c>
      <c r="H222" s="16">
        <f t="shared" si="46"/>
        <v>38.231966895160532</v>
      </c>
      <c r="I222" s="23">
        <f t="shared" si="51"/>
        <v>38.231994916536323</v>
      </c>
      <c r="J222" s="16">
        <f t="shared" si="43"/>
        <v>35.477555724237611</v>
      </c>
      <c r="K222" s="16">
        <f t="shared" si="47"/>
        <v>2.7544391922987117</v>
      </c>
      <c r="L222" s="16">
        <f t="shared" si="48"/>
        <v>0</v>
      </c>
      <c r="M222" s="16">
        <f t="shared" si="52"/>
        <v>3.9222308415576594E-12</v>
      </c>
      <c r="N222" s="16">
        <f t="shared" si="49"/>
        <v>2.431783121765749E-12</v>
      </c>
      <c r="O222" s="16">
        <f t="shared" si="50"/>
        <v>6.3085092953180197</v>
      </c>
      <c r="P222" s="1">
        <f>'App MESURE'!T218</f>
        <v>19.344392538214638</v>
      </c>
      <c r="Q222" s="84">
        <v>21.767555699999999</v>
      </c>
      <c r="R222" s="78">
        <f t="shared" si="44"/>
        <v>169.93425192243285</v>
      </c>
    </row>
    <row r="223" spans="1:18" s="1" customFormat="1" x14ac:dyDescent="0.2">
      <c r="A223" s="17">
        <v>39722</v>
      </c>
      <c r="B223" s="1">
        <f t="shared" si="53"/>
        <v>10</v>
      </c>
      <c r="C223" s="47"/>
      <c r="D223" s="47"/>
      <c r="E223" s="47">
        <v>82.630952379999997</v>
      </c>
      <c r="F223" s="51">
        <v>82.630952380952237</v>
      </c>
      <c r="G223" s="16">
        <f t="shared" si="45"/>
        <v>15.095922392171007</v>
      </c>
      <c r="H223" s="16">
        <f t="shared" si="46"/>
        <v>67.535029988781233</v>
      </c>
      <c r="I223" s="23">
        <f t="shared" si="51"/>
        <v>70.289469181079937</v>
      </c>
      <c r="J223" s="16">
        <f t="shared" si="43"/>
        <v>48.781336432366096</v>
      </c>
      <c r="K223" s="16">
        <f t="shared" si="47"/>
        <v>21.508132748713841</v>
      </c>
      <c r="L223" s="16">
        <f t="shared" si="48"/>
        <v>0</v>
      </c>
      <c r="M223" s="16">
        <f t="shared" si="52"/>
        <v>1.4904477197919104E-12</v>
      </c>
      <c r="N223" s="16">
        <f t="shared" si="49"/>
        <v>9.2407758627098435E-13</v>
      </c>
      <c r="O223" s="16">
        <f t="shared" si="50"/>
        <v>15.09592239217193</v>
      </c>
      <c r="P223" s="1">
        <f>'App MESURE'!T219</f>
        <v>24.633589515693348</v>
      </c>
      <c r="Q223" s="84">
        <v>16.960079129032259</v>
      </c>
      <c r="R223" s="78">
        <f t="shared" si="44"/>
        <v>90.967094159101322</v>
      </c>
    </row>
    <row r="224" spans="1:18" s="1" customFormat="1" x14ac:dyDescent="0.2">
      <c r="A224" s="17">
        <v>39753</v>
      </c>
      <c r="B224" s="1">
        <f t="shared" si="53"/>
        <v>11</v>
      </c>
      <c r="C224" s="47"/>
      <c r="D224" s="47"/>
      <c r="E224" s="47">
        <v>84.635714289999996</v>
      </c>
      <c r="F224" s="51">
        <v>84.635714285714087</v>
      </c>
      <c r="G224" s="16">
        <f t="shared" si="45"/>
        <v>15.55841781832128</v>
      </c>
      <c r="H224" s="16">
        <f t="shared" si="46"/>
        <v>69.077296467392813</v>
      </c>
      <c r="I224" s="23">
        <f t="shared" si="51"/>
        <v>90.585429216106661</v>
      </c>
      <c r="J224" s="16">
        <f t="shared" si="43"/>
        <v>42.239769858195096</v>
      </c>
      <c r="K224" s="16">
        <f t="shared" si="47"/>
        <v>48.345659357911565</v>
      </c>
      <c r="L224" s="16">
        <f t="shared" si="48"/>
        <v>19.646496184704215</v>
      </c>
      <c r="M224" s="16">
        <f t="shared" si="52"/>
        <v>19.646496184704784</v>
      </c>
      <c r="N224" s="16">
        <f t="shared" si="49"/>
        <v>12.180827634516966</v>
      </c>
      <c r="O224" s="16">
        <f t="shared" si="50"/>
        <v>27.739245452838247</v>
      </c>
      <c r="P224" s="1">
        <f>'App MESURE'!T220</f>
        <v>33.450016419317606</v>
      </c>
      <c r="Q224" s="84">
        <v>11.907897950000001</v>
      </c>
      <c r="R224" s="78">
        <f t="shared" si="44"/>
        <v>32.612905031583594</v>
      </c>
    </row>
    <row r="225" spans="1:18" s="1" customFormat="1" x14ac:dyDescent="0.2">
      <c r="A225" s="17">
        <v>39783</v>
      </c>
      <c r="B225" s="1">
        <f t="shared" si="53"/>
        <v>12</v>
      </c>
      <c r="C225" s="47"/>
      <c r="D225" s="47"/>
      <c r="E225" s="47">
        <v>78.180952379999994</v>
      </c>
      <c r="F225" s="51">
        <v>78.180952380952249</v>
      </c>
      <c r="G225" s="16">
        <f t="shared" si="45"/>
        <v>14.069314373792286</v>
      </c>
      <c r="H225" s="16">
        <f t="shared" si="46"/>
        <v>64.111638007159968</v>
      </c>
      <c r="I225" s="23">
        <f t="shared" si="51"/>
        <v>92.810801180367307</v>
      </c>
      <c r="J225" s="16">
        <f t="shared" si="43"/>
        <v>38.829390350916377</v>
      </c>
      <c r="K225" s="16">
        <f t="shared" si="47"/>
        <v>53.98141082945093</v>
      </c>
      <c r="L225" s="16">
        <f t="shared" si="48"/>
        <v>24.595765979823931</v>
      </c>
      <c r="M225" s="16">
        <f t="shared" si="52"/>
        <v>32.061434530011745</v>
      </c>
      <c r="N225" s="16">
        <f t="shared" si="49"/>
        <v>19.878089408607281</v>
      </c>
      <c r="O225" s="16">
        <f t="shared" si="50"/>
        <v>33.947403782399569</v>
      </c>
      <c r="P225" s="1">
        <f>'App MESURE'!T221</f>
        <v>41.678583913306007</v>
      </c>
      <c r="Q225" s="84">
        <v>10.265424145161289</v>
      </c>
      <c r="R225" s="78">
        <f t="shared" si="44"/>
        <v>59.771146216522489</v>
      </c>
    </row>
    <row r="226" spans="1:18" s="1" customFormat="1" x14ac:dyDescent="0.2">
      <c r="A226" s="17">
        <v>39814</v>
      </c>
      <c r="B226" s="1">
        <f t="shared" si="53"/>
        <v>1</v>
      </c>
      <c r="C226" s="47"/>
      <c r="D226" s="47"/>
      <c r="E226" s="47">
        <v>89.19761905</v>
      </c>
      <c r="F226" s="51">
        <v>89.197619047618858</v>
      </c>
      <c r="G226" s="16">
        <f t="shared" si="45"/>
        <v>16.610842089703645</v>
      </c>
      <c r="H226" s="16">
        <f t="shared" si="46"/>
        <v>72.58677695791522</v>
      </c>
      <c r="I226" s="23">
        <f t="shared" si="51"/>
        <v>101.97242180754222</v>
      </c>
      <c r="J226" s="16">
        <f t="shared" si="43"/>
        <v>38.26269476713307</v>
      </c>
      <c r="K226" s="16">
        <f t="shared" si="47"/>
        <v>63.709727040409149</v>
      </c>
      <c r="L226" s="16">
        <f t="shared" si="48"/>
        <v>33.139091891801684</v>
      </c>
      <c r="M226" s="16">
        <f t="shared" si="52"/>
        <v>45.322437013206155</v>
      </c>
      <c r="N226" s="16">
        <f t="shared" si="49"/>
        <v>28.099910948187816</v>
      </c>
      <c r="O226" s="16">
        <f t="shared" si="50"/>
        <v>44.710753037891465</v>
      </c>
      <c r="P226" s="1">
        <f>'App MESURE'!T222</f>
        <v>62.277224373306588</v>
      </c>
      <c r="Q226" s="84">
        <v>9.7399125451612925</v>
      </c>
      <c r="R226" s="78">
        <f t="shared" si="44"/>
        <v>308.58091517796117</v>
      </c>
    </row>
    <row r="227" spans="1:18" s="1" customFormat="1" x14ac:dyDescent="0.2">
      <c r="A227" s="17">
        <v>39845</v>
      </c>
      <c r="B227" s="1">
        <f t="shared" si="53"/>
        <v>2</v>
      </c>
      <c r="C227" s="47"/>
      <c r="D227" s="47"/>
      <c r="E227" s="47">
        <v>99.478571430000002</v>
      </c>
      <c r="F227" s="51">
        <v>99.478571428571172</v>
      </c>
      <c r="G227" s="16">
        <f t="shared" si="45"/>
        <v>18.982641674165546</v>
      </c>
      <c r="H227" s="16">
        <f t="shared" si="46"/>
        <v>80.495929754405623</v>
      </c>
      <c r="I227" s="23">
        <f t="shared" si="51"/>
        <v>111.0665649030131</v>
      </c>
      <c r="J227" s="16">
        <f t="shared" si="43"/>
        <v>44.184681858596555</v>
      </c>
      <c r="K227" s="16">
        <f t="shared" si="47"/>
        <v>66.881883044416554</v>
      </c>
      <c r="L227" s="16">
        <f t="shared" si="48"/>
        <v>35.924852757114152</v>
      </c>
      <c r="M227" s="16">
        <f t="shared" si="52"/>
        <v>53.147378822132495</v>
      </c>
      <c r="N227" s="16">
        <f t="shared" si="49"/>
        <v>32.951374869722144</v>
      </c>
      <c r="O227" s="16">
        <f t="shared" si="50"/>
        <v>51.934016543887694</v>
      </c>
      <c r="P227" s="1">
        <f>'App MESURE'!T223</f>
        <v>123.34577266887308</v>
      </c>
      <c r="Q227" s="84">
        <v>12.034180803571429</v>
      </c>
      <c r="R227" s="78">
        <f t="shared" si="44"/>
        <v>5099.6389128543879</v>
      </c>
    </row>
    <row r="228" spans="1:18" s="1" customFormat="1" x14ac:dyDescent="0.2">
      <c r="A228" s="17">
        <v>39873</v>
      </c>
      <c r="B228" s="1">
        <f t="shared" si="53"/>
        <v>3</v>
      </c>
      <c r="C228" s="47"/>
      <c r="D228" s="47"/>
      <c r="E228" s="47">
        <v>73.838095240000001</v>
      </c>
      <c r="F228" s="51">
        <v>73.83809523809505</v>
      </c>
      <c r="G228" s="16">
        <f t="shared" si="45"/>
        <v>13.067424044459587</v>
      </c>
      <c r="H228" s="16">
        <f t="shared" si="46"/>
        <v>60.770671193635465</v>
      </c>
      <c r="I228" s="23">
        <f t="shared" si="51"/>
        <v>91.727701480937867</v>
      </c>
      <c r="J228" s="16">
        <f t="shared" si="43"/>
        <v>49.841551389052974</v>
      </c>
      <c r="K228" s="16">
        <f t="shared" si="47"/>
        <v>41.886150091884893</v>
      </c>
      <c r="L228" s="16">
        <f t="shared" si="48"/>
        <v>13.973809185802651</v>
      </c>
      <c r="M228" s="16">
        <f t="shared" si="52"/>
        <v>34.169813138213001</v>
      </c>
      <c r="N228" s="16">
        <f t="shared" si="49"/>
        <v>21.185284145692062</v>
      </c>
      <c r="O228" s="16">
        <f t="shared" si="50"/>
        <v>34.252708190151651</v>
      </c>
      <c r="P228" s="1">
        <f>'App MESURE'!T224</f>
        <v>22.353679276907602</v>
      </c>
      <c r="Q228" s="84">
        <v>15.074734677419357</v>
      </c>
      <c r="R228" s="78">
        <f t="shared" si="44"/>
        <v>141.58688907821784</v>
      </c>
    </row>
    <row r="229" spans="1:18" s="1" customFormat="1" x14ac:dyDescent="0.2">
      <c r="A229" s="17">
        <v>39904</v>
      </c>
      <c r="B229" s="1">
        <f t="shared" si="53"/>
        <v>4</v>
      </c>
      <c r="C229" s="47"/>
      <c r="D229" s="47"/>
      <c r="E229" s="47">
        <v>7.2952380950000002</v>
      </c>
      <c r="F229" s="51">
        <v>7.2952380952380871</v>
      </c>
      <c r="G229" s="16">
        <f t="shared" si="45"/>
        <v>0</v>
      </c>
      <c r="H229" s="16">
        <f t="shared" si="46"/>
        <v>7.2952380952380871</v>
      </c>
      <c r="I229" s="23">
        <f t="shared" si="51"/>
        <v>35.207579001320326</v>
      </c>
      <c r="J229" s="16">
        <f t="shared" si="43"/>
        <v>29.907162872681248</v>
      </c>
      <c r="K229" s="16">
        <f t="shared" si="47"/>
        <v>5.3004161286390783</v>
      </c>
      <c r="L229" s="16">
        <f t="shared" si="48"/>
        <v>0</v>
      </c>
      <c r="M229" s="16">
        <f t="shared" si="52"/>
        <v>12.984528992520939</v>
      </c>
      <c r="N229" s="16">
        <f t="shared" si="49"/>
        <v>8.0504079753629831</v>
      </c>
      <c r="O229" s="16">
        <f t="shared" si="50"/>
        <v>8.0504079753629831</v>
      </c>
      <c r="P229" s="1">
        <f>'App MESURE'!T225</f>
        <v>1.9466954799207634</v>
      </c>
      <c r="Q229" s="84">
        <v>14.406961033333335</v>
      </c>
      <c r="R229" s="78">
        <f t="shared" si="44"/>
        <v>37.255306227017485</v>
      </c>
    </row>
    <row r="230" spans="1:18" s="1" customFormat="1" x14ac:dyDescent="0.2">
      <c r="A230" s="17">
        <v>39934</v>
      </c>
      <c r="B230" s="1">
        <f t="shared" si="53"/>
        <v>5</v>
      </c>
      <c r="C230" s="47"/>
      <c r="D230" s="47"/>
      <c r="E230" s="47">
        <v>8.5190476190000002</v>
      </c>
      <c r="F230" s="51">
        <v>8.5190476190475994</v>
      </c>
      <c r="G230" s="16">
        <f t="shared" si="45"/>
        <v>0</v>
      </c>
      <c r="H230" s="16">
        <f t="shared" si="46"/>
        <v>8.5190476190475994</v>
      </c>
      <c r="I230" s="23">
        <f t="shared" si="51"/>
        <v>13.819463747686678</v>
      </c>
      <c r="J230" s="16">
        <f t="shared" si="43"/>
        <v>13.630645787290549</v>
      </c>
      <c r="K230" s="16">
        <f t="shared" si="47"/>
        <v>0.18881796039612908</v>
      </c>
      <c r="L230" s="16">
        <f t="shared" si="48"/>
        <v>0</v>
      </c>
      <c r="M230" s="16">
        <f t="shared" si="52"/>
        <v>4.9341210171579561</v>
      </c>
      <c r="N230" s="16">
        <f t="shared" si="49"/>
        <v>3.0591550306379327</v>
      </c>
      <c r="O230" s="16">
        <f t="shared" si="50"/>
        <v>3.0591550306379327</v>
      </c>
      <c r="P230" s="1">
        <f>'App MESURE'!T226</f>
        <v>1.3348853945300601</v>
      </c>
      <c r="Q230" s="84">
        <v>19.786582709677418</v>
      </c>
      <c r="R230" s="78">
        <f t="shared" si="44"/>
        <v>2.9731057780035757</v>
      </c>
    </row>
    <row r="231" spans="1:18" s="1" customFormat="1" x14ac:dyDescent="0.2">
      <c r="A231" s="17">
        <v>39965</v>
      </c>
      <c r="B231" s="1">
        <f t="shared" si="53"/>
        <v>6</v>
      </c>
      <c r="C231" s="47"/>
      <c r="D231" s="47"/>
      <c r="E231" s="47">
        <v>5.5785714290000001</v>
      </c>
      <c r="F231" s="51">
        <v>5.5785714285714141</v>
      </c>
      <c r="G231" s="16">
        <f t="shared" si="45"/>
        <v>0</v>
      </c>
      <c r="H231" s="16">
        <f t="shared" si="46"/>
        <v>5.5785714285714141</v>
      </c>
      <c r="I231" s="23">
        <f t="shared" si="51"/>
        <v>5.7673893889675432</v>
      </c>
      <c r="J231" s="16">
        <f t="shared" si="43"/>
        <v>5.7595045625712062</v>
      </c>
      <c r="K231" s="16">
        <f t="shared" si="47"/>
        <v>7.8848263963369192E-3</v>
      </c>
      <c r="L231" s="16">
        <f t="shared" si="48"/>
        <v>0</v>
      </c>
      <c r="M231" s="16">
        <f t="shared" si="52"/>
        <v>1.8749659865200234</v>
      </c>
      <c r="N231" s="16">
        <f t="shared" si="49"/>
        <v>1.1624789116424146</v>
      </c>
      <c r="O231" s="16">
        <f t="shared" si="50"/>
        <v>1.1624789116424146</v>
      </c>
      <c r="P231" s="1">
        <f>'App MESURE'!T227</f>
        <v>5.9999364413512577</v>
      </c>
      <c r="Q231" s="84">
        <v>23.845134400000003</v>
      </c>
      <c r="R231" s="78">
        <f t="shared" si="44"/>
        <v>23.400995351736778</v>
      </c>
    </row>
    <row r="232" spans="1:18" s="1" customFormat="1" x14ac:dyDescent="0.2">
      <c r="A232" s="17">
        <v>39995</v>
      </c>
      <c r="B232" s="1">
        <f t="shared" si="53"/>
        <v>7</v>
      </c>
      <c r="C232" s="47"/>
      <c r="D232" s="47"/>
      <c r="E232" s="47">
        <v>1.94047619</v>
      </c>
      <c r="F232" s="51">
        <v>1.9404761904761878</v>
      </c>
      <c r="G232" s="16">
        <f t="shared" si="45"/>
        <v>0</v>
      </c>
      <c r="H232" s="16">
        <f t="shared" si="46"/>
        <v>1.9404761904761878</v>
      </c>
      <c r="I232" s="23">
        <f t="shared" si="51"/>
        <v>1.9483610168725247</v>
      </c>
      <c r="J232" s="16">
        <f t="shared" si="43"/>
        <v>1.9481372463979418</v>
      </c>
      <c r="K232" s="16">
        <f t="shared" si="47"/>
        <v>2.2377047458288502E-4</v>
      </c>
      <c r="L232" s="16">
        <f t="shared" si="48"/>
        <v>0</v>
      </c>
      <c r="M232" s="16">
        <f t="shared" si="52"/>
        <v>0.71248707487760887</v>
      </c>
      <c r="N232" s="16">
        <f t="shared" si="49"/>
        <v>0.44174198642411749</v>
      </c>
      <c r="O232" s="16">
        <f t="shared" si="50"/>
        <v>0.44174198642411749</v>
      </c>
      <c r="P232" s="1">
        <f>'App MESURE'!T228</f>
        <v>0.10753713311538866</v>
      </c>
      <c r="Q232" s="84">
        <v>26.059516161290322</v>
      </c>
      <c r="R232" s="78">
        <f t="shared" si="44"/>
        <v>0.11169288397510896</v>
      </c>
    </row>
    <row r="233" spans="1:18" s="1" customFormat="1" ht="13.5" thickBot="1" x14ac:dyDescent="0.25">
      <c r="A233" s="17">
        <v>40026</v>
      </c>
      <c r="B233" s="4">
        <f t="shared" si="53"/>
        <v>8</v>
      </c>
      <c r="C233" s="48"/>
      <c r="D233" s="48"/>
      <c r="E233" s="48">
        <v>1.0642857139999999</v>
      </c>
      <c r="F233" s="58">
        <v>1.0642857142857129</v>
      </c>
      <c r="G233" s="25">
        <f t="shared" si="45"/>
        <v>0</v>
      </c>
      <c r="H233" s="25">
        <f t="shared" si="46"/>
        <v>1.0642857142857129</v>
      </c>
      <c r="I233" s="24">
        <f t="shared" si="51"/>
        <v>1.0645094847602958</v>
      </c>
      <c r="J233" s="25">
        <f t="shared" si="43"/>
        <v>1.0644695121605723</v>
      </c>
      <c r="K233" s="25">
        <f t="shared" si="47"/>
        <v>3.997259972354783E-5</v>
      </c>
      <c r="L233" s="25">
        <f t="shared" si="48"/>
        <v>0</v>
      </c>
      <c r="M233" s="25">
        <f t="shared" si="52"/>
        <v>0.27074508845349138</v>
      </c>
      <c r="N233" s="25">
        <f t="shared" si="49"/>
        <v>0.16786195484116465</v>
      </c>
      <c r="O233" s="25">
        <f t="shared" si="50"/>
        <v>0.16786195484116465</v>
      </c>
      <c r="P233" s="4">
        <f>'App MESURE'!T229</f>
        <v>4.1518149582204398E-3</v>
      </c>
      <c r="Q233" s="85">
        <v>25.403343935483875</v>
      </c>
      <c r="R233" s="79">
        <f t="shared" si="44"/>
        <v>2.6801009900493156E-2</v>
      </c>
    </row>
    <row r="234" spans="1:18" s="1" customFormat="1" x14ac:dyDescent="0.2">
      <c r="A234" s="17">
        <v>40057</v>
      </c>
      <c r="B234" s="1">
        <f t="shared" si="53"/>
        <v>9</v>
      </c>
      <c r="C234" s="47"/>
      <c r="D234" s="47"/>
      <c r="E234" s="47">
        <v>87.204761899999994</v>
      </c>
      <c r="F234" s="51">
        <v>87.204761904761753</v>
      </c>
      <c r="G234" s="16">
        <f t="shared" si="45"/>
        <v>16.15109307344737</v>
      </c>
      <c r="H234" s="16">
        <f t="shared" si="46"/>
        <v>71.053668831314383</v>
      </c>
      <c r="I234" s="23">
        <f t="shared" si="51"/>
        <v>71.053708803914105</v>
      </c>
      <c r="J234" s="16">
        <f t="shared" si="43"/>
        <v>56.075281640804384</v>
      </c>
      <c r="K234" s="16">
        <f t="shared" si="47"/>
        <v>14.978427163109721</v>
      </c>
      <c r="L234" s="16">
        <f t="shared" si="48"/>
        <v>0</v>
      </c>
      <c r="M234" s="16">
        <f t="shared" si="52"/>
        <v>0.10288313361232673</v>
      </c>
      <c r="N234" s="16">
        <f t="shared" si="49"/>
        <v>6.378754283964258E-2</v>
      </c>
      <c r="O234" s="16">
        <f t="shared" si="50"/>
        <v>16.214880616287012</v>
      </c>
      <c r="P234" s="1">
        <f>'App MESURE'!T230</f>
        <v>2.8402771157085209</v>
      </c>
      <c r="Q234" s="84">
        <v>21.178077299999995</v>
      </c>
      <c r="R234" s="78">
        <f t="shared" si="44"/>
        <v>178.88001879768643</v>
      </c>
    </row>
    <row r="235" spans="1:18" s="1" customFormat="1" x14ac:dyDescent="0.2">
      <c r="A235" s="17">
        <v>40087</v>
      </c>
      <c r="B235" s="1">
        <f t="shared" si="53"/>
        <v>10</v>
      </c>
      <c r="C235" s="47"/>
      <c r="D235" s="47"/>
      <c r="E235" s="47">
        <v>12.72142857</v>
      </c>
      <c r="F235" s="51">
        <v>12.721428571428566</v>
      </c>
      <c r="G235" s="16">
        <f t="shared" si="45"/>
        <v>0</v>
      </c>
      <c r="H235" s="16">
        <f t="shared" si="46"/>
        <v>12.721428571428566</v>
      </c>
      <c r="I235" s="23">
        <f t="shared" si="51"/>
        <v>27.699855734538289</v>
      </c>
      <c r="J235" s="16">
        <f t="shared" si="43"/>
        <v>26.505381194358339</v>
      </c>
      <c r="K235" s="16">
        <f t="shared" si="47"/>
        <v>1.1944745401799501</v>
      </c>
      <c r="L235" s="16">
        <f t="shared" si="48"/>
        <v>0</v>
      </c>
      <c r="M235" s="16">
        <f t="shared" si="52"/>
        <v>3.9095590772684152E-2</v>
      </c>
      <c r="N235" s="16">
        <f t="shared" si="49"/>
        <v>2.4239266279064173E-2</v>
      </c>
      <c r="O235" s="16">
        <f t="shared" si="50"/>
        <v>2.4239266279064173E-2</v>
      </c>
      <c r="P235" s="1">
        <f>'App MESURE'!T231</f>
        <v>1.1301137802326451</v>
      </c>
      <c r="Q235" s="84">
        <v>21.168302451612906</v>
      </c>
      <c r="R235" s="78">
        <f t="shared" si="44"/>
        <v>1.2229584406120686</v>
      </c>
    </row>
    <row r="236" spans="1:18" s="1" customFormat="1" x14ac:dyDescent="0.2">
      <c r="A236" s="17">
        <v>40118</v>
      </c>
      <c r="B236" s="1">
        <f t="shared" si="53"/>
        <v>11</v>
      </c>
      <c r="C236" s="47"/>
      <c r="D236" s="47"/>
      <c r="E236" s="47">
        <v>26.15</v>
      </c>
      <c r="F236" s="51">
        <v>26.149999999999881</v>
      </c>
      <c r="G236" s="16">
        <f t="shared" si="45"/>
        <v>2.065855291058083</v>
      </c>
      <c r="H236" s="16">
        <f t="shared" si="46"/>
        <v>24.0841447089418</v>
      </c>
      <c r="I236" s="23">
        <f t="shared" si="51"/>
        <v>25.27861924912175</v>
      </c>
      <c r="J236" s="16">
        <f t="shared" si="43"/>
        <v>23.542804130277219</v>
      </c>
      <c r="K236" s="16">
        <f t="shared" si="47"/>
        <v>1.7358151188445312</v>
      </c>
      <c r="L236" s="16">
        <f t="shared" si="48"/>
        <v>0</v>
      </c>
      <c r="M236" s="16">
        <f t="shared" si="52"/>
        <v>1.4856324493619979E-2</v>
      </c>
      <c r="N236" s="16">
        <f t="shared" si="49"/>
        <v>9.2109211860443869E-3</v>
      </c>
      <c r="O236" s="16">
        <f t="shared" si="50"/>
        <v>2.0750662122441272</v>
      </c>
      <c r="P236" s="1">
        <f>'App MESURE'!T232</f>
        <v>0.28262412474444126</v>
      </c>
      <c r="Q236" s="84">
        <v>16.292356383333331</v>
      </c>
      <c r="R236" s="78">
        <f t="shared" si="44"/>
        <v>3.2128486370402323</v>
      </c>
    </row>
    <row r="237" spans="1:18" s="1" customFormat="1" x14ac:dyDescent="0.2">
      <c r="A237" s="17">
        <v>40148</v>
      </c>
      <c r="B237" s="1">
        <f t="shared" si="53"/>
        <v>12</v>
      </c>
      <c r="C237" s="47"/>
      <c r="D237" s="47"/>
      <c r="E237" s="47">
        <v>161.67619049999999</v>
      </c>
      <c r="F237" s="51">
        <v>161.6761904761903</v>
      </c>
      <c r="G237" s="16">
        <f t="shared" si="45"/>
        <v>33.331534806379253</v>
      </c>
      <c r="H237" s="16">
        <f t="shared" si="46"/>
        <v>128.34465566981106</v>
      </c>
      <c r="I237" s="23">
        <f t="shared" si="51"/>
        <v>130.08047078865559</v>
      </c>
      <c r="J237" s="16">
        <f t="shared" si="43"/>
        <v>49.512737106629601</v>
      </c>
      <c r="K237" s="16">
        <f t="shared" si="47"/>
        <v>80.567733682025988</v>
      </c>
      <c r="L237" s="16">
        <f t="shared" si="48"/>
        <v>47.943652294904794</v>
      </c>
      <c r="M237" s="16">
        <f t="shared" si="52"/>
        <v>47.949297698212369</v>
      </c>
      <c r="N237" s="16">
        <f t="shared" si="49"/>
        <v>29.728564572891671</v>
      </c>
      <c r="O237" s="16">
        <f t="shared" si="50"/>
        <v>63.060099379270923</v>
      </c>
      <c r="P237" s="1">
        <f>'App MESURE'!T233</f>
        <v>56.307785831957084</v>
      </c>
      <c r="Q237" s="84">
        <v>13.583468516129031</v>
      </c>
      <c r="R237" s="78">
        <f t="shared" si="44"/>
        <v>45.593738241238007</v>
      </c>
    </row>
    <row r="238" spans="1:18" s="1" customFormat="1" x14ac:dyDescent="0.2">
      <c r="A238" s="17">
        <v>40179</v>
      </c>
      <c r="B238" s="1">
        <f t="shared" si="53"/>
        <v>1</v>
      </c>
      <c r="C238" s="47"/>
      <c r="D238" s="47"/>
      <c r="E238" s="47">
        <v>111.29523810000001</v>
      </c>
      <c r="F238" s="51">
        <v>111.29523809523802</v>
      </c>
      <c r="G238" s="16">
        <f t="shared" si="45"/>
        <v>21.708728134954033</v>
      </c>
      <c r="H238" s="16">
        <f t="shared" si="46"/>
        <v>89.58650996028399</v>
      </c>
      <c r="I238" s="23">
        <f t="shared" si="51"/>
        <v>122.21059134740518</v>
      </c>
      <c r="J238" s="16">
        <f t="shared" si="43"/>
        <v>43.877326782929806</v>
      </c>
      <c r="K238" s="16">
        <f t="shared" si="47"/>
        <v>78.333264564475371</v>
      </c>
      <c r="L238" s="16">
        <f t="shared" si="48"/>
        <v>45.981360208841537</v>
      </c>
      <c r="M238" s="16">
        <f t="shared" si="52"/>
        <v>64.202093334162228</v>
      </c>
      <c r="N238" s="16">
        <f t="shared" si="49"/>
        <v>39.805297867180585</v>
      </c>
      <c r="O238" s="16">
        <f t="shared" si="50"/>
        <v>61.514026002134614</v>
      </c>
      <c r="P238" s="1">
        <f>'App MESURE'!T234</f>
        <v>61.497605786707425</v>
      </c>
      <c r="Q238" s="84">
        <v>11.678382096774198</v>
      </c>
      <c r="R238" s="78">
        <f t="shared" si="44"/>
        <v>2.6962347467529818E-4</v>
      </c>
    </row>
    <row r="239" spans="1:18" s="1" customFormat="1" x14ac:dyDescent="0.2">
      <c r="A239" s="17">
        <v>40210</v>
      </c>
      <c r="B239" s="1">
        <f t="shared" si="53"/>
        <v>2</v>
      </c>
      <c r="C239" s="47"/>
      <c r="D239" s="47"/>
      <c r="E239" s="47">
        <v>154.3428571</v>
      </c>
      <c r="F239" s="51">
        <v>154.34285714285699</v>
      </c>
      <c r="G239" s="16">
        <f t="shared" si="45"/>
        <v>31.639746311672749</v>
      </c>
      <c r="H239" s="16">
        <f t="shared" si="46"/>
        <v>122.70311083118423</v>
      </c>
      <c r="I239" s="23">
        <f t="shared" si="51"/>
        <v>155.05501518681808</v>
      </c>
      <c r="J239" s="16">
        <f t="shared" si="43"/>
        <v>52.478049617019593</v>
      </c>
      <c r="K239" s="16">
        <f t="shared" si="47"/>
        <v>102.57696556979849</v>
      </c>
      <c r="L239" s="16">
        <f t="shared" si="48"/>
        <v>67.271975615412174</v>
      </c>
      <c r="M239" s="16">
        <f t="shared" si="52"/>
        <v>91.668771082393832</v>
      </c>
      <c r="N239" s="16">
        <f t="shared" si="49"/>
        <v>56.834638071084179</v>
      </c>
      <c r="O239" s="16">
        <f t="shared" si="50"/>
        <v>88.474384382756924</v>
      </c>
      <c r="P239" s="1">
        <f>'App MESURE'!T235</f>
        <v>109.17332897502597</v>
      </c>
      <c r="Q239" s="84">
        <v>14.173534946428573</v>
      </c>
      <c r="R239" s="78">
        <f t="shared" si="44"/>
        <v>428.44630723382386</v>
      </c>
    </row>
    <row r="240" spans="1:18" s="1" customFormat="1" x14ac:dyDescent="0.2">
      <c r="A240" s="17">
        <v>40238</v>
      </c>
      <c r="B240" s="1">
        <f t="shared" si="53"/>
        <v>3</v>
      </c>
      <c r="C240" s="47"/>
      <c r="D240" s="47"/>
      <c r="E240" s="47">
        <v>80.626190480000005</v>
      </c>
      <c r="F240" s="51">
        <v>80.626190476190317</v>
      </c>
      <c r="G240" s="16">
        <f t="shared" si="45"/>
        <v>14.633426966020718</v>
      </c>
      <c r="H240" s="16">
        <f t="shared" si="46"/>
        <v>65.992763510169596</v>
      </c>
      <c r="I240" s="23">
        <f t="shared" si="51"/>
        <v>101.29775346455591</v>
      </c>
      <c r="J240" s="16">
        <f t="shared" si="43"/>
        <v>50.500903043266142</v>
      </c>
      <c r="K240" s="16">
        <f t="shared" si="47"/>
        <v>50.796850421289768</v>
      </c>
      <c r="L240" s="16">
        <f t="shared" si="48"/>
        <v>21.799111670555558</v>
      </c>
      <c r="M240" s="16">
        <f t="shared" si="52"/>
        <v>56.633244681865214</v>
      </c>
      <c r="N240" s="16">
        <f t="shared" si="49"/>
        <v>35.112611702756432</v>
      </c>
      <c r="O240" s="16">
        <f t="shared" si="50"/>
        <v>49.746038668777146</v>
      </c>
      <c r="P240" s="1">
        <f>'App MESURE'!T236</f>
        <v>79.993172570957597</v>
      </c>
      <c r="Q240" s="84">
        <v>14.802598500000002</v>
      </c>
      <c r="R240" s="78">
        <f t="shared" si="44"/>
        <v>914.88910929643396</v>
      </c>
    </row>
    <row r="241" spans="1:18" s="1" customFormat="1" x14ac:dyDescent="0.2">
      <c r="A241" s="17">
        <v>40269</v>
      </c>
      <c r="B241" s="1">
        <f t="shared" si="53"/>
        <v>4</v>
      </c>
      <c r="C241" s="47"/>
      <c r="D241" s="47"/>
      <c r="E241" s="47">
        <v>21.69761905</v>
      </c>
      <c r="F241" s="51">
        <v>21.697619047619021</v>
      </c>
      <c r="G241" s="16">
        <f t="shared" si="45"/>
        <v>1.0386979907005804</v>
      </c>
      <c r="H241" s="16">
        <f t="shared" si="46"/>
        <v>20.658921056918441</v>
      </c>
      <c r="I241" s="23">
        <f t="shared" si="51"/>
        <v>49.656659807652645</v>
      </c>
      <c r="J241" s="16">
        <f t="shared" si="43"/>
        <v>40.833961620576481</v>
      </c>
      <c r="K241" s="16">
        <f t="shared" si="47"/>
        <v>8.8226981870761634</v>
      </c>
      <c r="L241" s="16">
        <f t="shared" si="48"/>
        <v>0</v>
      </c>
      <c r="M241" s="16">
        <f t="shared" si="52"/>
        <v>21.520632979108782</v>
      </c>
      <c r="N241" s="16">
        <f t="shared" si="49"/>
        <v>13.342792447047445</v>
      </c>
      <c r="O241" s="16">
        <f t="shared" si="50"/>
        <v>14.381490437748026</v>
      </c>
      <c r="P241" s="1">
        <f>'App MESURE'!T237</f>
        <v>4.3034501753159393</v>
      </c>
      <c r="Q241" s="84">
        <v>17.775000066666664</v>
      </c>
      <c r="R241" s="78">
        <f t="shared" si="44"/>
        <v>101.56689553120219</v>
      </c>
    </row>
    <row r="242" spans="1:18" s="1" customFormat="1" x14ac:dyDescent="0.2">
      <c r="A242" s="17">
        <v>40299</v>
      </c>
      <c r="B242" s="1">
        <f t="shared" si="53"/>
        <v>5</v>
      </c>
      <c r="C242" s="47"/>
      <c r="D242" s="47"/>
      <c r="E242" s="47">
        <v>14.804761900000001</v>
      </c>
      <c r="F242" s="51">
        <v>14.804761904761875</v>
      </c>
      <c r="G242" s="16">
        <f t="shared" si="45"/>
        <v>0</v>
      </c>
      <c r="H242" s="16">
        <f t="shared" si="46"/>
        <v>14.804761904761875</v>
      </c>
      <c r="I242" s="23">
        <f t="shared" si="51"/>
        <v>23.627460091838039</v>
      </c>
      <c r="J242" s="16">
        <f t="shared" si="43"/>
        <v>22.523679987508295</v>
      </c>
      <c r="K242" s="16">
        <f t="shared" si="47"/>
        <v>1.1037801043297435</v>
      </c>
      <c r="L242" s="16">
        <f t="shared" si="48"/>
        <v>0</v>
      </c>
      <c r="M242" s="16">
        <f t="shared" si="52"/>
        <v>8.177840532061337</v>
      </c>
      <c r="N242" s="16">
        <f t="shared" si="49"/>
        <v>5.0702611298780287</v>
      </c>
      <c r="O242" s="16">
        <f t="shared" si="50"/>
        <v>5.0702611298780287</v>
      </c>
      <c r="P242" s="1">
        <f>'App MESURE'!T238</f>
        <v>0.76982850441373807</v>
      </c>
      <c r="Q242" s="84">
        <v>18.31677253225806</v>
      </c>
      <c r="R242" s="78">
        <f t="shared" si="44"/>
        <v>18.493720766157693</v>
      </c>
    </row>
    <row r="243" spans="1:18" s="1" customFormat="1" x14ac:dyDescent="0.2">
      <c r="A243" s="17">
        <v>40330</v>
      </c>
      <c r="B243" s="1">
        <f t="shared" si="53"/>
        <v>6</v>
      </c>
      <c r="C243" s="47"/>
      <c r="D243" s="47"/>
      <c r="E243" s="47">
        <v>6.8047619050000003</v>
      </c>
      <c r="F243" s="51">
        <v>6.8047619047619019</v>
      </c>
      <c r="G243" s="16">
        <f t="shared" si="45"/>
        <v>0</v>
      </c>
      <c r="H243" s="16">
        <f t="shared" si="46"/>
        <v>6.8047619047619019</v>
      </c>
      <c r="I243" s="23">
        <f t="shared" si="51"/>
        <v>7.9085420090916454</v>
      </c>
      <c r="J243" s="16">
        <f t="shared" si="43"/>
        <v>7.8767099319416971</v>
      </c>
      <c r="K243" s="16">
        <f t="shared" si="47"/>
        <v>3.183207714994829E-2</v>
      </c>
      <c r="L243" s="16">
        <f t="shared" si="48"/>
        <v>0</v>
      </c>
      <c r="M243" s="16">
        <f t="shared" si="52"/>
        <v>3.1075794021833083</v>
      </c>
      <c r="N243" s="16">
        <f t="shared" si="49"/>
        <v>1.9266992293536511</v>
      </c>
      <c r="O243" s="16">
        <f t="shared" si="50"/>
        <v>1.9266992293536511</v>
      </c>
      <c r="P243" s="1">
        <f>'App MESURE'!T239</f>
        <v>0.17033717863158229</v>
      </c>
      <c r="Q243" s="84">
        <v>20.637371866666669</v>
      </c>
      <c r="R243" s="78">
        <f t="shared" si="44"/>
        <v>3.0848076532166306</v>
      </c>
    </row>
    <row r="244" spans="1:18" s="1" customFormat="1" x14ac:dyDescent="0.2">
      <c r="A244" s="17">
        <v>40360</v>
      </c>
      <c r="B244" s="1">
        <f t="shared" si="53"/>
        <v>7</v>
      </c>
      <c r="C244" s="47"/>
      <c r="D244" s="47"/>
      <c r="E244" s="47">
        <v>7.19047619</v>
      </c>
      <c r="F244" s="51">
        <v>7.1904761904761827</v>
      </c>
      <c r="G244" s="16">
        <f t="shared" si="45"/>
        <v>0</v>
      </c>
      <c r="H244" s="16">
        <f t="shared" si="46"/>
        <v>7.1904761904761827</v>
      </c>
      <c r="I244" s="23">
        <f t="shared" si="51"/>
        <v>7.222308267626131</v>
      </c>
      <c r="J244" s="16">
        <f t="shared" si="43"/>
        <v>7.2103703041823302</v>
      </c>
      <c r="K244" s="16">
        <f t="shared" si="47"/>
        <v>1.1937963443800825E-2</v>
      </c>
      <c r="L244" s="16">
        <f t="shared" si="48"/>
        <v>0</v>
      </c>
      <c r="M244" s="16">
        <f t="shared" si="52"/>
        <v>1.1808801728296572</v>
      </c>
      <c r="N244" s="16">
        <f t="shared" si="49"/>
        <v>0.73214570715438743</v>
      </c>
      <c r="O244" s="16">
        <f t="shared" si="50"/>
        <v>0.73214570715438743</v>
      </c>
      <c r="P244" s="1">
        <f>'App MESURE'!T240</f>
        <v>1.2659447634336842</v>
      </c>
      <c r="Q244" s="84">
        <v>25.708167451612901</v>
      </c>
      <c r="R244" s="78">
        <f t="shared" si="44"/>
        <v>0.28494143248466786</v>
      </c>
    </row>
    <row r="245" spans="1:18" s="1" customFormat="1" ht="13.5" thickBot="1" x14ac:dyDescent="0.25">
      <c r="A245" s="17">
        <v>40391</v>
      </c>
      <c r="B245" s="4">
        <f t="shared" si="53"/>
        <v>8</v>
      </c>
      <c r="C245" s="48"/>
      <c r="D245" s="48"/>
      <c r="E245" s="48">
        <v>6.6833333330000002</v>
      </c>
      <c r="F245" s="58">
        <v>6.6833333333333194</v>
      </c>
      <c r="G245" s="25">
        <f t="shared" si="45"/>
        <v>0</v>
      </c>
      <c r="H245" s="25">
        <f t="shared" si="46"/>
        <v>6.6833333333333194</v>
      </c>
      <c r="I245" s="24">
        <f t="shared" si="51"/>
        <v>6.6952712967771202</v>
      </c>
      <c r="J245" s="25">
        <f t="shared" si="43"/>
        <v>6.6880530666091396</v>
      </c>
      <c r="K245" s="25">
        <f t="shared" si="47"/>
        <v>7.2182301679806216E-3</v>
      </c>
      <c r="L245" s="25">
        <f t="shared" si="48"/>
        <v>0</v>
      </c>
      <c r="M245" s="25">
        <f t="shared" si="52"/>
        <v>0.44873446567526976</v>
      </c>
      <c r="N245" s="25">
        <f t="shared" si="49"/>
        <v>0.27821536871866726</v>
      </c>
      <c r="O245" s="25">
        <f t="shared" si="50"/>
        <v>0.27821536871866726</v>
      </c>
      <c r="P245" s="4">
        <f>'App MESURE'!T241</f>
        <v>1.2294497973811782</v>
      </c>
      <c r="Q245" s="85">
        <v>27.720914774193552</v>
      </c>
      <c r="R245" s="79">
        <f t="shared" si="44"/>
        <v>0.90484693827289364</v>
      </c>
    </row>
    <row r="246" spans="1:18" s="1" customFormat="1" x14ac:dyDescent="0.2">
      <c r="A246" s="17">
        <v>40422</v>
      </c>
      <c r="B246" s="1">
        <f t="shared" si="53"/>
        <v>9</v>
      </c>
      <c r="C246" s="47"/>
      <c r="D246" s="47"/>
      <c r="E246" s="47">
        <v>6.2809523809999996</v>
      </c>
      <c r="F246" s="51">
        <v>6.2809523809523649</v>
      </c>
      <c r="G246" s="16">
        <f t="shared" si="45"/>
        <v>0</v>
      </c>
      <c r="H246" s="16">
        <f t="shared" si="46"/>
        <v>6.2809523809523649</v>
      </c>
      <c r="I246" s="23">
        <f t="shared" si="51"/>
        <v>6.2881706111203455</v>
      </c>
      <c r="J246" s="16">
        <f t="shared" si="43"/>
        <v>6.277620799885069</v>
      </c>
      <c r="K246" s="16">
        <f t="shared" si="47"/>
        <v>1.0549811235276429E-2</v>
      </c>
      <c r="L246" s="16">
        <f t="shared" si="48"/>
        <v>0</v>
      </c>
      <c r="M246" s="16">
        <f t="shared" si="52"/>
        <v>0.1705190969566025</v>
      </c>
      <c r="N246" s="16">
        <f t="shared" si="49"/>
        <v>0.10572184011309355</v>
      </c>
      <c r="O246" s="16">
        <f t="shared" si="50"/>
        <v>0.10572184011309355</v>
      </c>
      <c r="P246" s="1">
        <f>'App MESURE'!T242</f>
        <v>0.22107816654484586</v>
      </c>
      <c r="Q246" s="84">
        <v>23.614902799999992</v>
      </c>
      <c r="R246" s="78">
        <f t="shared" si="44"/>
        <v>1.3307082047828997E-2</v>
      </c>
    </row>
    <row r="247" spans="1:18" s="1" customFormat="1" x14ac:dyDescent="0.2">
      <c r="A247" s="17">
        <v>40452</v>
      </c>
      <c r="B247" s="1">
        <f t="shared" si="53"/>
        <v>10</v>
      </c>
      <c r="C247" s="47"/>
      <c r="D247" s="47"/>
      <c r="E247" s="47">
        <v>57.857142860000003</v>
      </c>
      <c r="F247" s="51">
        <v>57.85714285714274</v>
      </c>
      <c r="G247" s="16">
        <f t="shared" si="45"/>
        <v>9.3806434027485359</v>
      </c>
      <c r="H247" s="16">
        <f t="shared" si="46"/>
        <v>48.476499454394201</v>
      </c>
      <c r="I247" s="23">
        <f t="shared" si="51"/>
        <v>48.48704926562948</v>
      </c>
      <c r="J247" s="16">
        <f t="shared" si="43"/>
        <v>40.67085388786132</v>
      </c>
      <c r="K247" s="16">
        <f t="shared" si="47"/>
        <v>7.8161953777681603</v>
      </c>
      <c r="L247" s="16">
        <f t="shared" si="48"/>
        <v>0</v>
      </c>
      <c r="M247" s="16">
        <f t="shared" si="52"/>
        <v>6.4797256843508955E-2</v>
      </c>
      <c r="N247" s="16">
        <f t="shared" si="49"/>
        <v>4.0174299242975553E-2</v>
      </c>
      <c r="O247" s="16">
        <f t="shared" si="50"/>
        <v>9.4208177019915116</v>
      </c>
      <c r="P247" s="1">
        <f>'App MESURE'!T243</f>
        <v>13.535890646319697</v>
      </c>
      <c r="Q247" s="84">
        <v>18.343065838709673</v>
      </c>
      <c r="R247" s="78">
        <f t="shared" si="44"/>
        <v>16.933825337141837</v>
      </c>
    </row>
    <row r="248" spans="1:18" s="1" customFormat="1" x14ac:dyDescent="0.2">
      <c r="A248" s="17">
        <v>40483</v>
      </c>
      <c r="B248" s="1">
        <f t="shared" si="53"/>
        <v>11</v>
      </c>
      <c r="C248" s="47"/>
      <c r="D248" s="47"/>
      <c r="E248" s="47">
        <v>125.6214286</v>
      </c>
      <c r="F248" s="51">
        <v>125.62142857142831</v>
      </c>
      <c r="G248" s="16">
        <f t="shared" si="45"/>
        <v>25.013757801398494</v>
      </c>
      <c r="H248" s="16">
        <f t="shared" si="46"/>
        <v>100.60767077002981</v>
      </c>
      <c r="I248" s="23">
        <f t="shared" si="51"/>
        <v>108.42386614779798</v>
      </c>
      <c r="J248" s="16">
        <f t="shared" si="43"/>
        <v>48.828573695902051</v>
      </c>
      <c r="K248" s="16">
        <f t="shared" si="47"/>
        <v>59.595292451895929</v>
      </c>
      <c r="L248" s="16">
        <f t="shared" si="48"/>
        <v>29.52582985642627</v>
      </c>
      <c r="M248" s="16">
        <f t="shared" si="52"/>
        <v>29.550452814026805</v>
      </c>
      <c r="N248" s="16">
        <f t="shared" si="49"/>
        <v>18.321280744696619</v>
      </c>
      <c r="O248" s="16">
        <f t="shared" si="50"/>
        <v>43.335038546095113</v>
      </c>
      <c r="P248" s="1">
        <f>'App MESURE'!T244</f>
        <v>10.787968347792924</v>
      </c>
      <c r="Q248" s="84">
        <v>13.890366699999996</v>
      </c>
      <c r="R248" s="78">
        <f t="shared" si="44"/>
        <v>1059.3117784932103</v>
      </c>
    </row>
    <row r="249" spans="1:18" s="1" customFormat="1" x14ac:dyDescent="0.2">
      <c r="A249" s="17">
        <v>40513</v>
      </c>
      <c r="B249" s="1">
        <f t="shared" si="53"/>
        <v>12</v>
      </c>
      <c r="C249" s="47"/>
      <c r="D249" s="47"/>
      <c r="E249" s="47">
        <v>55.97619048</v>
      </c>
      <c r="F249" s="51">
        <v>55.976190476190354</v>
      </c>
      <c r="G249" s="16">
        <f t="shared" si="45"/>
        <v>8.9467106394958886</v>
      </c>
      <c r="H249" s="16">
        <f t="shared" si="46"/>
        <v>47.029479836694463</v>
      </c>
      <c r="I249" s="23">
        <f t="shared" si="51"/>
        <v>77.098942432164122</v>
      </c>
      <c r="J249" s="16">
        <f t="shared" si="43"/>
        <v>44.380619032266743</v>
      </c>
      <c r="K249" s="16">
        <f t="shared" si="47"/>
        <v>32.718323399897379</v>
      </c>
      <c r="L249" s="16">
        <f t="shared" si="48"/>
        <v>5.9227004804798957</v>
      </c>
      <c r="M249" s="16">
        <f t="shared" si="52"/>
        <v>17.151872549810083</v>
      </c>
      <c r="N249" s="16">
        <f t="shared" si="49"/>
        <v>10.634160980882251</v>
      </c>
      <c r="O249" s="16">
        <f t="shared" si="50"/>
        <v>19.58087162037814</v>
      </c>
      <c r="P249" s="1">
        <f>'App MESURE'!T245</f>
        <v>59.094166238670937</v>
      </c>
      <c r="Q249" s="84">
        <v>13.780276354838708</v>
      </c>
      <c r="R249" s="78">
        <f t="shared" si="44"/>
        <v>1561.3004515920065</v>
      </c>
    </row>
    <row r="250" spans="1:18" s="1" customFormat="1" x14ac:dyDescent="0.2">
      <c r="A250" s="17">
        <v>40544</v>
      </c>
      <c r="B250" s="1">
        <f t="shared" si="53"/>
        <v>1</v>
      </c>
      <c r="C250" s="47"/>
      <c r="D250" s="47"/>
      <c r="E250" s="47">
        <v>48.826190480000001</v>
      </c>
      <c r="F250" s="51">
        <v>48.826190476190433</v>
      </c>
      <c r="G250" s="16">
        <f t="shared" si="45"/>
        <v>7.2972168571570615</v>
      </c>
      <c r="H250" s="16">
        <f t="shared" si="46"/>
        <v>41.528973619033373</v>
      </c>
      <c r="I250" s="23">
        <f t="shared" si="51"/>
        <v>68.324596538450862</v>
      </c>
      <c r="J250" s="16">
        <f t="shared" si="43"/>
        <v>38.26888296518073</v>
      </c>
      <c r="K250" s="16">
        <f t="shared" si="47"/>
        <v>30.055713573270133</v>
      </c>
      <c r="L250" s="16">
        <f t="shared" si="48"/>
        <v>3.5844188054159485</v>
      </c>
      <c r="M250" s="16">
        <f t="shared" si="52"/>
        <v>10.102130374343778</v>
      </c>
      <c r="N250" s="16">
        <f t="shared" si="49"/>
        <v>6.2633208320931422</v>
      </c>
      <c r="O250" s="16">
        <f t="shared" si="50"/>
        <v>13.560537689250204</v>
      </c>
      <c r="P250" s="1">
        <f>'App MESURE'!T246</f>
        <v>7.0785882188918876</v>
      </c>
      <c r="Q250" s="84">
        <v>11.419088032258067</v>
      </c>
      <c r="R250" s="78">
        <f t="shared" si="44"/>
        <v>42.015668936278452</v>
      </c>
    </row>
    <row r="251" spans="1:18" s="1" customFormat="1" x14ac:dyDescent="0.2">
      <c r="A251" s="17">
        <v>40575</v>
      </c>
      <c r="B251" s="1">
        <f t="shared" si="53"/>
        <v>2</v>
      </c>
      <c r="C251" s="47"/>
      <c r="D251" s="47"/>
      <c r="E251" s="47">
        <v>33.466666670000002</v>
      </c>
      <c r="F251" s="51">
        <v>33.466666666666633</v>
      </c>
      <c r="G251" s="16">
        <f t="shared" si="45"/>
        <v>3.7537988119130068</v>
      </c>
      <c r="H251" s="16">
        <f t="shared" si="46"/>
        <v>29.712867854753625</v>
      </c>
      <c r="I251" s="23">
        <f t="shared" si="51"/>
        <v>56.184162622607808</v>
      </c>
      <c r="J251" s="16">
        <f t="shared" si="43"/>
        <v>34.638183518833081</v>
      </c>
      <c r="K251" s="16">
        <f t="shared" si="47"/>
        <v>21.545979103774727</v>
      </c>
      <c r="L251" s="16">
        <f t="shared" si="48"/>
        <v>0</v>
      </c>
      <c r="M251" s="16">
        <f t="shared" si="52"/>
        <v>3.8388095422506359</v>
      </c>
      <c r="N251" s="16">
        <f t="shared" si="49"/>
        <v>2.3800619161953942</v>
      </c>
      <c r="O251" s="16">
        <f t="shared" si="50"/>
        <v>6.1338607281084006</v>
      </c>
      <c r="P251" s="1">
        <f>'App MESURE'!T247</f>
        <v>9.2750228130149939</v>
      </c>
      <c r="Q251" s="84">
        <v>10.693546825000002</v>
      </c>
      <c r="R251" s="78">
        <f t="shared" si="44"/>
        <v>9.8668992436547356</v>
      </c>
    </row>
    <row r="252" spans="1:18" s="1" customFormat="1" x14ac:dyDescent="0.2">
      <c r="A252" s="17">
        <v>40603</v>
      </c>
      <c r="B252" s="1">
        <f t="shared" si="53"/>
        <v>3</v>
      </c>
      <c r="C252" s="47"/>
      <c r="D252" s="47"/>
      <c r="E252" s="47">
        <v>56.211904760000003</v>
      </c>
      <c r="F252" s="51">
        <v>56.211904761904634</v>
      </c>
      <c r="G252" s="16">
        <f t="shared" si="45"/>
        <v>9.0010895553971686</v>
      </c>
      <c r="H252" s="16">
        <f t="shared" si="46"/>
        <v>47.210815206507462</v>
      </c>
      <c r="I252" s="23">
        <f t="shared" si="51"/>
        <v>68.756794310282189</v>
      </c>
      <c r="J252" s="16">
        <f t="shared" si="43"/>
        <v>40.960251291245413</v>
      </c>
      <c r="K252" s="16">
        <f t="shared" si="47"/>
        <v>27.796543019036775</v>
      </c>
      <c r="L252" s="16">
        <f t="shared" si="48"/>
        <v>1.600434124303503</v>
      </c>
      <c r="M252" s="16">
        <f t="shared" si="52"/>
        <v>3.0591817503587451</v>
      </c>
      <c r="N252" s="16">
        <f t="shared" si="49"/>
        <v>1.896692685222422</v>
      </c>
      <c r="O252" s="16">
        <f t="shared" si="50"/>
        <v>10.897782240619591</v>
      </c>
      <c r="P252" s="1">
        <f>'App MESURE'!T248</f>
        <v>8.2798466801370001</v>
      </c>
      <c r="Q252" s="84">
        <v>12.873874764516131</v>
      </c>
      <c r="R252" s="78">
        <f t="shared" si="44"/>
        <v>6.853586598839299</v>
      </c>
    </row>
    <row r="253" spans="1:18" s="1" customFormat="1" x14ac:dyDescent="0.2">
      <c r="A253" s="17">
        <v>40634</v>
      </c>
      <c r="B253" s="1">
        <f t="shared" si="53"/>
        <v>4</v>
      </c>
      <c r="C253" s="47"/>
      <c r="D253" s="47"/>
      <c r="E253" s="47">
        <v>55.333333330000002</v>
      </c>
      <c r="F253" s="51">
        <v>55.333333333333265</v>
      </c>
      <c r="G253" s="16">
        <f t="shared" si="45"/>
        <v>8.7984045052196826</v>
      </c>
      <c r="H253" s="16">
        <f t="shared" si="46"/>
        <v>46.534928828113578</v>
      </c>
      <c r="I253" s="23">
        <f t="shared" si="51"/>
        <v>72.73103772284685</v>
      </c>
      <c r="J253" s="16">
        <f t="shared" si="43"/>
        <v>51.4970041535815</v>
      </c>
      <c r="K253" s="16">
        <f t="shared" si="47"/>
        <v>21.23403356926535</v>
      </c>
      <c r="L253" s="16">
        <f t="shared" si="48"/>
        <v>0</v>
      </c>
      <c r="M253" s="16">
        <f t="shared" si="52"/>
        <v>1.1624890651363231</v>
      </c>
      <c r="N253" s="16">
        <f t="shared" si="49"/>
        <v>0.72074322038452032</v>
      </c>
      <c r="O253" s="16">
        <f t="shared" si="50"/>
        <v>9.5191477256042027</v>
      </c>
      <c r="P253" s="1">
        <f>'App MESURE'!T249</f>
        <v>2.2213747735723137</v>
      </c>
      <c r="Q253" s="84">
        <v>18.002498333333335</v>
      </c>
      <c r="R253" s="78">
        <f t="shared" si="44"/>
        <v>53.257490059408234</v>
      </c>
    </row>
    <row r="254" spans="1:18" s="1" customFormat="1" x14ac:dyDescent="0.2">
      <c r="A254" s="17">
        <v>40664</v>
      </c>
      <c r="B254" s="1">
        <f t="shared" si="53"/>
        <v>5</v>
      </c>
      <c r="C254" s="47"/>
      <c r="D254" s="47"/>
      <c r="E254" s="47">
        <v>63.997619049999997</v>
      </c>
      <c r="F254" s="51">
        <v>63.997619047618855</v>
      </c>
      <c r="G254" s="16">
        <f t="shared" si="45"/>
        <v>10.797241626075818</v>
      </c>
      <c r="H254" s="16">
        <f t="shared" si="46"/>
        <v>53.200377421543038</v>
      </c>
      <c r="I254" s="23">
        <f t="shared" si="51"/>
        <v>74.434410990808388</v>
      </c>
      <c r="J254" s="16">
        <f t="shared" si="43"/>
        <v>56.698348058837716</v>
      </c>
      <c r="K254" s="16">
        <f t="shared" si="47"/>
        <v>17.736062931970672</v>
      </c>
      <c r="L254" s="16">
        <f t="shared" si="48"/>
        <v>0</v>
      </c>
      <c r="M254" s="16">
        <f t="shared" si="52"/>
        <v>0.44174584475180279</v>
      </c>
      <c r="N254" s="16">
        <f t="shared" si="49"/>
        <v>0.27388242374611771</v>
      </c>
      <c r="O254" s="16">
        <f t="shared" si="50"/>
        <v>11.071124049821936</v>
      </c>
      <c r="P254" s="1">
        <f>'App MESURE'!T250</f>
        <v>21.939522920581414</v>
      </c>
      <c r="Q254" s="84">
        <v>20.578084483870967</v>
      </c>
      <c r="R254" s="78">
        <f t="shared" si="44"/>
        <v>118.12209401392589</v>
      </c>
    </row>
    <row r="255" spans="1:18" s="1" customFormat="1" x14ac:dyDescent="0.2">
      <c r="A255" s="17">
        <v>40695</v>
      </c>
      <c r="B255" s="1">
        <f t="shared" si="53"/>
        <v>6</v>
      </c>
      <c r="C255" s="47"/>
      <c r="D255" s="47"/>
      <c r="E255" s="47">
        <v>18.38095238</v>
      </c>
      <c r="F255" s="51">
        <v>18.380952380952355</v>
      </c>
      <c r="G255" s="16">
        <f t="shared" si="45"/>
        <v>0.27354819423104537</v>
      </c>
      <c r="H255" s="16">
        <f t="shared" si="46"/>
        <v>18.107404186721311</v>
      </c>
      <c r="I255" s="23">
        <f t="shared" si="51"/>
        <v>35.843467118691983</v>
      </c>
      <c r="J255" s="16">
        <f t="shared" si="43"/>
        <v>34.211128760512267</v>
      </c>
      <c r="K255" s="16">
        <f t="shared" si="47"/>
        <v>1.632338358179716</v>
      </c>
      <c r="L255" s="16">
        <f t="shared" si="48"/>
        <v>0</v>
      </c>
      <c r="M255" s="16">
        <f t="shared" si="52"/>
        <v>0.16786342100568508</v>
      </c>
      <c r="N255" s="16">
        <f t="shared" si="49"/>
        <v>0.10407532102352475</v>
      </c>
      <c r="O255" s="16">
        <f t="shared" si="50"/>
        <v>0.37762351525457011</v>
      </c>
      <c r="P255" s="1">
        <f>'App MESURE'!T251</f>
        <v>7.2489698202349544</v>
      </c>
      <c r="Q255" s="84">
        <v>24.415909766666676</v>
      </c>
      <c r="R255" s="78">
        <f t="shared" si="44"/>
        <v>47.215400042967573</v>
      </c>
    </row>
    <row r="256" spans="1:18" s="1" customFormat="1" x14ac:dyDescent="0.2">
      <c r="A256" s="17">
        <v>40725</v>
      </c>
      <c r="B256" s="1">
        <f t="shared" si="53"/>
        <v>7</v>
      </c>
      <c r="C256" s="47"/>
      <c r="D256" s="47"/>
      <c r="E256" s="47">
        <v>0.876190476</v>
      </c>
      <c r="F256" s="51">
        <v>0.87619047619047596</v>
      </c>
      <c r="G256" s="16">
        <f t="shared" si="45"/>
        <v>0</v>
      </c>
      <c r="H256" s="16">
        <f t="shared" si="46"/>
        <v>0.87619047619047596</v>
      </c>
      <c r="I256" s="23">
        <f t="shared" si="51"/>
        <v>2.5085288343701917</v>
      </c>
      <c r="J256" s="16">
        <f t="shared" si="43"/>
        <v>2.5079052948375593</v>
      </c>
      <c r="K256" s="16">
        <f t="shared" si="47"/>
        <v>6.2353953263238893E-4</v>
      </c>
      <c r="L256" s="16">
        <f t="shared" si="48"/>
        <v>0</v>
      </c>
      <c r="M256" s="16">
        <f t="shared" si="52"/>
        <v>6.3788099982160326E-2</v>
      </c>
      <c r="N256" s="16">
        <f t="shared" si="49"/>
        <v>3.9548621988939402E-2</v>
      </c>
      <c r="O256" s="16">
        <f t="shared" si="50"/>
        <v>3.9548621988939402E-2</v>
      </c>
      <c r="P256" s="1">
        <f>'App MESURE'!T252</f>
        <v>5.4896220003136938E-2</v>
      </c>
      <c r="Q256" s="84">
        <v>24.140749999999993</v>
      </c>
      <c r="R256" s="78">
        <f t="shared" si="44"/>
        <v>2.3554876480540014E-4</v>
      </c>
    </row>
    <row r="257" spans="1:18" s="1" customFormat="1" ht="13.5" thickBot="1" x14ac:dyDescent="0.25">
      <c r="A257" s="17">
        <v>40756</v>
      </c>
      <c r="B257" s="4">
        <f t="shared" si="53"/>
        <v>8</v>
      </c>
      <c r="C257" s="48"/>
      <c r="D257" s="48"/>
      <c r="E257" s="48">
        <v>2.5285714289999999</v>
      </c>
      <c r="F257" s="58">
        <v>2.5285714285714236</v>
      </c>
      <c r="G257" s="25">
        <f t="shared" si="45"/>
        <v>0</v>
      </c>
      <c r="H257" s="25">
        <f t="shared" si="46"/>
        <v>2.5285714285714236</v>
      </c>
      <c r="I257" s="24">
        <f t="shared" si="51"/>
        <v>2.529194968104056</v>
      </c>
      <c r="J257" s="25">
        <f t="shared" si="43"/>
        <v>2.5286427900295627</v>
      </c>
      <c r="K257" s="25">
        <f t="shared" si="47"/>
        <v>5.5217807449325917E-4</v>
      </c>
      <c r="L257" s="25">
        <f t="shared" si="48"/>
        <v>0</v>
      </c>
      <c r="M257" s="25">
        <f t="shared" si="52"/>
        <v>2.4239477993220925E-2</v>
      </c>
      <c r="N257" s="25">
        <f t="shared" si="49"/>
        <v>1.5028476355796972E-2</v>
      </c>
      <c r="O257" s="25">
        <f t="shared" si="50"/>
        <v>1.5028476355796972E-2</v>
      </c>
      <c r="P257" s="4">
        <f>'App MESURE'!T253</f>
        <v>0.36248932573499926</v>
      </c>
      <c r="Q257" s="85">
        <v>25.188931354838711</v>
      </c>
      <c r="R257" s="79">
        <f t="shared" si="44"/>
        <v>0.12072904185131671</v>
      </c>
    </row>
    <row r="258" spans="1:18" s="1" customFormat="1" x14ac:dyDescent="0.2">
      <c r="A258" s="17">
        <v>40787</v>
      </c>
      <c r="B258" s="1">
        <f t="shared" si="53"/>
        <v>9</v>
      </c>
      <c r="C258" s="47"/>
      <c r="D258" s="47"/>
      <c r="E258" s="47">
        <v>4.7547619049999996</v>
      </c>
      <c r="F258" s="51">
        <v>4.7547619047619003</v>
      </c>
      <c r="G258" s="16">
        <f t="shared" si="45"/>
        <v>0</v>
      </c>
      <c r="H258" s="16">
        <f t="shared" si="46"/>
        <v>4.7547619047619003</v>
      </c>
      <c r="I258" s="23">
        <f t="shared" si="51"/>
        <v>4.755314082836394</v>
      </c>
      <c r="J258" s="16">
        <f t="shared" si="43"/>
        <v>4.7501286405570005</v>
      </c>
      <c r="K258" s="16">
        <f t="shared" si="47"/>
        <v>5.1854422793935484E-3</v>
      </c>
      <c r="L258" s="16">
        <f t="shared" si="48"/>
        <v>0</v>
      </c>
      <c r="M258" s="16">
        <f t="shared" si="52"/>
        <v>9.2110016374239521E-3</v>
      </c>
      <c r="N258" s="16">
        <f t="shared" si="49"/>
        <v>5.7108210152028499E-3</v>
      </c>
      <c r="O258" s="16">
        <f t="shared" si="50"/>
        <v>5.7108210152028499E-3</v>
      </c>
      <c r="P258" s="1">
        <f>'App MESURE'!T254</f>
        <v>1.1917246639336451E-2</v>
      </c>
      <c r="Q258" s="84">
        <v>22.710949766666666</v>
      </c>
      <c r="R258" s="78">
        <f t="shared" si="44"/>
        <v>3.8519719027902162E-5</v>
      </c>
    </row>
    <row r="259" spans="1:18" s="1" customFormat="1" x14ac:dyDescent="0.2">
      <c r="A259" s="17">
        <v>40817</v>
      </c>
      <c r="B259" s="1">
        <f t="shared" si="53"/>
        <v>10</v>
      </c>
      <c r="C259" s="47"/>
      <c r="D259" s="47"/>
      <c r="E259" s="47">
        <v>51.485714289999997</v>
      </c>
      <c r="F259" s="51">
        <v>51.485714285714238</v>
      </c>
      <c r="G259" s="16">
        <f t="shared" si="45"/>
        <v>7.9107648274775695</v>
      </c>
      <c r="H259" s="16">
        <f t="shared" si="46"/>
        <v>43.574949458236667</v>
      </c>
      <c r="I259" s="23">
        <f t="shared" si="51"/>
        <v>43.580134900516057</v>
      </c>
      <c r="J259" s="16">
        <f t="shared" si="43"/>
        <v>38.997538116137349</v>
      </c>
      <c r="K259" s="16">
        <f t="shared" si="47"/>
        <v>4.5825967843787083</v>
      </c>
      <c r="L259" s="16">
        <f t="shared" si="48"/>
        <v>0</v>
      </c>
      <c r="M259" s="16">
        <f t="shared" si="52"/>
        <v>3.5001806222211022E-3</v>
      </c>
      <c r="N259" s="16">
        <f t="shared" si="49"/>
        <v>2.1701119857770834E-3</v>
      </c>
      <c r="O259" s="16">
        <f t="shared" si="50"/>
        <v>7.9129349394633461</v>
      </c>
      <c r="P259" s="1">
        <f>'App MESURE'!T255</f>
        <v>22.481104116242623</v>
      </c>
      <c r="Q259" s="84">
        <v>20.554627419354834</v>
      </c>
      <c r="R259" s="78">
        <f t="shared" si="44"/>
        <v>212.23155316326179</v>
      </c>
    </row>
    <row r="260" spans="1:18" s="1" customFormat="1" x14ac:dyDescent="0.2">
      <c r="A260" s="17">
        <v>40848</v>
      </c>
      <c r="B260" s="1">
        <f t="shared" si="53"/>
        <v>11</v>
      </c>
      <c r="C260" s="47"/>
      <c r="D260" s="47"/>
      <c r="E260" s="47">
        <v>108.9666667</v>
      </c>
      <c r="F260" s="51">
        <v>108.96666666666641</v>
      </c>
      <c r="G260" s="16">
        <f t="shared" si="45"/>
        <v>21.171530359686795</v>
      </c>
      <c r="H260" s="16">
        <f t="shared" si="46"/>
        <v>87.795136306979614</v>
      </c>
      <c r="I260" s="23">
        <f t="shared" si="51"/>
        <v>92.377733091358323</v>
      </c>
      <c r="J260" s="16">
        <f t="shared" si="43"/>
        <v>48.194383547861733</v>
      </c>
      <c r="K260" s="16">
        <f t="shared" si="47"/>
        <v>44.18334954349659</v>
      </c>
      <c r="L260" s="16">
        <f t="shared" si="48"/>
        <v>15.991190526453192</v>
      </c>
      <c r="M260" s="16">
        <f t="shared" si="52"/>
        <v>15.992520595089637</v>
      </c>
      <c r="N260" s="16">
        <f t="shared" si="49"/>
        <v>9.9153627689555748</v>
      </c>
      <c r="O260" s="16">
        <f t="shared" si="50"/>
        <v>31.08689312864237</v>
      </c>
      <c r="P260" s="1">
        <f>'App MESURE'!T256</f>
        <v>59.536445588500115</v>
      </c>
      <c r="Q260" s="84">
        <v>14.359394233333331</v>
      </c>
      <c r="R260" s="78">
        <f t="shared" si="44"/>
        <v>809.37703516619786</v>
      </c>
    </row>
    <row r="261" spans="1:18" s="1" customFormat="1" x14ac:dyDescent="0.2">
      <c r="A261" s="17">
        <v>40878</v>
      </c>
      <c r="B261" s="1">
        <f t="shared" si="53"/>
        <v>12</v>
      </c>
      <c r="C261" s="47"/>
      <c r="D261" s="47"/>
      <c r="E261" s="47">
        <v>7.4761904760000002</v>
      </c>
      <c r="F261" s="51">
        <v>7.4761904761904656</v>
      </c>
      <c r="G261" s="16">
        <f t="shared" si="45"/>
        <v>0</v>
      </c>
      <c r="H261" s="16">
        <f t="shared" si="46"/>
        <v>7.4761904761904656</v>
      </c>
      <c r="I261" s="23">
        <f t="shared" si="51"/>
        <v>35.668349493233862</v>
      </c>
      <c r="J261" s="16">
        <f t="shared" si="43"/>
        <v>27.664012028812635</v>
      </c>
      <c r="K261" s="16">
        <f t="shared" si="47"/>
        <v>8.0043374644212264</v>
      </c>
      <c r="L261" s="16">
        <f t="shared" si="48"/>
        <v>0</v>
      </c>
      <c r="M261" s="16">
        <f t="shared" si="52"/>
        <v>6.0771578261340622</v>
      </c>
      <c r="N261" s="16">
        <f t="shared" si="49"/>
        <v>3.7678378522031184</v>
      </c>
      <c r="O261" s="16">
        <f t="shared" si="50"/>
        <v>3.7678378522031184</v>
      </c>
      <c r="P261" s="1">
        <f>'App MESURE'!T257</f>
        <v>4.3896473212592397</v>
      </c>
      <c r="Q261" s="84">
        <v>10.63630630645161</v>
      </c>
      <c r="R261" s="78">
        <f t="shared" si="44"/>
        <v>0.38664701580785549</v>
      </c>
    </row>
    <row r="262" spans="1:18" s="1" customFormat="1" x14ac:dyDescent="0.2">
      <c r="A262" s="17">
        <v>40909</v>
      </c>
      <c r="B262" s="1">
        <f t="shared" si="53"/>
        <v>1</v>
      </c>
      <c r="C262" s="47"/>
      <c r="D262" s="47"/>
      <c r="E262" s="47">
        <v>24.31666667</v>
      </c>
      <c r="F262" s="51">
        <v>24.316666666666563</v>
      </c>
      <c r="G262" s="16">
        <f t="shared" si="45"/>
        <v>1.6429081673814592</v>
      </c>
      <c r="H262" s="16">
        <f t="shared" si="46"/>
        <v>22.673758499285103</v>
      </c>
      <c r="I262" s="23">
        <f t="shared" si="51"/>
        <v>30.67809596370633</v>
      </c>
      <c r="J262" s="16">
        <f t="shared" si="43"/>
        <v>24.666267010657908</v>
      </c>
      <c r="K262" s="16">
        <f t="shared" si="47"/>
        <v>6.0118289530484219</v>
      </c>
      <c r="L262" s="16">
        <f t="shared" si="48"/>
        <v>0</v>
      </c>
      <c r="M262" s="16">
        <f t="shared" si="52"/>
        <v>2.3093199739309438</v>
      </c>
      <c r="N262" s="16">
        <f t="shared" si="49"/>
        <v>1.4317783838371851</v>
      </c>
      <c r="O262" s="16">
        <f t="shared" si="50"/>
        <v>3.0746865512186443</v>
      </c>
      <c r="P262" s="1">
        <f>'App MESURE'!T258</f>
        <v>2.5623361698943179</v>
      </c>
      <c r="Q262" s="84">
        <v>9.814818354838712</v>
      </c>
      <c r="R262" s="78">
        <f t="shared" si="44"/>
        <v>0.2625029132431827</v>
      </c>
    </row>
    <row r="263" spans="1:18" s="1" customFormat="1" x14ac:dyDescent="0.2">
      <c r="A263" s="17">
        <v>40940</v>
      </c>
      <c r="B263" s="1">
        <f t="shared" si="53"/>
        <v>2</v>
      </c>
      <c r="C263" s="47"/>
      <c r="D263" s="47"/>
      <c r="E263" s="47">
        <v>8.7309523809999998</v>
      </c>
      <c r="F263" s="51">
        <v>8.7309523809523668</v>
      </c>
      <c r="G263" s="16">
        <f t="shared" si="45"/>
        <v>0</v>
      </c>
      <c r="H263" s="16">
        <f t="shared" si="46"/>
        <v>8.7309523809523668</v>
      </c>
      <c r="I263" s="23">
        <f t="shared" si="51"/>
        <v>14.742781334000789</v>
      </c>
      <c r="J263" s="16">
        <f t="shared" ref="J263:J326" si="54">I263/SQRT(1+(I263/($K$2*(300+(25*Q263)+0.05*(Q263)^3)))^2)</f>
        <v>13.817507277186158</v>
      </c>
      <c r="K263" s="16">
        <f t="shared" si="47"/>
        <v>0.92527405681463115</v>
      </c>
      <c r="L263" s="16">
        <f t="shared" si="48"/>
        <v>0</v>
      </c>
      <c r="M263" s="16">
        <f t="shared" si="52"/>
        <v>0.87754159009375865</v>
      </c>
      <c r="N263" s="16">
        <f t="shared" si="49"/>
        <v>0.54407578585813032</v>
      </c>
      <c r="O263" s="16">
        <f t="shared" si="50"/>
        <v>0.54407578585813032</v>
      </c>
      <c r="P263" s="1">
        <f>'App MESURE'!T259</f>
        <v>1.143617341867726</v>
      </c>
      <c r="Q263" s="84">
        <v>9.1246516068965544</v>
      </c>
      <c r="R263" s="78">
        <f t="shared" ref="R263:R326" si="55">(P263-O263)^2</f>
        <v>0.35945007738240714</v>
      </c>
    </row>
    <row r="264" spans="1:18" s="1" customFormat="1" x14ac:dyDescent="0.2">
      <c r="A264" s="17">
        <v>40969</v>
      </c>
      <c r="B264" s="1">
        <f t="shared" si="53"/>
        <v>3</v>
      </c>
      <c r="C264" s="47"/>
      <c r="D264" s="47"/>
      <c r="E264" s="47">
        <v>13.94761905</v>
      </c>
      <c r="F264" s="51">
        <v>13.947619047619032</v>
      </c>
      <c r="G264" s="16">
        <f t="shared" si="45"/>
        <v>0</v>
      </c>
      <c r="H264" s="16">
        <f t="shared" si="46"/>
        <v>13.947619047619032</v>
      </c>
      <c r="I264" s="23">
        <f t="shared" si="51"/>
        <v>14.872893104433663</v>
      </c>
      <c r="J264" s="16">
        <f t="shared" si="54"/>
        <v>14.428775167049716</v>
      </c>
      <c r="K264" s="16">
        <f t="shared" si="47"/>
        <v>0.44411793738394678</v>
      </c>
      <c r="L264" s="16">
        <f t="shared" si="48"/>
        <v>0</v>
      </c>
      <c r="M264" s="16">
        <f t="shared" si="52"/>
        <v>0.33346580423562833</v>
      </c>
      <c r="N264" s="16">
        <f t="shared" si="49"/>
        <v>0.20674879862608955</v>
      </c>
      <c r="O264" s="16">
        <f t="shared" si="50"/>
        <v>0.20674879862608955</v>
      </c>
      <c r="P264" s="1">
        <f>'App MESURE'!T260</f>
        <v>0.30477397211825596</v>
      </c>
      <c r="Q264" s="84">
        <v>15.103064758064514</v>
      </c>
      <c r="R264" s="78">
        <f t="shared" si="55"/>
        <v>9.6089346381693242E-3</v>
      </c>
    </row>
    <row r="265" spans="1:18" s="1" customFormat="1" x14ac:dyDescent="0.2">
      <c r="A265" s="17">
        <v>41000</v>
      </c>
      <c r="B265" s="1">
        <f t="shared" si="53"/>
        <v>4</v>
      </c>
      <c r="C265" s="47"/>
      <c r="D265" s="47"/>
      <c r="E265" s="47">
        <v>75.840476190000004</v>
      </c>
      <c r="F265" s="51">
        <v>75.840476190476039</v>
      </c>
      <c r="G265" s="16">
        <f t="shared" si="45"/>
        <v>13.529370188631081</v>
      </c>
      <c r="H265" s="16">
        <f t="shared" si="46"/>
        <v>62.311106001844962</v>
      </c>
      <c r="I265" s="23">
        <f t="shared" si="51"/>
        <v>62.755223939228912</v>
      </c>
      <c r="J265" s="16">
        <f t="shared" si="54"/>
        <v>40.902429917798941</v>
      </c>
      <c r="K265" s="16">
        <f t="shared" si="47"/>
        <v>21.852794021429972</v>
      </c>
      <c r="L265" s="16">
        <f t="shared" si="48"/>
        <v>0</v>
      </c>
      <c r="M265" s="16">
        <f t="shared" si="52"/>
        <v>0.12671700560953877</v>
      </c>
      <c r="N265" s="16">
        <f t="shared" si="49"/>
        <v>7.8564543477914042E-2</v>
      </c>
      <c r="O265" s="16">
        <f t="shared" si="50"/>
        <v>13.607934732108994</v>
      </c>
      <c r="P265" s="1">
        <f>'App MESURE'!T261</f>
        <v>4.7915805976631605</v>
      </c>
      <c r="Q265" s="84">
        <v>13.688452149999998</v>
      </c>
      <c r="R265" s="78">
        <f t="shared" si="55"/>
        <v>77.728100223960155</v>
      </c>
    </row>
    <row r="266" spans="1:18" s="1" customFormat="1" x14ac:dyDescent="0.2">
      <c r="A266" s="17">
        <v>41030</v>
      </c>
      <c r="B266" s="1">
        <f t="shared" si="53"/>
        <v>5</v>
      </c>
      <c r="C266" s="47"/>
      <c r="D266" s="47"/>
      <c r="E266" s="47">
        <v>2.3809523810000002</v>
      </c>
      <c r="F266" s="51">
        <v>2.3809523809523787</v>
      </c>
      <c r="G266" s="16">
        <f t="shared" si="45"/>
        <v>0</v>
      </c>
      <c r="H266" s="16">
        <f t="shared" si="46"/>
        <v>2.3809523809523787</v>
      </c>
      <c r="I266" s="23">
        <f t="shared" si="51"/>
        <v>24.233746402382351</v>
      </c>
      <c r="J266" s="16">
        <f t="shared" si="54"/>
        <v>23.454143690974252</v>
      </c>
      <c r="K266" s="16">
        <f t="shared" si="47"/>
        <v>0.77960271140809922</v>
      </c>
      <c r="L266" s="16">
        <f t="shared" si="48"/>
        <v>0</v>
      </c>
      <c r="M266" s="16">
        <f t="shared" si="52"/>
        <v>4.8152462131624732E-2</v>
      </c>
      <c r="N266" s="16">
        <f t="shared" si="49"/>
        <v>2.9854526521607333E-2</v>
      </c>
      <c r="O266" s="16">
        <f t="shared" si="50"/>
        <v>2.9854526521607333E-2</v>
      </c>
      <c r="P266" s="1">
        <f>'App MESURE'!T262</f>
        <v>0.77341649264923706</v>
      </c>
      <c r="Q266" s="84">
        <v>21.470988548387098</v>
      </c>
      <c r="R266" s="78">
        <f t="shared" si="55"/>
        <v>0.55288439747158635</v>
      </c>
    </row>
    <row r="267" spans="1:18" s="1" customFormat="1" x14ac:dyDescent="0.2">
      <c r="A267" s="17">
        <v>41061</v>
      </c>
      <c r="B267" s="1">
        <f t="shared" si="53"/>
        <v>6</v>
      </c>
      <c r="C267" s="47"/>
      <c r="D267" s="47"/>
      <c r="E267" s="47">
        <v>4.8833333330000004</v>
      </c>
      <c r="F267" s="51">
        <v>4.8833333333333231</v>
      </c>
      <c r="G267" s="16">
        <f t="shared" si="45"/>
        <v>0</v>
      </c>
      <c r="H267" s="16">
        <f t="shared" si="46"/>
        <v>4.8833333333333231</v>
      </c>
      <c r="I267" s="23">
        <f t="shared" si="51"/>
        <v>5.6629360447414223</v>
      </c>
      <c r="J267" s="16">
        <f t="shared" si="54"/>
        <v>5.6550274548863211</v>
      </c>
      <c r="K267" s="16">
        <f t="shared" si="47"/>
        <v>7.9085898551012335E-3</v>
      </c>
      <c r="L267" s="16">
        <f t="shared" si="48"/>
        <v>0</v>
      </c>
      <c r="M267" s="16">
        <f t="shared" si="52"/>
        <v>1.8297935610017399E-2</v>
      </c>
      <c r="N267" s="16">
        <f t="shared" si="49"/>
        <v>1.1344720078210788E-2</v>
      </c>
      <c r="O267" s="16">
        <f t="shared" si="50"/>
        <v>1.1344720078210788E-2</v>
      </c>
      <c r="P267" s="1">
        <f>'App MESURE'!T263</f>
        <v>9.374900689611336E-2</v>
      </c>
      <c r="Q267" s="84">
        <v>23.432501233333337</v>
      </c>
      <c r="R267" s="78">
        <f t="shared" si="55"/>
        <v>6.7904664859671513E-3</v>
      </c>
    </row>
    <row r="268" spans="1:18" s="1" customFormat="1" x14ac:dyDescent="0.2">
      <c r="A268" s="17">
        <v>41091</v>
      </c>
      <c r="B268" s="1">
        <f t="shared" si="53"/>
        <v>7</v>
      </c>
      <c r="C268" s="47"/>
      <c r="D268" s="47"/>
      <c r="E268" s="47">
        <v>1.8</v>
      </c>
      <c r="F268" s="51">
        <v>1.7999999999999987</v>
      </c>
      <c r="G268" s="16">
        <f t="shared" si="45"/>
        <v>0</v>
      </c>
      <c r="H268" s="16">
        <f t="shared" si="46"/>
        <v>1.7999999999999987</v>
      </c>
      <c r="I268" s="23">
        <f t="shared" si="51"/>
        <v>1.8079085898550999</v>
      </c>
      <c r="J268" s="16">
        <f t="shared" si="54"/>
        <v>1.8077122303325455</v>
      </c>
      <c r="K268" s="16">
        <f t="shared" si="47"/>
        <v>1.9635952255447897E-4</v>
      </c>
      <c r="L268" s="16">
        <f t="shared" si="48"/>
        <v>0</v>
      </c>
      <c r="M268" s="16">
        <f t="shared" si="52"/>
        <v>6.9532155318066113E-3</v>
      </c>
      <c r="N268" s="16">
        <f t="shared" si="49"/>
        <v>4.3109936297200989E-3</v>
      </c>
      <c r="O268" s="16">
        <f t="shared" si="50"/>
        <v>4.3109936297200989E-3</v>
      </c>
      <c r="P268" s="1">
        <f>'App MESURE'!T264</f>
        <v>5.7407811767986369E-3</v>
      </c>
      <c r="Q268" s="84">
        <v>25.382528032258069</v>
      </c>
      <c r="R268" s="78">
        <f t="shared" si="55"/>
        <v>2.0442924297808623E-6</v>
      </c>
    </row>
    <row r="269" spans="1:18" s="1" customFormat="1" ht="13.5" thickBot="1" x14ac:dyDescent="0.25">
      <c r="A269" s="17">
        <v>41122</v>
      </c>
      <c r="B269" s="4">
        <f t="shared" si="53"/>
        <v>8</v>
      </c>
      <c r="C269" s="48"/>
      <c r="D269" s="48"/>
      <c r="E269" s="48">
        <v>3.19047619</v>
      </c>
      <c r="F269" s="58">
        <v>3.1904761904761858</v>
      </c>
      <c r="G269" s="25">
        <f t="shared" si="45"/>
        <v>0</v>
      </c>
      <c r="H269" s="25">
        <f t="shared" si="46"/>
        <v>3.1904761904761858</v>
      </c>
      <c r="I269" s="24">
        <f t="shared" si="51"/>
        <v>3.1906725499987401</v>
      </c>
      <c r="J269" s="25">
        <f t="shared" si="54"/>
        <v>3.1897108013401931</v>
      </c>
      <c r="K269" s="25">
        <f t="shared" si="47"/>
        <v>9.6174865854692371E-4</v>
      </c>
      <c r="L269" s="25">
        <f t="shared" si="48"/>
        <v>0</v>
      </c>
      <c r="M269" s="25">
        <f t="shared" si="52"/>
        <v>2.6422219020865124E-3</v>
      </c>
      <c r="N269" s="25">
        <f t="shared" si="49"/>
        <v>1.6381775792936378E-3</v>
      </c>
      <c r="O269" s="25">
        <f t="shared" si="50"/>
        <v>1.6381775792936378E-3</v>
      </c>
      <c r="P269" s="4">
        <f>'App MESURE'!T265</f>
        <v>0.15515486269794157</v>
      </c>
      <c r="Q269" s="85">
        <v>26.213887806451613</v>
      </c>
      <c r="R269" s="79">
        <f t="shared" si="55"/>
        <v>2.3567372609818102E-2</v>
      </c>
    </row>
    <row r="270" spans="1:18" s="1" customFormat="1" x14ac:dyDescent="0.2">
      <c r="A270" s="17">
        <v>41153</v>
      </c>
      <c r="B270" s="1">
        <f t="shared" si="53"/>
        <v>9</v>
      </c>
      <c r="C270" s="47"/>
      <c r="D270" s="47"/>
      <c r="E270" s="47">
        <v>20</v>
      </c>
      <c r="F270" s="51">
        <v>19.999999999999986</v>
      </c>
      <c r="G270" s="16">
        <f t="shared" ref="G270:G333" si="56">IF((F270-$J$2)&gt;0,$I$2*(F270-$J$2),0)</f>
        <v>0.64705993981560228</v>
      </c>
      <c r="H270" s="16">
        <f t="shared" ref="H270:H333" si="57">F270-G270</f>
        <v>19.352940060184384</v>
      </c>
      <c r="I270" s="23">
        <f t="shared" si="51"/>
        <v>19.353901808842931</v>
      </c>
      <c r="J270" s="16">
        <f t="shared" si="54"/>
        <v>19.017969340674156</v>
      </c>
      <c r="K270" s="16">
        <f t="shared" ref="K270:K333" si="58">I270-J270</f>
        <v>0.33593246816877453</v>
      </c>
      <c r="L270" s="16">
        <f t="shared" ref="L270:L333" si="59">IF(K270&gt;$N$2,(K270-$N$2)/$L$2,0)</f>
        <v>0</v>
      </c>
      <c r="M270" s="16">
        <f t="shared" si="52"/>
        <v>1.0040443227928746E-3</v>
      </c>
      <c r="N270" s="16">
        <f t="shared" ref="N270:N333" si="60">$M$2*M270</f>
        <v>6.2250748013158229E-4</v>
      </c>
      <c r="O270" s="16">
        <f t="shared" ref="O270:O333" si="61">N270+G270</f>
        <v>0.64768244729573388</v>
      </c>
      <c r="P270" s="1">
        <f>'App MESURE'!T266</f>
        <v>1.6658192180167584</v>
      </c>
      <c r="Q270" s="84">
        <v>22.818686933333325</v>
      </c>
      <c r="R270" s="78">
        <f t="shared" si="55"/>
        <v>1.036602483894236</v>
      </c>
    </row>
    <row r="271" spans="1:18" s="1" customFormat="1" x14ac:dyDescent="0.2">
      <c r="A271" s="17">
        <v>41183</v>
      </c>
      <c r="B271" s="1">
        <f t="shared" si="53"/>
        <v>10</v>
      </c>
      <c r="C271" s="47"/>
      <c r="D271" s="47"/>
      <c r="E271" s="47">
        <v>101.85238099999999</v>
      </c>
      <c r="F271" s="51">
        <v>101.8523809523808</v>
      </c>
      <c r="G271" s="16">
        <f t="shared" si="56"/>
        <v>19.530275807029984</v>
      </c>
      <c r="H271" s="16">
        <f t="shared" si="57"/>
        <v>82.322105145350818</v>
      </c>
      <c r="I271" s="23">
        <f t="shared" ref="I271:I334" si="62">H271+K270-L270</f>
        <v>82.658037613519596</v>
      </c>
      <c r="J271" s="16">
        <f t="shared" si="54"/>
        <v>58.086067691322228</v>
      </c>
      <c r="K271" s="16">
        <f t="shared" si="58"/>
        <v>24.571969922197368</v>
      </c>
      <c r="L271" s="16">
        <f t="shared" si="59"/>
        <v>0</v>
      </c>
      <c r="M271" s="16">
        <f t="shared" ref="M271:M334" si="63">L271+M270-N270</f>
        <v>3.8153684266129233E-4</v>
      </c>
      <c r="N271" s="16">
        <f t="shared" si="60"/>
        <v>2.3655284245000123E-4</v>
      </c>
      <c r="O271" s="16">
        <f t="shared" si="61"/>
        <v>19.530512359872432</v>
      </c>
      <c r="P271" s="1">
        <f>'App MESURE'!T267</f>
        <v>17.885557527240518</v>
      </c>
      <c r="Q271" s="84">
        <v>19.598303967741927</v>
      </c>
      <c r="R271" s="78">
        <f t="shared" si="55"/>
        <v>2.7058764013990877</v>
      </c>
    </row>
    <row r="272" spans="1:18" s="1" customFormat="1" x14ac:dyDescent="0.2">
      <c r="A272" s="17">
        <v>41214</v>
      </c>
      <c r="B272" s="1">
        <f t="shared" si="53"/>
        <v>11</v>
      </c>
      <c r="C272" s="47"/>
      <c r="D272" s="47"/>
      <c r="E272" s="47">
        <v>117.0142857</v>
      </c>
      <c r="F272" s="51">
        <v>117.01428571428538</v>
      </c>
      <c r="G272" s="16">
        <f t="shared" si="56"/>
        <v>23.02810344803353</v>
      </c>
      <c r="H272" s="16">
        <f t="shared" si="57"/>
        <v>93.986182266251845</v>
      </c>
      <c r="I272" s="23">
        <f t="shared" si="62"/>
        <v>118.55815218844921</v>
      </c>
      <c r="J272" s="16">
        <f t="shared" si="54"/>
        <v>53.208469068194205</v>
      </c>
      <c r="K272" s="16">
        <f t="shared" si="58"/>
        <v>65.349683120255008</v>
      </c>
      <c r="L272" s="16">
        <f t="shared" si="59"/>
        <v>34.579287601689337</v>
      </c>
      <c r="M272" s="16">
        <f t="shared" si="63"/>
        <v>34.579432585689545</v>
      </c>
      <c r="N272" s="16">
        <f t="shared" si="60"/>
        <v>21.439248203127519</v>
      </c>
      <c r="O272" s="16">
        <f t="shared" si="61"/>
        <v>44.467351651161053</v>
      </c>
      <c r="P272" s="1">
        <f>'App MESURE'!T268</f>
        <v>71.371595639876702</v>
      </c>
      <c r="Q272" s="84">
        <v>15.116000316666668</v>
      </c>
      <c r="R272" s="78">
        <f t="shared" si="55"/>
        <v>723.83834460434218</v>
      </c>
    </row>
    <row r="273" spans="1:18" s="1" customFormat="1" x14ac:dyDescent="0.2">
      <c r="A273" s="17">
        <v>41244</v>
      </c>
      <c r="B273" s="1">
        <f t="shared" si="53"/>
        <v>12</v>
      </c>
      <c r="C273" s="47"/>
      <c r="D273" s="47"/>
      <c r="E273" s="47">
        <v>14.94761905</v>
      </c>
      <c r="F273" s="51">
        <v>14.94761904761903</v>
      </c>
      <c r="G273" s="16">
        <f t="shared" si="56"/>
        <v>0</v>
      </c>
      <c r="H273" s="16">
        <f t="shared" si="57"/>
        <v>14.94761904761903</v>
      </c>
      <c r="I273" s="23">
        <f t="shared" si="62"/>
        <v>45.718014566184699</v>
      </c>
      <c r="J273" s="16">
        <f t="shared" si="54"/>
        <v>32.293211969162471</v>
      </c>
      <c r="K273" s="16">
        <f t="shared" si="58"/>
        <v>13.424802597022229</v>
      </c>
      <c r="L273" s="16">
        <f t="shared" si="59"/>
        <v>0</v>
      </c>
      <c r="M273" s="16">
        <f t="shared" si="63"/>
        <v>13.140184382562026</v>
      </c>
      <c r="N273" s="16">
        <f t="shared" si="60"/>
        <v>8.1469143171884557</v>
      </c>
      <c r="O273" s="16">
        <f t="shared" si="61"/>
        <v>8.1469143171884557</v>
      </c>
      <c r="P273" s="1">
        <f>'App MESURE'!T269</f>
        <v>22.484384562629348</v>
      </c>
      <c r="Q273" s="84">
        <v>11.233827674193551</v>
      </c>
      <c r="R273" s="78">
        <f t="shared" si="55"/>
        <v>205.56305303890292</v>
      </c>
    </row>
    <row r="274" spans="1:18" s="1" customFormat="1" x14ac:dyDescent="0.2">
      <c r="A274" s="17">
        <v>41275</v>
      </c>
      <c r="B274" s="1">
        <f t="shared" si="53"/>
        <v>1</v>
      </c>
      <c r="C274" s="47"/>
      <c r="D274" s="47"/>
      <c r="E274" s="47">
        <v>48.652380950000001</v>
      </c>
      <c r="F274" s="51">
        <v>48.652380952380867</v>
      </c>
      <c r="G274" s="16">
        <f t="shared" si="56"/>
        <v>7.2571192727045917</v>
      </c>
      <c r="H274" s="16">
        <f t="shared" si="57"/>
        <v>41.395261679676274</v>
      </c>
      <c r="I274" s="23">
        <f t="shared" si="62"/>
        <v>54.820064276698503</v>
      </c>
      <c r="J274" s="16">
        <f t="shared" si="54"/>
        <v>34.346324739782922</v>
      </c>
      <c r="K274" s="16">
        <f t="shared" si="58"/>
        <v>20.473739536915581</v>
      </c>
      <c r="L274" s="16">
        <f t="shared" si="59"/>
        <v>0</v>
      </c>
      <c r="M274" s="16">
        <f t="shared" si="63"/>
        <v>4.9932700653735704</v>
      </c>
      <c r="N274" s="16">
        <f t="shared" si="60"/>
        <v>3.0958274405316137</v>
      </c>
      <c r="O274" s="16">
        <f t="shared" si="61"/>
        <v>10.352946713236205</v>
      </c>
      <c r="P274" s="1">
        <f>'App MESURE'!T270</f>
        <v>13.926878850039522</v>
      </c>
      <c r="Q274" s="84">
        <v>10.718642693548388</v>
      </c>
      <c r="R274" s="78">
        <f t="shared" si="55"/>
        <v>12.772990918475518</v>
      </c>
    </row>
    <row r="275" spans="1:18" s="1" customFormat="1" x14ac:dyDescent="0.2">
      <c r="A275" s="17">
        <v>41306</v>
      </c>
      <c r="B275" s="1">
        <f t="shared" si="53"/>
        <v>2</v>
      </c>
      <c r="C275" s="47"/>
      <c r="D275" s="47"/>
      <c r="E275" s="47">
        <v>30.297619050000002</v>
      </c>
      <c r="F275" s="51">
        <v>30.297619047619005</v>
      </c>
      <c r="G275" s="16">
        <f t="shared" si="56"/>
        <v>3.0227044981291202</v>
      </c>
      <c r="H275" s="16">
        <f t="shared" si="57"/>
        <v>27.274914549489885</v>
      </c>
      <c r="I275" s="23">
        <f t="shared" si="62"/>
        <v>47.748654086405466</v>
      </c>
      <c r="J275" s="16">
        <f t="shared" si="54"/>
        <v>31.979112886671285</v>
      </c>
      <c r="K275" s="16">
        <f t="shared" si="58"/>
        <v>15.769541199734181</v>
      </c>
      <c r="L275" s="16">
        <f t="shared" si="59"/>
        <v>0</v>
      </c>
      <c r="M275" s="16">
        <f t="shared" si="63"/>
        <v>1.8974426248419567</v>
      </c>
      <c r="N275" s="16">
        <f t="shared" si="60"/>
        <v>1.1764144274020132</v>
      </c>
      <c r="O275" s="16">
        <f t="shared" si="61"/>
        <v>4.199118925531133</v>
      </c>
      <c r="P275" s="1">
        <f>'App MESURE'!T271</f>
        <v>7.5958260127389678</v>
      </c>
      <c r="Q275" s="84">
        <v>10.374630514285714</v>
      </c>
      <c r="R275" s="78">
        <f t="shared" si="55"/>
        <v>11.537619036287934</v>
      </c>
    </row>
    <row r="276" spans="1:18" s="1" customFormat="1" x14ac:dyDescent="0.2">
      <c r="A276" s="17">
        <v>41334</v>
      </c>
      <c r="B276" s="1">
        <f t="shared" si="53"/>
        <v>3</v>
      </c>
      <c r="C276" s="47"/>
      <c r="D276" s="47"/>
      <c r="E276" s="47">
        <v>97.097619050000006</v>
      </c>
      <c r="F276" s="51">
        <v>97.09761904761892</v>
      </c>
      <c r="G276" s="16">
        <f t="shared" si="56"/>
        <v>18.433359695364761</v>
      </c>
      <c r="H276" s="16">
        <f t="shared" si="57"/>
        <v>78.664259352254163</v>
      </c>
      <c r="I276" s="23">
        <f t="shared" si="62"/>
        <v>94.433800551988341</v>
      </c>
      <c r="J276" s="16">
        <f t="shared" si="54"/>
        <v>47.920053198294127</v>
      </c>
      <c r="K276" s="16">
        <f t="shared" si="58"/>
        <v>46.513747353694214</v>
      </c>
      <c r="L276" s="16">
        <f t="shared" si="59"/>
        <v>18.037726387885325</v>
      </c>
      <c r="M276" s="16">
        <f t="shared" si="63"/>
        <v>18.758754585325271</v>
      </c>
      <c r="N276" s="16">
        <f t="shared" si="60"/>
        <v>11.630427842901668</v>
      </c>
      <c r="O276" s="16">
        <f t="shared" si="61"/>
        <v>30.063787538266428</v>
      </c>
      <c r="P276" s="1">
        <f>'App MESURE'!T272</f>
        <v>55.910082964539406</v>
      </c>
      <c r="Q276" s="84">
        <v>14.132753403225806</v>
      </c>
      <c r="R276" s="78">
        <f t="shared" si="55"/>
        <v>668.03098726217945</v>
      </c>
    </row>
    <row r="277" spans="1:18" s="1" customFormat="1" x14ac:dyDescent="0.2">
      <c r="A277" s="17">
        <v>41365</v>
      </c>
      <c r="B277" s="1">
        <f t="shared" si="53"/>
        <v>4</v>
      </c>
      <c r="C277" s="47"/>
      <c r="D277" s="47"/>
      <c r="E277" s="47">
        <v>28.264285709999999</v>
      </c>
      <c r="F277" s="51">
        <v>28.264285714285688</v>
      </c>
      <c r="G277" s="16">
        <f t="shared" si="56"/>
        <v>2.5536176882332278</v>
      </c>
      <c r="H277" s="16">
        <f t="shared" si="57"/>
        <v>25.71066802605246</v>
      </c>
      <c r="I277" s="23">
        <f t="shared" si="62"/>
        <v>54.186688991861345</v>
      </c>
      <c r="J277" s="16">
        <f t="shared" si="54"/>
        <v>41.037356541059069</v>
      </c>
      <c r="K277" s="16">
        <f t="shared" si="58"/>
        <v>13.149332450802277</v>
      </c>
      <c r="L277" s="16">
        <f t="shared" si="59"/>
        <v>0</v>
      </c>
      <c r="M277" s="16">
        <f t="shared" si="63"/>
        <v>7.128326742423603</v>
      </c>
      <c r="N277" s="16">
        <f t="shared" si="60"/>
        <v>4.4195625803026335</v>
      </c>
      <c r="O277" s="16">
        <f t="shared" si="61"/>
        <v>6.9731802685358613</v>
      </c>
      <c r="P277" s="1">
        <f>'App MESURE'!T273</f>
        <v>15.485005455450683</v>
      </c>
      <c r="Q277" s="84">
        <v>15.888112349999997</v>
      </c>
      <c r="R277" s="78">
        <f t="shared" si="55"/>
        <v>72.451168012597535</v>
      </c>
    </row>
    <row r="278" spans="1:18" s="1" customFormat="1" x14ac:dyDescent="0.2">
      <c r="A278" s="17">
        <v>41395</v>
      </c>
      <c r="B278" s="1">
        <f t="shared" si="53"/>
        <v>5</v>
      </c>
      <c r="C278" s="47"/>
      <c r="D278" s="47"/>
      <c r="E278" s="47">
        <v>19.033333330000001</v>
      </c>
      <c r="F278" s="51">
        <v>19.033333333333321</v>
      </c>
      <c r="G278" s="16">
        <f t="shared" si="56"/>
        <v>0.42405145642247183</v>
      </c>
      <c r="H278" s="16">
        <f t="shared" si="57"/>
        <v>18.609281876910849</v>
      </c>
      <c r="I278" s="23">
        <f t="shared" si="62"/>
        <v>31.758614327713126</v>
      </c>
      <c r="J278" s="16">
        <f t="shared" si="54"/>
        <v>28.801352457499938</v>
      </c>
      <c r="K278" s="16">
        <f t="shared" si="58"/>
        <v>2.9572618702131876</v>
      </c>
      <c r="L278" s="16">
        <f t="shared" si="59"/>
        <v>0</v>
      </c>
      <c r="M278" s="16">
        <f t="shared" si="63"/>
        <v>2.7087641621209695</v>
      </c>
      <c r="N278" s="16">
        <f t="shared" si="60"/>
        <v>1.679433780515001</v>
      </c>
      <c r="O278" s="16">
        <f t="shared" si="61"/>
        <v>2.1034852369374728</v>
      </c>
      <c r="P278" s="1">
        <f>'App MESURE'!T274</f>
        <v>1.0198087704784426</v>
      </c>
      <c r="Q278" s="84">
        <v>17.084219645161291</v>
      </c>
      <c r="R278" s="78">
        <f t="shared" si="55"/>
        <v>1.1743546839571295</v>
      </c>
    </row>
    <row r="279" spans="1:18" s="1" customFormat="1" x14ac:dyDescent="0.2">
      <c r="A279" s="17">
        <v>41426</v>
      </c>
      <c r="B279" s="1">
        <f t="shared" si="53"/>
        <v>6</v>
      </c>
      <c r="C279" s="47"/>
      <c r="D279" s="47"/>
      <c r="E279" s="47">
        <v>0.63571428600000002</v>
      </c>
      <c r="F279" s="51">
        <v>0.63571428571428368</v>
      </c>
      <c r="G279" s="16">
        <f t="shared" si="56"/>
        <v>0</v>
      </c>
      <c r="H279" s="16">
        <f t="shared" si="57"/>
        <v>0.63571428571428368</v>
      </c>
      <c r="I279" s="23">
        <f t="shared" si="62"/>
        <v>3.5929761559274711</v>
      </c>
      <c r="J279" s="16">
        <f t="shared" si="54"/>
        <v>3.5903294643481334</v>
      </c>
      <c r="K279" s="16">
        <f t="shared" si="58"/>
        <v>2.6466915793377233E-3</v>
      </c>
      <c r="L279" s="16">
        <f t="shared" si="59"/>
        <v>0</v>
      </c>
      <c r="M279" s="16">
        <f t="shared" si="63"/>
        <v>1.0293303816059685</v>
      </c>
      <c r="N279" s="16">
        <f t="shared" si="60"/>
        <v>0.63818483659570047</v>
      </c>
      <c r="O279" s="16">
        <f t="shared" si="61"/>
        <v>0.63818483659570047</v>
      </c>
      <c r="P279" s="1">
        <f>'App MESURE'!T275</f>
        <v>0.18474380568002458</v>
      </c>
      <c r="Q279" s="84">
        <v>21.52229903333334</v>
      </c>
      <c r="R279" s="78">
        <f t="shared" si="55"/>
        <v>0.20560876851787094</v>
      </c>
    </row>
    <row r="280" spans="1:18" s="1" customFormat="1" x14ac:dyDescent="0.2">
      <c r="A280" s="17">
        <v>41456</v>
      </c>
      <c r="B280" s="1">
        <f t="shared" si="53"/>
        <v>7</v>
      </c>
      <c r="C280" s="47"/>
      <c r="D280" s="47"/>
      <c r="E280" s="47">
        <v>1.7809523810000001</v>
      </c>
      <c r="F280" s="51">
        <v>1.7809523809523777</v>
      </c>
      <c r="G280" s="16">
        <f t="shared" si="56"/>
        <v>0</v>
      </c>
      <c r="H280" s="16">
        <f t="shared" si="57"/>
        <v>1.7809523809523777</v>
      </c>
      <c r="I280" s="23">
        <f t="shared" si="62"/>
        <v>1.7835990725317155</v>
      </c>
      <c r="J280" s="16">
        <f t="shared" si="54"/>
        <v>1.7833982829939954</v>
      </c>
      <c r="K280" s="16">
        <f t="shared" si="58"/>
        <v>2.0078953772006969E-4</v>
      </c>
      <c r="L280" s="16">
        <f t="shared" si="59"/>
        <v>0</v>
      </c>
      <c r="M280" s="16">
        <f t="shared" si="63"/>
        <v>0.39114554501026799</v>
      </c>
      <c r="N280" s="16">
        <f t="shared" si="60"/>
        <v>0.24251023790636617</v>
      </c>
      <c r="O280" s="16">
        <f t="shared" si="61"/>
        <v>0.24251023790636617</v>
      </c>
      <c r="P280" s="1">
        <f>'App MESURE'!T276</f>
        <v>2.593602924517955E-2</v>
      </c>
      <c r="Q280" s="84">
        <v>24.929973967741937</v>
      </c>
      <c r="R280" s="78">
        <f t="shared" si="55"/>
        <v>4.6904387857219204E-2</v>
      </c>
    </row>
    <row r="281" spans="1:18" s="1" customFormat="1" ht="13.5" thickBot="1" x14ac:dyDescent="0.25">
      <c r="A281" s="17">
        <v>41487</v>
      </c>
      <c r="B281" s="4">
        <f t="shared" si="53"/>
        <v>8</v>
      </c>
      <c r="C281" s="48"/>
      <c r="D281" s="48"/>
      <c r="E281" s="48">
        <v>2.34047619</v>
      </c>
      <c r="F281" s="58">
        <v>2.3404761904761866</v>
      </c>
      <c r="G281" s="25">
        <f t="shared" si="56"/>
        <v>0</v>
      </c>
      <c r="H281" s="25">
        <f t="shared" si="57"/>
        <v>2.3404761904761866</v>
      </c>
      <c r="I281" s="24">
        <f t="shared" si="62"/>
        <v>2.3406769800139067</v>
      </c>
      <c r="J281" s="25">
        <f t="shared" si="54"/>
        <v>2.3403018050772513</v>
      </c>
      <c r="K281" s="25">
        <f t="shared" si="58"/>
        <v>3.7517493665539803E-4</v>
      </c>
      <c r="L281" s="25">
        <f t="shared" si="59"/>
        <v>0</v>
      </c>
      <c r="M281" s="25">
        <f t="shared" si="63"/>
        <v>0.14863530710390183</v>
      </c>
      <c r="N281" s="25">
        <f t="shared" si="60"/>
        <v>9.2153890404419125E-2</v>
      </c>
      <c r="O281" s="25">
        <f t="shared" si="61"/>
        <v>9.2153890404419125E-2</v>
      </c>
      <c r="P281" s="4">
        <f>'App MESURE'!T277</f>
        <v>1.2147903025904256E-2</v>
      </c>
      <c r="Q281" s="85">
        <v>26.302301225806449</v>
      </c>
      <c r="R281" s="79">
        <f t="shared" si="55"/>
        <v>6.4009580164110808E-3</v>
      </c>
    </row>
    <row r="282" spans="1:18" s="1" customFormat="1" x14ac:dyDescent="0.2">
      <c r="A282" s="17">
        <v>41518</v>
      </c>
      <c r="B282" s="1">
        <f t="shared" ref="B282:B345" si="64">B270</f>
        <v>9</v>
      </c>
      <c r="C282" s="47"/>
      <c r="D282" s="47"/>
      <c r="E282" s="47">
        <v>20.669047620000001</v>
      </c>
      <c r="F282" s="51">
        <v>20.669047619047589</v>
      </c>
      <c r="G282" s="16">
        <f t="shared" si="56"/>
        <v>0.80140817585862767</v>
      </c>
      <c r="H282" s="16">
        <f t="shared" si="57"/>
        <v>19.86763944318896</v>
      </c>
      <c r="I282" s="23">
        <f t="shared" si="62"/>
        <v>19.868014618125613</v>
      </c>
      <c r="J282" s="16">
        <f t="shared" si="54"/>
        <v>19.490843613728238</v>
      </c>
      <c r="K282" s="16">
        <f t="shared" si="58"/>
        <v>0.3771710043973755</v>
      </c>
      <c r="L282" s="16">
        <f t="shared" si="59"/>
        <v>0</v>
      </c>
      <c r="M282" s="16">
        <f t="shared" si="63"/>
        <v>5.64814166994827E-2</v>
      </c>
      <c r="N282" s="16">
        <f t="shared" si="60"/>
        <v>3.5018478353679272E-2</v>
      </c>
      <c r="O282" s="16">
        <f t="shared" si="61"/>
        <v>0.83642665421230689</v>
      </c>
      <c r="P282" s="1">
        <f>'App MESURE'!T278</f>
        <v>6.8919820764610549</v>
      </c>
      <c r="Q282" s="84">
        <v>22.53737993333333</v>
      </c>
      <c r="R282" s="78">
        <f t="shared" si="55"/>
        <v>36.669751471926212</v>
      </c>
    </row>
    <row r="283" spans="1:18" s="1" customFormat="1" x14ac:dyDescent="0.2">
      <c r="A283" s="17">
        <v>41548</v>
      </c>
      <c r="B283" s="1">
        <f t="shared" si="64"/>
        <v>10</v>
      </c>
      <c r="C283" s="47"/>
      <c r="D283" s="47"/>
      <c r="E283" s="47">
        <v>13.84285714</v>
      </c>
      <c r="F283" s="51">
        <v>13.842857142857129</v>
      </c>
      <c r="G283" s="16">
        <f t="shared" si="56"/>
        <v>0</v>
      </c>
      <c r="H283" s="16">
        <f t="shared" si="57"/>
        <v>13.842857142857129</v>
      </c>
      <c r="I283" s="23">
        <f t="shared" si="62"/>
        <v>14.220028147254505</v>
      </c>
      <c r="J283" s="16">
        <f t="shared" si="54"/>
        <v>14.01674291824501</v>
      </c>
      <c r="K283" s="16">
        <f t="shared" si="58"/>
        <v>0.20328522900949508</v>
      </c>
      <c r="L283" s="16">
        <f t="shared" si="59"/>
        <v>0</v>
      </c>
      <c r="M283" s="16">
        <f t="shared" si="63"/>
        <v>2.1462938345803428E-2</v>
      </c>
      <c r="N283" s="16">
        <f t="shared" si="60"/>
        <v>1.3307021774398126E-2</v>
      </c>
      <c r="O283" s="16">
        <f t="shared" si="61"/>
        <v>1.3307021774398126E-2</v>
      </c>
      <c r="P283" s="1">
        <f>'App MESURE'!T279</f>
        <v>0.12696352656187698</v>
      </c>
      <c r="Q283" s="84">
        <v>19.863727096774184</v>
      </c>
      <c r="R283" s="78">
        <f t="shared" si="55"/>
        <v>1.2917801080506204E-2</v>
      </c>
    </row>
    <row r="284" spans="1:18" s="1" customFormat="1" x14ac:dyDescent="0.2">
      <c r="A284" s="17">
        <v>41579</v>
      </c>
      <c r="B284" s="1">
        <f t="shared" si="64"/>
        <v>11</v>
      </c>
      <c r="C284" s="47"/>
      <c r="D284" s="47"/>
      <c r="E284" s="47">
        <v>40.111904760000002</v>
      </c>
      <c r="F284" s="51">
        <v>40.111904761904661</v>
      </c>
      <c r="G284" s="16">
        <f t="shared" si="56"/>
        <v>5.2868448147460656</v>
      </c>
      <c r="H284" s="16">
        <f t="shared" si="57"/>
        <v>34.825059947158593</v>
      </c>
      <c r="I284" s="23">
        <f t="shared" si="62"/>
        <v>35.028345176168088</v>
      </c>
      <c r="J284" s="16">
        <f t="shared" si="54"/>
        <v>29.439221385679385</v>
      </c>
      <c r="K284" s="16">
        <f t="shared" si="58"/>
        <v>5.5891237904887028</v>
      </c>
      <c r="L284" s="16">
        <f t="shared" si="59"/>
        <v>0</v>
      </c>
      <c r="M284" s="16">
        <f t="shared" si="63"/>
        <v>8.1559165714053024E-3</v>
      </c>
      <c r="N284" s="16">
        <f t="shared" si="60"/>
        <v>5.0566682742712874E-3</v>
      </c>
      <c r="O284" s="16">
        <f t="shared" si="61"/>
        <v>5.2919014830203368</v>
      </c>
      <c r="P284" s="1">
        <f>'App MESURE'!T280</f>
        <v>5.9299159966525785</v>
      </c>
      <c r="Q284" s="84">
        <v>13.793920916666663</v>
      </c>
      <c r="R284" s="78">
        <f t="shared" si="55"/>
        <v>0.40706251960538592</v>
      </c>
    </row>
    <row r="285" spans="1:18" s="1" customFormat="1" x14ac:dyDescent="0.2">
      <c r="A285" s="17">
        <v>41609</v>
      </c>
      <c r="B285" s="1">
        <f t="shared" si="64"/>
        <v>12</v>
      </c>
      <c r="C285" s="47"/>
      <c r="D285" s="47"/>
      <c r="E285" s="47">
        <v>21.554761899999999</v>
      </c>
      <c r="F285" s="51">
        <v>21.554761904761889</v>
      </c>
      <c r="G285" s="16">
        <f t="shared" si="56"/>
        <v>1.0057410719725342</v>
      </c>
      <c r="H285" s="16">
        <f t="shared" si="57"/>
        <v>20.549020832789356</v>
      </c>
      <c r="I285" s="23">
        <f t="shared" si="62"/>
        <v>26.138144623278059</v>
      </c>
      <c r="J285" s="16">
        <f t="shared" si="54"/>
        <v>22.609238521156257</v>
      </c>
      <c r="K285" s="16">
        <f t="shared" si="58"/>
        <v>3.5289061021218018</v>
      </c>
      <c r="L285" s="16">
        <f t="shared" si="59"/>
        <v>0</v>
      </c>
      <c r="M285" s="16">
        <f t="shared" si="63"/>
        <v>3.0992482971340151E-3</v>
      </c>
      <c r="N285" s="16">
        <f t="shared" si="60"/>
        <v>1.9215339442230893E-3</v>
      </c>
      <c r="O285" s="16">
        <f t="shared" si="61"/>
        <v>1.0076626059167573</v>
      </c>
      <c r="P285" s="1">
        <f>'App MESURE'!T281</f>
        <v>0.78110503886816407</v>
      </c>
      <c r="Q285" s="84">
        <v>11.049164745161292</v>
      </c>
      <c r="R285" s="78">
        <f t="shared" si="55"/>
        <v>5.1328331186977806E-2</v>
      </c>
    </row>
    <row r="286" spans="1:18" s="1" customFormat="1" x14ac:dyDescent="0.2">
      <c r="A286" s="17">
        <v>41640</v>
      </c>
      <c r="B286" s="1">
        <f t="shared" si="64"/>
        <v>1</v>
      </c>
      <c r="C286" s="47"/>
      <c r="D286" s="47"/>
      <c r="E286" s="47">
        <v>94.069047620000006</v>
      </c>
      <c r="F286" s="51">
        <v>94.069047619047495</v>
      </c>
      <c r="G286" s="16">
        <f t="shared" si="56"/>
        <v>17.734673018330128</v>
      </c>
      <c r="H286" s="16">
        <f t="shared" si="57"/>
        <v>76.334374600717368</v>
      </c>
      <c r="I286" s="23">
        <f t="shared" si="62"/>
        <v>79.863280702839177</v>
      </c>
      <c r="J286" s="16">
        <f t="shared" si="54"/>
        <v>39.475701323251798</v>
      </c>
      <c r="K286" s="16">
        <f t="shared" si="58"/>
        <v>40.387579379587379</v>
      </c>
      <c r="L286" s="16">
        <f t="shared" si="59"/>
        <v>12.657776922903862</v>
      </c>
      <c r="M286" s="16">
        <f t="shared" si="63"/>
        <v>12.658954637256773</v>
      </c>
      <c r="N286" s="16">
        <f t="shared" si="60"/>
        <v>7.8485518750991989</v>
      </c>
      <c r="O286" s="16">
        <f t="shared" si="61"/>
        <v>25.583224893429325</v>
      </c>
      <c r="P286" s="1">
        <f>'App MESURE'!T282</f>
        <v>13.159920736214181</v>
      </c>
      <c r="Q286" s="84">
        <v>11.165342296774194</v>
      </c>
      <c r="R286" s="78">
        <f t="shared" si="55"/>
        <v>154.33848618267908</v>
      </c>
    </row>
    <row r="287" spans="1:18" s="1" customFormat="1" x14ac:dyDescent="0.2">
      <c r="A287" s="17">
        <v>41671</v>
      </c>
      <c r="B287" s="1">
        <f t="shared" si="64"/>
        <v>2</v>
      </c>
      <c r="C287" s="47"/>
      <c r="D287" s="47"/>
      <c r="E287" s="47">
        <v>39.030952380000002</v>
      </c>
      <c r="F287" s="51">
        <v>39.0309523809523</v>
      </c>
      <c r="G287" s="16">
        <f t="shared" si="56"/>
        <v>5.0374707963705001</v>
      </c>
      <c r="H287" s="16">
        <f t="shared" si="57"/>
        <v>33.993481584581801</v>
      </c>
      <c r="I287" s="23">
        <f t="shared" si="62"/>
        <v>61.723284041265316</v>
      </c>
      <c r="J287" s="16">
        <f t="shared" si="54"/>
        <v>36.70619526655323</v>
      </c>
      <c r="K287" s="16">
        <f t="shared" si="58"/>
        <v>25.017088774712086</v>
      </c>
      <c r="L287" s="16">
        <f t="shared" si="59"/>
        <v>0</v>
      </c>
      <c r="M287" s="16">
        <f t="shared" si="63"/>
        <v>4.8104027621575742</v>
      </c>
      <c r="N287" s="16">
        <f t="shared" si="60"/>
        <v>2.9824497125376959</v>
      </c>
      <c r="O287" s="16">
        <f t="shared" si="61"/>
        <v>8.0199205089081964</v>
      </c>
      <c r="P287" s="1">
        <f>'App MESURE'!T283</f>
        <v>21.119630996645007</v>
      </c>
      <c r="Q287" s="84">
        <v>11.245486678571428</v>
      </c>
      <c r="R287" s="78">
        <f t="shared" si="55"/>
        <v>171.60241486252178</v>
      </c>
    </row>
    <row r="288" spans="1:18" s="1" customFormat="1" x14ac:dyDescent="0.2">
      <c r="A288" s="17">
        <v>41699</v>
      </c>
      <c r="B288" s="1">
        <f t="shared" si="64"/>
        <v>3</v>
      </c>
      <c r="C288" s="47"/>
      <c r="D288" s="47"/>
      <c r="E288" s="47">
        <v>21.426190479999999</v>
      </c>
      <c r="F288" s="51">
        <v>21.426190476190449</v>
      </c>
      <c r="G288" s="16">
        <f t="shared" si="56"/>
        <v>0.9760798451172874</v>
      </c>
      <c r="H288" s="16">
        <f t="shared" si="57"/>
        <v>20.450110631073162</v>
      </c>
      <c r="I288" s="23">
        <f t="shared" si="62"/>
        <v>45.467199405785252</v>
      </c>
      <c r="J288" s="16">
        <f t="shared" si="54"/>
        <v>34.489632872099243</v>
      </c>
      <c r="K288" s="16">
        <f t="shared" si="58"/>
        <v>10.977566533686009</v>
      </c>
      <c r="L288" s="16">
        <f t="shared" si="59"/>
        <v>0</v>
      </c>
      <c r="M288" s="16">
        <f t="shared" si="63"/>
        <v>1.8279530496198784</v>
      </c>
      <c r="N288" s="16">
        <f t="shared" si="60"/>
        <v>1.1333308907643245</v>
      </c>
      <c r="O288" s="16">
        <f t="shared" si="61"/>
        <v>2.1094107358816121</v>
      </c>
      <c r="P288" s="1">
        <f>'App MESURE'!T284</f>
        <v>4.0267479397258974</v>
      </c>
      <c r="Q288" s="84">
        <v>13.416254903225804</v>
      </c>
      <c r="R288" s="78">
        <f t="shared" si="55"/>
        <v>3.6761819532454223</v>
      </c>
    </row>
    <row r="289" spans="1:18" s="1" customFormat="1" x14ac:dyDescent="0.2">
      <c r="A289" s="17">
        <v>41730</v>
      </c>
      <c r="B289" s="1">
        <f t="shared" si="64"/>
        <v>4</v>
      </c>
      <c r="C289" s="47"/>
      <c r="D289" s="47"/>
      <c r="E289" s="47">
        <v>35.745238100000002</v>
      </c>
      <c r="F289" s="51">
        <v>35.745238095238008</v>
      </c>
      <c r="G289" s="16">
        <f t="shared" si="56"/>
        <v>4.2794616656253739</v>
      </c>
      <c r="H289" s="16">
        <f t="shared" si="57"/>
        <v>31.465776429612635</v>
      </c>
      <c r="I289" s="23">
        <f t="shared" si="62"/>
        <v>42.443342963298647</v>
      </c>
      <c r="J289" s="16">
        <f t="shared" si="54"/>
        <v>36.231365921333236</v>
      </c>
      <c r="K289" s="16">
        <f t="shared" si="58"/>
        <v>6.2119770419654117</v>
      </c>
      <c r="L289" s="16">
        <f t="shared" si="59"/>
        <v>0</v>
      </c>
      <c r="M289" s="16">
        <f t="shared" si="63"/>
        <v>0.6946221588555539</v>
      </c>
      <c r="N289" s="16">
        <f t="shared" si="60"/>
        <v>0.43066573849044343</v>
      </c>
      <c r="O289" s="16">
        <f t="shared" si="61"/>
        <v>4.7101274041158172</v>
      </c>
      <c r="P289" s="1">
        <f>'App MESURE'!T285</f>
        <v>10.606349509009439</v>
      </c>
      <c r="Q289" s="84">
        <v>17.333345533333336</v>
      </c>
      <c r="R289" s="78">
        <f t="shared" si="55"/>
        <v>34.765435110236169</v>
      </c>
    </row>
    <row r="290" spans="1:18" s="1" customFormat="1" x14ac:dyDescent="0.2">
      <c r="A290" s="17">
        <v>41760</v>
      </c>
      <c r="B290" s="1">
        <f t="shared" si="64"/>
        <v>5</v>
      </c>
      <c r="C290" s="47"/>
      <c r="D290" s="47"/>
      <c r="E290" s="47">
        <v>4.835714286</v>
      </c>
      <c r="F290" s="51">
        <v>4.8357142857142765</v>
      </c>
      <c r="G290" s="16">
        <f t="shared" si="56"/>
        <v>0</v>
      </c>
      <c r="H290" s="16">
        <f t="shared" si="57"/>
        <v>4.8357142857142765</v>
      </c>
      <c r="I290" s="23">
        <f t="shared" si="62"/>
        <v>11.047691327679688</v>
      </c>
      <c r="J290" s="16">
        <f t="shared" si="54"/>
        <v>10.96484840126991</v>
      </c>
      <c r="K290" s="16">
        <f t="shared" si="58"/>
        <v>8.2842926409778528E-2</v>
      </c>
      <c r="L290" s="16">
        <f t="shared" si="59"/>
        <v>0</v>
      </c>
      <c r="M290" s="16">
        <f t="shared" si="63"/>
        <v>0.26395642036511047</v>
      </c>
      <c r="N290" s="16">
        <f t="shared" si="60"/>
        <v>0.16365298062636849</v>
      </c>
      <c r="O290" s="16">
        <f t="shared" si="61"/>
        <v>0.16365298062636849</v>
      </c>
      <c r="P290" s="1">
        <f>'App MESURE'!T286</f>
        <v>0.82974790794657338</v>
      </c>
      <c r="Q290" s="84">
        <v>20.927789516129028</v>
      </c>
      <c r="R290" s="78">
        <f t="shared" si="55"/>
        <v>0.4436824522017091</v>
      </c>
    </row>
    <row r="291" spans="1:18" s="1" customFormat="1" x14ac:dyDescent="0.2">
      <c r="A291" s="17">
        <v>41791</v>
      </c>
      <c r="B291" s="1">
        <f t="shared" si="64"/>
        <v>6</v>
      </c>
      <c r="C291" s="47"/>
      <c r="D291" s="47"/>
      <c r="E291" s="47">
        <v>2.6190476189999998</v>
      </c>
      <c r="F291" s="51">
        <v>2.6190476190476137</v>
      </c>
      <c r="G291" s="16">
        <f t="shared" si="56"/>
        <v>0</v>
      </c>
      <c r="H291" s="16">
        <f t="shared" si="57"/>
        <v>2.6190476190476137</v>
      </c>
      <c r="I291" s="23">
        <f t="shared" si="62"/>
        <v>2.7018905454573923</v>
      </c>
      <c r="J291" s="16">
        <f t="shared" si="54"/>
        <v>2.7007165298525062</v>
      </c>
      <c r="K291" s="16">
        <f t="shared" si="58"/>
        <v>1.1740156048860584E-3</v>
      </c>
      <c r="L291" s="16">
        <f t="shared" si="59"/>
        <v>0</v>
      </c>
      <c r="M291" s="16">
        <f t="shared" si="63"/>
        <v>0.10030343973874198</v>
      </c>
      <c r="N291" s="16">
        <f t="shared" si="60"/>
        <v>6.2188132638020026E-2</v>
      </c>
      <c r="O291" s="16">
        <f t="shared" si="61"/>
        <v>6.2188132638020026E-2</v>
      </c>
      <c r="P291" s="1">
        <f>'App MESURE'!T287</f>
        <v>0.23357803413099434</v>
      </c>
      <c r="Q291" s="84">
        <v>21.227075166666669</v>
      </c>
      <c r="R291" s="78">
        <f t="shared" si="55"/>
        <v>2.9374498333771436E-2</v>
      </c>
    </row>
    <row r="292" spans="1:18" s="1" customFormat="1" x14ac:dyDescent="0.2">
      <c r="A292" s="17">
        <v>41821</v>
      </c>
      <c r="B292" s="1">
        <f t="shared" si="64"/>
        <v>7</v>
      </c>
      <c r="C292" s="47"/>
      <c r="D292" s="47"/>
      <c r="E292" s="47">
        <v>0.96666666700000003</v>
      </c>
      <c r="F292" s="51">
        <v>0.96666666666666445</v>
      </c>
      <c r="G292" s="16">
        <f t="shared" si="56"/>
        <v>0</v>
      </c>
      <c r="H292" s="16">
        <f t="shared" si="57"/>
        <v>0.96666666666666445</v>
      </c>
      <c r="I292" s="23">
        <f t="shared" si="62"/>
        <v>0.96784068227155051</v>
      </c>
      <c r="J292" s="16">
        <f t="shared" si="54"/>
        <v>0.96779773763353361</v>
      </c>
      <c r="K292" s="16">
        <f t="shared" si="58"/>
        <v>4.2944638016906289E-5</v>
      </c>
      <c r="L292" s="16">
        <f t="shared" si="59"/>
        <v>0</v>
      </c>
      <c r="M292" s="16">
        <f t="shared" si="63"/>
        <v>3.8115307100721953E-2</v>
      </c>
      <c r="N292" s="16">
        <f t="shared" si="60"/>
        <v>2.3631490402447611E-2</v>
      </c>
      <c r="O292" s="16">
        <f t="shared" si="61"/>
        <v>2.3631490402447611E-2</v>
      </c>
      <c r="P292" s="1">
        <f>'App MESURE'!T288</f>
        <v>0.10292400538403265</v>
      </c>
      <c r="Q292" s="84">
        <v>22.848834580645164</v>
      </c>
      <c r="R292" s="78">
        <f t="shared" si="55"/>
        <v>6.2873029321048888E-3</v>
      </c>
    </row>
    <row r="293" spans="1:18" s="1" customFormat="1" ht="13.5" thickBot="1" x14ac:dyDescent="0.25">
      <c r="A293" s="17">
        <v>41852</v>
      </c>
      <c r="B293" s="4">
        <f t="shared" si="64"/>
        <v>8</v>
      </c>
      <c r="C293" s="48"/>
      <c r="D293" s="48"/>
      <c r="E293" s="48">
        <v>0.485714286</v>
      </c>
      <c r="F293" s="58">
        <v>0.48571428571428493</v>
      </c>
      <c r="G293" s="25">
        <f t="shared" si="56"/>
        <v>0</v>
      </c>
      <c r="H293" s="25">
        <f t="shared" si="57"/>
        <v>0.48571428571428493</v>
      </c>
      <c r="I293" s="24">
        <f t="shared" si="62"/>
        <v>0.48575723035230184</v>
      </c>
      <c r="J293" s="25">
        <f t="shared" si="54"/>
        <v>0.4857526754171409</v>
      </c>
      <c r="K293" s="25">
        <f t="shared" si="58"/>
        <v>4.5549351609386335E-6</v>
      </c>
      <c r="L293" s="25">
        <f t="shared" si="59"/>
        <v>0</v>
      </c>
      <c r="M293" s="25">
        <f t="shared" si="63"/>
        <v>1.4483816698274341E-2</v>
      </c>
      <c r="N293" s="25">
        <f t="shared" si="60"/>
        <v>8.9799663529300921E-3</v>
      </c>
      <c r="O293" s="25">
        <f t="shared" si="61"/>
        <v>8.9799663529300921E-3</v>
      </c>
      <c r="P293" s="4">
        <f>'App MESURE'!T289</f>
        <v>0</v>
      </c>
      <c r="Q293" s="85">
        <v>24.100239354838706</v>
      </c>
      <c r="R293" s="79">
        <f t="shared" si="55"/>
        <v>8.0639795699756584E-5</v>
      </c>
    </row>
    <row r="294" spans="1:18" s="1" customFormat="1" x14ac:dyDescent="0.2">
      <c r="A294" s="17">
        <v>41883</v>
      </c>
      <c r="B294" s="1">
        <f t="shared" si="64"/>
        <v>9</v>
      </c>
      <c r="C294" s="47"/>
      <c r="D294" s="47"/>
      <c r="E294" s="47">
        <v>27.14285714</v>
      </c>
      <c r="F294" s="51">
        <v>27.142857142857075</v>
      </c>
      <c r="G294" s="16">
        <f t="shared" si="56"/>
        <v>2.2949058762180345</v>
      </c>
      <c r="H294" s="16">
        <f t="shared" si="57"/>
        <v>24.84795126663904</v>
      </c>
      <c r="I294" s="23">
        <f t="shared" si="62"/>
        <v>24.8479558215742</v>
      </c>
      <c r="J294" s="16">
        <f t="shared" si="54"/>
        <v>24.098493676100684</v>
      </c>
      <c r="K294" s="16">
        <f t="shared" si="58"/>
        <v>0.74946214547351531</v>
      </c>
      <c r="L294" s="16">
        <f t="shared" si="59"/>
        <v>0</v>
      </c>
      <c r="M294" s="16">
        <f t="shared" si="63"/>
        <v>5.5038503453442491E-3</v>
      </c>
      <c r="N294" s="16">
        <f t="shared" si="60"/>
        <v>3.4123872141134342E-3</v>
      </c>
      <c r="O294" s="16">
        <f t="shared" si="61"/>
        <v>2.2983182634321482</v>
      </c>
      <c r="P294" s="1">
        <f>'App MESURE'!T290</f>
        <v>0.28977447272804308</v>
      </c>
      <c r="Q294" s="84">
        <v>22.30388596666667</v>
      </c>
      <c r="R294" s="78">
        <f t="shared" si="55"/>
        <v>4.0342481591760162</v>
      </c>
    </row>
    <row r="295" spans="1:18" s="1" customFormat="1" x14ac:dyDescent="0.2">
      <c r="A295" s="17">
        <v>41913</v>
      </c>
      <c r="B295" s="1">
        <f t="shared" si="64"/>
        <v>10</v>
      </c>
      <c r="C295" s="47"/>
      <c r="D295" s="47"/>
      <c r="E295" s="47">
        <v>4.3309523810000004</v>
      </c>
      <c r="F295" s="51">
        <v>4.3309523809523709</v>
      </c>
      <c r="G295" s="16">
        <f t="shared" si="56"/>
        <v>0</v>
      </c>
      <c r="H295" s="16">
        <f t="shared" si="57"/>
        <v>4.3309523809523709</v>
      </c>
      <c r="I295" s="23">
        <f t="shared" si="62"/>
        <v>5.0804145264258862</v>
      </c>
      <c r="J295" s="16">
        <f t="shared" si="54"/>
        <v>5.0732664956350915</v>
      </c>
      <c r="K295" s="16">
        <f t="shared" si="58"/>
        <v>7.1480307907947349E-3</v>
      </c>
      <c r="L295" s="16">
        <f t="shared" si="59"/>
        <v>0</v>
      </c>
      <c r="M295" s="16">
        <f t="shared" si="63"/>
        <v>2.0914631312308148E-3</v>
      </c>
      <c r="N295" s="16">
        <f t="shared" si="60"/>
        <v>1.2967071413631053E-3</v>
      </c>
      <c r="O295" s="16">
        <f t="shared" si="61"/>
        <v>1.2967071413631053E-3</v>
      </c>
      <c r="P295" s="1">
        <f>'App MESURE'!T291</f>
        <v>7.3297473953768247E-2</v>
      </c>
      <c r="Q295" s="84">
        <v>21.838603354838714</v>
      </c>
      <c r="R295" s="78">
        <f t="shared" si="55"/>
        <v>5.184110421574341E-3</v>
      </c>
    </row>
    <row r="296" spans="1:18" s="1" customFormat="1" x14ac:dyDescent="0.2">
      <c r="A296" s="17">
        <v>41944</v>
      </c>
      <c r="B296" s="1">
        <f t="shared" si="64"/>
        <v>11</v>
      </c>
      <c r="C296" s="47"/>
      <c r="D296" s="47"/>
      <c r="E296" s="47">
        <v>163.047619</v>
      </c>
      <c r="F296" s="51">
        <v>163.04761904761881</v>
      </c>
      <c r="G296" s="16">
        <f t="shared" si="56"/>
        <v>33.647921226168513</v>
      </c>
      <c r="H296" s="16">
        <f t="shared" si="57"/>
        <v>129.3996978214503</v>
      </c>
      <c r="I296" s="23">
        <f t="shared" si="62"/>
        <v>129.4068458522411</v>
      </c>
      <c r="J296" s="16">
        <f t="shared" si="54"/>
        <v>55.551795231610186</v>
      </c>
      <c r="K296" s="16">
        <f t="shared" si="58"/>
        <v>73.855050620630919</v>
      </c>
      <c r="L296" s="16">
        <f t="shared" si="59"/>
        <v>42.048630186894812</v>
      </c>
      <c r="M296" s="16">
        <f t="shared" si="63"/>
        <v>42.049424942884677</v>
      </c>
      <c r="N296" s="16">
        <f t="shared" si="60"/>
        <v>26.0706434645885</v>
      </c>
      <c r="O296" s="16">
        <f t="shared" si="61"/>
        <v>59.718564690757013</v>
      </c>
      <c r="P296" s="1">
        <f>'App MESURE'!T292</f>
        <v>35.813815531615134</v>
      </c>
      <c r="Q296" s="84">
        <v>15.581410700000001</v>
      </c>
      <c r="R296" s="78">
        <f t="shared" si="55"/>
        <v>571.4370323614944</v>
      </c>
    </row>
    <row r="297" spans="1:18" s="1" customFormat="1" x14ac:dyDescent="0.2">
      <c r="A297" s="17">
        <v>41974</v>
      </c>
      <c r="B297" s="1">
        <f t="shared" si="64"/>
        <v>12</v>
      </c>
      <c r="C297" s="47"/>
      <c r="D297" s="47"/>
      <c r="E297" s="47">
        <v>57.038095239999997</v>
      </c>
      <c r="F297" s="51">
        <v>57.038095238095117</v>
      </c>
      <c r="G297" s="16">
        <f t="shared" si="56"/>
        <v>9.1916904020410541</v>
      </c>
      <c r="H297" s="16">
        <f t="shared" si="57"/>
        <v>47.846404836054063</v>
      </c>
      <c r="I297" s="23">
        <f t="shared" si="62"/>
        <v>79.652825269790171</v>
      </c>
      <c r="J297" s="16">
        <f t="shared" si="54"/>
        <v>38.947282701680031</v>
      </c>
      <c r="K297" s="16">
        <f t="shared" si="58"/>
        <v>40.70554256811014</v>
      </c>
      <c r="L297" s="16">
        <f t="shared" si="59"/>
        <v>12.937009535069745</v>
      </c>
      <c r="M297" s="16">
        <f t="shared" si="63"/>
        <v>28.915791013365919</v>
      </c>
      <c r="N297" s="16">
        <f t="shared" si="60"/>
        <v>17.927790428286869</v>
      </c>
      <c r="O297" s="16">
        <f t="shared" si="61"/>
        <v>27.119480830327923</v>
      </c>
      <c r="P297" s="1">
        <f>'App MESURE'!T293</f>
        <v>47.56237204977667</v>
      </c>
      <c r="Q297" s="84">
        <v>10.913711032258066</v>
      </c>
      <c r="R297" s="78">
        <f t="shared" si="55"/>
        <v>417.91180141021465</v>
      </c>
    </row>
    <row r="298" spans="1:18" s="1" customFormat="1" x14ac:dyDescent="0.2">
      <c r="A298" s="17">
        <v>42005</v>
      </c>
      <c r="B298" s="1">
        <f t="shared" si="64"/>
        <v>1</v>
      </c>
      <c r="C298" s="47"/>
      <c r="D298" s="47"/>
      <c r="E298" s="47">
        <v>62.952380949999998</v>
      </c>
      <c r="F298" s="51">
        <v>62.95238095238075</v>
      </c>
      <c r="G298" s="16">
        <f t="shared" si="56"/>
        <v>10.556106837382259</v>
      </c>
      <c r="H298" s="16">
        <f t="shared" si="57"/>
        <v>52.396274114998491</v>
      </c>
      <c r="I298" s="23">
        <f t="shared" si="62"/>
        <v>80.164807148038889</v>
      </c>
      <c r="J298" s="16">
        <f t="shared" si="54"/>
        <v>37.679372836651837</v>
      </c>
      <c r="K298" s="16">
        <f t="shared" si="58"/>
        <v>42.485434311387053</v>
      </c>
      <c r="L298" s="16">
        <f t="shared" si="59"/>
        <v>14.500095573918303</v>
      </c>
      <c r="M298" s="16">
        <f t="shared" si="63"/>
        <v>25.488096158997351</v>
      </c>
      <c r="N298" s="16">
        <f t="shared" si="60"/>
        <v>15.802619618578358</v>
      </c>
      <c r="O298" s="16">
        <f t="shared" si="61"/>
        <v>26.358726455960618</v>
      </c>
      <c r="P298" s="1">
        <f>'App MESURE'!T294</f>
        <v>18.319242790962782</v>
      </c>
      <c r="Q298" s="84">
        <v>10.243732096774192</v>
      </c>
      <c r="R298" s="78">
        <f t="shared" si="55"/>
        <v>64.633297599767019</v>
      </c>
    </row>
    <row r="299" spans="1:18" s="1" customFormat="1" x14ac:dyDescent="0.2">
      <c r="A299" s="17">
        <v>42036</v>
      </c>
      <c r="B299" s="1">
        <f t="shared" si="64"/>
        <v>2</v>
      </c>
      <c r="C299" s="47"/>
      <c r="D299" s="47"/>
      <c r="E299" s="47">
        <v>26.519047619999998</v>
      </c>
      <c r="F299" s="51">
        <v>26.519047619047591</v>
      </c>
      <c r="G299" s="16">
        <f t="shared" si="56"/>
        <v>2.1509939977722303</v>
      </c>
      <c r="H299" s="16">
        <f t="shared" si="57"/>
        <v>24.368053621275362</v>
      </c>
      <c r="I299" s="23">
        <f t="shared" si="62"/>
        <v>52.353392358744117</v>
      </c>
      <c r="J299" s="16">
        <f t="shared" si="54"/>
        <v>32.270362538900294</v>
      </c>
      <c r="K299" s="16">
        <f t="shared" si="58"/>
        <v>20.083029819843823</v>
      </c>
      <c r="L299" s="16">
        <f t="shared" si="59"/>
        <v>0</v>
      </c>
      <c r="M299" s="16">
        <f t="shared" si="63"/>
        <v>9.6854765404189926</v>
      </c>
      <c r="N299" s="16">
        <f t="shared" si="60"/>
        <v>6.0049954550597757</v>
      </c>
      <c r="O299" s="16">
        <f t="shared" si="61"/>
        <v>8.1559894528320065</v>
      </c>
      <c r="P299" s="1">
        <f>'App MESURE'!T295</f>
        <v>5.8218587272834563</v>
      </c>
      <c r="Q299" s="84">
        <v>9.6312146071428568</v>
      </c>
      <c r="R299" s="78">
        <f t="shared" si="55"/>
        <v>5.4481662439498013</v>
      </c>
    </row>
    <row r="300" spans="1:18" s="1" customFormat="1" x14ac:dyDescent="0.2">
      <c r="A300" s="17">
        <v>42064</v>
      </c>
      <c r="B300" s="1">
        <f t="shared" si="64"/>
        <v>3</v>
      </c>
      <c r="C300" s="47"/>
      <c r="D300" s="47"/>
      <c r="E300" s="47">
        <v>56.745238100000002</v>
      </c>
      <c r="F300" s="51">
        <v>56.745238095237958</v>
      </c>
      <c r="G300" s="16">
        <f t="shared" si="56"/>
        <v>9.1241287186485511</v>
      </c>
      <c r="H300" s="16">
        <f t="shared" si="57"/>
        <v>47.621109376589409</v>
      </c>
      <c r="I300" s="23">
        <f t="shared" si="62"/>
        <v>67.704139196433232</v>
      </c>
      <c r="J300" s="16">
        <f t="shared" si="54"/>
        <v>41.96895804912468</v>
      </c>
      <c r="K300" s="16">
        <f t="shared" si="58"/>
        <v>25.735181147308552</v>
      </c>
      <c r="L300" s="16">
        <f t="shared" si="59"/>
        <v>0</v>
      </c>
      <c r="M300" s="16">
        <f t="shared" si="63"/>
        <v>3.6804810853592169</v>
      </c>
      <c r="N300" s="16">
        <f t="shared" si="60"/>
        <v>2.2818982729227146</v>
      </c>
      <c r="O300" s="16">
        <f t="shared" si="61"/>
        <v>11.406026991571267</v>
      </c>
      <c r="P300" s="1">
        <f>'App MESURE'!T296</f>
        <v>13.900891563819549</v>
      </c>
      <c r="Q300" s="84">
        <v>13.56762691935484</v>
      </c>
      <c r="R300" s="78">
        <f t="shared" si="55"/>
        <v>6.2243492338596047</v>
      </c>
    </row>
    <row r="301" spans="1:18" s="1" customFormat="1" x14ac:dyDescent="0.2">
      <c r="A301" s="17">
        <v>42095</v>
      </c>
      <c r="B301" s="1">
        <f t="shared" si="64"/>
        <v>4</v>
      </c>
      <c r="C301" s="47"/>
      <c r="D301" s="47"/>
      <c r="E301" s="47">
        <v>20.783333330000001</v>
      </c>
      <c r="F301" s="51">
        <v>20.783333333333317</v>
      </c>
      <c r="G301" s="16">
        <f t="shared" si="56"/>
        <v>0.82777371084106988</v>
      </c>
      <c r="H301" s="16">
        <f t="shared" si="57"/>
        <v>19.955559622492249</v>
      </c>
      <c r="I301" s="23">
        <f t="shared" si="62"/>
        <v>45.690740769800797</v>
      </c>
      <c r="J301" s="16">
        <f t="shared" si="54"/>
        <v>37.61194341827062</v>
      </c>
      <c r="K301" s="16">
        <f t="shared" si="58"/>
        <v>8.0787973515301772</v>
      </c>
      <c r="L301" s="16">
        <f t="shared" si="59"/>
        <v>0</v>
      </c>
      <c r="M301" s="16">
        <f t="shared" si="63"/>
        <v>1.3985828124365023</v>
      </c>
      <c r="N301" s="16">
        <f t="shared" si="60"/>
        <v>0.86712134371063143</v>
      </c>
      <c r="O301" s="16">
        <f t="shared" si="61"/>
        <v>1.6948950545517012</v>
      </c>
      <c r="P301" s="1">
        <f>'App MESURE'!T297</f>
        <v>1.6551201788116645</v>
      </c>
      <c r="Q301" s="84">
        <v>16.639709433333334</v>
      </c>
      <c r="R301" s="78">
        <f t="shared" si="55"/>
        <v>1.5820407401353589E-3</v>
      </c>
    </row>
    <row r="302" spans="1:18" s="1" customFormat="1" x14ac:dyDescent="0.2">
      <c r="A302" s="17">
        <v>42125</v>
      </c>
      <c r="B302" s="1">
        <f t="shared" si="64"/>
        <v>5</v>
      </c>
      <c r="C302" s="47"/>
      <c r="D302" s="47"/>
      <c r="E302" s="47">
        <v>33.8952381</v>
      </c>
      <c r="F302" s="51">
        <v>33.895238095237978</v>
      </c>
      <c r="G302" s="16">
        <f t="shared" si="56"/>
        <v>3.8526695680971343</v>
      </c>
      <c r="H302" s="16">
        <f t="shared" si="57"/>
        <v>30.042568527140844</v>
      </c>
      <c r="I302" s="23">
        <f t="shared" si="62"/>
        <v>38.121365878671021</v>
      </c>
      <c r="J302" s="16">
        <f t="shared" si="54"/>
        <v>35.351921902794373</v>
      </c>
      <c r="K302" s="16">
        <f t="shared" si="58"/>
        <v>2.7694439758766478</v>
      </c>
      <c r="L302" s="16">
        <f t="shared" si="59"/>
        <v>0</v>
      </c>
      <c r="M302" s="16">
        <f t="shared" si="63"/>
        <v>0.53146146872587086</v>
      </c>
      <c r="N302" s="16">
        <f t="shared" si="60"/>
        <v>0.32950611061003993</v>
      </c>
      <c r="O302" s="16">
        <f t="shared" si="61"/>
        <v>4.182175678707174</v>
      </c>
      <c r="P302" s="1">
        <f>'App MESURE'!T298</f>
        <v>0.61692894860668157</v>
      </c>
      <c r="Q302" s="84">
        <v>21.660612129032259</v>
      </c>
      <c r="R302" s="78">
        <f t="shared" si="55"/>
        <v>12.710984246492252</v>
      </c>
    </row>
    <row r="303" spans="1:18" s="1" customFormat="1" x14ac:dyDescent="0.2">
      <c r="A303" s="17">
        <v>42156</v>
      </c>
      <c r="B303" s="1">
        <f t="shared" si="64"/>
        <v>6</v>
      </c>
      <c r="C303" s="47"/>
      <c r="D303" s="47"/>
      <c r="E303" s="47">
        <v>4.8666666669999996</v>
      </c>
      <c r="F303" s="51">
        <v>4.8666666666666547</v>
      </c>
      <c r="G303" s="16">
        <f t="shared" si="56"/>
        <v>0</v>
      </c>
      <c r="H303" s="16">
        <f t="shared" si="57"/>
        <v>4.8666666666666547</v>
      </c>
      <c r="I303" s="23">
        <f t="shared" si="62"/>
        <v>7.6361106425433025</v>
      </c>
      <c r="J303" s="16">
        <f t="shared" si="54"/>
        <v>7.616438609776619</v>
      </c>
      <c r="K303" s="16">
        <f t="shared" si="58"/>
        <v>1.96720327666835E-2</v>
      </c>
      <c r="L303" s="16">
        <f t="shared" si="59"/>
        <v>0</v>
      </c>
      <c r="M303" s="16">
        <f t="shared" si="63"/>
        <v>0.20195535811583093</v>
      </c>
      <c r="N303" s="16">
        <f t="shared" si="60"/>
        <v>0.12521232203181518</v>
      </c>
      <c r="O303" s="16">
        <f t="shared" si="61"/>
        <v>0.12521232203181518</v>
      </c>
      <c r="P303" s="1">
        <f>'App MESURE'!T299</f>
        <v>1.1415133314265735</v>
      </c>
      <c r="Q303" s="84">
        <v>23.317277966666662</v>
      </c>
      <c r="R303" s="78">
        <f t="shared" si="55"/>
        <v>1.0328677416968048</v>
      </c>
    </row>
    <row r="304" spans="1:18" s="1" customFormat="1" x14ac:dyDescent="0.2">
      <c r="A304" s="17">
        <v>42186</v>
      </c>
      <c r="B304" s="1">
        <f t="shared" si="64"/>
        <v>7</v>
      </c>
      <c r="C304" s="47"/>
      <c r="D304" s="47"/>
      <c r="E304" s="47">
        <v>4.4785714289999996</v>
      </c>
      <c r="F304" s="51">
        <v>4.4785714285714224</v>
      </c>
      <c r="G304" s="16">
        <f t="shared" si="56"/>
        <v>0</v>
      </c>
      <c r="H304" s="16">
        <f t="shared" si="57"/>
        <v>4.4785714285714224</v>
      </c>
      <c r="I304" s="23">
        <f t="shared" si="62"/>
        <v>4.4982434613381059</v>
      </c>
      <c r="J304" s="16">
        <f t="shared" si="54"/>
        <v>4.4956954823932636</v>
      </c>
      <c r="K304" s="16">
        <f t="shared" si="58"/>
        <v>2.5479789448423773E-3</v>
      </c>
      <c r="L304" s="16">
        <f t="shared" si="59"/>
        <v>0</v>
      </c>
      <c r="M304" s="16">
        <f t="shared" si="63"/>
        <v>7.6743036084015753E-2</v>
      </c>
      <c r="N304" s="16">
        <f t="shared" si="60"/>
        <v>4.7580682372089768E-2</v>
      </c>
      <c r="O304" s="16">
        <f t="shared" si="61"/>
        <v>4.7580682372089768E-2</v>
      </c>
      <c r="P304" s="1">
        <f>'App MESURE'!T300</f>
        <v>0.85778547315826026</v>
      </c>
      <c r="Q304" s="84">
        <v>26.617857903225811</v>
      </c>
      <c r="R304" s="78">
        <f t="shared" si="55"/>
        <v>0.6564318030128623</v>
      </c>
    </row>
    <row r="305" spans="1:18" s="1" customFormat="1" ht="13.5" thickBot="1" x14ac:dyDescent="0.25">
      <c r="A305" s="17">
        <v>42217</v>
      </c>
      <c r="B305" s="4">
        <f t="shared" si="64"/>
        <v>8</v>
      </c>
      <c r="C305" s="48"/>
      <c r="D305" s="48"/>
      <c r="E305" s="48">
        <v>8.4285714289999998</v>
      </c>
      <c r="F305" s="58">
        <v>8.4285714285714128</v>
      </c>
      <c r="G305" s="25">
        <f t="shared" si="56"/>
        <v>0</v>
      </c>
      <c r="H305" s="25">
        <f t="shared" si="57"/>
        <v>8.4285714285714128</v>
      </c>
      <c r="I305" s="24">
        <f t="shared" si="62"/>
        <v>8.4311194075162561</v>
      </c>
      <c r="J305" s="25">
        <f t="shared" si="54"/>
        <v>8.4100839118726629</v>
      </c>
      <c r="K305" s="25">
        <f t="shared" si="58"/>
        <v>2.1035495643593194E-2</v>
      </c>
      <c r="L305" s="25">
        <f t="shared" si="59"/>
        <v>0</v>
      </c>
      <c r="M305" s="25">
        <f t="shared" si="63"/>
        <v>2.9162353711925985E-2</v>
      </c>
      <c r="N305" s="25">
        <f t="shared" si="60"/>
        <v>1.808065930139411E-2</v>
      </c>
      <c r="O305" s="25">
        <f t="shared" si="61"/>
        <v>1.808065930139411E-2</v>
      </c>
      <c r="P305" s="4">
        <f>'App MESURE'!T301</f>
        <v>1.9719583342303311</v>
      </c>
      <c r="Q305" s="85">
        <v>24.963013612903229</v>
      </c>
      <c r="R305" s="79">
        <f t="shared" si="55"/>
        <v>3.8176379685857089</v>
      </c>
    </row>
    <row r="306" spans="1:18" s="1" customFormat="1" x14ac:dyDescent="0.2">
      <c r="A306" s="17">
        <v>42248</v>
      </c>
      <c r="B306" s="1">
        <f t="shared" si="64"/>
        <v>9</v>
      </c>
      <c r="C306" s="47"/>
      <c r="D306" s="47"/>
      <c r="E306" s="47">
        <v>7.8</v>
      </c>
      <c r="F306" s="51">
        <v>7.7999999999999918</v>
      </c>
      <c r="G306" s="16">
        <f t="shared" si="56"/>
        <v>0</v>
      </c>
      <c r="H306" s="16">
        <f t="shared" si="57"/>
        <v>7.7999999999999918</v>
      </c>
      <c r="I306" s="23">
        <f t="shared" si="62"/>
        <v>7.821035495643585</v>
      </c>
      <c r="J306" s="16">
        <f t="shared" si="54"/>
        <v>7.7941388944452079</v>
      </c>
      <c r="K306" s="16">
        <f t="shared" si="58"/>
        <v>2.6896601198377112E-2</v>
      </c>
      <c r="L306" s="16">
        <f t="shared" si="59"/>
        <v>0</v>
      </c>
      <c r="M306" s="16">
        <f t="shared" si="63"/>
        <v>1.1081694410531875E-2</v>
      </c>
      <c r="N306" s="16">
        <f t="shared" si="60"/>
        <v>6.8706505345297623E-3</v>
      </c>
      <c r="O306" s="16">
        <f t="shared" si="61"/>
        <v>6.8706505345297623E-3</v>
      </c>
      <c r="P306" s="1">
        <f>'App MESURE'!T302</f>
        <v>0.54946451838433907</v>
      </c>
      <c r="Q306" s="84">
        <v>21.598377433333333</v>
      </c>
      <c r="R306" s="78">
        <f t="shared" si="55"/>
        <v>0.29440810542821638</v>
      </c>
    </row>
    <row r="307" spans="1:18" s="1" customFormat="1" x14ac:dyDescent="0.2">
      <c r="A307" s="17">
        <v>42278</v>
      </c>
      <c r="B307" s="1">
        <f t="shared" si="64"/>
        <v>10</v>
      </c>
      <c r="C307" s="47"/>
      <c r="D307" s="47"/>
      <c r="E307" s="47">
        <v>41.423809519999999</v>
      </c>
      <c r="F307" s="51">
        <v>41.423809523809489</v>
      </c>
      <c r="G307" s="16">
        <f t="shared" si="56"/>
        <v>5.5894991850653293</v>
      </c>
      <c r="H307" s="16">
        <f t="shared" si="57"/>
        <v>35.83431033874416</v>
      </c>
      <c r="I307" s="23">
        <f t="shared" si="62"/>
        <v>35.861206939942534</v>
      </c>
      <c r="J307" s="16">
        <f t="shared" si="54"/>
        <v>33.167791163351048</v>
      </c>
      <c r="K307" s="16">
        <f t="shared" si="58"/>
        <v>2.6934157765914861</v>
      </c>
      <c r="L307" s="16">
        <f t="shared" si="59"/>
        <v>0</v>
      </c>
      <c r="M307" s="16">
        <f t="shared" si="63"/>
        <v>4.2110438760021131E-3</v>
      </c>
      <c r="N307" s="16">
        <f t="shared" si="60"/>
        <v>2.61084720312131E-3</v>
      </c>
      <c r="O307" s="16">
        <f t="shared" si="61"/>
        <v>5.5921100322684509</v>
      </c>
      <c r="P307" s="1">
        <f>'App MESURE'!T303</f>
        <v>0.6731578499544324</v>
      </c>
      <c r="Q307" s="84">
        <v>20.53301412903226</v>
      </c>
      <c r="R307" s="78">
        <f t="shared" si="55"/>
        <v>24.196090571891851</v>
      </c>
    </row>
    <row r="308" spans="1:18" s="1" customFormat="1" x14ac:dyDescent="0.2">
      <c r="A308" s="17">
        <v>42309</v>
      </c>
      <c r="B308" s="1">
        <f t="shared" si="64"/>
        <v>11</v>
      </c>
      <c r="C308" s="47"/>
      <c r="D308" s="47"/>
      <c r="E308" s="47">
        <v>20.55238095</v>
      </c>
      <c r="F308" s="51">
        <v>20.552380952380897</v>
      </c>
      <c r="G308" s="16">
        <f t="shared" si="56"/>
        <v>0.7744933588973818</v>
      </c>
      <c r="H308" s="16">
        <f t="shared" si="57"/>
        <v>19.777887593483516</v>
      </c>
      <c r="I308" s="23">
        <f t="shared" si="62"/>
        <v>22.471303370075002</v>
      </c>
      <c r="J308" s="16">
        <f t="shared" si="54"/>
        <v>21.064072721028751</v>
      </c>
      <c r="K308" s="16">
        <f t="shared" si="58"/>
        <v>1.4072306490462516</v>
      </c>
      <c r="L308" s="16">
        <f t="shared" si="59"/>
        <v>0</v>
      </c>
      <c r="M308" s="16">
        <f t="shared" si="63"/>
        <v>1.6001966728808031E-3</v>
      </c>
      <c r="N308" s="16">
        <f t="shared" si="60"/>
        <v>9.9212193718609793E-4</v>
      </c>
      <c r="O308" s="16">
        <f t="shared" si="61"/>
        <v>0.77548548083456792</v>
      </c>
      <c r="P308" s="1">
        <f>'App MESURE'!T304</f>
        <v>0.48929566424084509</v>
      </c>
      <c r="Q308" s="84">
        <v>15.338730899999998</v>
      </c>
      <c r="R308" s="78">
        <f t="shared" si="55"/>
        <v>8.1904611121948717E-2</v>
      </c>
    </row>
    <row r="309" spans="1:18" s="1" customFormat="1" x14ac:dyDescent="0.2">
      <c r="A309" s="17">
        <v>42339</v>
      </c>
      <c r="B309" s="1">
        <f t="shared" si="64"/>
        <v>12</v>
      </c>
      <c r="C309" s="47"/>
      <c r="D309" s="47"/>
      <c r="E309" s="47">
        <v>4.7619047999999997E-2</v>
      </c>
      <c r="F309" s="51">
        <v>4.7619047619047519E-2</v>
      </c>
      <c r="G309" s="16">
        <f t="shared" si="56"/>
        <v>0</v>
      </c>
      <c r="H309" s="16">
        <f t="shared" si="57"/>
        <v>4.7619047619047519E-2</v>
      </c>
      <c r="I309" s="23">
        <f t="shared" si="62"/>
        <v>1.4548496966652991</v>
      </c>
      <c r="J309" s="16">
        <f t="shared" si="54"/>
        <v>1.4543737303507271</v>
      </c>
      <c r="K309" s="16">
        <f t="shared" si="58"/>
        <v>4.759663145719184E-4</v>
      </c>
      <c r="L309" s="16">
        <f t="shared" si="59"/>
        <v>0</v>
      </c>
      <c r="M309" s="16">
        <f t="shared" si="63"/>
        <v>6.0807473569470514E-4</v>
      </c>
      <c r="N309" s="16">
        <f t="shared" si="60"/>
        <v>3.7700633613071716E-4</v>
      </c>
      <c r="O309" s="16">
        <f t="shared" si="61"/>
        <v>3.7700633613071716E-4</v>
      </c>
      <c r="P309" s="1">
        <f>'App MESURE'!T305</f>
        <v>0.38950175145082844</v>
      </c>
      <c r="Q309" s="84">
        <v>14.453476467741938</v>
      </c>
      <c r="R309" s="78">
        <f t="shared" si="55"/>
        <v>0.15141806726057849</v>
      </c>
    </row>
    <row r="310" spans="1:18" s="1" customFormat="1" x14ac:dyDescent="0.2">
      <c r="A310" s="17">
        <v>42370</v>
      </c>
      <c r="B310" s="1">
        <f t="shared" si="64"/>
        <v>1</v>
      </c>
      <c r="C310" s="47"/>
      <c r="D310" s="47"/>
      <c r="E310" s="47">
        <v>14.84047619</v>
      </c>
      <c r="F310" s="51">
        <v>14.840476190476183</v>
      </c>
      <c r="G310" s="16">
        <f t="shared" si="56"/>
        <v>0</v>
      </c>
      <c r="H310" s="16">
        <f t="shared" si="57"/>
        <v>14.840476190476183</v>
      </c>
      <c r="I310" s="23">
        <f t="shared" si="62"/>
        <v>14.840952156790754</v>
      </c>
      <c r="J310" s="16">
        <f t="shared" si="54"/>
        <v>14.311213974469542</v>
      </c>
      <c r="K310" s="16">
        <f t="shared" si="58"/>
        <v>0.52973818232121239</v>
      </c>
      <c r="L310" s="16">
        <f t="shared" si="59"/>
        <v>0</v>
      </c>
      <c r="M310" s="16">
        <f t="shared" si="63"/>
        <v>2.3106839956398798E-4</v>
      </c>
      <c r="N310" s="16">
        <f t="shared" si="60"/>
        <v>1.4326240772967255E-4</v>
      </c>
      <c r="O310" s="16">
        <f t="shared" si="61"/>
        <v>1.4326240772967255E-4</v>
      </c>
      <c r="P310" s="1">
        <f>'App MESURE'!T306</f>
        <v>1.2946486693176775</v>
      </c>
      <c r="Q310" s="84">
        <v>13.719427322580644</v>
      </c>
      <c r="R310" s="78">
        <f t="shared" si="55"/>
        <v>1.6757442485190894</v>
      </c>
    </row>
    <row r="311" spans="1:18" s="1" customFormat="1" x14ac:dyDescent="0.2">
      <c r="A311" s="17">
        <v>42401</v>
      </c>
      <c r="B311" s="1">
        <f t="shared" si="64"/>
        <v>2</v>
      </c>
      <c r="C311" s="47"/>
      <c r="D311" s="47"/>
      <c r="E311" s="47">
        <v>59.335714289999999</v>
      </c>
      <c r="F311" s="51">
        <v>59.335714285714246</v>
      </c>
      <c r="G311" s="16">
        <f t="shared" si="56"/>
        <v>9.7217475115838585</v>
      </c>
      <c r="H311" s="16">
        <f t="shared" si="57"/>
        <v>49.61396677413039</v>
      </c>
      <c r="I311" s="23">
        <f t="shared" si="62"/>
        <v>50.1437049564516</v>
      </c>
      <c r="J311" s="16">
        <f t="shared" si="54"/>
        <v>35.47684272941224</v>
      </c>
      <c r="K311" s="16">
        <f t="shared" si="58"/>
        <v>14.66686222703936</v>
      </c>
      <c r="L311" s="16">
        <f t="shared" si="59"/>
        <v>0</v>
      </c>
      <c r="M311" s="16">
        <f t="shared" si="63"/>
        <v>8.7805991834315433E-5</v>
      </c>
      <c r="N311" s="16">
        <f t="shared" si="60"/>
        <v>5.4439714937275571E-5</v>
      </c>
      <c r="O311" s="16">
        <f t="shared" si="61"/>
        <v>9.7218019512987954</v>
      </c>
      <c r="P311" s="1">
        <f>'App MESURE'!T307</f>
        <v>2.3112335528298389</v>
      </c>
      <c r="Q311" s="84">
        <v>12.643442086206898</v>
      </c>
      <c r="R311" s="78">
        <f t="shared" si="55"/>
        <v>54.916523988386764</v>
      </c>
    </row>
    <row r="312" spans="1:18" s="1" customFormat="1" x14ac:dyDescent="0.2">
      <c r="A312" s="17">
        <v>42430</v>
      </c>
      <c r="B312" s="1">
        <f t="shared" si="64"/>
        <v>3</v>
      </c>
      <c r="C312" s="47"/>
      <c r="D312" s="47"/>
      <c r="E312" s="47">
        <v>38.992857139999998</v>
      </c>
      <c r="F312" s="51">
        <v>38.992857142857012</v>
      </c>
      <c r="G312" s="16">
        <f t="shared" si="56"/>
        <v>5.0286822847096762</v>
      </c>
      <c r="H312" s="16">
        <f t="shared" si="57"/>
        <v>33.964174858147338</v>
      </c>
      <c r="I312" s="23">
        <f t="shared" si="62"/>
        <v>48.631037085186698</v>
      </c>
      <c r="J312" s="16">
        <f t="shared" si="54"/>
        <v>34.698399825553331</v>
      </c>
      <c r="K312" s="16">
        <f t="shared" si="58"/>
        <v>13.932637259633367</v>
      </c>
      <c r="L312" s="16">
        <f t="shared" si="59"/>
        <v>0</v>
      </c>
      <c r="M312" s="16">
        <f t="shared" si="63"/>
        <v>3.3366276897039862E-5</v>
      </c>
      <c r="N312" s="16">
        <f t="shared" si="60"/>
        <v>2.0687091676164714E-5</v>
      </c>
      <c r="O312" s="16">
        <f t="shared" si="61"/>
        <v>5.0287029718013523</v>
      </c>
      <c r="P312" s="1">
        <f>'App MESURE'!T308</f>
        <v>5.1226220607969237</v>
      </c>
      <c r="Q312" s="84">
        <v>12.444457032258063</v>
      </c>
      <c r="R312" s="78">
        <f t="shared" si="55"/>
        <v>8.8207952777580693E-3</v>
      </c>
    </row>
    <row r="313" spans="1:18" s="1" customFormat="1" x14ac:dyDescent="0.2">
      <c r="A313" s="17">
        <v>42461</v>
      </c>
      <c r="B313" s="1">
        <f t="shared" si="64"/>
        <v>4</v>
      </c>
      <c r="C313" s="47"/>
      <c r="D313" s="47"/>
      <c r="E313" s="47">
        <v>13.919047620000001</v>
      </c>
      <c r="F313" s="51">
        <v>13.919047619047598</v>
      </c>
      <c r="G313" s="16">
        <f t="shared" si="56"/>
        <v>0</v>
      </c>
      <c r="H313" s="16">
        <f t="shared" si="57"/>
        <v>13.919047619047598</v>
      </c>
      <c r="I313" s="23">
        <f t="shared" si="62"/>
        <v>27.851684878680963</v>
      </c>
      <c r="J313" s="16">
        <f t="shared" si="54"/>
        <v>25.46654941737857</v>
      </c>
      <c r="K313" s="16">
        <f t="shared" si="58"/>
        <v>2.3851354613023936</v>
      </c>
      <c r="L313" s="16">
        <f t="shared" si="59"/>
        <v>0</v>
      </c>
      <c r="M313" s="16">
        <f t="shared" si="63"/>
        <v>1.2679185220875148E-5</v>
      </c>
      <c r="N313" s="16">
        <f t="shared" si="60"/>
        <v>7.8610948369425913E-6</v>
      </c>
      <c r="O313" s="16">
        <f t="shared" si="61"/>
        <v>7.8610948369425913E-6</v>
      </c>
      <c r="P313" s="1">
        <f>'App MESURE'!T309</f>
        <v>1.0696390928062205</v>
      </c>
      <c r="Q313" s="84">
        <v>15.900618450000001</v>
      </c>
      <c r="R313" s="78">
        <f t="shared" si="55"/>
        <v>1.1441109718524116</v>
      </c>
    </row>
    <row r="314" spans="1:18" s="1" customFormat="1" x14ac:dyDescent="0.2">
      <c r="A314" s="17">
        <v>42491</v>
      </c>
      <c r="B314" s="1">
        <f t="shared" si="64"/>
        <v>5</v>
      </c>
      <c r="C314" s="47"/>
      <c r="D314" s="47"/>
      <c r="E314" s="47">
        <v>53.659523810000003</v>
      </c>
      <c r="F314" s="51">
        <v>53.659523809523677</v>
      </c>
      <c r="G314" s="16">
        <f t="shared" si="56"/>
        <v>8.4122592741226931</v>
      </c>
      <c r="H314" s="16">
        <f t="shared" si="57"/>
        <v>45.247264535400987</v>
      </c>
      <c r="I314" s="23">
        <f t="shared" si="62"/>
        <v>47.632399996703384</v>
      </c>
      <c r="J314" s="16">
        <f t="shared" si="54"/>
        <v>40.955232153504753</v>
      </c>
      <c r="K314" s="16">
        <f t="shared" si="58"/>
        <v>6.6771678431986317</v>
      </c>
      <c r="L314" s="16">
        <f t="shared" si="59"/>
        <v>0</v>
      </c>
      <c r="M314" s="16">
        <f t="shared" si="63"/>
        <v>4.818090383932557E-6</v>
      </c>
      <c r="N314" s="16">
        <f t="shared" si="60"/>
        <v>2.9872160380381854E-6</v>
      </c>
      <c r="O314" s="16">
        <f t="shared" si="61"/>
        <v>8.4122622613387303</v>
      </c>
      <c r="P314" s="1">
        <f>'App MESURE'!T310</f>
        <v>1.5512923421054514</v>
      </c>
      <c r="Q314" s="84">
        <v>19.34821435483871</v>
      </c>
      <c r="R314" s="78">
        <f t="shared" si="55"/>
        <v>47.072908232623902</v>
      </c>
    </row>
    <row r="315" spans="1:18" s="1" customFormat="1" x14ac:dyDescent="0.2">
      <c r="A315" s="17">
        <v>42522</v>
      </c>
      <c r="B315" s="1">
        <f t="shared" si="64"/>
        <v>6</v>
      </c>
      <c r="C315" s="47"/>
      <c r="D315" s="47"/>
      <c r="E315" s="47">
        <v>2.5714285710000002</v>
      </c>
      <c r="F315" s="51">
        <v>2.5714285714285703</v>
      </c>
      <c r="G315" s="16">
        <f t="shared" si="56"/>
        <v>0</v>
      </c>
      <c r="H315" s="16">
        <f t="shared" si="57"/>
        <v>2.5714285714285703</v>
      </c>
      <c r="I315" s="23">
        <f t="shared" si="62"/>
        <v>9.2485964146272011</v>
      </c>
      <c r="J315" s="16">
        <f t="shared" si="54"/>
        <v>9.2131334309440316</v>
      </c>
      <c r="K315" s="16">
        <f t="shared" si="58"/>
        <v>3.5462983683169469E-2</v>
      </c>
      <c r="L315" s="16">
        <f t="shared" si="59"/>
        <v>0</v>
      </c>
      <c r="M315" s="16">
        <f t="shared" si="63"/>
        <v>1.8308743458943716E-6</v>
      </c>
      <c r="N315" s="16">
        <f t="shared" si="60"/>
        <v>1.1351420944545104E-6</v>
      </c>
      <c r="O315" s="16">
        <f t="shared" si="61"/>
        <v>1.1351420944545104E-6</v>
      </c>
      <c r="P315" s="1">
        <f>'App MESURE'!T311</f>
        <v>0.1818836664865838</v>
      </c>
      <c r="Q315" s="84">
        <v>23.20032766666667</v>
      </c>
      <c r="R315" s="78">
        <f t="shared" si="55"/>
        <v>3.3081255208279148E-2</v>
      </c>
    </row>
    <row r="316" spans="1:18" s="1" customFormat="1" x14ac:dyDescent="0.2">
      <c r="A316" s="17">
        <v>42552</v>
      </c>
      <c r="B316" s="1">
        <f t="shared" si="64"/>
        <v>7</v>
      </c>
      <c r="C316" s="47"/>
      <c r="D316" s="47"/>
      <c r="E316" s="47">
        <v>5.3119047620000002</v>
      </c>
      <c r="F316" s="51">
        <v>5.3119047619047564</v>
      </c>
      <c r="G316" s="16">
        <f t="shared" si="56"/>
        <v>0</v>
      </c>
      <c r="H316" s="16">
        <f t="shared" si="57"/>
        <v>5.3119047619047564</v>
      </c>
      <c r="I316" s="23">
        <f t="shared" si="62"/>
        <v>5.3473677455879258</v>
      </c>
      <c r="J316" s="16">
        <f t="shared" si="54"/>
        <v>5.3435571633980166</v>
      </c>
      <c r="K316" s="16">
        <f t="shared" si="58"/>
        <v>3.8105821899092618E-3</v>
      </c>
      <c r="L316" s="16">
        <f t="shared" si="59"/>
        <v>0</v>
      </c>
      <c r="M316" s="16">
        <f t="shared" si="63"/>
        <v>6.957322514398612E-7</v>
      </c>
      <c r="N316" s="16">
        <f t="shared" si="60"/>
        <v>4.3135399589271396E-7</v>
      </c>
      <c r="O316" s="16">
        <f t="shared" si="61"/>
        <v>4.3135399589271396E-7</v>
      </c>
      <c r="P316" s="1">
        <f>'App MESURE'!T312</f>
        <v>0.46915509027890973</v>
      </c>
      <c r="Q316" s="84">
        <v>27.464321967741931</v>
      </c>
      <c r="R316" s="78">
        <f t="shared" si="55"/>
        <v>0.22010609399095221</v>
      </c>
    </row>
    <row r="317" spans="1:18" s="1" customFormat="1" ht="13.5" thickBot="1" x14ac:dyDescent="0.25">
      <c r="A317" s="17">
        <v>42583</v>
      </c>
      <c r="B317" s="4">
        <f t="shared" si="64"/>
        <v>8</v>
      </c>
      <c r="C317" s="48"/>
      <c r="D317" s="48"/>
      <c r="E317" s="48">
        <v>8.4023809519999997</v>
      </c>
      <c r="F317" s="58">
        <v>8.4023809523809323</v>
      </c>
      <c r="G317" s="25">
        <f t="shared" si="56"/>
        <v>0</v>
      </c>
      <c r="H317" s="25">
        <f t="shared" si="57"/>
        <v>8.4023809523809323</v>
      </c>
      <c r="I317" s="24">
        <f t="shared" si="62"/>
        <v>8.4061915345708407</v>
      </c>
      <c r="J317" s="25">
        <f t="shared" si="54"/>
        <v>8.3927984241493583</v>
      </c>
      <c r="K317" s="25">
        <f t="shared" si="58"/>
        <v>1.339311042148239E-2</v>
      </c>
      <c r="L317" s="25">
        <f t="shared" si="59"/>
        <v>0</v>
      </c>
      <c r="M317" s="25">
        <f t="shared" si="63"/>
        <v>2.6437825554714724E-7</v>
      </c>
      <c r="N317" s="25">
        <f t="shared" si="60"/>
        <v>1.6391451843923128E-7</v>
      </c>
      <c r="O317" s="25">
        <f t="shared" si="61"/>
        <v>1.6391451843923128E-7</v>
      </c>
      <c r="P317" s="4">
        <f>'App MESURE'!T313</f>
        <v>1.1807556713279759</v>
      </c>
      <c r="Q317" s="85">
        <v>28.189941354838712</v>
      </c>
      <c r="R317" s="79">
        <f t="shared" si="55"/>
        <v>1.3941835682872115</v>
      </c>
    </row>
    <row r="318" spans="1:18" s="1" customFormat="1" x14ac:dyDescent="0.2">
      <c r="A318" s="17">
        <v>42614</v>
      </c>
      <c r="B318" s="1">
        <f t="shared" si="64"/>
        <v>9</v>
      </c>
      <c r="C318" s="47"/>
      <c r="D318" s="47"/>
      <c r="E318" s="47">
        <v>8.3452380949999991</v>
      </c>
      <c r="F318" s="51">
        <v>8.3452380952380807</v>
      </c>
      <c r="G318" s="16">
        <f t="shared" si="56"/>
        <v>0</v>
      </c>
      <c r="H318" s="16">
        <f t="shared" si="57"/>
        <v>8.3452380952380807</v>
      </c>
      <c r="I318" s="23">
        <f t="shared" si="62"/>
        <v>8.3586312056595631</v>
      </c>
      <c r="J318" s="16">
        <f t="shared" si="54"/>
        <v>8.3342213973134776</v>
      </c>
      <c r="K318" s="16">
        <f t="shared" si="58"/>
        <v>2.4409808346085526E-2</v>
      </c>
      <c r="L318" s="16">
        <f t="shared" si="59"/>
        <v>0</v>
      </c>
      <c r="M318" s="16">
        <f t="shared" si="63"/>
        <v>1.0046373710791596E-7</v>
      </c>
      <c r="N318" s="16">
        <f t="shared" si="60"/>
        <v>6.2287517006907888E-8</v>
      </c>
      <c r="O318" s="16">
        <f t="shared" si="61"/>
        <v>6.2287517006907888E-8</v>
      </c>
      <c r="P318" s="1">
        <f>'App MESURE'!T314</f>
        <v>0.89358163578775662</v>
      </c>
      <c r="Q318" s="84">
        <v>23.708492966666668</v>
      </c>
      <c r="R318" s="78">
        <f t="shared" si="55"/>
        <v>0.79848802849916412</v>
      </c>
    </row>
    <row r="319" spans="1:18" s="1" customFormat="1" x14ac:dyDescent="0.2">
      <c r="A319" s="17">
        <v>42644</v>
      </c>
      <c r="B319" s="1">
        <f t="shared" si="64"/>
        <v>10</v>
      </c>
      <c r="C319" s="47"/>
      <c r="D319" s="47"/>
      <c r="E319" s="47">
        <v>24.633333329999999</v>
      </c>
      <c r="F319" s="51">
        <v>24.633333333333226</v>
      </c>
      <c r="G319" s="16">
        <f t="shared" si="56"/>
        <v>1.7159626705619666</v>
      </c>
      <c r="H319" s="16">
        <f t="shared" si="57"/>
        <v>22.917370662771258</v>
      </c>
      <c r="I319" s="23">
        <f t="shared" si="62"/>
        <v>22.941780471117344</v>
      </c>
      <c r="J319" s="16">
        <f t="shared" si="54"/>
        <v>22.28714406103871</v>
      </c>
      <c r="K319" s="16">
        <f t="shared" si="58"/>
        <v>0.65463641007863416</v>
      </c>
      <c r="L319" s="16">
        <f t="shared" si="59"/>
        <v>0</v>
      </c>
      <c r="M319" s="16">
        <f t="shared" si="63"/>
        <v>3.8176220101008071E-8</v>
      </c>
      <c r="N319" s="16">
        <f t="shared" si="60"/>
        <v>2.3669256462625004E-8</v>
      </c>
      <c r="O319" s="16">
        <f t="shared" si="61"/>
        <v>1.7159626942312232</v>
      </c>
      <c r="P319" s="1">
        <f>'App MESURE'!T315</f>
        <v>0.99833209804024059</v>
      </c>
      <c r="Q319" s="84">
        <v>21.584142838709678</v>
      </c>
      <c r="R319" s="78">
        <f t="shared" si="55"/>
        <v>0.51499367258942508</v>
      </c>
    </row>
    <row r="320" spans="1:18" s="1" customFormat="1" x14ac:dyDescent="0.2">
      <c r="A320" s="17">
        <v>42675</v>
      </c>
      <c r="B320" s="1">
        <f t="shared" si="64"/>
        <v>11</v>
      </c>
      <c r="C320" s="47"/>
      <c r="D320" s="47"/>
      <c r="E320" s="47">
        <v>49.890476190000001</v>
      </c>
      <c r="F320" s="51">
        <v>49.890476190476164</v>
      </c>
      <c r="G320" s="16">
        <f t="shared" si="56"/>
        <v>7.5427459016810285</v>
      </c>
      <c r="H320" s="16">
        <f t="shared" si="57"/>
        <v>42.347730288795134</v>
      </c>
      <c r="I320" s="23">
        <f t="shared" si="62"/>
        <v>43.002366698873772</v>
      </c>
      <c r="J320" s="16">
        <f t="shared" si="54"/>
        <v>34.704837881575457</v>
      </c>
      <c r="K320" s="16">
        <f t="shared" si="58"/>
        <v>8.2975288172983142</v>
      </c>
      <c r="L320" s="16">
        <f t="shared" si="59"/>
        <v>0</v>
      </c>
      <c r="M320" s="16">
        <f t="shared" si="63"/>
        <v>1.4506963638383067E-8</v>
      </c>
      <c r="N320" s="16">
        <f t="shared" si="60"/>
        <v>8.9943174557975009E-9</v>
      </c>
      <c r="O320" s="16">
        <f t="shared" si="61"/>
        <v>7.5427459106753458</v>
      </c>
      <c r="P320" s="1">
        <f>'App MESURE'!T316</f>
        <v>15.513712778466326</v>
      </c>
      <c r="Q320" s="84">
        <v>14.929397516666667</v>
      </c>
      <c r="R320" s="78">
        <f t="shared" si="55"/>
        <v>63.536312807421552</v>
      </c>
    </row>
    <row r="321" spans="1:18" s="1" customFormat="1" x14ac:dyDescent="0.2">
      <c r="A321" s="17">
        <v>42705</v>
      </c>
      <c r="B321" s="1">
        <f t="shared" si="64"/>
        <v>12</v>
      </c>
      <c r="C321" s="47"/>
      <c r="D321" s="47"/>
      <c r="E321" s="47">
        <v>59.688095240000003</v>
      </c>
      <c r="F321" s="51">
        <v>59.688095238095137</v>
      </c>
      <c r="G321" s="16">
        <f t="shared" si="56"/>
        <v>9.8030412444463657</v>
      </c>
      <c r="H321" s="16">
        <f t="shared" si="57"/>
        <v>49.885053993648768</v>
      </c>
      <c r="I321" s="23">
        <f t="shared" si="62"/>
        <v>58.182582810947082</v>
      </c>
      <c r="J321" s="16">
        <f t="shared" si="54"/>
        <v>37.182245223604539</v>
      </c>
      <c r="K321" s="16">
        <f t="shared" si="58"/>
        <v>21.000337587342543</v>
      </c>
      <c r="L321" s="16">
        <f t="shared" si="59"/>
        <v>0</v>
      </c>
      <c r="M321" s="16">
        <f t="shared" si="63"/>
        <v>5.5126461825855659E-9</v>
      </c>
      <c r="N321" s="16">
        <f t="shared" si="60"/>
        <v>3.4178406332030509E-9</v>
      </c>
      <c r="O321" s="16">
        <f t="shared" si="61"/>
        <v>9.8030412478642059</v>
      </c>
      <c r="P321" s="1">
        <f>'App MESURE'!T317</f>
        <v>13.847071740287056</v>
      </c>
      <c r="Q321" s="84">
        <v>12.089705903225806</v>
      </c>
      <c r="R321" s="78">
        <f t="shared" si="55"/>
        <v>16.354182623645801</v>
      </c>
    </row>
    <row r="322" spans="1:18" s="1" customFormat="1" x14ac:dyDescent="0.2">
      <c r="A322" s="17">
        <v>42736</v>
      </c>
      <c r="B322" s="1">
        <f t="shared" si="64"/>
        <v>1</v>
      </c>
      <c r="C322" s="47"/>
      <c r="D322" s="47"/>
      <c r="E322" s="47">
        <v>37.033333329999998</v>
      </c>
      <c r="F322" s="51">
        <v>37.033333333333289</v>
      </c>
      <c r="G322" s="16">
        <f t="shared" si="56"/>
        <v>4.5766232161566247</v>
      </c>
      <c r="H322" s="16">
        <f t="shared" si="57"/>
        <v>32.456710117176662</v>
      </c>
      <c r="I322" s="23">
        <f t="shared" si="62"/>
        <v>53.457047704519205</v>
      </c>
      <c r="J322" s="16">
        <f t="shared" si="54"/>
        <v>33.035570622214294</v>
      </c>
      <c r="K322" s="16">
        <f t="shared" si="58"/>
        <v>20.421477082304911</v>
      </c>
      <c r="L322" s="16">
        <f t="shared" si="59"/>
        <v>0</v>
      </c>
      <c r="M322" s="16">
        <f t="shared" si="63"/>
        <v>2.094805549382515E-9</v>
      </c>
      <c r="N322" s="16">
        <f t="shared" si="60"/>
        <v>1.2987794406171594E-9</v>
      </c>
      <c r="O322" s="16">
        <f t="shared" si="61"/>
        <v>4.5766232174554045</v>
      </c>
      <c r="P322" s="1">
        <f>'App MESURE'!T318</f>
        <v>6.9195890830844817</v>
      </c>
      <c r="Q322" s="84">
        <v>10.007059332258063</v>
      </c>
      <c r="R322" s="78">
        <f t="shared" si="55"/>
        <v>5.4894890475030111</v>
      </c>
    </row>
    <row r="323" spans="1:18" s="1" customFormat="1" x14ac:dyDescent="0.2">
      <c r="A323" s="17">
        <v>42767</v>
      </c>
      <c r="B323" s="1">
        <f t="shared" si="64"/>
        <v>2</v>
      </c>
      <c r="C323" s="47"/>
      <c r="D323" s="47"/>
      <c r="E323" s="47">
        <v>73.169047620000001</v>
      </c>
      <c r="F323" s="51">
        <v>73.169047619047362</v>
      </c>
      <c r="G323" s="16">
        <f t="shared" si="56"/>
        <v>12.913075808416542</v>
      </c>
      <c r="H323" s="16">
        <f t="shared" si="57"/>
        <v>60.255971810630818</v>
      </c>
      <c r="I323" s="23">
        <f t="shared" si="62"/>
        <v>80.677448892935729</v>
      </c>
      <c r="J323" s="16">
        <f t="shared" si="54"/>
        <v>43.829024408884749</v>
      </c>
      <c r="K323" s="16">
        <f t="shared" si="58"/>
        <v>36.84842448405098</v>
      </c>
      <c r="L323" s="16">
        <f t="shared" si="59"/>
        <v>9.5497207012649863</v>
      </c>
      <c r="M323" s="16">
        <f t="shared" si="63"/>
        <v>9.5497207020610126</v>
      </c>
      <c r="N323" s="16">
        <f t="shared" si="60"/>
        <v>5.9208268352778282</v>
      </c>
      <c r="O323" s="16">
        <f t="shared" si="61"/>
        <v>18.833902643694369</v>
      </c>
      <c r="P323" s="1">
        <f>'App MESURE'!T319</f>
        <v>20.572005139170738</v>
      </c>
      <c r="Q323" s="84">
        <v>13.215267660714286</v>
      </c>
      <c r="R323" s="78">
        <f t="shared" si="55"/>
        <v>3.0210002847811808</v>
      </c>
    </row>
    <row r="324" spans="1:18" s="1" customFormat="1" x14ac:dyDescent="0.2">
      <c r="A324" s="17">
        <v>42795</v>
      </c>
      <c r="B324" s="1">
        <f t="shared" si="64"/>
        <v>3</v>
      </c>
      <c r="C324" s="47"/>
      <c r="D324" s="47"/>
      <c r="E324" s="47">
        <v>20.26190476</v>
      </c>
      <c r="F324" s="51">
        <v>20.261904761904727</v>
      </c>
      <c r="G324" s="16">
        <f t="shared" si="56"/>
        <v>0.70748095748368722</v>
      </c>
      <c r="H324" s="16">
        <f t="shared" si="57"/>
        <v>19.554423804421042</v>
      </c>
      <c r="I324" s="23">
        <f t="shared" si="62"/>
        <v>46.853127587207034</v>
      </c>
      <c r="J324" s="16">
        <f t="shared" si="54"/>
        <v>36.257175701945663</v>
      </c>
      <c r="K324" s="16">
        <f t="shared" si="58"/>
        <v>10.595951885261371</v>
      </c>
      <c r="L324" s="16">
        <f t="shared" si="59"/>
        <v>0</v>
      </c>
      <c r="M324" s="16">
        <f t="shared" si="63"/>
        <v>3.6288938667831845</v>
      </c>
      <c r="N324" s="16">
        <f t="shared" si="60"/>
        <v>2.2499141974055745</v>
      </c>
      <c r="O324" s="16">
        <f t="shared" si="61"/>
        <v>2.9573951548892619</v>
      </c>
      <c r="P324" s="1">
        <f>'App MESURE'!T320</f>
        <v>3.1261116356408194</v>
      </c>
      <c r="Q324" s="84">
        <v>14.55030975806452</v>
      </c>
      <c r="R324" s="78">
        <f t="shared" si="55"/>
        <v>2.8465250877190686E-2</v>
      </c>
    </row>
    <row r="325" spans="1:18" s="1" customFormat="1" x14ac:dyDescent="0.2">
      <c r="A325" s="17">
        <v>42826</v>
      </c>
      <c r="B325" s="1">
        <f t="shared" si="64"/>
        <v>4</v>
      </c>
      <c r="C325" s="47"/>
      <c r="D325" s="47"/>
      <c r="E325" s="47">
        <v>12.05952381</v>
      </c>
      <c r="F325" s="51">
        <v>12.059523809523784</v>
      </c>
      <c r="G325" s="16">
        <f t="shared" si="56"/>
        <v>0</v>
      </c>
      <c r="H325" s="16">
        <f t="shared" si="57"/>
        <v>12.059523809523784</v>
      </c>
      <c r="I325" s="23">
        <f t="shared" si="62"/>
        <v>22.655475694785153</v>
      </c>
      <c r="J325" s="16">
        <f t="shared" si="54"/>
        <v>21.840154235888114</v>
      </c>
      <c r="K325" s="16">
        <f t="shared" si="58"/>
        <v>0.81532145889703855</v>
      </c>
      <c r="L325" s="16">
        <f t="shared" si="59"/>
        <v>0</v>
      </c>
      <c r="M325" s="16">
        <f t="shared" si="63"/>
        <v>1.37897966937761</v>
      </c>
      <c r="N325" s="16">
        <f t="shared" si="60"/>
        <v>0.85496739501411823</v>
      </c>
      <c r="O325" s="16">
        <f t="shared" si="61"/>
        <v>0.85496739501411823</v>
      </c>
      <c r="P325" s="1">
        <f>'App MESURE'!T321</f>
        <v>5.3888200336860832</v>
      </c>
      <c r="Q325" s="84">
        <v>19.685546866666662</v>
      </c>
      <c r="R325" s="78">
        <f t="shared" si="55"/>
        <v>20.555819749192736</v>
      </c>
    </row>
    <row r="326" spans="1:18" s="1" customFormat="1" x14ac:dyDescent="0.2">
      <c r="A326" s="17">
        <v>42856</v>
      </c>
      <c r="B326" s="1">
        <f t="shared" si="64"/>
        <v>5</v>
      </c>
      <c r="C326" s="47"/>
      <c r="D326" s="47"/>
      <c r="E326" s="47">
        <v>4.2857142860000002</v>
      </c>
      <c r="F326" s="51">
        <v>4.2857142857142776</v>
      </c>
      <c r="G326" s="16">
        <f t="shared" si="56"/>
        <v>0</v>
      </c>
      <c r="H326" s="16">
        <f t="shared" si="57"/>
        <v>4.2857142857142776</v>
      </c>
      <c r="I326" s="23">
        <f t="shared" si="62"/>
        <v>5.1010357446113161</v>
      </c>
      <c r="J326" s="16">
        <f t="shared" si="54"/>
        <v>5.0941460208584495</v>
      </c>
      <c r="K326" s="16">
        <f t="shared" si="58"/>
        <v>6.8897237528666722E-3</v>
      </c>
      <c r="L326" s="16">
        <f t="shared" si="59"/>
        <v>0</v>
      </c>
      <c r="M326" s="16">
        <f t="shared" si="63"/>
        <v>0.52401227436349174</v>
      </c>
      <c r="N326" s="16">
        <f t="shared" si="60"/>
        <v>0.32488761010536488</v>
      </c>
      <c r="O326" s="16">
        <f t="shared" si="61"/>
        <v>0.32488761010536488</v>
      </c>
      <c r="P326" s="1">
        <f>'App MESURE'!T322</f>
        <v>0.43204504052888992</v>
      </c>
      <c r="Q326" s="84">
        <v>22.185937709677418</v>
      </c>
      <c r="R326" s="78">
        <f t="shared" si="55"/>
        <v>1.1482714894972611E-2</v>
      </c>
    </row>
    <row r="327" spans="1:18" s="1" customFormat="1" x14ac:dyDescent="0.2">
      <c r="A327" s="17">
        <v>42887</v>
      </c>
      <c r="B327" s="1">
        <f t="shared" si="64"/>
        <v>6</v>
      </c>
      <c r="C327" s="47"/>
      <c r="D327" s="47"/>
      <c r="E327" s="47">
        <v>5.404761905</v>
      </c>
      <c r="F327" s="51">
        <v>5.4047619047618953</v>
      </c>
      <c r="G327" s="16">
        <f t="shared" si="56"/>
        <v>0</v>
      </c>
      <c r="H327" s="16">
        <f t="shared" si="57"/>
        <v>5.4047619047618953</v>
      </c>
      <c r="I327" s="23">
        <f t="shared" si="62"/>
        <v>5.411651628514762</v>
      </c>
      <c r="J327" s="16">
        <f t="shared" ref="J327:J390" si="65">I327/SQRT(1+(I327/($K$2*(300+(25*Q327)+0.05*(Q327)^3)))^2)</f>
        <v>5.4068513752162906</v>
      </c>
      <c r="K327" s="16">
        <f t="shared" si="58"/>
        <v>4.8002532984714463E-3</v>
      </c>
      <c r="L327" s="16">
        <f t="shared" si="59"/>
        <v>0</v>
      </c>
      <c r="M327" s="16">
        <f t="shared" si="63"/>
        <v>0.19912466425812686</v>
      </c>
      <c r="N327" s="16">
        <f t="shared" si="60"/>
        <v>0.12345729184003865</v>
      </c>
      <c r="O327" s="16">
        <f t="shared" si="61"/>
        <v>0.12345729184003865</v>
      </c>
      <c r="P327" s="1">
        <f>'App MESURE'!T323</f>
        <v>0.92742661624347145</v>
      </c>
      <c r="Q327" s="84">
        <v>26.043127599999998</v>
      </c>
      <c r="R327" s="78">
        <f t="shared" ref="R327:R390" si="66">(P327-O327)^2</f>
        <v>0.64636667458171226</v>
      </c>
    </row>
    <row r="328" spans="1:18" s="1" customFormat="1" x14ac:dyDescent="0.2">
      <c r="A328" s="17">
        <v>42917</v>
      </c>
      <c r="B328" s="1">
        <f t="shared" si="64"/>
        <v>7</v>
      </c>
      <c r="C328" s="47"/>
      <c r="D328" s="47"/>
      <c r="E328" s="47">
        <v>1.8976190479999999</v>
      </c>
      <c r="F328" s="51">
        <v>1.8976190476190367</v>
      </c>
      <c r="G328" s="16">
        <f t="shared" si="56"/>
        <v>0</v>
      </c>
      <c r="H328" s="16">
        <f t="shared" si="57"/>
        <v>1.8976190476190367</v>
      </c>
      <c r="I328" s="23">
        <f t="shared" si="62"/>
        <v>1.9024193009175081</v>
      </c>
      <c r="J328" s="16">
        <f t="shared" si="65"/>
        <v>1.9022179883501276</v>
      </c>
      <c r="K328" s="16">
        <f t="shared" si="58"/>
        <v>2.0131256738054049E-4</v>
      </c>
      <c r="L328" s="16">
        <f t="shared" si="59"/>
        <v>0</v>
      </c>
      <c r="M328" s="16">
        <f t="shared" si="63"/>
        <v>7.5667372418088213E-2</v>
      </c>
      <c r="N328" s="16">
        <f t="shared" si="60"/>
        <v>4.6913770899214689E-2</v>
      </c>
      <c r="O328" s="16">
        <f t="shared" si="61"/>
        <v>4.6913770899214689E-2</v>
      </c>
      <c r="P328" s="1">
        <f>'App MESURE'!T324</f>
        <v>3.244566504387085E-2</v>
      </c>
      <c r="Q328" s="84">
        <v>26.307187967741939</v>
      </c>
      <c r="R328" s="78">
        <f t="shared" si="66"/>
        <v>2.0932608704143468E-4</v>
      </c>
    </row>
    <row r="329" spans="1:18" s="1" customFormat="1" ht="13.5" thickBot="1" x14ac:dyDescent="0.25">
      <c r="A329" s="17">
        <v>42948</v>
      </c>
      <c r="B329" s="4">
        <f t="shared" si="64"/>
        <v>8</v>
      </c>
      <c r="C329" s="48"/>
      <c r="D329" s="48"/>
      <c r="E329" s="48">
        <v>6.335714286</v>
      </c>
      <c r="F329" s="58">
        <v>6.3357142857142748</v>
      </c>
      <c r="G329" s="25">
        <f t="shared" si="56"/>
        <v>0</v>
      </c>
      <c r="H329" s="25">
        <f t="shared" si="57"/>
        <v>6.3357142857142748</v>
      </c>
      <c r="I329" s="24">
        <f t="shared" si="62"/>
        <v>6.3359155982816553</v>
      </c>
      <c r="J329" s="25">
        <f t="shared" si="65"/>
        <v>6.3298516583441229</v>
      </c>
      <c r="K329" s="25">
        <f t="shared" si="58"/>
        <v>6.0639399375324032E-3</v>
      </c>
      <c r="L329" s="25">
        <f t="shared" si="59"/>
        <v>0</v>
      </c>
      <c r="M329" s="25">
        <f t="shared" si="63"/>
        <v>2.8753601518873524E-2</v>
      </c>
      <c r="N329" s="25">
        <f t="shared" si="60"/>
        <v>1.7827232941701583E-2</v>
      </c>
      <c r="O329" s="25">
        <f t="shared" si="61"/>
        <v>1.7827232941701583E-2</v>
      </c>
      <c r="P329" s="4">
        <f>'App MESURE'!T325</f>
        <v>3.3569217931330004</v>
      </c>
      <c r="Q329" s="85">
        <v>27.786450645161285</v>
      </c>
      <c r="R329" s="79">
        <f t="shared" si="66"/>
        <v>11.149552481899123</v>
      </c>
    </row>
    <row r="330" spans="1:18" s="1" customFormat="1" x14ac:dyDescent="0.2">
      <c r="A330" s="17">
        <v>42979</v>
      </c>
      <c r="B330" s="1">
        <f t="shared" si="64"/>
        <v>9</v>
      </c>
      <c r="C330" s="47"/>
      <c r="D330" s="47"/>
      <c r="E330" s="47">
        <v>0.34285714299999998</v>
      </c>
      <c r="F330" s="51">
        <v>0.34285714285714147</v>
      </c>
      <c r="G330" s="16">
        <f t="shared" si="56"/>
        <v>0</v>
      </c>
      <c r="H330" s="16">
        <f t="shared" si="57"/>
        <v>0.34285714285714147</v>
      </c>
      <c r="I330" s="23">
        <f t="shared" si="62"/>
        <v>0.34892108279467388</v>
      </c>
      <c r="J330" s="16">
        <f t="shared" si="65"/>
        <v>0.34891927099651376</v>
      </c>
      <c r="K330" s="16">
        <f t="shared" si="58"/>
        <v>1.8117981601117883E-6</v>
      </c>
      <c r="L330" s="16">
        <f t="shared" si="59"/>
        <v>0</v>
      </c>
      <c r="M330" s="16">
        <f t="shared" si="63"/>
        <v>1.0926368577171941E-2</v>
      </c>
      <c r="N330" s="16">
        <f t="shared" si="60"/>
        <v>6.7743485178466036E-3</v>
      </c>
      <c r="O330" s="16">
        <f t="shared" si="61"/>
        <v>6.7743485178466036E-3</v>
      </c>
      <c r="P330" s="1">
        <f>'App MESURE'!T326</f>
        <v>5.3971885891039295E-2</v>
      </c>
      <c r="Q330" s="84">
        <v>23.595770366666663</v>
      </c>
      <c r="R330" s="78">
        <f t="shared" si="66"/>
        <v>2.2276075340939205E-3</v>
      </c>
    </row>
    <row r="331" spans="1:18" s="1" customFormat="1" x14ac:dyDescent="0.2">
      <c r="A331" s="17">
        <v>43009</v>
      </c>
      <c r="B331" s="1">
        <f t="shared" si="64"/>
        <v>10</v>
      </c>
      <c r="C331" s="47"/>
      <c r="D331" s="47"/>
      <c r="E331" s="47">
        <v>7.845238095</v>
      </c>
      <c r="F331" s="51">
        <v>7.8452380952380816</v>
      </c>
      <c r="G331" s="16">
        <f t="shared" si="56"/>
        <v>0</v>
      </c>
      <c r="H331" s="16">
        <f t="shared" si="57"/>
        <v>7.8452380952380816</v>
      </c>
      <c r="I331" s="23">
        <f t="shared" si="62"/>
        <v>7.845239907036242</v>
      </c>
      <c r="J331" s="16">
        <f t="shared" si="65"/>
        <v>7.8248766305191824</v>
      </c>
      <c r="K331" s="16">
        <f t="shared" si="58"/>
        <v>2.0363276517059603E-2</v>
      </c>
      <c r="L331" s="16">
        <f t="shared" si="59"/>
        <v>0</v>
      </c>
      <c r="M331" s="16">
        <f t="shared" si="63"/>
        <v>4.1520200593253374E-3</v>
      </c>
      <c r="N331" s="16">
        <f t="shared" si="60"/>
        <v>2.5742524367817093E-3</v>
      </c>
      <c r="O331" s="16">
        <f t="shared" si="61"/>
        <v>2.5742524367817093E-3</v>
      </c>
      <c r="P331" s="1">
        <f>'App MESURE'!T327</f>
        <v>0</v>
      </c>
      <c r="Q331" s="84">
        <v>23.648440516129039</v>
      </c>
      <c r="R331" s="78">
        <f t="shared" si="66"/>
        <v>6.6267756082765684E-6</v>
      </c>
    </row>
    <row r="332" spans="1:18" s="1" customFormat="1" x14ac:dyDescent="0.2">
      <c r="A332" s="17">
        <v>43040</v>
      </c>
      <c r="B332" s="1">
        <f t="shared" si="64"/>
        <v>11</v>
      </c>
      <c r="C332" s="47"/>
      <c r="D332" s="47"/>
      <c r="E332" s="47">
        <v>37.047619050000002</v>
      </c>
      <c r="F332" s="51">
        <v>37.047619047618952</v>
      </c>
      <c r="G332" s="16">
        <f t="shared" si="56"/>
        <v>4.579918908029418</v>
      </c>
      <c r="H332" s="16">
        <f t="shared" si="57"/>
        <v>32.467700139589532</v>
      </c>
      <c r="I332" s="23">
        <f t="shared" si="62"/>
        <v>32.488063416106591</v>
      </c>
      <c r="J332" s="16">
        <f t="shared" si="65"/>
        <v>29.03653857822632</v>
      </c>
      <c r="K332" s="16">
        <f t="shared" si="58"/>
        <v>3.451524837880271</v>
      </c>
      <c r="L332" s="16">
        <f t="shared" si="59"/>
        <v>0</v>
      </c>
      <c r="M332" s="16">
        <f t="shared" si="63"/>
        <v>1.5777676225436281E-3</v>
      </c>
      <c r="N332" s="16">
        <f t="shared" si="60"/>
        <v>9.7821592597704932E-4</v>
      </c>
      <c r="O332" s="16">
        <f t="shared" si="61"/>
        <v>4.5808971239553955</v>
      </c>
      <c r="P332" s="1">
        <f>'App MESURE'!T328</f>
        <v>1.3988199277550024</v>
      </c>
      <c r="Q332" s="84">
        <v>16.3115214</v>
      </c>
      <c r="R332" s="78">
        <f t="shared" si="66"/>
        <v>10.125615282578556</v>
      </c>
    </row>
    <row r="333" spans="1:18" s="1" customFormat="1" x14ac:dyDescent="0.2">
      <c r="A333" s="17">
        <v>43070</v>
      </c>
      <c r="B333" s="1">
        <f t="shared" si="64"/>
        <v>12</v>
      </c>
      <c r="C333" s="47"/>
      <c r="D333" s="47"/>
      <c r="E333" s="47">
        <v>36.054761900000003</v>
      </c>
      <c r="F333" s="51">
        <v>36.054761904761783</v>
      </c>
      <c r="G333" s="16">
        <f t="shared" si="56"/>
        <v>4.3508683228694718</v>
      </c>
      <c r="H333" s="16">
        <f t="shared" si="57"/>
        <v>31.703893581892309</v>
      </c>
      <c r="I333" s="23">
        <f t="shared" si="62"/>
        <v>35.15541841977258</v>
      </c>
      <c r="J333" s="16">
        <f t="shared" si="65"/>
        <v>27.316809243269496</v>
      </c>
      <c r="K333" s="16">
        <f t="shared" si="58"/>
        <v>7.8386091765030841</v>
      </c>
      <c r="L333" s="16">
        <f t="shared" si="59"/>
        <v>0</v>
      </c>
      <c r="M333" s="16">
        <f t="shared" si="63"/>
        <v>5.9955169656657876E-4</v>
      </c>
      <c r="N333" s="16">
        <f t="shared" si="60"/>
        <v>3.7172205187127881E-4</v>
      </c>
      <c r="O333" s="16">
        <f t="shared" si="61"/>
        <v>4.3512400449213429</v>
      </c>
      <c r="P333" s="1">
        <f>'App MESURE'!T329</f>
        <v>10.719781194226005</v>
      </c>
      <c r="Q333" s="84">
        <v>10.489769693548391</v>
      </c>
      <c r="R333" s="78">
        <f t="shared" si="66"/>
        <v>40.558316370386748</v>
      </c>
    </row>
    <row r="334" spans="1:18" s="1" customFormat="1" x14ac:dyDescent="0.2">
      <c r="A334" s="17">
        <v>43101</v>
      </c>
      <c r="B334" s="1">
        <f t="shared" si="64"/>
        <v>1</v>
      </c>
      <c r="C334" s="47"/>
      <c r="D334" s="47"/>
      <c r="E334" s="47">
        <v>72.609523809999999</v>
      </c>
      <c r="F334" s="51">
        <v>72.609523809523765</v>
      </c>
      <c r="G334" s="16">
        <f t="shared" ref="G334:G397" si="67">IF((F334-$J$2)&gt;0,$I$2*(F334-$J$2),0)</f>
        <v>12.7839945433984</v>
      </c>
      <c r="H334" s="16">
        <f t="shared" ref="H334:H397" si="68">F334-G334</f>
        <v>59.825529266125365</v>
      </c>
      <c r="I334" s="23">
        <f t="shared" si="62"/>
        <v>67.664138442628456</v>
      </c>
      <c r="J334" s="16">
        <f t="shared" si="65"/>
        <v>36.424189271923773</v>
      </c>
      <c r="K334" s="16">
        <f t="shared" ref="K334:K397" si="69">I334-J334</f>
        <v>31.239949170704683</v>
      </c>
      <c r="L334" s="16">
        <f t="shared" ref="L334:L397" si="70">IF(K334&gt;$N$2,(K334-$N$2)/$L$2,0)</f>
        <v>4.6244046000853958</v>
      </c>
      <c r="M334" s="16">
        <f t="shared" si="63"/>
        <v>4.6246324297300916</v>
      </c>
      <c r="N334" s="16">
        <f t="shared" ref="N334:N397" si="71">$M$2*M334</f>
        <v>2.8672721064326567</v>
      </c>
      <c r="O334" s="16">
        <f t="shared" ref="O334:O397" si="72">N334+G334</f>
        <v>15.651266649831056</v>
      </c>
      <c r="P334" s="1">
        <f>'App MESURE'!T330</f>
        <v>25.016376603446311</v>
      </c>
      <c r="Q334" s="84">
        <v>10.428981687096776</v>
      </c>
      <c r="R334" s="78">
        <f t="shared" si="66"/>
        <v>87.705284443303512</v>
      </c>
    </row>
    <row r="335" spans="1:18" s="1" customFormat="1" x14ac:dyDescent="0.2">
      <c r="A335" s="17">
        <v>43132</v>
      </c>
      <c r="B335" s="1">
        <f t="shared" si="64"/>
        <v>2</v>
      </c>
      <c r="C335" s="47"/>
      <c r="D335" s="47"/>
      <c r="E335" s="47">
        <v>65.059523810000002</v>
      </c>
      <c r="F335" s="51">
        <v>65.059523809523668</v>
      </c>
      <c r="G335" s="16">
        <f t="shared" si="67"/>
        <v>11.042221388620995</v>
      </c>
      <c r="H335" s="16">
        <f t="shared" si="68"/>
        <v>54.017302420902674</v>
      </c>
      <c r="I335" s="23">
        <f t="shared" ref="I335:I398" si="73">H335+K334-L334</f>
        <v>80.632846991521959</v>
      </c>
      <c r="J335" s="16">
        <f t="shared" si="65"/>
        <v>38.075053357741936</v>
      </c>
      <c r="K335" s="16">
        <f t="shared" si="69"/>
        <v>42.557793633780022</v>
      </c>
      <c r="L335" s="16">
        <f t="shared" si="70"/>
        <v>14.563640925505114</v>
      </c>
      <c r="M335" s="16">
        <f t="shared" ref="M335:M398" si="74">L335+M334-N334</f>
        <v>16.321001248802546</v>
      </c>
      <c r="N335" s="16">
        <f t="shared" si="71"/>
        <v>10.119020774257578</v>
      </c>
      <c r="O335" s="16">
        <f t="shared" si="72"/>
        <v>21.161242162878573</v>
      </c>
      <c r="P335" s="1">
        <f>'App MESURE'!T331</f>
        <v>24.401413725944188</v>
      </c>
      <c r="Q335" s="84">
        <v>10.41972025714286</v>
      </c>
      <c r="R335" s="78">
        <f t="shared" si="66"/>
        <v>10.498711758099075</v>
      </c>
    </row>
    <row r="336" spans="1:18" s="1" customFormat="1" x14ac:dyDescent="0.2">
      <c r="A336" s="17">
        <v>43160</v>
      </c>
      <c r="B336" s="1">
        <f t="shared" si="64"/>
        <v>3</v>
      </c>
      <c r="C336" s="47"/>
      <c r="D336" s="47"/>
      <c r="E336" s="47">
        <v>104.37619050000001</v>
      </c>
      <c r="F336" s="51">
        <v>104.37619047619015</v>
      </c>
      <c r="G336" s="16">
        <f t="shared" si="67"/>
        <v>20.112514704558805</v>
      </c>
      <c r="H336" s="16">
        <f t="shared" si="68"/>
        <v>84.263675771631341</v>
      </c>
      <c r="I336" s="23">
        <f t="shared" si="73"/>
        <v>112.25782847990625</v>
      </c>
      <c r="J336" s="16">
        <f t="shared" si="65"/>
        <v>48.582129842335661</v>
      </c>
      <c r="K336" s="16">
        <f t="shared" si="69"/>
        <v>63.675698637570591</v>
      </c>
      <c r="L336" s="16">
        <f t="shared" si="70"/>
        <v>33.109208433101358</v>
      </c>
      <c r="M336" s="16">
        <f t="shared" si="74"/>
        <v>39.311188907646326</v>
      </c>
      <c r="N336" s="16">
        <f t="shared" si="71"/>
        <v>24.372937122740723</v>
      </c>
      <c r="O336" s="16">
        <f t="shared" si="72"/>
        <v>44.485451827299528</v>
      </c>
      <c r="P336" s="1">
        <f>'App MESURE'!T332</f>
        <v>51.50557112059024</v>
      </c>
      <c r="Q336" s="84">
        <v>13.677245161290317</v>
      </c>
      <c r="R336" s="78">
        <f t="shared" si="66"/>
        <v>49.282074892032483</v>
      </c>
    </row>
    <row r="337" spans="1:18" s="1" customFormat="1" x14ac:dyDescent="0.2">
      <c r="A337" s="17">
        <v>43191</v>
      </c>
      <c r="B337" s="1">
        <f t="shared" si="64"/>
        <v>4</v>
      </c>
      <c r="C337" s="47"/>
      <c r="D337" s="47"/>
      <c r="E337" s="47">
        <v>94.52857143</v>
      </c>
      <c r="F337" s="51">
        <v>94.528571428571226</v>
      </c>
      <c r="G337" s="16">
        <f t="shared" si="67"/>
        <v>17.840684440238665</v>
      </c>
      <c r="H337" s="16">
        <f t="shared" si="68"/>
        <v>76.687886988332565</v>
      </c>
      <c r="I337" s="23">
        <f t="shared" si="73"/>
        <v>107.25437719280181</v>
      </c>
      <c r="J337" s="16">
        <f t="shared" si="65"/>
        <v>52.404375357304197</v>
      </c>
      <c r="K337" s="16">
        <f t="shared" si="69"/>
        <v>54.850001835497615</v>
      </c>
      <c r="L337" s="16">
        <f t="shared" si="70"/>
        <v>25.3585553349346</v>
      </c>
      <c r="M337" s="16">
        <f t="shared" si="74"/>
        <v>40.296807119840196</v>
      </c>
      <c r="N337" s="16">
        <f t="shared" si="71"/>
        <v>24.984020414300922</v>
      </c>
      <c r="O337" s="16">
        <f t="shared" si="72"/>
        <v>42.82470485453959</v>
      </c>
      <c r="P337" s="1">
        <f>'App MESURE'!T333</f>
        <v>30.834419126916025</v>
      </c>
      <c r="Q337" s="84">
        <v>15.240743933333333</v>
      </c>
      <c r="R337" s="78">
        <f t="shared" si="66"/>
        <v>143.76695183005336</v>
      </c>
    </row>
    <row r="338" spans="1:18" s="1" customFormat="1" x14ac:dyDescent="0.2">
      <c r="A338" s="17">
        <v>43221</v>
      </c>
      <c r="B338" s="1">
        <f t="shared" si="64"/>
        <v>5</v>
      </c>
      <c r="C338" s="47"/>
      <c r="D338" s="47"/>
      <c r="E338" s="47">
        <v>32.830952379999999</v>
      </c>
      <c r="F338" s="51">
        <v>32.830952380952247</v>
      </c>
      <c r="G338" s="16">
        <f t="shared" si="67"/>
        <v>3.6071405235731659</v>
      </c>
      <c r="H338" s="16">
        <f t="shared" si="68"/>
        <v>29.223811857379083</v>
      </c>
      <c r="I338" s="23">
        <f t="shared" si="73"/>
        <v>58.715258357942098</v>
      </c>
      <c r="J338" s="16">
        <f t="shared" si="65"/>
        <v>44.641193448083932</v>
      </c>
      <c r="K338" s="16">
        <f t="shared" si="69"/>
        <v>14.074064909858166</v>
      </c>
      <c r="L338" s="16">
        <f t="shared" si="70"/>
        <v>0</v>
      </c>
      <c r="M338" s="16">
        <f t="shared" si="74"/>
        <v>15.312786705539274</v>
      </c>
      <c r="N338" s="16">
        <f t="shared" si="71"/>
        <v>9.4939277574343492</v>
      </c>
      <c r="O338" s="16">
        <f t="shared" si="72"/>
        <v>13.101068281007516</v>
      </c>
      <c r="P338" s="1">
        <f>'App MESURE'!T334</f>
        <v>15.601085417698206</v>
      </c>
      <c r="Q338" s="84">
        <v>17.161726516129033</v>
      </c>
      <c r="R338" s="78">
        <f t="shared" si="66"/>
        <v>6.2500856837471188</v>
      </c>
    </row>
    <row r="339" spans="1:18" s="1" customFormat="1" x14ac:dyDescent="0.2">
      <c r="A339" s="17">
        <v>43252</v>
      </c>
      <c r="B339" s="1">
        <f t="shared" si="64"/>
        <v>6</v>
      </c>
      <c r="C339" s="47"/>
      <c r="D339" s="47"/>
      <c r="E339" s="47">
        <v>2.1452380949999998</v>
      </c>
      <c r="F339" s="51">
        <v>2.1452380952380929</v>
      </c>
      <c r="G339" s="16">
        <f t="shared" si="67"/>
        <v>0</v>
      </c>
      <c r="H339" s="16">
        <f t="shared" si="68"/>
        <v>2.1452380952380929</v>
      </c>
      <c r="I339" s="23">
        <f t="shared" si="73"/>
        <v>16.219303005096258</v>
      </c>
      <c r="J339" s="16">
        <f t="shared" si="65"/>
        <v>15.940070972839154</v>
      </c>
      <c r="K339" s="16">
        <f t="shared" si="69"/>
        <v>0.27923203225710402</v>
      </c>
      <c r="L339" s="16">
        <f t="shared" si="70"/>
        <v>0</v>
      </c>
      <c r="M339" s="16">
        <f t="shared" si="74"/>
        <v>5.8188589481049249</v>
      </c>
      <c r="N339" s="16">
        <f t="shared" si="71"/>
        <v>3.6076925478250534</v>
      </c>
      <c r="O339" s="16">
        <f t="shared" si="72"/>
        <v>3.6076925478250534</v>
      </c>
      <c r="P339" s="1">
        <f>'App MESURE'!T335</f>
        <v>0.84474740733678644</v>
      </c>
      <c r="Q339" s="84">
        <v>20.377331533333336</v>
      </c>
      <c r="R339" s="78">
        <f t="shared" si="66"/>
        <v>7.6338658493477292</v>
      </c>
    </row>
    <row r="340" spans="1:18" s="1" customFormat="1" x14ac:dyDescent="0.2">
      <c r="A340" s="17">
        <v>43282</v>
      </c>
      <c r="B340" s="1">
        <f t="shared" si="64"/>
        <v>7</v>
      </c>
      <c r="C340" s="47"/>
      <c r="D340" s="47"/>
      <c r="E340" s="47">
        <v>7.3809524000000001E-2</v>
      </c>
      <c r="F340" s="51">
        <v>7.3809523809523672E-2</v>
      </c>
      <c r="G340" s="16">
        <f t="shared" si="67"/>
        <v>0</v>
      </c>
      <c r="H340" s="16">
        <f t="shared" si="68"/>
        <v>7.3809523809523672E-2</v>
      </c>
      <c r="I340" s="23">
        <f t="shared" si="73"/>
        <v>0.35304155606662768</v>
      </c>
      <c r="J340" s="16">
        <f t="shared" si="65"/>
        <v>0.35303963195538557</v>
      </c>
      <c r="K340" s="16">
        <f t="shared" si="69"/>
        <v>1.9241112421131135E-6</v>
      </c>
      <c r="L340" s="16">
        <f t="shared" si="70"/>
        <v>0</v>
      </c>
      <c r="M340" s="16">
        <f t="shared" si="74"/>
        <v>2.2111664002798714</v>
      </c>
      <c r="N340" s="16">
        <f t="shared" si="71"/>
        <v>1.3709231681735203</v>
      </c>
      <c r="O340" s="16">
        <f t="shared" si="72"/>
        <v>1.3709231681735203</v>
      </c>
      <c r="P340" s="1">
        <f>'App MESURE'!T336</f>
        <v>0.16166449849663289</v>
      </c>
      <c r="Q340" s="84">
        <v>23.418208903225807</v>
      </c>
      <c r="R340" s="78">
        <f t="shared" si="66"/>
        <v>1.4623065301887155</v>
      </c>
    </row>
    <row r="341" spans="1:18" s="1" customFormat="1" ht="13.5" thickBot="1" x14ac:dyDescent="0.25">
      <c r="A341" s="17">
        <v>43313</v>
      </c>
      <c r="B341" s="4">
        <f t="shared" si="64"/>
        <v>8</v>
      </c>
      <c r="C341" s="48"/>
      <c r="D341" s="48"/>
      <c r="E341" s="48">
        <v>3.2428571430000002</v>
      </c>
      <c r="F341" s="58">
        <v>3.2428571428571358</v>
      </c>
      <c r="G341" s="25">
        <f t="shared" si="67"/>
        <v>0</v>
      </c>
      <c r="H341" s="25">
        <f t="shared" si="68"/>
        <v>3.2428571428571358</v>
      </c>
      <c r="I341" s="24">
        <f t="shared" si="73"/>
        <v>3.2428590669683777</v>
      </c>
      <c r="J341" s="25">
        <f t="shared" si="65"/>
        <v>3.2419594858464449</v>
      </c>
      <c r="K341" s="25">
        <f t="shared" si="69"/>
        <v>8.9958112193277984E-4</v>
      </c>
      <c r="L341" s="25">
        <f t="shared" si="70"/>
        <v>0</v>
      </c>
      <c r="M341" s="25">
        <f t="shared" si="74"/>
        <v>0.8402432321063511</v>
      </c>
      <c r="N341" s="25">
        <f t="shared" si="71"/>
        <v>0.52095080390593773</v>
      </c>
      <c r="O341" s="25">
        <f t="shared" si="72"/>
        <v>0.52095080390593773</v>
      </c>
      <c r="P341" s="4">
        <f>'App MESURE'!T337</f>
        <v>0</v>
      </c>
      <c r="Q341" s="85">
        <v>27.053764161290324</v>
      </c>
      <c r="R341" s="79">
        <f t="shared" si="66"/>
        <v>0.2713897400902428</v>
      </c>
    </row>
    <row r="342" spans="1:18" s="1" customFormat="1" x14ac:dyDescent="0.2">
      <c r="A342" s="17">
        <v>43344</v>
      </c>
      <c r="B342" s="1">
        <f t="shared" si="64"/>
        <v>9</v>
      </c>
      <c r="C342" s="47"/>
      <c r="D342" s="47"/>
      <c r="E342" s="47">
        <v>41.816666669999996</v>
      </c>
      <c r="F342" s="51">
        <v>41.816666666666585</v>
      </c>
      <c r="G342" s="16">
        <f t="shared" si="67"/>
        <v>5.6801307115674531</v>
      </c>
      <c r="H342" s="16">
        <f t="shared" si="68"/>
        <v>36.136535955099134</v>
      </c>
      <c r="I342" s="23">
        <f t="shared" si="73"/>
        <v>36.137435536221069</v>
      </c>
      <c r="J342" s="16">
        <f t="shared" si="65"/>
        <v>34.496305083772306</v>
      </c>
      <c r="K342" s="16">
        <f t="shared" si="69"/>
        <v>1.6411304524487633</v>
      </c>
      <c r="L342" s="16">
        <f t="shared" si="70"/>
        <v>0</v>
      </c>
      <c r="M342" s="16">
        <f t="shared" si="74"/>
        <v>0.31929242820041337</v>
      </c>
      <c r="N342" s="16">
        <f t="shared" si="71"/>
        <v>0.19796130548425628</v>
      </c>
      <c r="O342" s="16">
        <f t="shared" si="72"/>
        <v>5.878092017051709</v>
      </c>
      <c r="P342" s="1">
        <f>'App MESURE'!T338</f>
        <v>7.7085518161883879</v>
      </c>
      <c r="Q342" s="84">
        <v>24.554366066666667</v>
      </c>
      <c r="R342" s="78">
        <f t="shared" si="66"/>
        <v>3.3505830762554907</v>
      </c>
    </row>
    <row r="343" spans="1:18" s="1" customFormat="1" x14ac:dyDescent="0.2">
      <c r="A343" s="17">
        <v>43374</v>
      </c>
      <c r="B343" s="1">
        <f t="shared" si="64"/>
        <v>10</v>
      </c>
      <c r="C343" s="47"/>
      <c r="D343" s="47"/>
      <c r="E343" s="47">
        <v>116.6119048</v>
      </c>
      <c r="F343" s="51">
        <v>116.61190476190458</v>
      </c>
      <c r="G343" s="16">
        <f t="shared" si="67"/>
        <v>22.93527479361623</v>
      </c>
      <c r="H343" s="16">
        <f t="shared" si="68"/>
        <v>93.676629968288353</v>
      </c>
      <c r="I343" s="23">
        <f t="shared" si="73"/>
        <v>95.317760420737116</v>
      </c>
      <c r="J343" s="16">
        <f t="shared" si="65"/>
        <v>61.505905650474219</v>
      </c>
      <c r="K343" s="16">
        <f t="shared" si="69"/>
        <v>33.811854770262897</v>
      </c>
      <c r="L343" s="16">
        <f t="shared" si="70"/>
        <v>6.8830305817445696</v>
      </c>
      <c r="M343" s="16">
        <f t="shared" si="74"/>
        <v>7.0043617044607274</v>
      </c>
      <c r="N343" s="16">
        <f t="shared" si="71"/>
        <v>4.3427042567656509</v>
      </c>
      <c r="O343" s="16">
        <f t="shared" si="72"/>
        <v>27.27797905038188</v>
      </c>
      <c r="P343" s="1">
        <f>'App MESURE'!T339</f>
        <v>22.702944303146047</v>
      </c>
      <c r="Q343" s="84">
        <v>19.400921225806449</v>
      </c>
      <c r="R343" s="78">
        <f t="shared" si="66"/>
        <v>20.930942938415242</v>
      </c>
    </row>
    <row r="344" spans="1:18" s="1" customFormat="1" x14ac:dyDescent="0.2">
      <c r="A344" s="17">
        <v>43405</v>
      </c>
      <c r="B344" s="1">
        <f t="shared" si="64"/>
        <v>11</v>
      </c>
      <c r="C344" s="47"/>
      <c r="D344" s="47"/>
      <c r="E344" s="47">
        <v>52.171428570000003</v>
      </c>
      <c r="F344" s="51">
        <v>52.17142857142845</v>
      </c>
      <c r="G344" s="16">
        <f t="shared" si="67"/>
        <v>8.0689580373721874</v>
      </c>
      <c r="H344" s="16">
        <f t="shared" si="68"/>
        <v>44.102470534056266</v>
      </c>
      <c r="I344" s="23">
        <f t="shared" si="73"/>
        <v>71.0312947225746</v>
      </c>
      <c r="J344" s="16">
        <f t="shared" si="65"/>
        <v>43.407632960279798</v>
      </c>
      <c r="K344" s="16">
        <f t="shared" si="69"/>
        <v>27.623661762294802</v>
      </c>
      <c r="L344" s="16">
        <f t="shared" si="70"/>
        <v>1.448611250910955</v>
      </c>
      <c r="M344" s="16">
        <f t="shared" si="74"/>
        <v>4.1102686986060322</v>
      </c>
      <c r="N344" s="16">
        <f t="shared" si="71"/>
        <v>2.5483665931357398</v>
      </c>
      <c r="O344" s="16">
        <f t="shared" si="72"/>
        <v>10.617324630507927</v>
      </c>
      <c r="P344" s="1">
        <f>'App MESURE'!T340</f>
        <v>26.708933168080847</v>
      </c>
      <c r="Q344" s="84">
        <v>13.930181833333327</v>
      </c>
      <c r="R344" s="78">
        <f t="shared" si="66"/>
        <v>258.93986532648972</v>
      </c>
    </row>
    <row r="345" spans="1:18" s="1" customFormat="1" x14ac:dyDescent="0.2">
      <c r="A345" s="17">
        <v>43435</v>
      </c>
      <c r="B345" s="1">
        <f t="shared" si="64"/>
        <v>12</v>
      </c>
      <c r="C345" s="47"/>
      <c r="D345" s="47"/>
      <c r="E345" s="47">
        <v>5.6857142859999996</v>
      </c>
      <c r="F345" s="51">
        <v>5.6857142857142833</v>
      </c>
      <c r="G345" s="16">
        <f t="shared" si="67"/>
        <v>0</v>
      </c>
      <c r="H345" s="16">
        <f t="shared" si="68"/>
        <v>5.6857142857142833</v>
      </c>
      <c r="I345" s="23">
        <f t="shared" si="73"/>
        <v>31.860764797098131</v>
      </c>
      <c r="J345" s="16">
        <f t="shared" si="65"/>
        <v>26.846588105975545</v>
      </c>
      <c r="K345" s="16">
        <f t="shared" si="69"/>
        <v>5.0141766911225858</v>
      </c>
      <c r="L345" s="16">
        <f t="shared" si="70"/>
        <v>0</v>
      </c>
      <c r="M345" s="16">
        <f t="shared" si="74"/>
        <v>1.5619021054702924</v>
      </c>
      <c r="N345" s="16">
        <f t="shared" si="71"/>
        <v>0.96837930539158124</v>
      </c>
      <c r="O345" s="16">
        <f t="shared" si="72"/>
        <v>0.96837930539158124</v>
      </c>
      <c r="P345" s="1">
        <f>'App MESURE'!T341</f>
        <v>2.383603098791669</v>
      </c>
      <c r="Q345" s="84">
        <v>12.542098483870973</v>
      </c>
      <c r="R345" s="78">
        <f t="shared" si="66"/>
        <v>2.0028583854057342</v>
      </c>
    </row>
    <row r="346" spans="1:18" s="1" customFormat="1" x14ac:dyDescent="0.2">
      <c r="A346" s="17">
        <v>43466</v>
      </c>
      <c r="B346" s="1">
        <f t="shared" ref="B346:B401" si="75">B334</f>
        <v>1</v>
      </c>
      <c r="C346" s="47"/>
      <c r="D346" s="47"/>
      <c r="E346" s="47">
        <v>23.20952381</v>
      </c>
      <c r="F346" s="51">
        <v>23.209523809523791</v>
      </c>
      <c r="G346" s="16">
        <f t="shared" si="67"/>
        <v>1.3874920472390997</v>
      </c>
      <c r="H346" s="16">
        <f t="shared" si="68"/>
        <v>21.822031762284691</v>
      </c>
      <c r="I346" s="23">
        <f t="shared" si="73"/>
        <v>26.836208453407277</v>
      </c>
      <c r="J346" s="16">
        <f t="shared" si="65"/>
        <v>22.590904179861425</v>
      </c>
      <c r="K346" s="16">
        <f t="shared" si="69"/>
        <v>4.2453042735458517</v>
      </c>
      <c r="L346" s="16">
        <f t="shared" si="70"/>
        <v>0</v>
      </c>
      <c r="M346" s="16">
        <f t="shared" si="74"/>
        <v>0.59352280007871117</v>
      </c>
      <c r="N346" s="16">
        <f t="shared" si="71"/>
        <v>0.36798413604880092</v>
      </c>
      <c r="O346" s="16">
        <f t="shared" si="72"/>
        <v>1.7554761832879007</v>
      </c>
      <c r="P346" s="1">
        <f>'App MESURE'!T342</f>
        <v>3.3867533524624358</v>
      </c>
      <c r="Q346" s="84">
        <v>9.9470904290322579</v>
      </c>
      <c r="R346" s="78">
        <f t="shared" si="66"/>
        <v>2.661065202670085</v>
      </c>
    </row>
    <row r="347" spans="1:18" s="1" customFormat="1" x14ac:dyDescent="0.2">
      <c r="A347" s="17">
        <v>43497</v>
      </c>
      <c r="B347" s="1">
        <f t="shared" si="75"/>
        <v>2</v>
      </c>
      <c r="C347" s="47"/>
      <c r="D347" s="47"/>
      <c r="E347" s="47">
        <v>17.461904759999999</v>
      </c>
      <c r="F347" s="51">
        <v>17.461904761904691</v>
      </c>
      <c r="G347" s="16">
        <f t="shared" si="67"/>
        <v>6.1525350413920522E-2</v>
      </c>
      <c r="H347" s="16">
        <f t="shared" si="68"/>
        <v>17.400379411490771</v>
      </c>
      <c r="I347" s="23">
        <f t="shared" si="73"/>
        <v>21.645683685036623</v>
      </c>
      <c r="J347" s="16">
        <f t="shared" si="65"/>
        <v>19.934490093750988</v>
      </c>
      <c r="K347" s="16">
        <f t="shared" si="69"/>
        <v>1.7111935912856353</v>
      </c>
      <c r="L347" s="16">
        <f t="shared" si="70"/>
        <v>0</v>
      </c>
      <c r="M347" s="16">
        <f t="shared" si="74"/>
        <v>0.22553866402991024</v>
      </c>
      <c r="N347" s="16">
        <f t="shared" si="71"/>
        <v>0.13983397169854433</v>
      </c>
      <c r="O347" s="16">
        <f t="shared" si="72"/>
        <v>0.20135932211246485</v>
      </c>
      <c r="P347" s="1">
        <f>'App MESURE'!T343</f>
        <v>2.143458680068461</v>
      </c>
      <c r="Q347" s="84">
        <v>12.918878867857146</v>
      </c>
      <c r="R347" s="78">
        <f t="shared" si="66"/>
        <v>3.7717499161730927</v>
      </c>
    </row>
    <row r="348" spans="1:18" s="1" customFormat="1" x14ac:dyDescent="0.2">
      <c r="A348" s="17">
        <v>43525</v>
      </c>
      <c r="B348" s="1">
        <f t="shared" si="75"/>
        <v>3</v>
      </c>
      <c r="C348" s="47"/>
      <c r="D348" s="47"/>
      <c r="E348" s="47">
        <v>27.65714286</v>
      </c>
      <c r="F348" s="51">
        <v>27.657142857142809</v>
      </c>
      <c r="G348" s="16">
        <f t="shared" si="67"/>
        <v>2.4135507836390149</v>
      </c>
      <c r="H348" s="16">
        <f t="shared" si="68"/>
        <v>25.243592073503795</v>
      </c>
      <c r="I348" s="23">
        <f t="shared" si="73"/>
        <v>26.95478566478943</v>
      </c>
      <c r="J348" s="16">
        <f t="shared" si="65"/>
        <v>24.788384978443929</v>
      </c>
      <c r="K348" s="16">
        <f t="shared" si="69"/>
        <v>2.1664006863455008</v>
      </c>
      <c r="L348" s="16">
        <f t="shared" si="70"/>
        <v>0</v>
      </c>
      <c r="M348" s="16">
        <f t="shared" si="74"/>
        <v>8.5704692331365906E-2</v>
      </c>
      <c r="N348" s="16">
        <f t="shared" si="71"/>
        <v>5.313690924544686E-2</v>
      </c>
      <c r="O348" s="16">
        <f t="shared" si="72"/>
        <v>2.4666876928844617</v>
      </c>
      <c r="P348" s="1">
        <f>'App MESURE'!T344</f>
        <v>2.0703204688577994</v>
      </c>
      <c r="Q348" s="84">
        <v>15.948649806451613</v>
      </c>
      <c r="R348" s="78">
        <f t="shared" si="66"/>
        <v>0.15710697628260226</v>
      </c>
    </row>
    <row r="349" spans="1:18" s="1" customFormat="1" x14ac:dyDescent="0.2">
      <c r="A349" s="17">
        <v>43556</v>
      </c>
      <c r="B349" s="1">
        <f t="shared" si="75"/>
        <v>4</v>
      </c>
      <c r="C349" s="47"/>
      <c r="D349" s="47"/>
      <c r="E349" s="47">
        <v>31.914285710000001</v>
      </c>
      <c r="F349" s="51">
        <v>31.914285714285679</v>
      </c>
      <c r="G349" s="16">
        <f t="shared" si="67"/>
        <v>3.3956669617348751</v>
      </c>
      <c r="H349" s="16">
        <f t="shared" si="68"/>
        <v>28.518618752550804</v>
      </c>
      <c r="I349" s="23">
        <f t="shared" si="73"/>
        <v>30.685019438896305</v>
      </c>
      <c r="J349" s="16">
        <f t="shared" si="65"/>
        <v>27.541185019074913</v>
      </c>
      <c r="K349" s="16">
        <f t="shared" si="69"/>
        <v>3.1438344198213919</v>
      </c>
      <c r="L349" s="16">
        <f t="shared" si="70"/>
        <v>0</v>
      </c>
      <c r="M349" s="16">
        <f t="shared" si="74"/>
        <v>3.2567783085919046E-2</v>
      </c>
      <c r="N349" s="16">
        <f t="shared" si="71"/>
        <v>2.0192025513269807E-2</v>
      </c>
      <c r="O349" s="16">
        <f t="shared" si="72"/>
        <v>3.4158589872481451</v>
      </c>
      <c r="P349" s="1">
        <f>'App MESURE'!T345</f>
        <v>9.3662143409497745</v>
      </c>
      <c r="Q349" s="84">
        <v>15.801714033333331</v>
      </c>
      <c r="R349" s="78">
        <f t="shared" si="66"/>
        <v>35.406728835325652</v>
      </c>
    </row>
    <row r="350" spans="1:18" s="1" customFormat="1" x14ac:dyDescent="0.2">
      <c r="A350" s="17">
        <v>43586</v>
      </c>
      <c r="B350" s="1">
        <f t="shared" si="75"/>
        <v>5</v>
      </c>
      <c r="C350" s="47"/>
      <c r="D350" s="47"/>
      <c r="E350" s="47">
        <v>4.55952381</v>
      </c>
      <c r="F350" s="51">
        <v>4.5595238095237969</v>
      </c>
      <c r="G350" s="16">
        <f t="shared" si="67"/>
        <v>0</v>
      </c>
      <c r="H350" s="16">
        <f t="shared" si="68"/>
        <v>4.5595238095237969</v>
      </c>
      <c r="I350" s="23">
        <f t="shared" si="73"/>
        <v>7.7033582293451888</v>
      </c>
      <c r="J350" s="16">
        <f t="shared" si="65"/>
        <v>7.6788901268579455</v>
      </c>
      <c r="K350" s="16">
        <f t="shared" si="69"/>
        <v>2.4468102487243293E-2</v>
      </c>
      <c r="L350" s="16">
        <f t="shared" si="70"/>
        <v>0</v>
      </c>
      <c r="M350" s="16">
        <f t="shared" si="74"/>
        <v>1.2375757572649238E-2</v>
      </c>
      <c r="N350" s="16">
        <f t="shared" si="71"/>
        <v>7.6729696950425278E-3</v>
      </c>
      <c r="O350" s="16">
        <f t="shared" si="72"/>
        <v>7.6729696950425278E-3</v>
      </c>
      <c r="P350" s="1">
        <f>'App MESURE'!T346</f>
        <v>2.2033835754200251</v>
      </c>
      <c r="Q350" s="84">
        <v>21.949019806451606</v>
      </c>
      <c r="R350" s="78">
        <f t="shared" si="66"/>
        <v>4.8211450640931703</v>
      </c>
    </row>
    <row r="351" spans="1:18" s="1" customFormat="1" x14ac:dyDescent="0.2">
      <c r="A351" s="17">
        <v>43617</v>
      </c>
      <c r="B351" s="1">
        <f t="shared" si="75"/>
        <v>6</v>
      </c>
      <c r="C351" s="47"/>
      <c r="D351" s="47"/>
      <c r="E351" s="47">
        <v>1.30952381</v>
      </c>
      <c r="F351" s="51">
        <v>1.3095238095238084</v>
      </c>
      <c r="G351" s="16">
        <f t="shared" si="67"/>
        <v>0</v>
      </c>
      <c r="H351" s="16">
        <f t="shared" si="68"/>
        <v>1.3095238095238084</v>
      </c>
      <c r="I351" s="23">
        <f t="shared" si="73"/>
        <v>1.3339919120110517</v>
      </c>
      <c r="J351" s="16">
        <f t="shared" si="65"/>
        <v>1.3338477977509346</v>
      </c>
      <c r="K351" s="16">
        <f t="shared" si="69"/>
        <v>1.4411426011706752E-4</v>
      </c>
      <c r="L351" s="16">
        <f t="shared" si="70"/>
        <v>0</v>
      </c>
      <c r="M351" s="16">
        <f t="shared" si="74"/>
        <v>4.7027878776067103E-3</v>
      </c>
      <c r="N351" s="16">
        <f t="shared" si="71"/>
        <v>2.9157284841161606E-3</v>
      </c>
      <c r="O351" s="16">
        <f t="shared" si="72"/>
        <v>2.9157284841161606E-3</v>
      </c>
      <c r="P351" s="1">
        <f>'App MESURE'!T347</f>
        <v>1.4830351373396466E-3</v>
      </c>
      <c r="Q351" s="84">
        <v>21.090962800000003</v>
      </c>
      <c r="R351" s="78">
        <f t="shared" si="66"/>
        <v>2.0526102258976887E-6</v>
      </c>
    </row>
    <row r="352" spans="1:18" s="1" customFormat="1" x14ac:dyDescent="0.2">
      <c r="A352" s="17">
        <v>43647</v>
      </c>
      <c r="B352" s="1">
        <f t="shared" si="75"/>
        <v>7</v>
      </c>
      <c r="C352" s="47"/>
      <c r="D352" s="47"/>
      <c r="E352" s="47">
        <v>0.60476190500000004</v>
      </c>
      <c r="F352" s="51">
        <v>0.6047619047619035</v>
      </c>
      <c r="G352" s="16">
        <f t="shared" si="67"/>
        <v>0</v>
      </c>
      <c r="H352" s="16">
        <f t="shared" si="68"/>
        <v>0.6047619047619035</v>
      </c>
      <c r="I352" s="23">
        <f t="shared" si="73"/>
        <v>0.60490601902202057</v>
      </c>
      <c r="J352" s="16">
        <f t="shared" si="65"/>
        <v>0.60489641139907335</v>
      </c>
      <c r="K352" s="16">
        <f t="shared" si="69"/>
        <v>9.6076229472163988E-6</v>
      </c>
      <c r="L352" s="16">
        <f t="shared" si="70"/>
        <v>0</v>
      </c>
      <c r="M352" s="16">
        <f t="shared" si="74"/>
        <v>1.7870593934905497E-3</v>
      </c>
      <c r="N352" s="16">
        <f t="shared" si="71"/>
        <v>1.1079768239641407E-3</v>
      </c>
      <c r="O352" s="16">
        <f t="shared" si="72"/>
        <v>1.1079768239641407E-3</v>
      </c>
      <c r="P352" s="1">
        <f>'App MESURE'!T348</f>
        <v>0</v>
      </c>
      <c r="Q352" s="84">
        <v>23.470580032258063</v>
      </c>
      <c r="R352" s="78">
        <f t="shared" si="66"/>
        <v>1.2276126424416644E-6</v>
      </c>
    </row>
    <row r="353" spans="1:18" s="1" customFormat="1" ht="13.5" thickBot="1" x14ac:dyDescent="0.25">
      <c r="A353" s="17">
        <v>43678</v>
      </c>
      <c r="B353" s="4">
        <f t="shared" si="75"/>
        <v>8</v>
      </c>
      <c r="C353" s="48"/>
      <c r="D353" s="48"/>
      <c r="E353" s="48">
        <v>2.345238095</v>
      </c>
      <c r="F353" s="58">
        <v>2.3452380952380905</v>
      </c>
      <c r="G353" s="25">
        <f t="shared" si="67"/>
        <v>0</v>
      </c>
      <c r="H353" s="25">
        <f t="shared" si="68"/>
        <v>2.3452380952380905</v>
      </c>
      <c r="I353" s="24">
        <f t="shared" si="73"/>
        <v>2.3452477028610375</v>
      </c>
      <c r="J353" s="25">
        <f t="shared" si="65"/>
        <v>2.3448541201992614</v>
      </c>
      <c r="K353" s="25">
        <f t="shared" si="69"/>
        <v>3.935826617760263E-4</v>
      </c>
      <c r="L353" s="25">
        <f t="shared" si="70"/>
        <v>0</v>
      </c>
      <c r="M353" s="25">
        <f t="shared" si="74"/>
        <v>6.7908256952640901E-4</v>
      </c>
      <c r="N353" s="25">
        <f t="shared" si="71"/>
        <v>4.210311931063736E-4</v>
      </c>
      <c r="O353" s="25">
        <f t="shared" si="72"/>
        <v>4.210311931063736E-4</v>
      </c>
      <c r="P353" s="4">
        <f>'App MESURE'!T349</f>
        <v>0</v>
      </c>
      <c r="Q353" s="85">
        <v>25.997707322580649</v>
      </c>
      <c r="R353" s="79">
        <f t="shared" si="66"/>
        <v>1.7726726556857645E-7</v>
      </c>
    </row>
    <row r="354" spans="1:18" s="1" customFormat="1" x14ac:dyDescent="0.2">
      <c r="A354" s="17">
        <v>43709</v>
      </c>
      <c r="B354" s="1">
        <f t="shared" si="75"/>
        <v>9</v>
      </c>
      <c r="C354" s="47"/>
      <c r="D354" s="47"/>
      <c r="E354" s="47">
        <v>7.4976190479999998</v>
      </c>
      <c r="F354" s="51">
        <v>7.4976190476190405</v>
      </c>
      <c r="G354" s="16">
        <f t="shared" si="67"/>
        <v>0</v>
      </c>
      <c r="H354" s="16">
        <f t="shared" si="68"/>
        <v>7.4976190476190405</v>
      </c>
      <c r="I354" s="23">
        <f t="shared" si="73"/>
        <v>7.498012630280817</v>
      </c>
      <c r="J354" s="16">
        <f t="shared" si="65"/>
        <v>7.4801269247094702</v>
      </c>
      <c r="K354" s="16">
        <f t="shared" si="69"/>
        <v>1.7885705571346833E-2</v>
      </c>
      <c r="L354" s="16">
        <f t="shared" si="70"/>
        <v>0</v>
      </c>
      <c r="M354" s="16">
        <f t="shared" si="74"/>
        <v>2.5805137642003541E-4</v>
      </c>
      <c r="N354" s="16">
        <f t="shared" si="71"/>
        <v>1.5999185338042194E-4</v>
      </c>
      <c r="O354" s="16">
        <f t="shared" si="72"/>
        <v>1.5999185338042194E-4</v>
      </c>
      <c r="P354" s="1">
        <f>'App MESURE'!T350</f>
        <v>7.5253440111863199</v>
      </c>
      <c r="Q354" s="84">
        <v>23.607387299999996</v>
      </c>
      <c r="R354" s="78">
        <f>(P354-O354)^2</f>
        <v>56.628394524823847</v>
      </c>
    </row>
    <row r="355" spans="1:18" s="1" customFormat="1" x14ac:dyDescent="0.2">
      <c r="A355" s="17">
        <v>43739</v>
      </c>
      <c r="B355" s="1">
        <f t="shared" si="75"/>
        <v>10</v>
      </c>
      <c r="C355" s="47"/>
      <c r="D355" s="47"/>
      <c r="E355" s="47">
        <v>18.07857143</v>
      </c>
      <c r="F355" s="51">
        <v>18.078571428571411</v>
      </c>
      <c r="G355" s="16">
        <f t="shared" si="67"/>
        <v>0.20378938292334398</v>
      </c>
      <c r="H355" s="16">
        <f t="shared" si="68"/>
        <v>17.874782045648068</v>
      </c>
      <c r="I355" s="23">
        <f t="shared" si="73"/>
        <v>17.892667751219413</v>
      </c>
      <c r="J355" s="16">
        <f t="shared" si="65"/>
        <v>17.472687324166692</v>
      </c>
      <c r="K355" s="16">
        <f t="shared" si="69"/>
        <v>0.41998042705272098</v>
      </c>
      <c r="L355" s="16">
        <f t="shared" si="70"/>
        <v>0</v>
      </c>
      <c r="M355" s="16">
        <f t="shared" si="74"/>
        <v>9.8059523039613469E-5</v>
      </c>
      <c r="N355" s="16">
        <f t="shared" si="71"/>
        <v>6.0796904284560351E-5</v>
      </c>
      <c r="O355" s="16">
        <f t="shared" si="72"/>
        <v>0.20385017982762854</v>
      </c>
      <c r="P355" s="1">
        <f>'App MESURE'!T351</f>
        <v>0.11953126521691443</v>
      </c>
      <c r="Q355" s="84">
        <v>19.507583048387094</v>
      </c>
      <c r="R355" s="78">
        <f t="shared" si="66"/>
        <v>7.1096793611288983E-3</v>
      </c>
    </row>
    <row r="356" spans="1:18" s="1" customFormat="1" x14ac:dyDescent="0.2">
      <c r="A356" s="17">
        <v>43770</v>
      </c>
      <c r="B356" s="1">
        <f t="shared" si="75"/>
        <v>11</v>
      </c>
      <c r="C356" s="47"/>
      <c r="D356" s="47"/>
      <c r="E356" s="47">
        <v>38.116666670000001</v>
      </c>
      <c r="F356" s="51">
        <v>38.116666666666639</v>
      </c>
      <c r="G356" s="16">
        <f t="shared" si="67"/>
        <v>4.8265465165109998</v>
      </c>
      <c r="H356" s="16">
        <f t="shared" si="68"/>
        <v>33.290120150155637</v>
      </c>
      <c r="I356" s="23">
        <f t="shared" si="73"/>
        <v>33.710100577208358</v>
      </c>
      <c r="J356" s="16">
        <f t="shared" si="65"/>
        <v>28.656634509629413</v>
      </c>
      <c r="K356" s="16">
        <f t="shared" si="69"/>
        <v>5.0534660675789453</v>
      </c>
      <c r="L356" s="16">
        <f t="shared" si="70"/>
        <v>0</v>
      </c>
      <c r="M356" s="16">
        <f t="shared" si="74"/>
        <v>3.7262618755053118E-5</v>
      </c>
      <c r="N356" s="16">
        <f t="shared" si="71"/>
        <v>2.3102823628132933E-5</v>
      </c>
      <c r="O356" s="16">
        <f t="shared" si="72"/>
        <v>4.8265696193346281</v>
      </c>
      <c r="P356" s="1">
        <f>'App MESURE'!T352</f>
        <v>2.7423967966441034</v>
      </c>
      <c r="Q356" s="84">
        <v>13.81763613333333</v>
      </c>
      <c r="R356" s="78">
        <f t="shared" si="66"/>
        <v>4.3437763548417898</v>
      </c>
    </row>
    <row r="357" spans="1:18" s="1" customFormat="1" x14ac:dyDescent="0.2">
      <c r="A357" s="17">
        <v>43800</v>
      </c>
      <c r="B357" s="1">
        <f t="shared" si="75"/>
        <v>12</v>
      </c>
      <c r="C357" s="47"/>
      <c r="D357" s="47"/>
      <c r="E357" s="47">
        <v>40.700000000000003</v>
      </c>
      <c r="F357" s="51">
        <v>40.699999999999903</v>
      </c>
      <c r="G357" s="16">
        <f t="shared" si="67"/>
        <v>5.4225174635098679</v>
      </c>
      <c r="H357" s="16">
        <f t="shared" si="68"/>
        <v>35.277482536490034</v>
      </c>
      <c r="I357" s="23">
        <f t="shared" si="73"/>
        <v>40.330948604068979</v>
      </c>
      <c r="J357" s="16">
        <f t="shared" si="65"/>
        <v>31.468436957417143</v>
      </c>
      <c r="K357" s="16">
        <f t="shared" si="69"/>
        <v>8.8625116466518357</v>
      </c>
      <c r="L357" s="16">
        <f t="shared" si="70"/>
        <v>0</v>
      </c>
      <c r="M357" s="16">
        <f t="shared" si="74"/>
        <v>1.4159795126920185E-5</v>
      </c>
      <c r="N357" s="16">
        <f t="shared" si="71"/>
        <v>8.7790729786905143E-6</v>
      </c>
      <c r="O357" s="16">
        <f t="shared" si="72"/>
        <v>5.4225262425828467</v>
      </c>
      <c r="P357" s="1">
        <f>'App MESURE'!T353</f>
        <v>13.402058685135577</v>
      </c>
      <c r="Q357" s="84">
        <v>12.676175951612906</v>
      </c>
      <c r="R357" s="78">
        <f t="shared" si="66"/>
        <v>63.67293800175154</v>
      </c>
    </row>
    <row r="358" spans="1:18" s="1" customFormat="1" x14ac:dyDescent="0.2">
      <c r="A358" s="17">
        <v>43831</v>
      </c>
      <c r="B358" s="1">
        <f t="shared" si="75"/>
        <v>1</v>
      </c>
      <c r="C358" s="47"/>
      <c r="D358" s="47"/>
      <c r="E358" s="47">
        <v>21.39285714</v>
      </c>
      <c r="F358" s="51">
        <v>21.392857142857107</v>
      </c>
      <c r="G358" s="16">
        <f t="shared" si="67"/>
        <v>0.96838989741407389</v>
      </c>
      <c r="H358" s="16">
        <f t="shared" si="68"/>
        <v>20.424467245443033</v>
      </c>
      <c r="I358" s="23">
        <f t="shared" si="73"/>
        <v>29.286978892094869</v>
      </c>
      <c r="J358" s="16">
        <f t="shared" si="65"/>
        <v>24.262137106824515</v>
      </c>
      <c r="K358" s="16">
        <f t="shared" si="69"/>
        <v>5.024841785270354</v>
      </c>
      <c r="L358" s="16">
        <f t="shared" si="70"/>
        <v>0</v>
      </c>
      <c r="M358" s="16">
        <f t="shared" si="74"/>
        <v>5.3807221482296707E-6</v>
      </c>
      <c r="N358" s="16">
        <f t="shared" si="71"/>
        <v>3.3360477319023958E-6</v>
      </c>
      <c r="O358" s="16">
        <f t="shared" si="72"/>
        <v>0.96839323346180584</v>
      </c>
      <c r="P358" s="1">
        <f>'App MESURE'!T354</f>
        <v>1.3815292415915494</v>
      </c>
      <c r="Q358" s="84">
        <v>10.462493870967741</v>
      </c>
      <c r="R358" s="78">
        <f t="shared" si="66"/>
        <v>0.17068136121337957</v>
      </c>
    </row>
    <row r="359" spans="1:18" s="1" customFormat="1" x14ac:dyDescent="0.2">
      <c r="A359" s="17">
        <v>43862</v>
      </c>
      <c r="B359" s="1">
        <f t="shared" si="75"/>
        <v>2</v>
      </c>
      <c r="C359" s="47"/>
      <c r="D359" s="47"/>
      <c r="E359" s="47">
        <v>0.56428571400000005</v>
      </c>
      <c r="F359" s="51">
        <v>0.56428571428571406</v>
      </c>
      <c r="G359" s="16">
        <f t="shared" si="67"/>
        <v>0</v>
      </c>
      <c r="H359" s="16">
        <f t="shared" si="68"/>
        <v>0.56428571428571406</v>
      </c>
      <c r="I359" s="23">
        <f t="shared" si="73"/>
        <v>5.589127499556068</v>
      </c>
      <c r="J359" s="16">
        <f t="shared" si="65"/>
        <v>5.5646804072585221</v>
      </c>
      <c r="K359" s="16">
        <f t="shared" si="69"/>
        <v>2.4447092297545936E-2</v>
      </c>
      <c r="L359" s="16">
        <f t="shared" si="70"/>
        <v>0</v>
      </c>
      <c r="M359" s="16">
        <f t="shared" si="74"/>
        <v>2.0446744163272749E-6</v>
      </c>
      <c r="N359" s="16">
        <f t="shared" si="71"/>
        <v>1.2676981381229104E-6</v>
      </c>
      <c r="O359" s="16">
        <f t="shared" si="72"/>
        <v>1.2676981381229104E-6</v>
      </c>
      <c r="P359" s="1">
        <f>'App MESURE'!T355</f>
        <v>0.45186911740049512</v>
      </c>
      <c r="Q359" s="84">
        <v>15.120560172413795</v>
      </c>
      <c r="R359" s="78">
        <f t="shared" si="66"/>
        <v>0.20418455359463189</v>
      </c>
    </row>
    <row r="360" spans="1:18" s="1" customFormat="1" x14ac:dyDescent="0.2">
      <c r="A360" s="17">
        <v>43891</v>
      </c>
      <c r="B360" s="1">
        <f t="shared" si="75"/>
        <v>3</v>
      </c>
      <c r="C360" s="47"/>
      <c r="D360" s="47"/>
      <c r="E360" s="47">
        <v>41.1</v>
      </c>
      <c r="F360" s="51">
        <v>41.099999999999866</v>
      </c>
      <c r="G360" s="16">
        <f t="shared" si="67"/>
        <v>5.5147968359483963</v>
      </c>
      <c r="H360" s="16">
        <f t="shared" si="68"/>
        <v>35.585203164051471</v>
      </c>
      <c r="I360" s="23">
        <f t="shared" si="73"/>
        <v>35.609650256349013</v>
      </c>
      <c r="J360" s="16">
        <f t="shared" si="65"/>
        <v>30.236766595348495</v>
      </c>
      <c r="K360" s="16">
        <f t="shared" si="69"/>
        <v>5.3728836610005182</v>
      </c>
      <c r="L360" s="16">
        <f t="shared" si="70"/>
        <v>0</v>
      </c>
      <c r="M360" s="16">
        <f t="shared" si="74"/>
        <v>7.7697627820436455E-7</v>
      </c>
      <c r="N360" s="16">
        <f t="shared" si="71"/>
        <v>4.8172529248670601E-7</v>
      </c>
      <c r="O360" s="16">
        <f t="shared" si="72"/>
        <v>5.5147973176736889</v>
      </c>
      <c r="P360" s="1">
        <f>'App MESURE'!T356</f>
        <v>13.487299034216081</v>
      </c>
      <c r="Q360" s="84">
        <v>14.550247661290319</v>
      </c>
      <c r="R360" s="78">
        <f t="shared" si="66"/>
        <v>63.560783620271387</v>
      </c>
    </row>
    <row r="361" spans="1:18" s="1" customFormat="1" x14ac:dyDescent="0.2">
      <c r="A361" s="17">
        <v>43922</v>
      </c>
      <c r="B361" s="1">
        <f t="shared" si="75"/>
        <v>4</v>
      </c>
      <c r="C361" s="47"/>
      <c r="D361" s="47"/>
      <c r="E361" s="47">
        <v>44.242857139999998</v>
      </c>
      <c r="F361" s="51">
        <v>44.242857142857034</v>
      </c>
      <c r="G361" s="16">
        <f t="shared" si="67"/>
        <v>6.2398490479654773</v>
      </c>
      <c r="H361" s="16">
        <f t="shared" si="68"/>
        <v>38.003008094891555</v>
      </c>
      <c r="I361" s="23">
        <f t="shared" si="73"/>
        <v>43.37589175589207</v>
      </c>
      <c r="J361" s="16">
        <f t="shared" si="65"/>
        <v>36.170386967158947</v>
      </c>
      <c r="K361" s="16">
        <f t="shared" si="69"/>
        <v>7.2055047887331227</v>
      </c>
      <c r="L361" s="16">
        <f t="shared" si="70"/>
        <v>0</v>
      </c>
      <c r="M361" s="16">
        <f t="shared" si="74"/>
        <v>2.9525098571765854E-7</v>
      </c>
      <c r="N361" s="16">
        <f t="shared" si="71"/>
        <v>1.8305561114494829E-7</v>
      </c>
      <c r="O361" s="16">
        <f t="shared" si="72"/>
        <v>6.2398492310210889</v>
      </c>
      <c r="P361" s="1">
        <f>'App MESURE'!T357</f>
        <v>9.6411584623044249</v>
      </c>
      <c r="Q361" s="84">
        <v>16.485990466666674</v>
      </c>
      <c r="R361" s="78">
        <f t="shared" si="66"/>
        <v>11.568904486813238</v>
      </c>
    </row>
    <row r="362" spans="1:18" s="1" customFormat="1" x14ac:dyDescent="0.2">
      <c r="A362" s="17">
        <v>43952</v>
      </c>
      <c r="B362" s="1">
        <f t="shared" si="75"/>
        <v>5</v>
      </c>
      <c r="C362" s="47"/>
      <c r="D362" s="47"/>
      <c r="E362" s="47">
        <v>34.838095240000001</v>
      </c>
      <c r="F362" s="51">
        <v>34.838095238095164</v>
      </c>
      <c r="G362" s="16">
        <f t="shared" si="67"/>
        <v>4.0701852317022666</v>
      </c>
      <c r="H362" s="16">
        <f t="shared" si="68"/>
        <v>30.767910006392896</v>
      </c>
      <c r="I362" s="23">
        <f t="shared" si="73"/>
        <v>37.973414795126018</v>
      </c>
      <c r="J362" s="16">
        <f t="shared" si="65"/>
        <v>35.190452253807273</v>
      </c>
      <c r="K362" s="16">
        <f t="shared" si="69"/>
        <v>2.7829625413187458</v>
      </c>
      <c r="L362" s="16">
        <f t="shared" si="70"/>
        <v>0</v>
      </c>
      <c r="M362" s="16">
        <f t="shared" si="74"/>
        <v>1.1219537457271025E-7</v>
      </c>
      <c r="N362" s="16">
        <f t="shared" si="71"/>
        <v>6.9561132235080348E-8</v>
      </c>
      <c r="O362" s="16">
        <f t="shared" si="72"/>
        <v>4.0701853012633986</v>
      </c>
      <c r="P362" s="1">
        <f>'App MESURE'!T358</f>
        <v>15.825385939391705</v>
      </c>
      <c r="Q362" s="84">
        <v>21.536230258064514</v>
      </c>
      <c r="R362" s="78">
        <f t="shared" si="66"/>
        <v>138.18474204265215</v>
      </c>
    </row>
    <row r="363" spans="1:18" s="1" customFormat="1" x14ac:dyDescent="0.2">
      <c r="A363" s="17">
        <v>43983</v>
      </c>
      <c r="B363" s="1">
        <f t="shared" si="75"/>
        <v>6</v>
      </c>
      <c r="C363" s="47"/>
      <c r="D363" s="47"/>
      <c r="E363" s="47">
        <v>2.414285714</v>
      </c>
      <c r="F363" s="51">
        <v>2.414285714285711</v>
      </c>
      <c r="G363" s="16">
        <f t="shared" si="67"/>
        <v>0</v>
      </c>
      <c r="H363" s="16">
        <f t="shared" si="68"/>
        <v>2.414285714285711</v>
      </c>
      <c r="I363" s="23">
        <f t="shared" si="73"/>
        <v>5.1972482556044568</v>
      </c>
      <c r="J363" s="16">
        <f t="shared" si="65"/>
        <v>5.189924431087495</v>
      </c>
      <c r="K363" s="16">
        <f t="shared" si="69"/>
        <v>7.3238245169617855E-3</v>
      </c>
      <c r="L363" s="16">
        <f t="shared" si="70"/>
        <v>0</v>
      </c>
      <c r="M363" s="16">
        <f t="shared" si="74"/>
        <v>4.2634242337629901E-8</v>
      </c>
      <c r="N363" s="16">
        <f t="shared" si="71"/>
        <v>2.643323024933054E-8</v>
      </c>
      <c r="O363" s="16">
        <f t="shared" si="72"/>
        <v>2.643323024933054E-8</v>
      </c>
      <c r="P363" s="1">
        <f>'App MESURE'!T359</f>
        <v>0.33770828698848504</v>
      </c>
      <c r="Q363" s="84">
        <v>22.149570633333337</v>
      </c>
      <c r="R363" s="78">
        <f t="shared" si="66"/>
        <v>0.11404686924725585</v>
      </c>
    </row>
    <row r="364" spans="1:18" s="1" customFormat="1" x14ac:dyDescent="0.2">
      <c r="A364" s="17">
        <v>44013</v>
      </c>
      <c r="B364" s="1">
        <f t="shared" si="75"/>
        <v>7</v>
      </c>
      <c r="C364" s="47"/>
      <c r="D364" s="47"/>
      <c r="E364" s="47">
        <v>2.8738095239999999</v>
      </c>
      <c r="F364" s="51">
        <v>2.8738095238095198</v>
      </c>
      <c r="G364" s="16">
        <f t="shared" si="67"/>
        <v>0</v>
      </c>
      <c r="H364" s="16">
        <f t="shared" si="68"/>
        <v>2.8738095238095198</v>
      </c>
      <c r="I364" s="23">
        <f t="shared" si="73"/>
        <v>2.8811333483264816</v>
      </c>
      <c r="J364" s="16">
        <f t="shared" si="65"/>
        <v>2.8805665011232446</v>
      </c>
      <c r="K364" s="16">
        <f t="shared" si="69"/>
        <v>5.6684720323696425E-4</v>
      </c>
      <c r="L364" s="16">
        <f t="shared" si="70"/>
        <v>0</v>
      </c>
      <c r="M364" s="16">
        <f t="shared" si="74"/>
        <v>1.6201012088299361E-8</v>
      </c>
      <c r="N364" s="16">
        <f t="shared" si="71"/>
        <v>1.0044627494745603E-8</v>
      </c>
      <c r="O364" s="16">
        <f t="shared" si="72"/>
        <v>1.0044627494745603E-8</v>
      </c>
      <c r="P364" s="1">
        <f>'App MESURE'!T360</f>
        <v>0</v>
      </c>
      <c r="Q364" s="84">
        <v>27.83795561290323</v>
      </c>
      <c r="R364" s="78">
        <f t="shared" si="66"/>
        <v>1.0089454150819933E-16</v>
      </c>
    </row>
    <row r="365" spans="1:18" s="1" customFormat="1" ht="13.5" thickBot="1" x14ac:dyDescent="0.25">
      <c r="A365" s="17">
        <v>44044</v>
      </c>
      <c r="B365" s="4">
        <f t="shared" si="75"/>
        <v>8</v>
      </c>
      <c r="C365" s="48"/>
      <c r="D365" s="48"/>
      <c r="E365" s="48">
        <v>1.8261904760000001</v>
      </c>
      <c r="F365" s="58">
        <v>1.8261904761904733</v>
      </c>
      <c r="G365" s="25">
        <f t="shared" si="67"/>
        <v>0</v>
      </c>
      <c r="H365" s="25">
        <f t="shared" si="68"/>
        <v>1.8261904761904733</v>
      </c>
      <c r="I365" s="24">
        <f t="shared" si="73"/>
        <v>1.8267573233937102</v>
      </c>
      <c r="J365" s="25">
        <f t="shared" si="65"/>
        <v>1.826554197590875</v>
      </c>
      <c r="K365" s="25">
        <f t="shared" si="69"/>
        <v>2.0312580283521342E-4</v>
      </c>
      <c r="L365" s="25">
        <f t="shared" si="70"/>
        <v>0</v>
      </c>
      <c r="M365" s="25">
        <f t="shared" si="74"/>
        <v>6.1563845935537575E-9</v>
      </c>
      <c r="N365" s="25">
        <f t="shared" si="71"/>
        <v>3.8169584480033295E-9</v>
      </c>
      <c r="O365" s="25">
        <f t="shared" si="72"/>
        <v>3.8169584480033295E-9</v>
      </c>
      <c r="P365" s="4">
        <f>'App MESURE'!T361</f>
        <v>2.673563805194791</v>
      </c>
      <c r="Q365" s="85">
        <v>25.362601000000005</v>
      </c>
      <c r="R365" s="79">
        <f t="shared" si="66"/>
        <v>7.147943400037887</v>
      </c>
    </row>
    <row r="366" spans="1:18" s="1" customFormat="1" x14ac:dyDescent="0.2">
      <c r="A366" s="17">
        <v>44075</v>
      </c>
      <c r="B366" s="1">
        <f t="shared" si="75"/>
        <v>9</v>
      </c>
      <c r="C366" s="47"/>
      <c r="D366" s="47"/>
      <c r="E366" s="47">
        <v>5.4214285709999999</v>
      </c>
      <c r="F366" s="51">
        <v>5.4214285714285682</v>
      </c>
      <c r="G366" s="16">
        <f t="shared" si="67"/>
        <v>0</v>
      </c>
      <c r="H366" s="16">
        <f t="shared" si="68"/>
        <v>5.4214285714285682</v>
      </c>
      <c r="I366" s="23">
        <f t="shared" si="73"/>
        <v>5.4216316972314029</v>
      </c>
      <c r="J366" s="16">
        <f t="shared" si="65"/>
        <v>5.4150712257624845</v>
      </c>
      <c r="K366" s="16">
        <f t="shared" si="69"/>
        <v>6.5604714689184718E-3</v>
      </c>
      <c r="L366" s="16">
        <f t="shared" si="70"/>
        <v>0</v>
      </c>
      <c r="M366" s="16">
        <f t="shared" si="74"/>
        <v>2.3394261455504281E-9</v>
      </c>
      <c r="N366" s="16">
        <f t="shared" si="71"/>
        <v>1.4504442102412654E-9</v>
      </c>
      <c r="O366" s="16">
        <f t="shared" si="72"/>
        <v>1.4504442102412654E-9</v>
      </c>
      <c r="P366" s="1">
        <f>'App MESURE'!T362</f>
        <v>0.46212434190315771</v>
      </c>
      <c r="Q366" s="84">
        <v>23.835469533333328</v>
      </c>
      <c r="R366" s="78">
        <f t="shared" si="66"/>
        <v>0.21355890603885547</v>
      </c>
    </row>
    <row r="367" spans="1:18" s="1" customFormat="1" x14ac:dyDescent="0.2">
      <c r="A367" s="17">
        <v>44105</v>
      </c>
      <c r="B367" s="1">
        <f t="shared" si="75"/>
        <v>10</v>
      </c>
      <c r="C367" s="47"/>
      <c r="D367" s="47"/>
      <c r="E367" s="47">
        <v>24.057142859999999</v>
      </c>
      <c r="F367" s="51">
        <v>24.057142857142814</v>
      </c>
      <c r="G367" s="16">
        <f t="shared" si="67"/>
        <v>1.5830364316921841</v>
      </c>
      <c r="H367" s="16">
        <f t="shared" si="68"/>
        <v>22.474106425450628</v>
      </c>
      <c r="I367" s="23">
        <f t="shared" si="73"/>
        <v>22.480666896919548</v>
      </c>
      <c r="J367" s="16">
        <f t="shared" si="65"/>
        <v>21.50846556665633</v>
      </c>
      <c r="K367" s="16">
        <f t="shared" si="69"/>
        <v>0.97220133026321776</v>
      </c>
      <c r="L367" s="16">
        <f t="shared" si="70"/>
        <v>0</v>
      </c>
      <c r="M367" s="16">
        <f t="shared" si="74"/>
        <v>8.8898193530916268E-10</v>
      </c>
      <c r="N367" s="16">
        <f t="shared" si="71"/>
        <v>5.5116879989168091E-10</v>
      </c>
      <c r="O367" s="16">
        <f t="shared" si="72"/>
        <v>1.583036432243353</v>
      </c>
      <c r="P367" s="1">
        <f>'App MESURE'!T363</f>
        <v>1.4603112118481518</v>
      </c>
      <c r="Q367" s="84">
        <v>18.197710564516125</v>
      </c>
      <c r="R367" s="78">
        <f t="shared" si="66"/>
        <v>1.5061479721050703E-2</v>
      </c>
    </row>
    <row r="368" spans="1:18" s="1" customFormat="1" x14ac:dyDescent="0.2">
      <c r="A368" s="17">
        <v>44136</v>
      </c>
      <c r="B368" s="1">
        <f t="shared" si="75"/>
        <v>11</v>
      </c>
      <c r="C368" s="47"/>
      <c r="D368" s="47"/>
      <c r="E368" s="47">
        <v>38.43571429</v>
      </c>
      <c r="F368" s="51">
        <v>38.435714285714212</v>
      </c>
      <c r="G368" s="16">
        <f t="shared" si="67"/>
        <v>4.9001503016702985</v>
      </c>
      <c r="H368" s="16">
        <f t="shared" si="68"/>
        <v>33.535563984043911</v>
      </c>
      <c r="I368" s="23">
        <f t="shared" si="73"/>
        <v>34.507765314307129</v>
      </c>
      <c r="J368" s="16">
        <f t="shared" si="65"/>
        <v>30.442932771835377</v>
      </c>
      <c r="K368" s="16">
        <f t="shared" si="69"/>
        <v>4.064832542471752</v>
      </c>
      <c r="L368" s="16">
        <f t="shared" si="70"/>
        <v>0</v>
      </c>
      <c r="M368" s="16">
        <f t="shared" si="74"/>
        <v>3.3781313541748178E-10</v>
      </c>
      <c r="N368" s="16">
        <f t="shared" si="71"/>
        <v>2.0944414395883871E-10</v>
      </c>
      <c r="O368" s="16">
        <f t="shared" si="72"/>
        <v>4.9001503018797425</v>
      </c>
      <c r="P368" s="1">
        <f>'App MESURE'!T364</f>
        <v>2.1498712937362954</v>
      </c>
      <c r="Q368" s="84">
        <v>16.293521000000002</v>
      </c>
      <c r="R368" s="78">
        <f t="shared" si="66"/>
        <v>7.5640346226345034</v>
      </c>
    </row>
    <row r="369" spans="1:18" s="1" customFormat="1" x14ac:dyDescent="0.2">
      <c r="A369" s="17">
        <v>44166</v>
      </c>
      <c r="B369" s="1">
        <f t="shared" si="75"/>
        <v>12</v>
      </c>
      <c r="C369" s="47"/>
      <c r="D369" s="47"/>
      <c r="E369" s="47">
        <v>33.43571429</v>
      </c>
      <c r="F369" s="51">
        <v>33.435714285714219</v>
      </c>
      <c r="G369" s="16">
        <f t="shared" si="67"/>
        <v>3.7466581461885884</v>
      </c>
      <c r="H369" s="16">
        <f t="shared" si="68"/>
        <v>29.689056139525633</v>
      </c>
      <c r="I369" s="23">
        <f t="shared" si="73"/>
        <v>33.753888681997381</v>
      </c>
      <c r="J369" s="16">
        <f t="shared" si="65"/>
        <v>27.618887740880705</v>
      </c>
      <c r="K369" s="16">
        <f t="shared" si="69"/>
        <v>6.1350009411166759</v>
      </c>
      <c r="L369" s="16">
        <f t="shared" si="70"/>
        <v>0</v>
      </c>
      <c r="M369" s="16">
        <f t="shared" si="74"/>
        <v>1.2836899145864307E-10</v>
      </c>
      <c r="N369" s="16">
        <f t="shared" si="71"/>
        <v>7.9588774704358699E-11</v>
      </c>
      <c r="O369" s="16">
        <f t="shared" si="72"/>
        <v>3.7466581462681772</v>
      </c>
      <c r="P369" s="1">
        <f>'App MESURE'!T365</f>
        <v>1.7407893779145989</v>
      </c>
      <c r="Q369" s="84">
        <v>11.99862576129032</v>
      </c>
      <c r="R369" s="78">
        <f t="shared" si="66"/>
        <v>4.0235095158563023</v>
      </c>
    </row>
    <row r="370" spans="1:18" s="1" customFormat="1" x14ac:dyDescent="0.2">
      <c r="A370" s="17">
        <v>44197</v>
      </c>
      <c r="B370" s="1">
        <f t="shared" si="75"/>
        <v>1</v>
      </c>
      <c r="C370" s="47"/>
      <c r="D370" s="47"/>
      <c r="E370" s="47">
        <v>94.871428570000006</v>
      </c>
      <c r="F370" s="51">
        <v>94.871428571428311</v>
      </c>
      <c r="G370" s="16">
        <f t="shared" si="67"/>
        <v>17.919781045185971</v>
      </c>
      <c r="H370" s="16">
        <f t="shared" si="68"/>
        <v>76.95164752624234</v>
      </c>
      <c r="I370" s="23">
        <f t="shared" si="73"/>
        <v>83.086648467359012</v>
      </c>
      <c r="J370" s="16">
        <f t="shared" si="65"/>
        <v>38.459027623210439</v>
      </c>
      <c r="K370" s="16">
        <f t="shared" si="69"/>
        <v>44.627620844148574</v>
      </c>
      <c r="L370" s="16">
        <f t="shared" si="70"/>
        <v>16.381345866031147</v>
      </c>
      <c r="M370" s="16">
        <f t="shared" si="74"/>
        <v>16.381345866079929</v>
      </c>
      <c r="N370" s="16">
        <f t="shared" si="71"/>
        <v>10.156434436969557</v>
      </c>
      <c r="O370" s="16">
        <f t="shared" si="72"/>
        <v>28.076215482155526</v>
      </c>
      <c r="P370" s="1">
        <f>'App MESURE'!T366</f>
        <v>11.80689037260745</v>
      </c>
      <c r="Q370" s="84">
        <v>10.486284812903227</v>
      </c>
      <c r="R370" s="78">
        <f t="shared" si="66"/>
        <v>264.69093952017158</v>
      </c>
    </row>
    <row r="371" spans="1:18" s="1" customFormat="1" x14ac:dyDescent="0.2">
      <c r="A371" s="17">
        <v>44228</v>
      </c>
      <c r="B371" s="1">
        <f t="shared" si="75"/>
        <v>2</v>
      </c>
      <c r="C371" s="47"/>
      <c r="D371" s="47"/>
      <c r="E371" s="47">
        <v>45.242857139999998</v>
      </c>
      <c r="F371" s="51">
        <v>45.242857142857083</v>
      </c>
      <c r="G371" s="16">
        <f t="shared" si="67"/>
        <v>6.4705474790618309</v>
      </c>
      <c r="H371" s="16">
        <f t="shared" si="68"/>
        <v>38.772309663795255</v>
      </c>
      <c r="I371" s="23">
        <f t="shared" si="73"/>
        <v>67.018584641912668</v>
      </c>
      <c r="J371" s="16">
        <f t="shared" si="65"/>
        <v>40.47838463557553</v>
      </c>
      <c r="K371" s="16">
        <f t="shared" si="69"/>
        <v>26.540200006337137</v>
      </c>
      <c r="L371" s="16">
        <f t="shared" si="70"/>
        <v>0.49712420077956404</v>
      </c>
      <c r="M371" s="16">
        <f t="shared" si="74"/>
        <v>6.7220356298899357</v>
      </c>
      <c r="N371" s="16">
        <f t="shared" si="71"/>
        <v>4.1676620905317598</v>
      </c>
      <c r="O371" s="16">
        <f t="shared" si="72"/>
        <v>10.638209569593592</v>
      </c>
      <c r="P371" s="1">
        <f>'App MESURE'!T367</f>
        <v>3.1768542100794939</v>
      </c>
      <c r="Q371" s="84">
        <v>12.81405423214286</v>
      </c>
      <c r="R371" s="78">
        <f t="shared" si="66"/>
        <v>55.671823800949753</v>
      </c>
    </row>
    <row r="372" spans="1:18" s="1" customFormat="1" x14ac:dyDescent="0.2">
      <c r="A372" s="17">
        <v>44256</v>
      </c>
      <c r="B372" s="1">
        <f t="shared" si="75"/>
        <v>3</v>
      </c>
      <c r="C372" s="47"/>
      <c r="D372" s="47"/>
      <c r="E372" s="47">
        <v>42.871428569999999</v>
      </c>
      <c r="F372" s="51">
        <v>42.87142857142846</v>
      </c>
      <c r="G372" s="16">
        <f t="shared" si="67"/>
        <v>5.9234626281762077</v>
      </c>
      <c r="H372" s="16">
        <f t="shared" si="68"/>
        <v>36.94796594325225</v>
      </c>
      <c r="I372" s="23">
        <f t="shared" si="73"/>
        <v>62.99104174880982</v>
      </c>
      <c r="J372" s="16">
        <f t="shared" si="65"/>
        <v>41.196500928357153</v>
      </c>
      <c r="K372" s="16">
        <f t="shared" si="69"/>
        <v>21.794540820452667</v>
      </c>
      <c r="L372" s="16">
        <f t="shared" si="70"/>
        <v>0</v>
      </c>
      <c r="M372" s="16">
        <f t="shared" si="74"/>
        <v>2.5543735393581759</v>
      </c>
      <c r="N372" s="16">
        <f t="shared" si="71"/>
        <v>1.583711594402069</v>
      </c>
      <c r="O372" s="16">
        <f t="shared" si="72"/>
        <v>7.5071742225782767</v>
      </c>
      <c r="P372" s="1">
        <f>'App MESURE'!T368</f>
        <v>14.764059019331057</v>
      </c>
      <c r="Q372" s="84">
        <v>13.829091709677417</v>
      </c>
      <c r="R372" s="78">
        <f t="shared" si="66"/>
        <v>52.662376953341642</v>
      </c>
    </row>
    <row r="373" spans="1:18" s="1" customFormat="1" x14ac:dyDescent="0.2">
      <c r="A373" s="17">
        <v>44287</v>
      </c>
      <c r="B373" s="1">
        <f t="shared" si="75"/>
        <v>4</v>
      </c>
      <c r="C373" s="47"/>
      <c r="D373" s="47"/>
      <c r="E373" s="47">
        <v>43.526190479999997</v>
      </c>
      <c r="F373" s="51">
        <v>43.526190476190351</v>
      </c>
      <c r="G373" s="16">
        <f t="shared" si="67"/>
        <v>6.0745151723464286</v>
      </c>
      <c r="H373" s="16">
        <f t="shared" si="68"/>
        <v>37.451675303843921</v>
      </c>
      <c r="I373" s="23">
        <f t="shared" si="73"/>
        <v>59.246216124296588</v>
      </c>
      <c r="J373" s="16">
        <f t="shared" si="65"/>
        <v>43.821249656326941</v>
      </c>
      <c r="K373" s="16">
        <f t="shared" si="69"/>
        <v>15.424966467969647</v>
      </c>
      <c r="L373" s="16">
        <f t="shared" si="70"/>
        <v>0</v>
      </c>
      <c r="M373" s="16">
        <f t="shared" si="74"/>
        <v>0.97066194495610691</v>
      </c>
      <c r="N373" s="16">
        <f t="shared" si="71"/>
        <v>0.60181040587278634</v>
      </c>
      <c r="O373" s="16">
        <f t="shared" si="72"/>
        <v>6.676325578219215</v>
      </c>
      <c r="P373" s="1">
        <f>'App MESURE'!T369</f>
        <v>21.611476573341378</v>
      </c>
      <c r="Q373" s="84">
        <v>16.394622833333333</v>
      </c>
      <c r="R373" s="78">
        <f t="shared" si="66"/>
        <v>223.05873524709853</v>
      </c>
    </row>
    <row r="374" spans="1:18" s="1" customFormat="1" x14ac:dyDescent="0.2">
      <c r="A374" s="17">
        <v>44317</v>
      </c>
      <c r="B374" s="1">
        <f t="shared" si="75"/>
        <v>5</v>
      </c>
      <c r="C374" s="47"/>
      <c r="D374" s="47"/>
      <c r="E374" s="47">
        <v>5.2642857139999997</v>
      </c>
      <c r="F374" s="51">
        <v>5.2642857142857062</v>
      </c>
      <c r="G374" s="16">
        <f t="shared" si="67"/>
        <v>0</v>
      </c>
      <c r="H374" s="16">
        <f t="shared" si="68"/>
        <v>5.2642857142857062</v>
      </c>
      <c r="I374" s="23">
        <f t="shared" si="73"/>
        <v>20.689252182255352</v>
      </c>
      <c r="J374" s="16">
        <f t="shared" si="65"/>
        <v>20.024498777310686</v>
      </c>
      <c r="K374" s="16">
        <f t="shared" si="69"/>
        <v>0.6647534049446655</v>
      </c>
      <c r="L374" s="16">
        <f t="shared" si="70"/>
        <v>0</v>
      </c>
      <c r="M374" s="16">
        <f t="shared" si="74"/>
        <v>0.36885153908332058</v>
      </c>
      <c r="N374" s="16">
        <f t="shared" si="71"/>
        <v>0.22868795423165875</v>
      </c>
      <c r="O374" s="16">
        <f t="shared" si="72"/>
        <v>0.22868795423165875</v>
      </c>
      <c r="P374" s="1">
        <f>'App MESURE'!T370</f>
        <v>2.7564975904096145</v>
      </c>
      <c r="Q374" s="84">
        <v>19.246657693548396</v>
      </c>
      <c r="R374" s="78">
        <f t="shared" si="66"/>
        <v>6.3898215567541286</v>
      </c>
    </row>
    <row r="375" spans="1:18" s="1" customFormat="1" x14ac:dyDescent="0.2">
      <c r="A375" s="17">
        <v>44348</v>
      </c>
      <c r="B375" s="1">
        <f t="shared" si="75"/>
        <v>6</v>
      </c>
      <c r="C375" s="47"/>
      <c r="D375" s="47"/>
      <c r="E375" s="47">
        <v>2.9809523809999998</v>
      </c>
      <c r="F375" s="51">
        <v>2.9809523809523761</v>
      </c>
      <c r="G375" s="16">
        <f t="shared" si="67"/>
        <v>0</v>
      </c>
      <c r="H375" s="16">
        <f t="shared" si="68"/>
        <v>2.9809523809523761</v>
      </c>
      <c r="I375" s="23">
        <f t="shared" si="73"/>
        <v>3.6457057858970416</v>
      </c>
      <c r="J375" s="16">
        <f t="shared" si="65"/>
        <v>3.6429642724799409</v>
      </c>
      <c r="K375" s="16">
        <f t="shared" si="69"/>
        <v>2.7415134171007161E-3</v>
      </c>
      <c r="L375" s="16">
        <f t="shared" si="70"/>
        <v>0</v>
      </c>
      <c r="M375" s="16">
        <f t="shared" si="74"/>
        <v>0.14016358485166183</v>
      </c>
      <c r="N375" s="16">
        <f t="shared" si="71"/>
        <v>8.690142260803034E-2</v>
      </c>
      <c r="O375" s="16">
        <f t="shared" si="72"/>
        <v>8.690142260803034E-2</v>
      </c>
      <c r="P375" s="1">
        <f>'App MESURE'!T371</f>
        <v>2.2298492600713978E-2</v>
      </c>
      <c r="Q375" s="84">
        <v>21.58231413333333</v>
      </c>
      <c r="R375" s="78">
        <f t="shared" si="66"/>
        <v>4.1735385655302165E-3</v>
      </c>
    </row>
    <row r="376" spans="1:18" s="1" customFormat="1" x14ac:dyDescent="0.2">
      <c r="A376" s="17">
        <v>44378</v>
      </c>
      <c r="B376" s="1">
        <f t="shared" si="75"/>
        <v>7</v>
      </c>
      <c r="C376" s="47"/>
      <c r="D376" s="47"/>
      <c r="E376" s="47">
        <v>1.2833333330000001</v>
      </c>
      <c r="F376" s="51">
        <v>1.2833333333333301</v>
      </c>
      <c r="G376" s="16">
        <f t="shared" si="67"/>
        <v>0</v>
      </c>
      <c r="H376" s="16">
        <f t="shared" si="68"/>
        <v>1.2833333333333301</v>
      </c>
      <c r="I376" s="23">
        <f t="shared" si="73"/>
        <v>1.2860748467504308</v>
      </c>
      <c r="J376" s="16">
        <f t="shared" si="65"/>
        <v>1.2860087291849385</v>
      </c>
      <c r="K376" s="16">
        <f t="shared" si="69"/>
        <v>6.6117565492351815E-5</v>
      </c>
      <c r="L376" s="16">
        <f t="shared" si="70"/>
        <v>0</v>
      </c>
      <c r="M376" s="16">
        <f t="shared" si="74"/>
        <v>5.3262162243631492E-2</v>
      </c>
      <c r="N376" s="16">
        <f t="shared" si="71"/>
        <v>3.3022540591051523E-2</v>
      </c>
      <c r="O376" s="16">
        <f t="shared" si="72"/>
        <v>3.3022540591051523E-2</v>
      </c>
      <c r="P376" s="1">
        <f>'App MESURE'!T372</f>
        <v>0</v>
      </c>
      <c r="Q376" s="84">
        <v>25.864974483870963</v>
      </c>
      <c r="R376" s="78">
        <f t="shared" si="66"/>
        <v>1.0904881870876454E-3</v>
      </c>
    </row>
    <row r="377" spans="1:18" s="1" customFormat="1" ht="13.5" thickBot="1" x14ac:dyDescent="0.25">
      <c r="A377" s="17">
        <v>44409</v>
      </c>
      <c r="B377" s="4">
        <f t="shared" si="75"/>
        <v>8</v>
      </c>
      <c r="C377" s="48"/>
      <c r="D377" s="48"/>
      <c r="E377" s="48">
        <v>0.67380952400000005</v>
      </c>
      <c r="F377" s="58">
        <v>0.67380952380952208</v>
      </c>
      <c r="G377" s="25">
        <f t="shared" si="67"/>
        <v>0</v>
      </c>
      <c r="H377" s="25">
        <f t="shared" si="68"/>
        <v>0.67380952380952208</v>
      </c>
      <c r="I377" s="24">
        <f t="shared" si="73"/>
        <v>0.67387564137501443</v>
      </c>
      <c r="J377" s="25">
        <f t="shared" si="65"/>
        <v>0.67386414125306371</v>
      </c>
      <c r="K377" s="25">
        <f t="shared" si="69"/>
        <v>1.1500121950724917E-5</v>
      </c>
      <c r="L377" s="25">
        <f t="shared" si="70"/>
        <v>0</v>
      </c>
      <c r="M377" s="25">
        <f t="shared" si="74"/>
        <v>2.0239621652579969E-2</v>
      </c>
      <c r="N377" s="25">
        <f t="shared" si="71"/>
        <v>1.2548565424599581E-2</v>
      </c>
      <c r="O377" s="25">
        <f t="shared" si="72"/>
        <v>1.2548565424599581E-2</v>
      </c>
      <c r="P377" s="4">
        <f>'App MESURE'!T373</f>
        <v>0</v>
      </c>
      <c r="Q377" s="85">
        <v>24.49979129032258</v>
      </c>
      <c r="R377" s="79">
        <f t="shared" si="66"/>
        <v>1.5746649421545606E-4</v>
      </c>
    </row>
    <row r="378" spans="1:18" s="1" customFormat="1" x14ac:dyDescent="0.2">
      <c r="A378" s="17">
        <v>44440</v>
      </c>
      <c r="B378" s="1">
        <f t="shared" si="75"/>
        <v>9</v>
      </c>
      <c r="C378" s="47"/>
      <c r="D378" s="47"/>
      <c r="E378" s="47">
        <v>4.5357142860000002</v>
      </c>
      <c r="F378" s="51">
        <v>4.535714285714274</v>
      </c>
      <c r="G378" s="16">
        <f t="shared" si="67"/>
        <v>0</v>
      </c>
      <c r="H378" s="16">
        <f t="shared" si="68"/>
        <v>4.535714285714274</v>
      </c>
      <c r="I378" s="23">
        <f t="shared" si="73"/>
        <v>4.5357257858362248</v>
      </c>
      <c r="J378" s="16">
        <f t="shared" si="65"/>
        <v>4.531404134945185</v>
      </c>
      <c r="K378" s="16">
        <f t="shared" si="69"/>
        <v>4.3216508910397522E-3</v>
      </c>
      <c r="L378" s="16">
        <f t="shared" si="70"/>
        <v>0</v>
      </c>
      <c r="M378" s="16">
        <f t="shared" si="74"/>
        <v>7.691056227980388E-3</v>
      </c>
      <c r="N378" s="16">
        <f t="shared" si="71"/>
        <v>4.7684548613478404E-3</v>
      </c>
      <c r="O378" s="16">
        <f t="shared" si="72"/>
        <v>4.7684548613478404E-3</v>
      </c>
      <c r="P378" s="1">
        <f>'App MESURE'!T374</f>
        <v>0</v>
      </c>
      <c r="Q378" s="84">
        <v>22.999284866666667</v>
      </c>
      <c r="R378" s="78">
        <f t="shared" si="66"/>
        <v>2.273816176471185E-5</v>
      </c>
    </row>
    <row r="379" spans="1:18" s="1" customFormat="1" x14ac:dyDescent="0.2">
      <c r="A379" s="17">
        <v>44470</v>
      </c>
      <c r="B379" s="1">
        <f t="shared" si="75"/>
        <v>10</v>
      </c>
      <c r="C379" s="47"/>
      <c r="D379" s="47"/>
      <c r="E379" s="47">
        <v>1.14047619</v>
      </c>
      <c r="F379" s="51">
        <v>1.1404761904761891</v>
      </c>
      <c r="G379" s="16">
        <f t="shared" si="67"/>
        <v>0</v>
      </c>
      <c r="H379" s="16">
        <f t="shared" si="68"/>
        <v>1.1404761904761891</v>
      </c>
      <c r="I379" s="23">
        <f t="shared" si="73"/>
        <v>1.1447978413672288</v>
      </c>
      <c r="J379" s="16">
        <f t="shared" si="65"/>
        <v>1.1446942886022975</v>
      </c>
      <c r="K379" s="16">
        <f t="shared" si="69"/>
        <v>1.0355276493134724E-4</v>
      </c>
      <c r="L379" s="16">
        <f t="shared" si="70"/>
        <v>0</v>
      </c>
      <c r="M379" s="16">
        <f t="shared" si="74"/>
        <v>2.9226013666325476E-3</v>
      </c>
      <c r="N379" s="16">
        <f t="shared" si="71"/>
        <v>1.8120128473121794E-3</v>
      </c>
      <c r="O379" s="16">
        <f t="shared" si="72"/>
        <v>1.8120128473121794E-3</v>
      </c>
      <c r="P379" s="1">
        <f>'App MESURE'!T375</f>
        <v>0</v>
      </c>
      <c r="Q379" s="84">
        <v>20.184925645161297</v>
      </c>
      <c r="R379" s="78">
        <f t="shared" si="66"/>
        <v>3.2833905588243918E-6</v>
      </c>
    </row>
    <row r="380" spans="1:18" s="1" customFormat="1" x14ac:dyDescent="0.2">
      <c r="A380" s="17">
        <v>44501</v>
      </c>
      <c r="B380" s="1">
        <f t="shared" si="75"/>
        <v>11</v>
      </c>
      <c r="C380" s="47"/>
      <c r="D380" s="47"/>
      <c r="E380" s="47">
        <v>33.783333329999998</v>
      </c>
      <c r="F380" s="51">
        <v>33.783333333333282</v>
      </c>
      <c r="G380" s="16">
        <f t="shared" si="67"/>
        <v>3.8268533150935111</v>
      </c>
      <c r="H380" s="16">
        <f t="shared" si="68"/>
        <v>29.95648001823977</v>
      </c>
      <c r="I380" s="23">
        <f t="shared" si="73"/>
        <v>29.9565835710047</v>
      </c>
      <c r="J380" s="16">
        <f t="shared" si="65"/>
        <v>25.956663457617797</v>
      </c>
      <c r="K380" s="16">
        <f t="shared" si="69"/>
        <v>3.9999201133869029</v>
      </c>
      <c r="L380" s="16">
        <f t="shared" si="70"/>
        <v>0</v>
      </c>
      <c r="M380" s="16">
        <f t="shared" si="74"/>
        <v>1.1105885193203682E-3</v>
      </c>
      <c r="N380" s="16">
        <f t="shared" si="71"/>
        <v>6.8856488197862828E-4</v>
      </c>
      <c r="O380" s="16">
        <f t="shared" si="72"/>
        <v>3.8275418799754899</v>
      </c>
      <c r="P380" s="1">
        <f>'App MESURE'!T376</f>
        <v>0</v>
      </c>
      <c r="Q380" s="84">
        <v>13.156540966666665</v>
      </c>
      <c r="R380" s="78">
        <f t="shared" si="66"/>
        <v>14.650076842966307</v>
      </c>
    </row>
    <row r="381" spans="1:18" s="1" customFormat="1" x14ac:dyDescent="0.2">
      <c r="A381" s="17">
        <v>44531</v>
      </c>
      <c r="B381" s="1">
        <f t="shared" si="75"/>
        <v>12</v>
      </c>
      <c r="C381" s="47"/>
      <c r="D381" s="47"/>
      <c r="E381" s="47">
        <v>48.48809524</v>
      </c>
      <c r="F381" s="51">
        <v>48.488095238095148</v>
      </c>
      <c r="G381" s="16">
        <f t="shared" si="67"/>
        <v>7.2192188161673352</v>
      </c>
      <c r="H381" s="16">
        <f t="shared" si="68"/>
        <v>41.268876421927814</v>
      </c>
      <c r="I381" s="23">
        <f t="shared" si="73"/>
        <v>45.268796535314721</v>
      </c>
      <c r="J381" s="16">
        <f t="shared" si="65"/>
        <v>33.648335980484511</v>
      </c>
      <c r="K381" s="16">
        <f t="shared" si="69"/>
        <v>11.62046055483021</v>
      </c>
      <c r="L381" s="16">
        <f t="shared" si="70"/>
        <v>0</v>
      </c>
      <c r="M381" s="16">
        <f t="shared" si="74"/>
        <v>4.2202363734173993E-4</v>
      </c>
      <c r="N381" s="16">
        <f t="shared" si="71"/>
        <v>2.6165465515187876E-4</v>
      </c>
      <c r="O381" s="16">
        <f t="shared" si="72"/>
        <v>7.2194804708224867</v>
      </c>
      <c r="P381" s="1">
        <f>'App MESURE'!T377</f>
        <v>1.8054552798272019</v>
      </c>
      <c r="Q381" s="84">
        <v>12.672481435483871</v>
      </c>
      <c r="R381" s="78">
        <f t="shared" si="66"/>
        <v>29.311668768731533</v>
      </c>
    </row>
    <row r="382" spans="1:18" s="1" customFormat="1" x14ac:dyDescent="0.2">
      <c r="A382" s="17">
        <v>44562</v>
      </c>
      <c r="B382" s="1">
        <f t="shared" si="75"/>
        <v>1</v>
      </c>
      <c r="C382" s="47"/>
      <c r="D382" s="47"/>
      <c r="E382" s="47">
        <v>4.0880952380000002</v>
      </c>
      <c r="F382" s="51">
        <v>4.0880952380952325</v>
      </c>
      <c r="G382" s="16">
        <f t="shared" si="67"/>
        <v>0</v>
      </c>
      <c r="H382" s="16">
        <f t="shared" si="68"/>
        <v>4.0880952380952325</v>
      </c>
      <c r="I382" s="23">
        <f t="shared" si="73"/>
        <v>15.708555792925441</v>
      </c>
      <c r="J382" s="16">
        <f t="shared" si="65"/>
        <v>14.912452744225352</v>
      </c>
      <c r="K382" s="16">
        <f t="shared" si="69"/>
        <v>0.79610304870008974</v>
      </c>
      <c r="L382" s="16">
        <f t="shared" si="70"/>
        <v>0</v>
      </c>
      <c r="M382" s="16">
        <f t="shared" si="74"/>
        <v>1.6036898218986116E-4</v>
      </c>
      <c r="N382" s="16">
        <f t="shared" si="71"/>
        <v>9.9428768957713921E-5</v>
      </c>
      <c r="O382" s="16">
        <f t="shared" si="72"/>
        <v>9.9428768957713921E-5</v>
      </c>
      <c r="P382" s="1">
        <f>'App MESURE'!T378</f>
        <v>0.30171926144850159</v>
      </c>
      <c r="Q382" s="84">
        <v>11.813828951612905</v>
      </c>
      <c r="R382" s="78">
        <f t="shared" si="66"/>
        <v>9.0974523465636059E-2</v>
      </c>
    </row>
    <row r="383" spans="1:18" s="1" customFormat="1" x14ac:dyDescent="0.2">
      <c r="A383" s="17">
        <v>44593</v>
      </c>
      <c r="B383" s="1">
        <f t="shared" si="75"/>
        <v>2</v>
      </c>
      <c r="C383" s="47"/>
      <c r="D383" s="47"/>
      <c r="E383" s="47">
        <v>13.68571429</v>
      </c>
      <c r="F383" s="51">
        <v>13.685714285714266</v>
      </c>
      <c r="G383" s="16">
        <f t="shared" si="67"/>
        <v>0</v>
      </c>
      <c r="H383" s="16">
        <f t="shared" si="68"/>
        <v>13.685714285714266</v>
      </c>
      <c r="I383" s="23">
        <f t="shared" si="73"/>
        <v>14.481817334414355</v>
      </c>
      <c r="J383" s="16">
        <f t="shared" si="65"/>
        <v>14.020638715831501</v>
      </c>
      <c r="K383" s="16">
        <f t="shared" si="69"/>
        <v>0.46117861858285458</v>
      </c>
      <c r="L383" s="16">
        <f t="shared" si="70"/>
        <v>0</v>
      </c>
      <c r="M383" s="16">
        <f t="shared" si="74"/>
        <v>6.094021323214724E-5</v>
      </c>
      <c r="N383" s="16">
        <f t="shared" si="71"/>
        <v>3.7782932203931288E-5</v>
      </c>
      <c r="O383" s="16">
        <f t="shared" si="72"/>
        <v>3.7782932203931288E-5</v>
      </c>
      <c r="P383" s="1">
        <f>'App MESURE'!T379</f>
        <v>2.9402827338390787</v>
      </c>
      <c r="Q383" s="84">
        <v>14.234085142857143</v>
      </c>
      <c r="R383" s="78">
        <f t="shared" si="66"/>
        <v>8.645040371333371</v>
      </c>
    </row>
    <row r="384" spans="1:18" s="1" customFormat="1" x14ac:dyDescent="0.2">
      <c r="A384" s="17">
        <v>44621</v>
      </c>
      <c r="B384" s="1">
        <f t="shared" si="75"/>
        <v>3</v>
      </c>
      <c r="C384" s="47"/>
      <c r="D384" s="47"/>
      <c r="E384" s="47">
        <v>88.585714289999999</v>
      </c>
      <c r="F384" s="51">
        <v>88.585714285713991</v>
      </c>
      <c r="G384" s="16">
        <f t="shared" si="67"/>
        <v>16.469676621151809</v>
      </c>
      <c r="H384" s="16">
        <f t="shared" si="68"/>
        <v>72.116037664562185</v>
      </c>
      <c r="I384" s="23">
        <f t="shared" si="73"/>
        <v>72.577216283145034</v>
      </c>
      <c r="J384" s="16">
        <f t="shared" si="65"/>
        <v>42.060458792354147</v>
      </c>
      <c r="K384" s="16">
        <f t="shared" si="69"/>
        <v>30.516757490790887</v>
      </c>
      <c r="L384" s="16">
        <f t="shared" si="70"/>
        <v>3.9893037168128433</v>
      </c>
      <c r="M384" s="16">
        <f t="shared" si="74"/>
        <v>3.9893268740938717</v>
      </c>
      <c r="N384" s="16">
        <f t="shared" si="71"/>
        <v>2.4733826619382002</v>
      </c>
      <c r="O384" s="16">
        <f t="shared" si="72"/>
        <v>18.943059283090008</v>
      </c>
      <c r="P384" s="1">
        <f>'App MESURE'!T380</f>
        <v>2.4421695232178715</v>
      </c>
      <c r="Q384" s="84">
        <v>13.048539709677421</v>
      </c>
      <c r="R384" s="78">
        <f t="shared" si="66"/>
        <v>272.27936286745319</v>
      </c>
    </row>
    <row r="385" spans="1:18" s="1" customFormat="1" x14ac:dyDescent="0.2">
      <c r="A385" s="17">
        <v>44652</v>
      </c>
      <c r="B385" s="1">
        <f t="shared" si="75"/>
        <v>4</v>
      </c>
      <c r="C385" s="47"/>
      <c r="D385" s="47"/>
      <c r="E385" s="47">
        <v>32.614285709999997</v>
      </c>
      <c r="F385" s="51">
        <v>32.614285714285607</v>
      </c>
      <c r="G385" s="16">
        <f t="shared" si="67"/>
        <v>3.557155863502298</v>
      </c>
      <c r="H385" s="16">
        <f t="shared" si="68"/>
        <v>29.057129850783308</v>
      </c>
      <c r="I385" s="23">
        <f t="shared" si="73"/>
        <v>55.584583624761351</v>
      </c>
      <c r="J385" s="16">
        <f t="shared" si="65"/>
        <v>40.597404756374814</v>
      </c>
      <c r="K385" s="16">
        <f t="shared" si="69"/>
        <v>14.987178868386536</v>
      </c>
      <c r="L385" s="16">
        <f t="shared" si="70"/>
        <v>0</v>
      </c>
      <c r="M385" s="16">
        <f t="shared" si="74"/>
        <v>1.5159442121556714</v>
      </c>
      <c r="N385" s="16">
        <f t="shared" si="71"/>
        <v>0.93988541153651628</v>
      </c>
      <c r="O385" s="16">
        <f t="shared" si="72"/>
        <v>4.4970412750388142</v>
      </c>
      <c r="P385" s="1">
        <f>'App MESURE'!T381</f>
        <v>1.2525584474740732</v>
      </c>
      <c r="Q385" s="84">
        <v>15.090381850000002</v>
      </c>
      <c r="R385" s="78">
        <f t="shared" si="66"/>
        <v>10.526668818362495</v>
      </c>
    </row>
    <row r="386" spans="1:18" s="1" customFormat="1" x14ac:dyDescent="0.2">
      <c r="A386" s="17">
        <v>44682</v>
      </c>
      <c r="B386" s="1">
        <f t="shared" si="75"/>
        <v>5</v>
      </c>
      <c r="C386" s="47"/>
      <c r="D386" s="47"/>
      <c r="E386" s="47">
        <v>14.99285714</v>
      </c>
      <c r="F386" s="51">
        <v>14.99285714285709</v>
      </c>
      <c r="G386" s="16">
        <f t="shared" si="67"/>
        <v>0</v>
      </c>
      <c r="H386" s="16">
        <f t="shared" si="68"/>
        <v>14.99285714285709</v>
      </c>
      <c r="I386" s="23">
        <f t="shared" si="73"/>
        <v>29.980036011243627</v>
      </c>
      <c r="J386" s="16">
        <f t="shared" si="65"/>
        <v>28.480856984514787</v>
      </c>
      <c r="K386" s="16">
        <f t="shared" si="69"/>
        <v>1.4991790267288394</v>
      </c>
      <c r="L386" s="16">
        <f t="shared" si="70"/>
        <v>0</v>
      </c>
      <c r="M386" s="16">
        <f t="shared" si="74"/>
        <v>0.57605880061915515</v>
      </c>
      <c r="N386" s="16">
        <f t="shared" si="71"/>
        <v>0.35715645638387622</v>
      </c>
      <c r="O386" s="16">
        <f t="shared" si="72"/>
        <v>0.35715645638387622</v>
      </c>
      <c r="P386" s="1">
        <f>'App MESURE'!T382</f>
        <v>0.43221654636654666</v>
      </c>
      <c r="Q386" s="84">
        <v>21.162549419354839</v>
      </c>
      <c r="R386" s="78">
        <f t="shared" si="66"/>
        <v>5.6340171082065833E-3</v>
      </c>
    </row>
    <row r="387" spans="1:18" s="1" customFormat="1" x14ac:dyDescent="0.2">
      <c r="A387" s="17">
        <v>44713</v>
      </c>
      <c r="B387" s="1">
        <f t="shared" si="75"/>
        <v>6</v>
      </c>
      <c r="C387" s="47"/>
      <c r="D387" s="47"/>
      <c r="E387" s="47">
        <v>2.0119047619999999</v>
      </c>
      <c r="F387" s="51">
        <v>2.0119047619047592</v>
      </c>
      <c r="G387" s="16">
        <f t="shared" si="67"/>
        <v>0</v>
      </c>
      <c r="H387" s="16">
        <f t="shared" si="68"/>
        <v>2.0119047619047592</v>
      </c>
      <c r="I387" s="23">
        <f t="shared" si="73"/>
        <v>3.5110837886335986</v>
      </c>
      <c r="J387" s="16">
        <f t="shared" si="65"/>
        <v>3.5090044336829673</v>
      </c>
      <c r="K387" s="16">
        <f t="shared" si="69"/>
        <v>2.0793549506312736E-3</v>
      </c>
      <c r="L387" s="16">
        <f t="shared" si="70"/>
        <v>0</v>
      </c>
      <c r="M387" s="16">
        <f t="shared" si="74"/>
        <v>0.21890234423527893</v>
      </c>
      <c r="N387" s="16">
        <f t="shared" si="71"/>
        <v>0.13571945342587294</v>
      </c>
      <c r="O387" s="16">
        <f t="shared" si="72"/>
        <v>0.13571945342587294</v>
      </c>
      <c r="P387" s="1">
        <f>'App MESURE'!T383</f>
        <v>1.1421199457632862</v>
      </c>
      <c r="Q387" s="84">
        <v>22.743122266666667</v>
      </c>
      <c r="R387" s="78">
        <f t="shared" si="66"/>
        <v>1.0128419509769877</v>
      </c>
    </row>
    <row r="388" spans="1:18" s="1" customFormat="1" x14ac:dyDescent="0.2">
      <c r="A388" s="17">
        <v>44743</v>
      </c>
      <c r="B388" s="1">
        <f t="shared" si="75"/>
        <v>7</v>
      </c>
      <c r="C388" s="47"/>
      <c r="D388" s="47"/>
      <c r="E388" s="47">
        <v>3.5309523810000001</v>
      </c>
      <c r="F388" s="51">
        <v>3.5309523809523702</v>
      </c>
      <c r="G388" s="16">
        <f t="shared" si="67"/>
        <v>0</v>
      </c>
      <c r="H388" s="16">
        <f t="shared" si="68"/>
        <v>3.5309523809523702</v>
      </c>
      <c r="I388" s="23">
        <f t="shared" si="73"/>
        <v>3.5330317359030015</v>
      </c>
      <c r="J388" s="16">
        <f t="shared" si="65"/>
        <v>3.5319693926087816</v>
      </c>
      <c r="K388" s="16">
        <f t="shared" si="69"/>
        <v>1.0623432942198363E-3</v>
      </c>
      <c r="L388" s="16">
        <f t="shared" si="70"/>
        <v>0</v>
      </c>
      <c r="M388" s="16">
        <f t="shared" si="74"/>
        <v>8.3182890809405996E-2</v>
      </c>
      <c r="N388" s="16">
        <f t="shared" si="71"/>
        <v>5.1573392301831715E-2</v>
      </c>
      <c r="O388" s="16">
        <f t="shared" si="72"/>
        <v>5.1573392301831715E-2</v>
      </c>
      <c r="P388" s="1">
        <f>'App MESURE'!T384</f>
        <v>0.59797063385400195</v>
      </c>
      <c r="Q388" s="84">
        <v>27.717718258064519</v>
      </c>
      <c r="R388" s="78">
        <f t="shared" si="66"/>
        <v>0.29854994557582071</v>
      </c>
    </row>
    <row r="389" spans="1:18" s="1" customFormat="1" ht="13.5" thickBot="1" x14ac:dyDescent="0.25">
      <c r="A389" s="17">
        <v>44774</v>
      </c>
      <c r="B389" s="4">
        <f t="shared" si="75"/>
        <v>8</v>
      </c>
      <c r="C389" s="48"/>
      <c r="D389" s="48"/>
      <c r="E389" s="48">
        <v>1.457142857</v>
      </c>
      <c r="F389" s="58">
        <v>1.4571428571428549</v>
      </c>
      <c r="G389" s="25">
        <f t="shared" si="67"/>
        <v>0</v>
      </c>
      <c r="H389" s="25">
        <f t="shared" si="68"/>
        <v>1.4571428571428549</v>
      </c>
      <c r="I389" s="24">
        <f t="shared" si="73"/>
        <v>1.4582052004370747</v>
      </c>
      <c r="J389" s="25">
        <f t="shared" si="65"/>
        <v>1.4580982836697309</v>
      </c>
      <c r="K389" s="25">
        <f t="shared" si="69"/>
        <v>1.0691676734375655E-4</v>
      </c>
      <c r="L389" s="25">
        <f t="shared" si="70"/>
        <v>0</v>
      </c>
      <c r="M389" s="25">
        <f t="shared" si="74"/>
        <v>3.1609498507574281E-2</v>
      </c>
      <c r="N389" s="25">
        <f t="shared" si="71"/>
        <v>1.9597889074696055E-2</v>
      </c>
      <c r="O389" s="25">
        <f t="shared" si="72"/>
        <v>1.9597889074696055E-2</v>
      </c>
      <c r="P389" s="4">
        <f>'App MESURE'!T385</f>
        <v>0.28221572625495017</v>
      </c>
      <c r="Q389" s="85">
        <v>25.116682516129032</v>
      </c>
      <c r="R389" s="79">
        <f t="shared" si="66"/>
        <v>6.8968128405234461E-2</v>
      </c>
    </row>
    <row r="390" spans="1:18" s="1" customFormat="1" x14ac:dyDescent="0.2">
      <c r="A390" s="17">
        <v>44805</v>
      </c>
      <c r="B390" s="1">
        <f t="shared" si="75"/>
        <v>9</v>
      </c>
      <c r="C390" s="47"/>
      <c r="D390" s="47"/>
      <c r="E390" s="47">
        <v>6.3047619050000003</v>
      </c>
      <c r="F390" s="51">
        <v>6.3047619047618824</v>
      </c>
      <c r="G390" s="16">
        <f t="shared" si="67"/>
        <v>0</v>
      </c>
      <c r="H390" s="16">
        <f t="shared" si="68"/>
        <v>6.3047619047618824</v>
      </c>
      <c r="I390" s="23">
        <f t="shared" si="73"/>
        <v>6.3048688215292259</v>
      </c>
      <c r="J390" s="16">
        <f t="shared" si="65"/>
        <v>6.2910983847526403</v>
      </c>
      <c r="K390" s="16">
        <f t="shared" si="69"/>
        <v>1.3770436776585626E-2</v>
      </c>
      <c r="L390" s="16">
        <f t="shared" si="70"/>
        <v>0</v>
      </c>
      <c r="M390" s="16">
        <f t="shared" si="74"/>
        <v>1.2011609432878226E-2</v>
      </c>
      <c r="N390" s="16">
        <f t="shared" si="71"/>
        <v>7.4471978483844998E-3</v>
      </c>
      <c r="O390" s="16">
        <f t="shared" si="72"/>
        <v>7.4471978483844998E-3</v>
      </c>
      <c r="P390" s="1">
        <f>'App MESURE'!T386</f>
        <v>1.6944464041694467</v>
      </c>
      <c r="Q390" s="84">
        <v>21.774424233333335</v>
      </c>
      <c r="R390" s="78">
        <f t="shared" si="66"/>
        <v>2.8459663221278935</v>
      </c>
    </row>
    <row r="391" spans="1:18" s="1" customFormat="1" x14ac:dyDescent="0.2">
      <c r="A391" s="17">
        <v>44835</v>
      </c>
      <c r="B391" s="1">
        <f t="shared" si="75"/>
        <v>10</v>
      </c>
      <c r="C391" s="47"/>
      <c r="D391" s="47"/>
      <c r="E391" s="47">
        <v>23.609523809999999</v>
      </c>
      <c r="F391" s="51">
        <v>23.609523809523708</v>
      </c>
      <c r="G391" s="16">
        <f t="shared" si="67"/>
        <v>1.4797714196776175</v>
      </c>
      <c r="H391" s="16">
        <f t="shared" si="68"/>
        <v>22.129752389846089</v>
      </c>
      <c r="I391" s="23">
        <f t="shared" si="73"/>
        <v>22.143522826622675</v>
      </c>
      <c r="J391" s="16">
        <f t="shared" ref="J391:J401" si="76">I391/SQRT(1+(I391/($K$2*(300+(25*Q391)+0.05*(Q391)^3)))^2)</f>
        <v>21.667534221420052</v>
      </c>
      <c r="K391" s="16">
        <f t="shared" si="69"/>
        <v>0.47598860520262321</v>
      </c>
      <c r="L391" s="16">
        <f t="shared" si="70"/>
        <v>0</v>
      </c>
      <c r="M391" s="16">
        <f t="shared" si="74"/>
        <v>4.564411584493726E-3</v>
      </c>
      <c r="N391" s="16">
        <f t="shared" si="71"/>
        <v>2.8299351823861101E-3</v>
      </c>
      <c r="O391" s="16">
        <f t="shared" si="72"/>
        <v>1.4826013548600037</v>
      </c>
      <c r="P391" s="1">
        <f>'App MESURE'!T387</f>
        <v>13.196940676202512</v>
      </c>
      <c r="Q391" s="84">
        <v>23.167789580645163</v>
      </c>
      <c r="R391" s="78">
        <f t="shared" ref="R391:R401" si="77">(P391-O391)^2</f>
        <v>137.22574573555127</v>
      </c>
    </row>
    <row r="392" spans="1:18" s="1" customFormat="1" x14ac:dyDescent="0.2">
      <c r="A392" s="17">
        <v>44866</v>
      </c>
      <c r="B392" s="1">
        <f t="shared" si="75"/>
        <v>11</v>
      </c>
      <c r="C392" s="47"/>
      <c r="D392" s="47"/>
      <c r="E392" s="47">
        <v>5.9238095240000002</v>
      </c>
      <c r="F392" s="51">
        <v>5.9238095238095143</v>
      </c>
      <c r="G392" s="16">
        <f t="shared" si="67"/>
        <v>0</v>
      </c>
      <c r="H392" s="16">
        <f t="shared" si="68"/>
        <v>5.9238095238095143</v>
      </c>
      <c r="I392" s="23">
        <f t="shared" si="73"/>
        <v>6.3997981290121375</v>
      </c>
      <c r="J392" s="16">
        <f t="shared" si="76"/>
        <v>6.3718251942328825</v>
      </c>
      <c r="K392" s="16">
        <f t="shared" si="69"/>
        <v>2.7972934779254999E-2</v>
      </c>
      <c r="L392" s="16">
        <f t="shared" si="70"/>
        <v>0</v>
      </c>
      <c r="M392" s="16">
        <f t="shared" si="74"/>
        <v>1.7344764021076159E-3</v>
      </c>
      <c r="N392" s="16">
        <f t="shared" si="71"/>
        <v>1.0753753693067219E-3</v>
      </c>
      <c r="O392" s="16">
        <f t="shared" si="72"/>
        <v>1.0753753693067219E-3</v>
      </c>
      <c r="P392" s="1">
        <f>'App MESURE'!T388</f>
        <v>8.9631359837289856E-2</v>
      </c>
      <c r="Q392" s="84">
        <v>17.058111633333333</v>
      </c>
      <c r="R392" s="78">
        <f t="shared" si="77"/>
        <v>7.8421623850936685E-3</v>
      </c>
    </row>
    <row r="393" spans="1:18" s="1" customFormat="1" x14ac:dyDescent="0.2">
      <c r="A393" s="17">
        <v>44896</v>
      </c>
      <c r="B393" s="1">
        <f t="shared" si="75"/>
        <v>12</v>
      </c>
      <c r="C393" s="47"/>
      <c r="D393" s="47"/>
      <c r="E393" s="47">
        <v>83.973809520000003</v>
      </c>
      <c r="F393" s="51">
        <v>83.973809523809351</v>
      </c>
      <c r="G393" s="16">
        <f t="shared" si="67"/>
        <v>15.405717428214659</v>
      </c>
      <c r="H393" s="16">
        <f t="shared" si="68"/>
        <v>68.568092095594693</v>
      </c>
      <c r="I393" s="23">
        <f t="shared" si="73"/>
        <v>68.59606503037395</v>
      </c>
      <c r="J393" s="16">
        <f t="shared" si="76"/>
        <v>43.979122420710752</v>
      </c>
      <c r="K393" s="16">
        <f t="shared" si="69"/>
        <v>24.616942609663198</v>
      </c>
      <c r="L393" s="16">
        <f t="shared" si="70"/>
        <v>0</v>
      </c>
      <c r="M393" s="16">
        <f t="shared" si="74"/>
        <v>6.5910103280089399E-4</v>
      </c>
      <c r="N393" s="16">
        <f t="shared" si="71"/>
        <v>4.0864264033655426E-4</v>
      </c>
      <c r="O393" s="16">
        <f t="shared" si="72"/>
        <v>15.406126070854995</v>
      </c>
      <c r="P393" s="1">
        <f>'App MESURE'!T389</f>
        <v>18.830939325068652</v>
      </c>
      <c r="Q393" s="84">
        <v>14.565975983870969</v>
      </c>
      <c r="R393" s="78">
        <f t="shared" si="77"/>
        <v>11.729345826237537</v>
      </c>
    </row>
    <row r="394" spans="1:18" s="1" customFormat="1" x14ac:dyDescent="0.2">
      <c r="A394" s="17">
        <v>44927</v>
      </c>
      <c r="B394" s="1">
        <f t="shared" si="75"/>
        <v>1</v>
      </c>
      <c r="C394" s="47"/>
      <c r="D394" s="47"/>
      <c r="E394" s="47" t="e">
        <f>#REF!</f>
        <v>#REF!</v>
      </c>
      <c r="F394" s="51"/>
      <c r="G394" s="16">
        <f t="shared" si="67"/>
        <v>0</v>
      </c>
      <c r="H394" s="16">
        <f t="shared" si="68"/>
        <v>0</v>
      </c>
      <c r="I394" s="23">
        <f t="shared" si="73"/>
        <v>24.616942609663198</v>
      </c>
      <c r="J394" s="16">
        <f t="shared" si="76"/>
        <v>21.355620590289952</v>
      </c>
      <c r="K394" s="16">
        <f t="shared" si="69"/>
        <v>3.261322019373246</v>
      </c>
      <c r="L394" s="16">
        <f t="shared" si="70"/>
        <v>0</v>
      </c>
      <c r="M394" s="16">
        <f t="shared" si="74"/>
        <v>2.5045839246433973E-4</v>
      </c>
      <c r="N394" s="16">
        <f t="shared" si="71"/>
        <v>1.5528420332789063E-4</v>
      </c>
      <c r="O394" s="16">
        <f t="shared" si="72"/>
        <v>1.5528420332789063E-4</v>
      </c>
      <c r="P394" s="1">
        <f>'App MESURE'!T390</f>
        <v>0.34579144357068392</v>
      </c>
      <c r="Q394" s="84">
        <v>10.329413612903227</v>
      </c>
      <c r="R394" s="78">
        <f t="shared" si="77"/>
        <v>0.11946435466221633</v>
      </c>
    </row>
    <row r="395" spans="1:18" s="1" customFormat="1" x14ac:dyDescent="0.2">
      <c r="A395" s="17">
        <v>44958</v>
      </c>
      <c r="B395" s="1">
        <f t="shared" si="75"/>
        <v>2</v>
      </c>
      <c r="C395" s="47"/>
      <c r="D395" s="47"/>
      <c r="E395" s="47" t="e">
        <f>#REF!</f>
        <v>#REF!</v>
      </c>
      <c r="F395" s="51"/>
      <c r="G395" s="16">
        <f t="shared" si="67"/>
        <v>0</v>
      </c>
      <c r="H395" s="16">
        <f t="shared" si="68"/>
        <v>0</v>
      </c>
      <c r="I395" s="23">
        <f t="shared" si="73"/>
        <v>3.261322019373246</v>
      </c>
      <c r="J395" s="16">
        <f t="shared" si="76"/>
        <v>3.2544415090237693</v>
      </c>
      <c r="K395" s="16">
        <f t="shared" si="69"/>
        <v>6.8805103494766762E-3</v>
      </c>
      <c r="L395" s="16">
        <f t="shared" si="70"/>
        <v>0</v>
      </c>
      <c r="M395" s="16">
        <f t="shared" si="74"/>
        <v>9.5174189136449104E-5</v>
      </c>
      <c r="N395" s="16">
        <f t="shared" si="71"/>
        <v>5.9007997264598442E-5</v>
      </c>
      <c r="O395" s="16">
        <f t="shared" si="72"/>
        <v>5.9007997264598442E-5</v>
      </c>
      <c r="P395" s="1">
        <f>'App MESURE'!T391</f>
        <v>15.745104962568494</v>
      </c>
      <c r="Q395" s="84">
        <v>12.622314392857147</v>
      </c>
      <c r="R395" s="78">
        <f t="shared" si="77"/>
        <v>247.90647211155979</v>
      </c>
    </row>
    <row r="396" spans="1:18" s="1" customFormat="1" x14ac:dyDescent="0.2">
      <c r="A396" s="17">
        <v>44986</v>
      </c>
      <c r="B396" s="1">
        <f t="shared" si="75"/>
        <v>3</v>
      </c>
      <c r="C396" s="47"/>
      <c r="D396" s="47"/>
      <c r="E396" s="47" t="e">
        <f>#REF!</f>
        <v>#REF!</v>
      </c>
      <c r="F396" s="51"/>
      <c r="G396" s="16">
        <f t="shared" si="67"/>
        <v>0</v>
      </c>
      <c r="H396" s="16">
        <f t="shared" si="68"/>
        <v>0</v>
      </c>
      <c r="I396" s="23">
        <f t="shared" si="73"/>
        <v>6.8805103494766762E-3</v>
      </c>
      <c r="J396" s="16">
        <f t="shared" si="76"/>
        <v>6.8805103096141167E-3</v>
      </c>
      <c r="K396" s="16">
        <f t="shared" si="69"/>
        <v>3.9862559433889722E-11</v>
      </c>
      <c r="L396" s="16">
        <f t="shared" si="70"/>
        <v>0</v>
      </c>
      <c r="M396" s="16">
        <f t="shared" si="74"/>
        <v>3.6166191871850662E-5</v>
      </c>
      <c r="N396" s="16">
        <f t="shared" si="71"/>
        <v>2.242303896054741E-5</v>
      </c>
      <c r="O396" s="16">
        <f t="shared" si="72"/>
        <v>2.242303896054741E-5</v>
      </c>
      <c r="P396" s="1">
        <f>'App MESURE'!T392</f>
        <v>0.6097592767435831</v>
      </c>
      <c r="Q396" s="84">
        <v>16.130828935483869</v>
      </c>
      <c r="R396" s="78">
        <f t="shared" si="77"/>
        <v>0.37177903076561236</v>
      </c>
    </row>
    <row r="397" spans="1:18" s="1" customFormat="1" x14ac:dyDescent="0.2">
      <c r="A397" s="17">
        <v>45017</v>
      </c>
      <c r="B397" s="1">
        <f t="shared" si="75"/>
        <v>4</v>
      </c>
      <c r="C397" s="47"/>
      <c r="D397" s="47"/>
      <c r="E397" s="47" t="e">
        <f>#REF!</f>
        <v>#REF!</v>
      </c>
      <c r="F397" s="51"/>
      <c r="G397" s="16">
        <f t="shared" si="67"/>
        <v>0</v>
      </c>
      <c r="H397" s="16">
        <f t="shared" si="68"/>
        <v>0</v>
      </c>
      <c r="I397" s="23">
        <f t="shared" si="73"/>
        <v>3.9862559433889722E-11</v>
      </c>
      <c r="J397" s="16">
        <f t="shared" si="76"/>
        <v>3.9862559433889722E-11</v>
      </c>
      <c r="K397" s="16">
        <f t="shared" si="69"/>
        <v>0</v>
      </c>
      <c r="L397" s="16">
        <f t="shared" si="70"/>
        <v>0</v>
      </c>
      <c r="M397" s="16">
        <f t="shared" si="74"/>
        <v>1.3743152911303252E-5</v>
      </c>
      <c r="N397" s="16">
        <f t="shared" si="71"/>
        <v>8.5207548050080164E-6</v>
      </c>
      <c r="O397" s="16">
        <f t="shared" si="72"/>
        <v>8.5207548050080164E-6</v>
      </c>
      <c r="P397" s="1">
        <f>'App MESURE'!T393</f>
        <v>0.42359831993305158</v>
      </c>
      <c r="Q397" s="84">
        <v>19.945212766666664</v>
      </c>
      <c r="R397" s="78">
        <f t="shared" si="77"/>
        <v>0.17942831796786726</v>
      </c>
    </row>
    <row r="398" spans="1:18" s="1" customFormat="1" x14ac:dyDescent="0.2">
      <c r="A398" s="17">
        <v>45047</v>
      </c>
      <c r="B398" s="1">
        <f t="shared" si="75"/>
        <v>5</v>
      </c>
      <c r="C398" s="47"/>
      <c r="D398" s="47"/>
      <c r="E398" s="47" t="e">
        <f>#REF!</f>
        <v>#REF!</v>
      </c>
      <c r="F398" s="51"/>
      <c r="G398" s="16">
        <f t="shared" ref="G398:G401" si="78">IF((F398-$J$2)&gt;0,$I$2*(F398-$J$2),0)</f>
        <v>0</v>
      </c>
      <c r="H398" s="16">
        <f t="shared" ref="H398:H401" si="79">F398-G398</f>
        <v>0</v>
      </c>
      <c r="I398" s="23">
        <f t="shared" si="73"/>
        <v>0</v>
      </c>
      <c r="J398" s="16">
        <f t="shared" si="76"/>
        <v>0</v>
      </c>
      <c r="K398" s="16">
        <f t="shared" ref="K398:K401" si="80">I398-J398</f>
        <v>0</v>
      </c>
      <c r="L398" s="16">
        <f t="shared" ref="L398:L401" si="81">IF(K398&gt;$N$2,(K398-$N$2)/$L$2,0)</f>
        <v>0</v>
      </c>
      <c r="M398" s="16">
        <f t="shared" si="74"/>
        <v>5.2223981062952357E-6</v>
      </c>
      <c r="N398" s="16">
        <f t="shared" ref="N398:N401" si="82">$M$2*M398</f>
        <v>3.2378868259030463E-6</v>
      </c>
      <c r="O398" s="16">
        <f t="shared" ref="O398:O401" si="83">N398+G398</f>
        <v>3.2378868259030463E-6</v>
      </c>
      <c r="P398" s="1">
        <f>'App MESURE'!T394</f>
        <v>2.8172257777477063</v>
      </c>
      <c r="Q398" s="84">
        <v>18.929011161290322</v>
      </c>
      <c r="R398" s="78">
        <f t="shared" si="77"/>
        <v>7.9367428391001908</v>
      </c>
    </row>
    <row r="399" spans="1:18" s="1" customFormat="1" x14ac:dyDescent="0.2">
      <c r="A399" s="17">
        <v>45078</v>
      </c>
      <c r="B399" s="1">
        <f t="shared" si="75"/>
        <v>6</v>
      </c>
      <c r="C399" s="47"/>
      <c r="D399" s="47"/>
      <c r="E399" s="47" t="e">
        <f>#REF!</f>
        <v>#REF!</v>
      </c>
      <c r="F399" s="51"/>
      <c r="G399" s="16">
        <f t="shared" si="78"/>
        <v>0</v>
      </c>
      <c r="H399" s="16">
        <f t="shared" si="79"/>
        <v>0</v>
      </c>
      <c r="I399" s="23">
        <f t="shared" ref="I399:I401" si="84">H399+K398-L398</f>
        <v>0</v>
      </c>
      <c r="J399" s="16">
        <f t="shared" si="76"/>
        <v>0</v>
      </c>
      <c r="K399" s="16">
        <f t="shared" si="80"/>
        <v>0</v>
      </c>
      <c r="L399" s="16">
        <f t="shared" si="81"/>
        <v>0</v>
      </c>
      <c r="M399" s="16">
        <f t="shared" ref="M399:M401" si="85">L399+M398-N398</f>
        <v>1.9845112803921894E-6</v>
      </c>
      <c r="N399" s="16">
        <f t="shared" si="82"/>
        <v>1.2303969938431575E-6</v>
      </c>
      <c r="O399" s="16">
        <f t="shared" si="83"/>
        <v>1.2303969938431575E-6</v>
      </c>
      <c r="P399" s="1">
        <f>'App MESURE'!T395</f>
        <v>0.65334985858200645</v>
      </c>
      <c r="Q399" s="84">
        <v>24.155108700000003</v>
      </c>
      <c r="R399" s="78">
        <f t="shared" si="77"/>
        <v>0.42686442995123786</v>
      </c>
    </row>
    <row r="400" spans="1:18" s="1" customFormat="1" x14ac:dyDescent="0.2">
      <c r="A400" s="17">
        <v>45108</v>
      </c>
      <c r="B400" s="1">
        <f t="shared" si="75"/>
        <v>7</v>
      </c>
      <c r="C400" s="47"/>
      <c r="D400" s="47"/>
      <c r="E400" s="47" t="e">
        <f>#REF!</f>
        <v>#REF!</v>
      </c>
      <c r="F400" s="51"/>
      <c r="G400" s="16">
        <f t="shared" si="78"/>
        <v>0</v>
      </c>
      <c r="H400" s="16">
        <f t="shared" si="79"/>
        <v>0</v>
      </c>
      <c r="I400" s="23">
        <f t="shared" si="84"/>
        <v>0</v>
      </c>
      <c r="J400" s="16">
        <f t="shared" si="76"/>
        <v>0</v>
      </c>
      <c r="K400" s="16">
        <f t="shared" si="80"/>
        <v>0</v>
      </c>
      <c r="L400" s="16">
        <f t="shared" si="81"/>
        <v>0</v>
      </c>
      <c r="M400" s="16">
        <f t="shared" si="85"/>
        <v>7.5411428654903199E-7</v>
      </c>
      <c r="N400" s="16">
        <f t="shared" si="82"/>
        <v>4.6755085766039984E-7</v>
      </c>
      <c r="O400" s="16">
        <f t="shared" si="83"/>
        <v>4.6755085766039984E-7</v>
      </c>
      <c r="P400" s="1">
        <f>'App MESURE'!T396</f>
        <v>1.9686727621461089E-2</v>
      </c>
      <c r="Q400" s="84">
        <v>26.114463451612899</v>
      </c>
      <c r="R400" s="78">
        <f t="shared" si="77"/>
        <v>3.8754883556743483E-4</v>
      </c>
    </row>
    <row r="401" spans="1:18" s="1" customFormat="1" ht="13.5" thickBot="1" x14ac:dyDescent="0.25">
      <c r="A401" s="17">
        <v>45139</v>
      </c>
      <c r="B401" s="4">
        <f t="shared" si="75"/>
        <v>8</v>
      </c>
      <c r="C401" s="48"/>
      <c r="D401" s="48"/>
      <c r="E401" s="48" t="e">
        <f>#REF!</f>
        <v>#REF!</v>
      </c>
      <c r="F401" s="58"/>
      <c r="G401" s="25">
        <f t="shared" si="78"/>
        <v>0</v>
      </c>
      <c r="H401" s="25">
        <f t="shared" si="79"/>
        <v>0</v>
      </c>
      <c r="I401" s="24">
        <f t="shared" si="84"/>
        <v>0</v>
      </c>
      <c r="J401" s="25">
        <f t="shared" si="76"/>
        <v>0</v>
      </c>
      <c r="K401" s="25">
        <f t="shared" si="80"/>
        <v>0</v>
      </c>
      <c r="L401" s="25">
        <f t="shared" si="81"/>
        <v>0</v>
      </c>
      <c r="M401" s="25">
        <f t="shared" si="85"/>
        <v>2.8656342888863215E-7</v>
      </c>
      <c r="N401" s="25">
        <f t="shared" si="82"/>
        <v>1.7766932591095192E-7</v>
      </c>
      <c r="O401" s="25">
        <f t="shared" si="83"/>
        <v>1.7766932591095192E-7</v>
      </c>
      <c r="P401" s="4">
        <f>'App MESURE'!T397</f>
        <v>1.9409687773263735</v>
      </c>
      <c r="Q401" s="85">
        <v>28.389989999999997</v>
      </c>
      <c r="R401" s="79">
        <f t="shared" si="77"/>
        <v>3.7673591048546404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20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20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20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20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20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20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20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20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20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20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20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20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20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20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  <c r="S478"/>
      <c r="T478"/>
    </row>
    <row r="479" spans="1:20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  <c r="S479"/>
      <c r="T479"/>
    </row>
    <row r="480" spans="1:20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  <c r="S480"/>
      <c r="T480"/>
    </row>
    <row r="481" spans="1:20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  <c r="S481"/>
      <c r="T481"/>
    </row>
    <row r="482" spans="1:20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  <c r="S482"/>
      <c r="T482"/>
    </row>
    <row r="483" spans="1:20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  <c r="S483"/>
      <c r="T483"/>
    </row>
    <row r="484" spans="1:20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  <c r="S484"/>
      <c r="T484"/>
    </row>
    <row r="485" spans="1:20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  <c r="S485"/>
      <c r="T485"/>
    </row>
    <row r="486" spans="1:20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  <c r="S486"/>
      <c r="T486"/>
    </row>
    <row r="487" spans="1:20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  <c r="S487"/>
      <c r="T487"/>
    </row>
    <row r="488" spans="1:20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  <c r="S488"/>
      <c r="T488"/>
    </row>
    <row r="489" spans="1:20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  <c r="S489"/>
      <c r="T489"/>
    </row>
    <row r="490" spans="1:20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  <c r="S490"/>
      <c r="T490"/>
    </row>
    <row r="491" spans="1:20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  <c r="S491"/>
      <c r="T491"/>
    </row>
    <row r="492" spans="1:20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  <c r="S492"/>
      <c r="T492"/>
    </row>
    <row r="493" spans="1:20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  <c r="S493"/>
      <c r="T493"/>
    </row>
    <row r="494" spans="1:20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  <c r="S494"/>
      <c r="T494"/>
    </row>
    <row r="495" spans="1:20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  <c r="S495"/>
      <c r="T495"/>
    </row>
    <row r="496" spans="1:20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  <c r="S496"/>
      <c r="T496"/>
    </row>
    <row r="497" spans="1:20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  <c r="S497"/>
      <c r="T497"/>
    </row>
    <row r="498" spans="1:20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  <c r="S498"/>
      <c r="T498"/>
    </row>
    <row r="499" spans="1:20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  <c r="S499"/>
      <c r="T499"/>
    </row>
    <row r="500" spans="1:20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20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20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20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20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20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20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20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20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20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20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20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20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2025-02-09T12:38:18Z</dcterms:modified>
</cp:coreProperties>
</file>