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08C8ECEB-75D9-46A4-9EF3-84D525F4D006}" xr6:coauthVersionLast="47" xr6:coauthVersionMax="47" xr10:uidLastSave="{00000000-0000-0000-0000-000000000000}"/>
  <bookViews>
    <workbookView xWindow="-120" yWindow="-120" windowWidth="20730" windowHeight="11040" tabRatio="914" activeTab="6" xr2:uid="{6A9FBE31-9C36-4286-9E6D-D387F551BF7D}"/>
  </bookViews>
  <sheets>
    <sheet name="MODEL - pluie - débit (2)" sheetId="16" r:id="rId1"/>
    <sheet name="DATE" sheetId="15" r:id="rId2"/>
    <sheet name="App MESURE" sheetId="8" r:id="rId3"/>
    <sheet name="App MODELE" sheetId="4" r:id="rId4"/>
    <sheet name="X-Y" sheetId="2" r:id="rId5"/>
    <sheet name="SUIVIE" sheetId="3" r:id="rId6"/>
    <sheet name="MODEL - pluie - débit" sheetId="1" r:id="rId7"/>
  </sheets>
  <definedNames>
    <definedName name="solver_adj" localSheetId="6" hidden="1">'MODEL - pluie - débit'!$G$2:$N$2</definedName>
    <definedName name="solver_adj" localSheetId="0" hidden="1">'MODEL - pluie - débit (2)'!$G$2:$N$2</definedName>
    <definedName name="solver_cvg" localSheetId="6" hidden="1">0.0001</definedName>
    <definedName name="solver_cvg" localSheetId="0" hidden="1">0.0001</definedName>
    <definedName name="solver_drv" localSheetId="6" hidden="1">1</definedName>
    <definedName name="solver_drv" localSheetId="0" hidden="1">1</definedName>
    <definedName name="solver_eng" localSheetId="6" hidden="1">1</definedName>
    <definedName name="solver_eng" localSheetId="0" hidden="1">1</definedName>
    <definedName name="solver_est" localSheetId="6" hidden="1">1</definedName>
    <definedName name="solver_est" localSheetId="0" hidden="1">1</definedName>
    <definedName name="solver_itr" localSheetId="6" hidden="1">100</definedName>
    <definedName name="solver_itr" localSheetId="0" hidden="1">100</definedName>
    <definedName name="solver_lhs1" localSheetId="6" hidden="1">'MODEL - pluie - débit'!$I$2</definedName>
    <definedName name="solver_lhs1" localSheetId="0" hidden="1">'MODEL - pluie - débit (2)'!$I$2</definedName>
    <definedName name="solver_lhs10" localSheetId="6" hidden="1">'MODEL - pluie - débit'!$N$2</definedName>
    <definedName name="solver_lhs10" localSheetId="0" hidden="1">'MODEL - pluie - débit (2)'!$N$2</definedName>
    <definedName name="solver_lhs11" localSheetId="6" hidden="1">'MODEL - pluie - débit'!$N$2</definedName>
    <definedName name="solver_lhs11" localSheetId="0" hidden="1">'MODEL - pluie - débit (2)'!$N$2</definedName>
    <definedName name="solver_lhs2" localSheetId="6" hidden="1">'MODEL - pluie - débit'!$K$2</definedName>
    <definedName name="solver_lhs2" localSheetId="0" hidden="1">'MODEL - pluie - débit (2)'!$K$2</definedName>
    <definedName name="solver_lhs3" localSheetId="6" hidden="1">'MODEL - pluie - débit'!$K$2</definedName>
    <definedName name="solver_lhs3" localSheetId="0" hidden="1">'MODEL - pluie - débit (2)'!$K$2</definedName>
    <definedName name="solver_lhs4" localSheetId="6" hidden="1">'MODEL - pluie - débit'!$J$2</definedName>
    <definedName name="solver_lhs4" localSheetId="0" hidden="1">'MODEL - pluie - débit (2)'!$J$2</definedName>
    <definedName name="solver_lhs5" localSheetId="6" hidden="1">'MODEL - pluie - débit'!$L$2</definedName>
    <definedName name="solver_lhs5" localSheetId="0" hidden="1">'MODEL - pluie - débit (2)'!$L$2</definedName>
    <definedName name="solver_lhs6" localSheetId="6" hidden="1">'MODEL - pluie - débit'!$M$2</definedName>
    <definedName name="solver_lhs6" localSheetId="0" hidden="1">'MODEL - pluie - débit (2)'!$M$2</definedName>
    <definedName name="solver_lhs7" localSheetId="6" hidden="1">'MODEL - pluie - débit'!$L$2</definedName>
    <definedName name="solver_lhs7" localSheetId="0" hidden="1">'MODEL - pluie - débit (2)'!$L$2</definedName>
    <definedName name="solver_lhs8" localSheetId="6" hidden="1">'MODEL - pluie - débit'!$N$2</definedName>
    <definedName name="solver_lhs8" localSheetId="0" hidden="1">'MODEL - pluie - débit (2)'!$N$2</definedName>
    <definedName name="solver_lhs9" localSheetId="6" hidden="1">'MODEL - pluie - débit'!$M$2</definedName>
    <definedName name="solver_lhs9" localSheetId="0" hidden="1">'MODEL - pluie - débit (2)'!$M$2</definedName>
    <definedName name="solver_lin" localSheetId="6" hidden="1">2</definedName>
    <definedName name="solver_lin" localSheetId="0" hidden="1">2</definedName>
    <definedName name="solver_mip" localSheetId="6" hidden="1">2147483647</definedName>
    <definedName name="solver_mip" localSheetId="0" hidden="1">2147483647</definedName>
    <definedName name="solver_mni" localSheetId="6" hidden="1">30</definedName>
    <definedName name="solver_mni" localSheetId="0" hidden="1">30</definedName>
    <definedName name="solver_mrt" localSheetId="6" hidden="1">0.075</definedName>
    <definedName name="solver_mrt" localSheetId="0" hidden="1">0.075</definedName>
    <definedName name="solver_msl" localSheetId="6" hidden="1">2</definedName>
    <definedName name="solver_msl" localSheetId="0" hidden="1">2</definedName>
    <definedName name="solver_neg" localSheetId="6" hidden="1">2</definedName>
    <definedName name="solver_neg" localSheetId="0" hidden="1">2</definedName>
    <definedName name="solver_nod" localSheetId="6" hidden="1">2147483647</definedName>
    <definedName name="solver_nod" localSheetId="0" hidden="1">2147483647</definedName>
    <definedName name="solver_num" localSheetId="6" hidden="1">11</definedName>
    <definedName name="solver_num" localSheetId="0" hidden="1">11</definedName>
    <definedName name="solver_nwt" localSheetId="6" hidden="1">1</definedName>
    <definedName name="solver_nwt" localSheetId="0" hidden="1">1</definedName>
    <definedName name="solver_opt" localSheetId="6" hidden="1">'MODEL - pluie - débit'!$A$3</definedName>
    <definedName name="solver_opt" localSheetId="0" hidden="1">'MODEL - pluie - débit (2)'!$A$3</definedName>
    <definedName name="solver_pre" localSheetId="6" hidden="1">0.000001</definedName>
    <definedName name="solver_pre" localSheetId="0" hidden="1">0.000001</definedName>
    <definedName name="solver_rbv" localSheetId="6" hidden="1">1</definedName>
    <definedName name="solver_rbv" localSheetId="0" hidden="1">1</definedName>
    <definedName name="solver_rel1" localSheetId="6" hidden="1">3</definedName>
    <definedName name="solver_rel1" localSheetId="0" hidden="1">3</definedName>
    <definedName name="solver_rel10" localSheetId="6" hidden="1">1</definedName>
    <definedName name="solver_rel10" localSheetId="0" hidden="1">3</definedName>
    <definedName name="solver_rel11" localSheetId="6" hidden="1">3</definedName>
    <definedName name="solver_rel11" localSheetId="0" hidden="1">1</definedName>
    <definedName name="solver_rel2" localSheetId="6" hidden="1">1</definedName>
    <definedName name="solver_rel2" localSheetId="0" hidden="1">1</definedName>
    <definedName name="solver_rel3" localSheetId="6" hidden="1">3</definedName>
    <definedName name="solver_rel3" localSheetId="0" hidden="1">3</definedName>
    <definedName name="solver_rel4" localSheetId="6" hidden="1">3</definedName>
    <definedName name="solver_rel4" localSheetId="0" hidden="1">3</definedName>
    <definedName name="solver_rel5" localSheetId="6" hidden="1">3</definedName>
    <definedName name="solver_rel5" localSheetId="0" hidden="1">3</definedName>
    <definedName name="solver_rel6" localSheetId="6" hidden="1">3</definedName>
    <definedName name="solver_rel6" localSheetId="0" hidden="1">3</definedName>
    <definedName name="solver_rel7" localSheetId="6" hidden="1">3</definedName>
    <definedName name="solver_rel7" localSheetId="0" hidden="1">3</definedName>
    <definedName name="solver_rel8" localSheetId="6" hidden="1">3</definedName>
    <definedName name="solver_rel8" localSheetId="0" hidden="1">3</definedName>
    <definedName name="solver_rel9" localSheetId="6" hidden="1">1</definedName>
    <definedName name="solver_rel9" localSheetId="0" hidden="1">1</definedName>
    <definedName name="solver_rhs1" localSheetId="6" hidden="1">0.02</definedName>
    <definedName name="solver_rhs1" localSheetId="0" hidden="1">0.02</definedName>
    <definedName name="solver_rhs10" localSheetId="6" hidden="1">70</definedName>
    <definedName name="solver_rhs10" localSheetId="0" hidden="1">0</definedName>
    <definedName name="solver_rhs11" localSheetId="6" hidden="1">0</definedName>
    <definedName name="solver_rhs11" localSheetId="0" hidden="1">70</definedName>
    <definedName name="solver_rhs2" localSheetId="6" hidden="1">0.25</definedName>
    <definedName name="solver_rhs2" localSheetId="0" hidden="1">0.25</definedName>
    <definedName name="solver_rhs3" localSheetId="6" hidden="1">0.07</definedName>
    <definedName name="solver_rhs3" localSheetId="0" hidden="1">0.07</definedName>
    <definedName name="solver_rhs4" localSheetId="6" hidden="1">0</definedName>
    <definedName name="solver_rhs4" localSheetId="0" hidden="1">0</definedName>
    <definedName name="solver_rhs5" localSheetId="6" hidden="1">0</definedName>
    <definedName name="solver_rhs5" localSheetId="0" hidden="1">0</definedName>
    <definedName name="solver_rhs6" localSheetId="6" hidden="1">0.01</definedName>
    <definedName name="solver_rhs6" localSheetId="0" hidden="1">0.01</definedName>
    <definedName name="solver_rhs7" localSheetId="6" hidden="1">0.01</definedName>
    <definedName name="solver_rhs7" localSheetId="0" hidden="1">0.01</definedName>
    <definedName name="solver_rhs8" localSheetId="6" hidden="1">5</definedName>
    <definedName name="solver_rhs8" localSheetId="0" hidden="1">5</definedName>
    <definedName name="solver_rhs9" localSheetId="6" hidden="1">0.62</definedName>
    <definedName name="solver_rhs9" localSheetId="0" hidden="1">0.62</definedName>
    <definedName name="solver_rlx" localSheetId="6" hidden="1">1</definedName>
    <definedName name="solver_rlx" localSheetId="0" hidden="1">1</definedName>
    <definedName name="solver_rsd" localSheetId="6" hidden="1">0</definedName>
    <definedName name="solver_rsd" localSheetId="0" hidden="1">0</definedName>
    <definedName name="solver_scl" localSheetId="6" hidden="1">2</definedName>
    <definedName name="solver_scl" localSheetId="0" hidden="1">2</definedName>
    <definedName name="solver_sho" localSheetId="6" hidden="1">2</definedName>
    <definedName name="solver_sho" localSheetId="0" hidden="1">2</definedName>
    <definedName name="solver_ssz" localSheetId="6" hidden="1">100</definedName>
    <definedName name="solver_ssz" localSheetId="0" hidden="1">100</definedName>
    <definedName name="solver_tim" localSheetId="6" hidden="1">100</definedName>
    <definedName name="solver_tim" localSheetId="0" hidden="1">100</definedName>
    <definedName name="solver_tol" localSheetId="6" hidden="1">0.05</definedName>
    <definedName name="solver_tol" localSheetId="0" hidden="1">0.05</definedName>
    <definedName name="solver_typ" localSheetId="6" hidden="1">2</definedName>
    <definedName name="solver_typ" localSheetId="0" hidden="1">2</definedName>
    <definedName name="solver_val" localSheetId="6" hidden="1">1</definedName>
    <definedName name="solver_val" localSheetId="0" hidden="1">1</definedName>
    <definedName name="solver_ver" localSheetId="6" hidden="1">3</definedName>
    <definedName name="solver_ver" localSheetId="0" hidden="1">3</definedName>
    <definedName name="_xlnm.Print_Area" localSheetId="2">'App MESURE'!$C$1:$O$23</definedName>
    <definedName name="_xlnm.Print_Area" localSheetId="6">'MODEL - pluie - débit'!$A$1:$R$761</definedName>
    <definedName name="_xlnm.Print_Area" localSheetId="0">'MODEL - pluie - débit (2)'!$A$1:$R$761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P152" i="16"/>
  <c r="P401" i="16"/>
  <c r="G401" i="16"/>
  <c r="H401" i="16" s="1"/>
  <c r="E401" i="16"/>
  <c r="P400" i="16"/>
  <c r="G400" i="16"/>
  <c r="H400" i="16" s="1"/>
  <c r="E400" i="16"/>
  <c r="P399" i="16"/>
  <c r="G399" i="16"/>
  <c r="H399" i="16" s="1"/>
  <c r="E399" i="16"/>
  <c r="P398" i="16"/>
  <c r="G398" i="16"/>
  <c r="H398" i="16" s="1"/>
  <c r="E398" i="16"/>
  <c r="P397" i="16"/>
  <c r="G397" i="16"/>
  <c r="H397" i="16" s="1"/>
  <c r="E397" i="16"/>
  <c r="P396" i="16"/>
  <c r="G396" i="16"/>
  <c r="H396" i="16" s="1"/>
  <c r="E396" i="16"/>
  <c r="P395" i="16"/>
  <c r="G395" i="16"/>
  <c r="H395" i="16" s="1"/>
  <c r="E395" i="16"/>
  <c r="P394" i="16"/>
  <c r="G394" i="16"/>
  <c r="H394" i="16" s="1"/>
  <c r="E394" i="16"/>
  <c r="P393" i="16"/>
  <c r="G393" i="16"/>
  <c r="H393" i="16" s="1"/>
  <c r="P392" i="16"/>
  <c r="G392" i="16"/>
  <c r="H392" i="16" s="1"/>
  <c r="P391" i="16"/>
  <c r="G391" i="16"/>
  <c r="H391" i="16" s="1"/>
  <c r="P390" i="16"/>
  <c r="G390" i="16"/>
  <c r="H390" i="16" s="1"/>
  <c r="P389" i="16"/>
  <c r="G389" i="16"/>
  <c r="H389" i="16" s="1"/>
  <c r="P388" i="16"/>
  <c r="G388" i="16"/>
  <c r="H388" i="16" s="1"/>
  <c r="P387" i="16"/>
  <c r="G387" i="16"/>
  <c r="H387" i="16" s="1"/>
  <c r="P386" i="16"/>
  <c r="G386" i="16"/>
  <c r="H386" i="16" s="1"/>
  <c r="P385" i="16"/>
  <c r="G385" i="16"/>
  <c r="H385" i="16" s="1"/>
  <c r="P384" i="16"/>
  <c r="G384" i="16"/>
  <c r="H384" i="16" s="1"/>
  <c r="P383" i="16"/>
  <c r="G383" i="16"/>
  <c r="H383" i="16" s="1"/>
  <c r="P382" i="16"/>
  <c r="G382" i="16"/>
  <c r="H382" i="16" s="1"/>
  <c r="P381" i="16"/>
  <c r="G381" i="16"/>
  <c r="H381" i="16" s="1"/>
  <c r="P380" i="16"/>
  <c r="G380" i="16"/>
  <c r="H380" i="16" s="1"/>
  <c r="P379" i="16"/>
  <c r="G379" i="16"/>
  <c r="H379" i="16" s="1"/>
  <c r="P378" i="16"/>
  <c r="G378" i="16"/>
  <c r="H378" i="16" s="1"/>
  <c r="P377" i="16"/>
  <c r="G377" i="16"/>
  <c r="H377" i="16" s="1"/>
  <c r="P376" i="16"/>
  <c r="G376" i="16"/>
  <c r="H376" i="16" s="1"/>
  <c r="P375" i="16"/>
  <c r="G375" i="16"/>
  <c r="H375" i="16" s="1"/>
  <c r="P374" i="16"/>
  <c r="G374" i="16"/>
  <c r="H374" i="16" s="1"/>
  <c r="P373" i="16"/>
  <c r="G373" i="16"/>
  <c r="H373" i="16" s="1"/>
  <c r="P372" i="16"/>
  <c r="G372" i="16"/>
  <c r="H372" i="16" s="1"/>
  <c r="P371" i="16"/>
  <c r="G371" i="16"/>
  <c r="H371" i="16" s="1"/>
  <c r="P370" i="16"/>
  <c r="G370" i="16"/>
  <c r="H370" i="16" s="1"/>
  <c r="P369" i="16"/>
  <c r="G369" i="16"/>
  <c r="H369" i="16" s="1"/>
  <c r="P368" i="16"/>
  <c r="G368" i="16"/>
  <c r="H368" i="16" s="1"/>
  <c r="P367" i="16"/>
  <c r="G367" i="16"/>
  <c r="H367" i="16" s="1"/>
  <c r="P366" i="16"/>
  <c r="G366" i="16"/>
  <c r="H366" i="16" s="1"/>
  <c r="P365" i="16"/>
  <c r="G365" i="16"/>
  <c r="H365" i="16" s="1"/>
  <c r="P364" i="16"/>
  <c r="G364" i="16"/>
  <c r="H364" i="16" s="1"/>
  <c r="P363" i="16"/>
  <c r="G363" i="16"/>
  <c r="H363" i="16" s="1"/>
  <c r="P362" i="16"/>
  <c r="G362" i="16"/>
  <c r="H362" i="16" s="1"/>
  <c r="P361" i="16"/>
  <c r="G361" i="16"/>
  <c r="H361" i="16" s="1"/>
  <c r="P360" i="16"/>
  <c r="G360" i="16"/>
  <c r="H360" i="16" s="1"/>
  <c r="P359" i="16"/>
  <c r="G359" i="16"/>
  <c r="H359" i="16" s="1"/>
  <c r="P358" i="16"/>
  <c r="G358" i="16"/>
  <c r="H358" i="16" s="1"/>
  <c r="P357" i="16"/>
  <c r="G357" i="16"/>
  <c r="H357" i="16" s="1"/>
  <c r="P356" i="16"/>
  <c r="G356" i="16"/>
  <c r="H356" i="16" s="1"/>
  <c r="P355" i="16"/>
  <c r="G355" i="16"/>
  <c r="H355" i="16" s="1"/>
  <c r="P354" i="16"/>
  <c r="G354" i="16"/>
  <c r="H354" i="16" s="1"/>
  <c r="P353" i="16"/>
  <c r="G353" i="16"/>
  <c r="H353" i="16" s="1"/>
  <c r="P352" i="16"/>
  <c r="G352" i="16"/>
  <c r="H352" i="16" s="1"/>
  <c r="P351" i="16"/>
  <c r="G351" i="16"/>
  <c r="H351" i="16" s="1"/>
  <c r="P350" i="16"/>
  <c r="G350" i="16"/>
  <c r="H350" i="16" s="1"/>
  <c r="P349" i="16"/>
  <c r="G349" i="16"/>
  <c r="H349" i="16" s="1"/>
  <c r="P348" i="16"/>
  <c r="G348" i="16"/>
  <c r="H348" i="16" s="1"/>
  <c r="P347" i="16"/>
  <c r="G347" i="16"/>
  <c r="H347" i="16" s="1"/>
  <c r="P346" i="16"/>
  <c r="G346" i="16"/>
  <c r="H346" i="16" s="1"/>
  <c r="P345" i="16"/>
  <c r="G345" i="16"/>
  <c r="H345" i="16" s="1"/>
  <c r="P344" i="16"/>
  <c r="G344" i="16"/>
  <c r="H344" i="16" s="1"/>
  <c r="P343" i="16"/>
  <c r="G343" i="16"/>
  <c r="H343" i="16" s="1"/>
  <c r="P342" i="16"/>
  <c r="G342" i="16"/>
  <c r="H342" i="16" s="1"/>
  <c r="P341" i="16"/>
  <c r="G341" i="16"/>
  <c r="H341" i="16" s="1"/>
  <c r="P340" i="16"/>
  <c r="G340" i="16"/>
  <c r="H340" i="16" s="1"/>
  <c r="P339" i="16"/>
  <c r="G339" i="16"/>
  <c r="H339" i="16" s="1"/>
  <c r="P338" i="16"/>
  <c r="G338" i="16"/>
  <c r="H338" i="16" s="1"/>
  <c r="P337" i="16"/>
  <c r="G337" i="16"/>
  <c r="H337" i="16" s="1"/>
  <c r="P336" i="16"/>
  <c r="G336" i="16"/>
  <c r="H336" i="16" s="1"/>
  <c r="P335" i="16"/>
  <c r="G335" i="16"/>
  <c r="H335" i="16" s="1"/>
  <c r="P334" i="16"/>
  <c r="G334" i="16"/>
  <c r="H334" i="16" s="1"/>
  <c r="P333" i="16"/>
  <c r="G333" i="16"/>
  <c r="H333" i="16" s="1"/>
  <c r="P332" i="16"/>
  <c r="G332" i="16"/>
  <c r="H332" i="16" s="1"/>
  <c r="P331" i="16"/>
  <c r="G331" i="16"/>
  <c r="H331" i="16" s="1"/>
  <c r="P330" i="16"/>
  <c r="G330" i="16"/>
  <c r="H330" i="16" s="1"/>
  <c r="P329" i="16"/>
  <c r="G329" i="16"/>
  <c r="H329" i="16" s="1"/>
  <c r="P328" i="16"/>
  <c r="G328" i="16"/>
  <c r="H328" i="16" s="1"/>
  <c r="P327" i="16"/>
  <c r="G327" i="16"/>
  <c r="H327" i="16" s="1"/>
  <c r="P326" i="16"/>
  <c r="G326" i="16"/>
  <c r="H326" i="16" s="1"/>
  <c r="P325" i="16"/>
  <c r="G325" i="16"/>
  <c r="H325" i="16" s="1"/>
  <c r="P324" i="16"/>
  <c r="G324" i="16"/>
  <c r="H324" i="16" s="1"/>
  <c r="P323" i="16"/>
  <c r="G323" i="16"/>
  <c r="H323" i="16" s="1"/>
  <c r="P322" i="16"/>
  <c r="G322" i="16"/>
  <c r="H322" i="16" s="1"/>
  <c r="P321" i="16"/>
  <c r="G321" i="16"/>
  <c r="H321" i="16" s="1"/>
  <c r="P320" i="16"/>
  <c r="G320" i="16"/>
  <c r="H320" i="16" s="1"/>
  <c r="P319" i="16"/>
  <c r="G319" i="16"/>
  <c r="H319" i="16" s="1"/>
  <c r="P318" i="16"/>
  <c r="G318" i="16"/>
  <c r="H318" i="16" s="1"/>
  <c r="P317" i="16"/>
  <c r="G317" i="16"/>
  <c r="H317" i="16" s="1"/>
  <c r="P316" i="16"/>
  <c r="G316" i="16"/>
  <c r="H316" i="16" s="1"/>
  <c r="P315" i="16"/>
  <c r="G315" i="16"/>
  <c r="H315" i="16" s="1"/>
  <c r="P314" i="16"/>
  <c r="G314" i="16"/>
  <c r="H314" i="16" s="1"/>
  <c r="P313" i="16"/>
  <c r="G313" i="16"/>
  <c r="H313" i="16" s="1"/>
  <c r="P312" i="16"/>
  <c r="G312" i="16"/>
  <c r="H312" i="16" s="1"/>
  <c r="P311" i="16"/>
  <c r="G311" i="16"/>
  <c r="H311" i="16" s="1"/>
  <c r="P310" i="16"/>
  <c r="G310" i="16"/>
  <c r="H310" i="16" s="1"/>
  <c r="P309" i="16"/>
  <c r="G309" i="16"/>
  <c r="H309" i="16" s="1"/>
  <c r="P308" i="16"/>
  <c r="G308" i="16"/>
  <c r="H308" i="16" s="1"/>
  <c r="P307" i="16"/>
  <c r="G307" i="16"/>
  <c r="H307" i="16" s="1"/>
  <c r="P306" i="16"/>
  <c r="G306" i="16"/>
  <c r="H306" i="16" s="1"/>
  <c r="P305" i="16"/>
  <c r="G305" i="16"/>
  <c r="H305" i="16" s="1"/>
  <c r="P304" i="16"/>
  <c r="G304" i="16"/>
  <c r="H304" i="16" s="1"/>
  <c r="P303" i="16"/>
  <c r="G303" i="16"/>
  <c r="H303" i="16" s="1"/>
  <c r="P302" i="16"/>
  <c r="G302" i="16"/>
  <c r="H302" i="16" s="1"/>
  <c r="P301" i="16"/>
  <c r="G301" i="16"/>
  <c r="H301" i="16" s="1"/>
  <c r="P300" i="16"/>
  <c r="G300" i="16"/>
  <c r="H300" i="16" s="1"/>
  <c r="P299" i="16"/>
  <c r="G299" i="16"/>
  <c r="H299" i="16" s="1"/>
  <c r="P298" i="16"/>
  <c r="G298" i="16"/>
  <c r="H298" i="16" s="1"/>
  <c r="P297" i="16"/>
  <c r="G297" i="16"/>
  <c r="H297" i="16" s="1"/>
  <c r="P296" i="16"/>
  <c r="G296" i="16"/>
  <c r="H296" i="16" s="1"/>
  <c r="P295" i="16"/>
  <c r="G295" i="16"/>
  <c r="H295" i="16" s="1"/>
  <c r="P294" i="16"/>
  <c r="G294" i="16"/>
  <c r="H294" i="16" s="1"/>
  <c r="P293" i="16"/>
  <c r="G293" i="16"/>
  <c r="H293" i="16" s="1"/>
  <c r="P292" i="16"/>
  <c r="G292" i="16"/>
  <c r="H292" i="16" s="1"/>
  <c r="P291" i="16"/>
  <c r="G291" i="16"/>
  <c r="H291" i="16" s="1"/>
  <c r="P290" i="16"/>
  <c r="G290" i="16"/>
  <c r="H290" i="16" s="1"/>
  <c r="P289" i="16"/>
  <c r="G289" i="16"/>
  <c r="H289" i="16" s="1"/>
  <c r="P288" i="16"/>
  <c r="G288" i="16"/>
  <c r="H288" i="16" s="1"/>
  <c r="P287" i="16"/>
  <c r="G287" i="16"/>
  <c r="H287" i="16" s="1"/>
  <c r="P286" i="16"/>
  <c r="G286" i="16"/>
  <c r="H286" i="16" s="1"/>
  <c r="P285" i="16"/>
  <c r="G285" i="16"/>
  <c r="H285" i="16" s="1"/>
  <c r="P284" i="16"/>
  <c r="G284" i="16"/>
  <c r="H284" i="16" s="1"/>
  <c r="P283" i="16"/>
  <c r="G283" i="16"/>
  <c r="H283" i="16" s="1"/>
  <c r="P282" i="16"/>
  <c r="G282" i="16"/>
  <c r="H282" i="16" s="1"/>
  <c r="P281" i="16"/>
  <c r="G281" i="16"/>
  <c r="H281" i="16" s="1"/>
  <c r="P280" i="16"/>
  <c r="G280" i="16"/>
  <c r="H280" i="16" s="1"/>
  <c r="P279" i="16"/>
  <c r="G279" i="16"/>
  <c r="H279" i="16" s="1"/>
  <c r="P278" i="16"/>
  <c r="G278" i="16"/>
  <c r="H278" i="16" s="1"/>
  <c r="P277" i="16"/>
  <c r="G277" i="16"/>
  <c r="H277" i="16" s="1"/>
  <c r="P276" i="16"/>
  <c r="G276" i="16"/>
  <c r="H276" i="16" s="1"/>
  <c r="P275" i="16"/>
  <c r="G275" i="16"/>
  <c r="H275" i="16" s="1"/>
  <c r="P274" i="16"/>
  <c r="G274" i="16"/>
  <c r="H274" i="16" s="1"/>
  <c r="P273" i="16"/>
  <c r="G273" i="16"/>
  <c r="H273" i="16" s="1"/>
  <c r="P272" i="16"/>
  <c r="G272" i="16"/>
  <c r="H272" i="16" s="1"/>
  <c r="P271" i="16"/>
  <c r="G271" i="16"/>
  <c r="H271" i="16" s="1"/>
  <c r="P270" i="16"/>
  <c r="G270" i="16"/>
  <c r="H270" i="16" s="1"/>
  <c r="P269" i="16"/>
  <c r="G269" i="16"/>
  <c r="H269" i="16" s="1"/>
  <c r="P268" i="16"/>
  <c r="G268" i="16"/>
  <c r="H268" i="16" s="1"/>
  <c r="P267" i="16"/>
  <c r="G267" i="16"/>
  <c r="H267" i="16" s="1"/>
  <c r="P266" i="16"/>
  <c r="G266" i="16"/>
  <c r="H266" i="16" s="1"/>
  <c r="P265" i="16"/>
  <c r="G265" i="16"/>
  <c r="H265" i="16" s="1"/>
  <c r="P264" i="16"/>
  <c r="G264" i="16"/>
  <c r="H264" i="16" s="1"/>
  <c r="P263" i="16"/>
  <c r="G263" i="16"/>
  <c r="H263" i="16" s="1"/>
  <c r="P262" i="16"/>
  <c r="G262" i="16"/>
  <c r="H262" i="16" s="1"/>
  <c r="P261" i="16"/>
  <c r="G261" i="16"/>
  <c r="H261" i="16" s="1"/>
  <c r="P260" i="16"/>
  <c r="G260" i="16"/>
  <c r="H260" i="16" s="1"/>
  <c r="P259" i="16"/>
  <c r="G259" i="16"/>
  <c r="H259" i="16" s="1"/>
  <c r="P258" i="16"/>
  <c r="G258" i="16"/>
  <c r="H258" i="16" s="1"/>
  <c r="P257" i="16"/>
  <c r="G257" i="16"/>
  <c r="H257" i="16" s="1"/>
  <c r="P256" i="16"/>
  <c r="G256" i="16"/>
  <c r="H256" i="16" s="1"/>
  <c r="P255" i="16"/>
  <c r="G255" i="16"/>
  <c r="H255" i="16" s="1"/>
  <c r="P254" i="16"/>
  <c r="G254" i="16"/>
  <c r="H254" i="16" s="1"/>
  <c r="P253" i="16"/>
  <c r="G253" i="16"/>
  <c r="H253" i="16" s="1"/>
  <c r="P252" i="16"/>
  <c r="G252" i="16"/>
  <c r="H252" i="16" s="1"/>
  <c r="P251" i="16"/>
  <c r="G251" i="16"/>
  <c r="H251" i="16" s="1"/>
  <c r="P250" i="16"/>
  <c r="G250" i="16"/>
  <c r="H250" i="16" s="1"/>
  <c r="P249" i="16"/>
  <c r="G249" i="16"/>
  <c r="H249" i="16" s="1"/>
  <c r="P248" i="16"/>
  <c r="G248" i="16"/>
  <c r="H248" i="16" s="1"/>
  <c r="P247" i="16"/>
  <c r="G247" i="16"/>
  <c r="H247" i="16" s="1"/>
  <c r="P246" i="16"/>
  <c r="G246" i="16"/>
  <c r="H246" i="16" s="1"/>
  <c r="P245" i="16"/>
  <c r="G245" i="16"/>
  <c r="H245" i="16" s="1"/>
  <c r="P244" i="16"/>
  <c r="G244" i="16"/>
  <c r="H244" i="16" s="1"/>
  <c r="P243" i="16"/>
  <c r="G243" i="16"/>
  <c r="H243" i="16" s="1"/>
  <c r="P242" i="16"/>
  <c r="G242" i="16"/>
  <c r="H242" i="16" s="1"/>
  <c r="P241" i="16"/>
  <c r="G241" i="16"/>
  <c r="H241" i="16" s="1"/>
  <c r="P240" i="16"/>
  <c r="G240" i="16"/>
  <c r="H240" i="16" s="1"/>
  <c r="P239" i="16"/>
  <c r="G239" i="16"/>
  <c r="H239" i="16" s="1"/>
  <c r="P238" i="16"/>
  <c r="G238" i="16"/>
  <c r="H238" i="16" s="1"/>
  <c r="P237" i="16"/>
  <c r="G237" i="16"/>
  <c r="H237" i="16" s="1"/>
  <c r="P236" i="16"/>
  <c r="G236" i="16"/>
  <c r="H236" i="16" s="1"/>
  <c r="P235" i="16"/>
  <c r="G235" i="16"/>
  <c r="H235" i="16" s="1"/>
  <c r="P234" i="16"/>
  <c r="G234" i="16"/>
  <c r="H234" i="16" s="1"/>
  <c r="P233" i="16"/>
  <c r="G233" i="16"/>
  <c r="H233" i="16" s="1"/>
  <c r="P232" i="16"/>
  <c r="G232" i="16"/>
  <c r="H232" i="16" s="1"/>
  <c r="P231" i="16"/>
  <c r="G231" i="16"/>
  <c r="H231" i="16" s="1"/>
  <c r="P230" i="16"/>
  <c r="G230" i="16"/>
  <c r="H230" i="16" s="1"/>
  <c r="P229" i="16"/>
  <c r="G229" i="16"/>
  <c r="H229" i="16" s="1"/>
  <c r="P228" i="16"/>
  <c r="G228" i="16"/>
  <c r="H228" i="16" s="1"/>
  <c r="P227" i="16"/>
  <c r="G227" i="16"/>
  <c r="H227" i="16" s="1"/>
  <c r="P226" i="16"/>
  <c r="G226" i="16"/>
  <c r="H226" i="16" s="1"/>
  <c r="P225" i="16"/>
  <c r="G225" i="16"/>
  <c r="H225" i="16" s="1"/>
  <c r="P224" i="16"/>
  <c r="G224" i="16"/>
  <c r="H224" i="16" s="1"/>
  <c r="P223" i="16"/>
  <c r="G223" i="16"/>
  <c r="H223" i="16" s="1"/>
  <c r="P222" i="16"/>
  <c r="G222" i="16"/>
  <c r="H222" i="16" s="1"/>
  <c r="P221" i="16"/>
  <c r="G221" i="16"/>
  <c r="H221" i="16" s="1"/>
  <c r="P220" i="16"/>
  <c r="G220" i="16"/>
  <c r="H220" i="16" s="1"/>
  <c r="P219" i="16"/>
  <c r="G219" i="16"/>
  <c r="H219" i="16" s="1"/>
  <c r="P218" i="16"/>
  <c r="G218" i="16"/>
  <c r="H218" i="16" s="1"/>
  <c r="P217" i="16"/>
  <c r="G217" i="16"/>
  <c r="H217" i="16" s="1"/>
  <c r="P216" i="16"/>
  <c r="G216" i="16"/>
  <c r="H216" i="16" s="1"/>
  <c r="P215" i="16"/>
  <c r="G215" i="16"/>
  <c r="H215" i="16" s="1"/>
  <c r="P214" i="16"/>
  <c r="G214" i="16"/>
  <c r="H214" i="16" s="1"/>
  <c r="P213" i="16"/>
  <c r="G213" i="16"/>
  <c r="H213" i="16" s="1"/>
  <c r="P212" i="16"/>
  <c r="G212" i="16"/>
  <c r="H212" i="16" s="1"/>
  <c r="P211" i="16"/>
  <c r="G211" i="16"/>
  <c r="H211" i="16" s="1"/>
  <c r="P210" i="16"/>
  <c r="G210" i="16"/>
  <c r="H210" i="16" s="1"/>
  <c r="P209" i="16"/>
  <c r="G209" i="16"/>
  <c r="H209" i="16" s="1"/>
  <c r="P208" i="16"/>
  <c r="G208" i="16"/>
  <c r="H208" i="16" s="1"/>
  <c r="P207" i="16"/>
  <c r="G207" i="16"/>
  <c r="H207" i="16" s="1"/>
  <c r="P206" i="16"/>
  <c r="G206" i="16"/>
  <c r="H206" i="16" s="1"/>
  <c r="P205" i="16"/>
  <c r="G205" i="16"/>
  <c r="H205" i="16" s="1"/>
  <c r="P204" i="16"/>
  <c r="G204" i="16"/>
  <c r="H204" i="16" s="1"/>
  <c r="P203" i="16"/>
  <c r="G203" i="16"/>
  <c r="H203" i="16" s="1"/>
  <c r="P202" i="16"/>
  <c r="G202" i="16"/>
  <c r="H202" i="16" s="1"/>
  <c r="P201" i="16"/>
  <c r="G201" i="16"/>
  <c r="H201" i="16" s="1"/>
  <c r="P200" i="16"/>
  <c r="G200" i="16"/>
  <c r="H200" i="16" s="1"/>
  <c r="P199" i="16"/>
  <c r="G199" i="16"/>
  <c r="H199" i="16" s="1"/>
  <c r="P198" i="16"/>
  <c r="G198" i="16"/>
  <c r="H198" i="16" s="1"/>
  <c r="P197" i="16"/>
  <c r="G197" i="16"/>
  <c r="H197" i="16" s="1"/>
  <c r="P196" i="16"/>
  <c r="G196" i="16"/>
  <c r="H196" i="16" s="1"/>
  <c r="P195" i="16"/>
  <c r="G195" i="16"/>
  <c r="H195" i="16" s="1"/>
  <c r="P194" i="16"/>
  <c r="G194" i="16"/>
  <c r="H194" i="16" s="1"/>
  <c r="P193" i="16"/>
  <c r="G193" i="16"/>
  <c r="H193" i="16" s="1"/>
  <c r="P192" i="16"/>
  <c r="G192" i="16"/>
  <c r="H192" i="16" s="1"/>
  <c r="P191" i="16"/>
  <c r="G191" i="16"/>
  <c r="H191" i="16" s="1"/>
  <c r="P190" i="16"/>
  <c r="G190" i="16"/>
  <c r="H190" i="16" s="1"/>
  <c r="P189" i="16"/>
  <c r="G189" i="16"/>
  <c r="H189" i="16" s="1"/>
  <c r="P188" i="16"/>
  <c r="G188" i="16"/>
  <c r="H188" i="16" s="1"/>
  <c r="P187" i="16"/>
  <c r="G187" i="16"/>
  <c r="H187" i="16" s="1"/>
  <c r="P186" i="16"/>
  <c r="G186" i="16"/>
  <c r="H186" i="16" s="1"/>
  <c r="P185" i="16"/>
  <c r="G185" i="16"/>
  <c r="H185" i="16" s="1"/>
  <c r="P184" i="16"/>
  <c r="G184" i="16"/>
  <c r="H184" i="16" s="1"/>
  <c r="P183" i="16"/>
  <c r="G183" i="16"/>
  <c r="H183" i="16" s="1"/>
  <c r="P182" i="16"/>
  <c r="G182" i="16"/>
  <c r="H182" i="16" s="1"/>
  <c r="P181" i="16"/>
  <c r="G181" i="16"/>
  <c r="H181" i="16" s="1"/>
  <c r="P180" i="16"/>
  <c r="G180" i="16"/>
  <c r="H180" i="16" s="1"/>
  <c r="P179" i="16"/>
  <c r="G179" i="16"/>
  <c r="H179" i="16" s="1"/>
  <c r="P178" i="16"/>
  <c r="G178" i="16"/>
  <c r="H178" i="16" s="1"/>
  <c r="P177" i="16"/>
  <c r="G177" i="16"/>
  <c r="H177" i="16" s="1"/>
  <c r="P176" i="16"/>
  <c r="G176" i="16"/>
  <c r="H176" i="16" s="1"/>
  <c r="P175" i="16"/>
  <c r="G175" i="16"/>
  <c r="H175" i="16" s="1"/>
  <c r="P174" i="16"/>
  <c r="G174" i="16"/>
  <c r="H174" i="16" s="1"/>
  <c r="P173" i="16"/>
  <c r="G173" i="16"/>
  <c r="H173" i="16" s="1"/>
  <c r="P172" i="16"/>
  <c r="G172" i="16"/>
  <c r="H172" i="16" s="1"/>
  <c r="P171" i="16"/>
  <c r="G171" i="16"/>
  <c r="H171" i="16" s="1"/>
  <c r="P170" i="16"/>
  <c r="G170" i="16"/>
  <c r="H170" i="16" s="1"/>
  <c r="P169" i="16"/>
  <c r="G169" i="16"/>
  <c r="H169" i="16" s="1"/>
  <c r="P168" i="16"/>
  <c r="G168" i="16"/>
  <c r="H168" i="16" s="1"/>
  <c r="P167" i="16"/>
  <c r="G167" i="16"/>
  <c r="H167" i="16" s="1"/>
  <c r="P166" i="16"/>
  <c r="G166" i="16"/>
  <c r="H166" i="16" s="1"/>
  <c r="P165" i="16"/>
  <c r="G165" i="16"/>
  <c r="H165" i="16" s="1"/>
  <c r="P164" i="16"/>
  <c r="G164" i="16"/>
  <c r="H164" i="16" s="1"/>
  <c r="P163" i="16"/>
  <c r="G163" i="16"/>
  <c r="H163" i="16" s="1"/>
  <c r="P162" i="16"/>
  <c r="G162" i="16"/>
  <c r="H162" i="16" s="1"/>
  <c r="P161" i="16"/>
  <c r="G161" i="16"/>
  <c r="H161" i="16" s="1"/>
  <c r="P160" i="16"/>
  <c r="G160" i="16"/>
  <c r="H160" i="16" s="1"/>
  <c r="P159" i="16"/>
  <c r="G159" i="16"/>
  <c r="H159" i="16" s="1"/>
  <c r="P158" i="16"/>
  <c r="G158" i="16"/>
  <c r="H158" i="16" s="1"/>
  <c r="P157" i="16"/>
  <c r="G157" i="16"/>
  <c r="H157" i="16" s="1"/>
  <c r="P156" i="16"/>
  <c r="G156" i="16"/>
  <c r="H156" i="16" s="1"/>
  <c r="P155" i="16"/>
  <c r="G155" i="16"/>
  <c r="H155" i="16" s="1"/>
  <c r="P154" i="16"/>
  <c r="G154" i="16"/>
  <c r="H154" i="16" s="1"/>
  <c r="P153" i="16"/>
  <c r="G153" i="16"/>
  <c r="H153" i="16" s="1"/>
  <c r="G152" i="16"/>
  <c r="H152" i="16" s="1"/>
  <c r="P151" i="16"/>
  <c r="G151" i="16"/>
  <c r="H151" i="16" s="1"/>
  <c r="P150" i="16"/>
  <c r="G150" i="16"/>
  <c r="H150" i="16" s="1"/>
  <c r="P149" i="16"/>
  <c r="G149" i="16"/>
  <c r="H149" i="16" s="1"/>
  <c r="P148" i="16"/>
  <c r="G148" i="16"/>
  <c r="H148" i="16" s="1"/>
  <c r="P147" i="16"/>
  <c r="G147" i="16"/>
  <c r="H147" i="16" s="1"/>
  <c r="P146" i="16"/>
  <c r="G146" i="16"/>
  <c r="H146" i="16" s="1"/>
  <c r="P145" i="16"/>
  <c r="G145" i="16"/>
  <c r="H145" i="16" s="1"/>
  <c r="P144" i="16"/>
  <c r="G144" i="16"/>
  <c r="H144" i="16" s="1"/>
  <c r="P143" i="16"/>
  <c r="G143" i="16"/>
  <c r="H143" i="16" s="1"/>
  <c r="P142" i="16"/>
  <c r="G142" i="16"/>
  <c r="H142" i="16" s="1"/>
  <c r="P141" i="16"/>
  <c r="G141" i="16"/>
  <c r="H141" i="16" s="1"/>
  <c r="P140" i="16"/>
  <c r="G140" i="16"/>
  <c r="H140" i="16" s="1"/>
  <c r="P139" i="16"/>
  <c r="G139" i="16"/>
  <c r="H139" i="16" s="1"/>
  <c r="P138" i="16"/>
  <c r="G138" i="16"/>
  <c r="H138" i="16" s="1"/>
  <c r="P137" i="16"/>
  <c r="G137" i="16"/>
  <c r="H137" i="16" s="1"/>
  <c r="P136" i="16"/>
  <c r="G136" i="16"/>
  <c r="H136" i="16" s="1"/>
  <c r="P135" i="16"/>
  <c r="G135" i="16"/>
  <c r="H135" i="16" s="1"/>
  <c r="P134" i="16"/>
  <c r="G134" i="16"/>
  <c r="H134" i="16" s="1"/>
  <c r="P133" i="16"/>
  <c r="G133" i="16"/>
  <c r="H133" i="16" s="1"/>
  <c r="P132" i="16"/>
  <c r="G132" i="16"/>
  <c r="H132" i="16" s="1"/>
  <c r="P131" i="16"/>
  <c r="G131" i="16"/>
  <c r="H131" i="16" s="1"/>
  <c r="P130" i="16"/>
  <c r="G130" i="16"/>
  <c r="H130" i="16" s="1"/>
  <c r="B130" i="16"/>
  <c r="B142" i="16" s="1"/>
  <c r="B154" i="16" s="1"/>
  <c r="B166" i="16" s="1"/>
  <c r="B178" i="16" s="1"/>
  <c r="B190" i="16" s="1"/>
  <c r="B202" i="16" s="1"/>
  <c r="B214" i="16" s="1"/>
  <c r="B226" i="16" s="1"/>
  <c r="B238" i="16" s="1"/>
  <c r="B250" i="16" s="1"/>
  <c r="B262" i="16" s="1"/>
  <c r="B274" i="16" s="1"/>
  <c r="B286" i="16" s="1"/>
  <c r="B298" i="16" s="1"/>
  <c r="B310" i="16" s="1"/>
  <c r="B322" i="16" s="1"/>
  <c r="B334" i="16" s="1"/>
  <c r="B346" i="16" s="1"/>
  <c r="B358" i="16" s="1"/>
  <c r="B370" i="16" s="1"/>
  <c r="B382" i="16" s="1"/>
  <c r="B394" i="16" s="1"/>
  <c r="P129" i="16"/>
  <c r="G129" i="16"/>
  <c r="H129" i="16" s="1"/>
  <c r="P128" i="16"/>
  <c r="G128" i="16"/>
  <c r="H128" i="16" s="1"/>
  <c r="P127" i="16"/>
  <c r="G127" i="16"/>
  <c r="H127" i="16" s="1"/>
  <c r="P126" i="16"/>
  <c r="G126" i="16"/>
  <c r="H126" i="16" s="1"/>
  <c r="P125" i="16"/>
  <c r="G125" i="16"/>
  <c r="H125" i="16" s="1"/>
  <c r="P124" i="16"/>
  <c r="G124" i="16"/>
  <c r="H124" i="16" s="1"/>
  <c r="P123" i="16"/>
  <c r="G123" i="16"/>
  <c r="H123" i="16" s="1"/>
  <c r="P122" i="16"/>
  <c r="G122" i="16"/>
  <c r="H122" i="16" s="1"/>
  <c r="P121" i="16"/>
  <c r="G121" i="16"/>
  <c r="H121" i="16" s="1"/>
  <c r="P120" i="16"/>
  <c r="G120" i="16"/>
  <c r="H120" i="16" s="1"/>
  <c r="P119" i="16"/>
  <c r="G119" i="16"/>
  <c r="H119" i="16" s="1"/>
  <c r="P118" i="16"/>
  <c r="G118" i="16"/>
  <c r="H118" i="16" s="1"/>
  <c r="P117" i="16"/>
  <c r="G117" i="16"/>
  <c r="H117" i="16" s="1"/>
  <c r="P116" i="16"/>
  <c r="G116" i="16"/>
  <c r="H116" i="16" s="1"/>
  <c r="P115" i="16"/>
  <c r="G115" i="16"/>
  <c r="H115" i="16" s="1"/>
  <c r="P114" i="16"/>
  <c r="G114" i="16"/>
  <c r="H114" i="16" s="1"/>
  <c r="P113" i="16"/>
  <c r="G113" i="16"/>
  <c r="H113" i="16" s="1"/>
  <c r="P112" i="16"/>
  <c r="G112" i="16"/>
  <c r="H112" i="16" s="1"/>
  <c r="P111" i="16"/>
  <c r="G111" i="16"/>
  <c r="H111" i="16" s="1"/>
  <c r="P110" i="16"/>
  <c r="G110" i="16"/>
  <c r="H110" i="16" s="1"/>
  <c r="P109" i="16"/>
  <c r="G109" i="16"/>
  <c r="H109" i="16" s="1"/>
  <c r="P108" i="16"/>
  <c r="G108" i="16"/>
  <c r="H108" i="16" s="1"/>
  <c r="P107" i="16"/>
  <c r="G107" i="16"/>
  <c r="H107" i="16" s="1"/>
  <c r="P106" i="16"/>
  <c r="G106" i="16"/>
  <c r="H106" i="16" s="1"/>
  <c r="P105" i="16"/>
  <c r="G105" i="16"/>
  <c r="H105" i="16" s="1"/>
  <c r="P104" i="16"/>
  <c r="G104" i="16"/>
  <c r="H104" i="16" s="1"/>
  <c r="P103" i="16"/>
  <c r="G103" i="16"/>
  <c r="H103" i="16" s="1"/>
  <c r="P102" i="16"/>
  <c r="G102" i="16"/>
  <c r="H102" i="16" s="1"/>
  <c r="B102" i="16"/>
  <c r="B114" i="16" s="1"/>
  <c r="B126" i="16" s="1"/>
  <c r="B138" i="16" s="1"/>
  <c r="B150" i="16" s="1"/>
  <c r="B162" i="16" s="1"/>
  <c r="B174" i="16" s="1"/>
  <c r="B186" i="16" s="1"/>
  <c r="B198" i="16" s="1"/>
  <c r="B210" i="16" s="1"/>
  <c r="B222" i="16" s="1"/>
  <c r="B234" i="16" s="1"/>
  <c r="B246" i="16" s="1"/>
  <c r="B258" i="16" s="1"/>
  <c r="B270" i="16" s="1"/>
  <c r="B282" i="16" s="1"/>
  <c r="B294" i="16" s="1"/>
  <c r="B306" i="16" s="1"/>
  <c r="B318" i="16" s="1"/>
  <c r="B330" i="16" s="1"/>
  <c r="B342" i="16" s="1"/>
  <c r="B354" i="16" s="1"/>
  <c r="B366" i="16" s="1"/>
  <c r="B378" i="16" s="1"/>
  <c r="B390" i="16" s="1"/>
  <c r="P101" i="16"/>
  <c r="G101" i="16"/>
  <c r="H101" i="16" s="1"/>
  <c r="P100" i="16"/>
  <c r="G100" i="16"/>
  <c r="H100" i="16" s="1"/>
  <c r="P99" i="16"/>
  <c r="G99" i="16"/>
  <c r="H99" i="16" s="1"/>
  <c r="P98" i="16"/>
  <c r="G98" i="16"/>
  <c r="H98" i="16" s="1"/>
  <c r="P97" i="16"/>
  <c r="G97" i="16"/>
  <c r="H97" i="16" s="1"/>
  <c r="P96" i="16"/>
  <c r="G96" i="16"/>
  <c r="H96" i="16" s="1"/>
  <c r="P95" i="16"/>
  <c r="G95" i="16"/>
  <c r="H95" i="16" s="1"/>
  <c r="P94" i="16"/>
  <c r="G94" i="16"/>
  <c r="H94" i="16" s="1"/>
  <c r="B94" i="16"/>
  <c r="B106" i="16" s="1"/>
  <c r="B118" i="16" s="1"/>
  <c r="P93" i="16"/>
  <c r="G93" i="16"/>
  <c r="H93" i="16" s="1"/>
  <c r="P92" i="16"/>
  <c r="G92" i="16"/>
  <c r="H92" i="16" s="1"/>
  <c r="P91" i="16"/>
  <c r="G91" i="16"/>
  <c r="H91" i="16" s="1"/>
  <c r="P90" i="16"/>
  <c r="G90" i="16"/>
  <c r="H90" i="16" s="1"/>
  <c r="B90" i="16"/>
  <c r="P89" i="16"/>
  <c r="G89" i="16"/>
  <c r="H89" i="16" s="1"/>
  <c r="P88" i="16"/>
  <c r="G88" i="16"/>
  <c r="H88" i="16" s="1"/>
  <c r="P87" i="16"/>
  <c r="G87" i="16"/>
  <c r="H87" i="16" s="1"/>
  <c r="P86" i="16"/>
  <c r="G86" i="16"/>
  <c r="H86" i="16" s="1"/>
  <c r="P85" i="16"/>
  <c r="G85" i="16"/>
  <c r="H85" i="16" s="1"/>
  <c r="P84" i="16"/>
  <c r="G84" i="16"/>
  <c r="H84" i="16" s="1"/>
  <c r="P83" i="16"/>
  <c r="G83" i="16"/>
  <c r="H83" i="16" s="1"/>
  <c r="B83" i="16"/>
  <c r="P82" i="16"/>
  <c r="G82" i="16"/>
  <c r="H82" i="16" s="1"/>
  <c r="P81" i="16"/>
  <c r="G81" i="16"/>
  <c r="H81" i="16" s="1"/>
  <c r="P80" i="16"/>
  <c r="G80" i="16"/>
  <c r="H80" i="16" s="1"/>
  <c r="P79" i="16"/>
  <c r="G79" i="16"/>
  <c r="H79" i="16" s="1"/>
  <c r="B79" i="16"/>
  <c r="P78" i="16"/>
  <c r="G78" i="16"/>
  <c r="H78" i="16" s="1"/>
  <c r="P77" i="16"/>
  <c r="G77" i="16"/>
  <c r="H77" i="16" s="1"/>
  <c r="P76" i="16"/>
  <c r="G76" i="16"/>
  <c r="H76" i="16" s="1"/>
  <c r="P75" i="16"/>
  <c r="G75" i="16"/>
  <c r="H75" i="16" s="1"/>
  <c r="P74" i="16"/>
  <c r="G74" i="16"/>
  <c r="H74" i="16" s="1"/>
  <c r="P73" i="16"/>
  <c r="G73" i="16"/>
  <c r="H73" i="16" s="1"/>
  <c r="P72" i="16"/>
  <c r="G72" i="16"/>
  <c r="H72" i="16" s="1"/>
  <c r="B72" i="16"/>
  <c r="B73" i="16" s="1"/>
  <c r="B74" i="16" s="1"/>
  <c r="B75" i="16" s="1"/>
  <c r="B76" i="16" s="1"/>
  <c r="B77" i="16" s="1"/>
  <c r="P71" i="16"/>
  <c r="G71" i="16"/>
  <c r="H71" i="16" s="1"/>
  <c r="B71" i="16"/>
  <c r="P70" i="16"/>
  <c r="G70" i="16"/>
  <c r="H70" i="16" s="1"/>
  <c r="P69" i="16"/>
  <c r="G69" i="16"/>
  <c r="H69" i="16" s="1"/>
  <c r="P68" i="16"/>
  <c r="G68" i="16"/>
  <c r="H68" i="16" s="1"/>
  <c r="P67" i="16"/>
  <c r="G67" i="16"/>
  <c r="H67" i="16" s="1"/>
  <c r="B67" i="16"/>
  <c r="B68" i="16" s="1"/>
  <c r="B69" i="16" s="1"/>
  <c r="P66" i="16"/>
  <c r="G66" i="16"/>
  <c r="H66" i="16" s="1"/>
  <c r="P65" i="16"/>
  <c r="G65" i="16"/>
  <c r="H65" i="16" s="1"/>
  <c r="P64" i="16"/>
  <c r="G64" i="16"/>
  <c r="H64" i="16" s="1"/>
  <c r="P63" i="16"/>
  <c r="G63" i="16"/>
  <c r="H63" i="16" s="1"/>
  <c r="P62" i="16"/>
  <c r="G62" i="16"/>
  <c r="H62" i="16" s="1"/>
  <c r="P61" i="16"/>
  <c r="G61" i="16"/>
  <c r="H61" i="16" s="1"/>
  <c r="P60" i="16"/>
  <c r="G60" i="16"/>
  <c r="H60" i="16" s="1"/>
  <c r="P59" i="16"/>
  <c r="G59" i="16"/>
  <c r="H59" i="16" s="1"/>
  <c r="B59" i="16"/>
  <c r="B60" i="16" s="1"/>
  <c r="B61" i="16" s="1"/>
  <c r="B62" i="16" s="1"/>
  <c r="B63" i="16" s="1"/>
  <c r="B64" i="16" s="1"/>
  <c r="B65" i="16" s="1"/>
  <c r="P58" i="16"/>
  <c r="G58" i="16"/>
  <c r="H58" i="16" s="1"/>
  <c r="P57" i="16"/>
  <c r="G57" i="16"/>
  <c r="H57" i="16" s="1"/>
  <c r="P56" i="16"/>
  <c r="G56" i="16"/>
  <c r="H56" i="16" s="1"/>
  <c r="B56" i="16"/>
  <c r="B57" i="16" s="1"/>
  <c r="P55" i="16"/>
  <c r="G55" i="16"/>
  <c r="H55" i="16" s="1"/>
  <c r="B55" i="16"/>
  <c r="P54" i="16"/>
  <c r="G54" i="16"/>
  <c r="H54" i="16" s="1"/>
  <c r="P53" i="16"/>
  <c r="G53" i="16"/>
  <c r="H53" i="16" s="1"/>
  <c r="P52" i="16"/>
  <c r="G52" i="16"/>
  <c r="H52" i="16" s="1"/>
  <c r="P51" i="16"/>
  <c r="G51" i="16"/>
  <c r="H51" i="16" s="1"/>
  <c r="P50" i="16"/>
  <c r="G50" i="16"/>
  <c r="H50" i="16" s="1"/>
  <c r="P49" i="16"/>
  <c r="G49" i="16"/>
  <c r="H49" i="16" s="1"/>
  <c r="P48" i="16"/>
  <c r="G48" i="16"/>
  <c r="H48" i="16" s="1"/>
  <c r="B48" i="16"/>
  <c r="B49" i="16" s="1"/>
  <c r="B50" i="16" s="1"/>
  <c r="B51" i="16" s="1"/>
  <c r="B52" i="16" s="1"/>
  <c r="B53" i="16" s="1"/>
  <c r="P47" i="16"/>
  <c r="G47" i="16"/>
  <c r="H47" i="16" s="1"/>
  <c r="B47" i="16"/>
  <c r="P46" i="16"/>
  <c r="G46" i="16"/>
  <c r="H46" i="16" s="1"/>
  <c r="P45" i="16"/>
  <c r="G45" i="16"/>
  <c r="H45" i="16" s="1"/>
  <c r="B45" i="16"/>
  <c r="P44" i="16"/>
  <c r="G44" i="16"/>
  <c r="H44" i="16" s="1"/>
  <c r="B44" i="16"/>
  <c r="P43" i="16"/>
  <c r="G43" i="16"/>
  <c r="H43" i="16" s="1"/>
  <c r="B43" i="16"/>
  <c r="P42" i="16"/>
  <c r="G42" i="16"/>
  <c r="H42" i="16" s="1"/>
  <c r="P41" i="16"/>
  <c r="G41" i="16"/>
  <c r="H41" i="16" s="1"/>
  <c r="P40" i="16"/>
  <c r="G40" i="16"/>
  <c r="H40" i="16" s="1"/>
  <c r="P39" i="16"/>
  <c r="G39" i="16"/>
  <c r="H39" i="16" s="1"/>
  <c r="P38" i="16"/>
  <c r="G38" i="16"/>
  <c r="H38" i="16" s="1"/>
  <c r="P37" i="16"/>
  <c r="G37" i="16"/>
  <c r="H37" i="16" s="1"/>
  <c r="P36" i="16"/>
  <c r="G36" i="16"/>
  <c r="H36" i="16" s="1"/>
  <c r="B36" i="16"/>
  <c r="B37" i="16" s="1"/>
  <c r="B38" i="16" s="1"/>
  <c r="B39" i="16" s="1"/>
  <c r="B40" i="16" s="1"/>
  <c r="B41" i="16" s="1"/>
  <c r="P35" i="16"/>
  <c r="G35" i="16"/>
  <c r="H35" i="16" s="1"/>
  <c r="B35" i="16"/>
  <c r="P34" i="16"/>
  <c r="G34" i="16"/>
  <c r="H34" i="16" s="1"/>
  <c r="P33" i="16"/>
  <c r="G33" i="16"/>
  <c r="H33" i="16" s="1"/>
  <c r="B33" i="16"/>
  <c r="P32" i="16"/>
  <c r="G32" i="16"/>
  <c r="H32" i="16" s="1"/>
  <c r="B32" i="16"/>
  <c r="P31" i="16"/>
  <c r="G31" i="16"/>
  <c r="H31" i="16" s="1"/>
  <c r="B31" i="16"/>
  <c r="P30" i="16"/>
  <c r="G30" i="16"/>
  <c r="H30" i="16" s="1"/>
  <c r="P29" i="16"/>
  <c r="G29" i="16"/>
  <c r="H29" i="16" s="1"/>
  <c r="P28" i="16"/>
  <c r="G28" i="16"/>
  <c r="H28" i="16" s="1"/>
  <c r="P27" i="16"/>
  <c r="G27" i="16"/>
  <c r="H27" i="16" s="1"/>
  <c r="P26" i="16"/>
  <c r="G26" i="16"/>
  <c r="H26" i="16" s="1"/>
  <c r="P25" i="16"/>
  <c r="G25" i="16"/>
  <c r="H25" i="16" s="1"/>
  <c r="B25" i="16"/>
  <c r="B26" i="16" s="1"/>
  <c r="B27" i="16" s="1"/>
  <c r="B28" i="16" s="1"/>
  <c r="B29" i="16" s="1"/>
  <c r="P24" i="16"/>
  <c r="G24" i="16"/>
  <c r="H24" i="16" s="1"/>
  <c r="P23" i="16"/>
  <c r="G23" i="16"/>
  <c r="H23" i="16" s="1"/>
  <c r="B23" i="16"/>
  <c r="B24" i="16" s="1"/>
  <c r="P22" i="16"/>
  <c r="G22" i="16"/>
  <c r="H22" i="16" s="1"/>
  <c r="P21" i="16"/>
  <c r="G21" i="16"/>
  <c r="H21" i="16" s="1"/>
  <c r="P20" i="16"/>
  <c r="G20" i="16"/>
  <c r="H20" i="16" s="1"/>
  <c r="B20" i="16"/>
  <c r="B21" i="16" s="1"/>
  <c r="P19" i="16"/>
  <c r="G19" i="16"/>
  <c r="H19" i="16" s="1"/>
  <c r="B19" i="16"/>
  <c r="P18" i="16"/>
  <c r="G18" i="16"/>
  <c r="H18" i="16" s="1"/>
  <c r="P17" i="16"/>
  <c r="G17" i="16"/>
  <c r="H17" i="16" s="1"/>
  <c r="P16" i="16"/>
  <c r="G16" i="16"/>
  <c r="H16" i="16" s="1"/>
  <c r="P15" i="16"/>
  <c r="G15" i="16"/>
  <c r="H15" i="16" s="1"/>
  <c r="P14" i="16"/>
  <c r="G14" i="16"/>
  <c r="H14" i="16" s="1"/>
  <c r="P13" i="16"/>
  <c r="G13" i="16"/>
  <c r="H13" i="16" s="1"/>
  <c r="B13" i="16"/>
  <c r="B14" i="16" s="1"/>
  <c r="B15" i="16" s="1"/>
  <c r="B16" i="16" s="1"/>
  <c r="B17" i="16" s="1"/>
  <c r="P12" i="16"/>
  <c r="G12" i="16"/>
  <c r="H12" i="16" s="1"/>
  <c r="B12" i="16"/>
  <c r="P11" i="16"/>
  <c r="G11" i="16"/>
  <c r="H11" i="16" s="1"/>
  <c r="B11" i="16"/>
  <c r="P10" i="16"/>
  <c r="G10" i="16"/>
  <c r="H10" i="16" s="1"/>
  <c r="P9" i="16"/>
  <c r="G9" i="16"/>
  <c r="H9" i="16" s="1"/>
  <c r="P8" i="16"/>
  <c r="G8" i="16"/>
  <c r="H8" i="16" s="1"/>
  <c r="P7" i="16"/>
  <c r="G7" i="16"/>
  <c r="H7" i="16" s="1"/>
  <c r="B7" i="16"/>
  <c r="B8" i="16" s="1"/>
  <c r="B9" i="16" s="1"/>
  <c r="P6" i="16"/>
  <c r="G6" i="16"/>
  <c r="H6" i="16" s="1"/>
  <c r="I6" i="16" s="1"/>
  <c r="B3" i="16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B91" i="16" l="1"/>
  <c r="B103" i="16" s="1"/>
  <c r="B115" i="16" s="1"/>
  <c r="B127" i="16" s="1"/>
  <c r="B139" i="16" s="1"/>
  <c r="B151" i="16" s="1"/>
  <c r="B163" i="16" s="1"/>
  <c r="B175" i="16" s="1"/>
  <c r="B187" i="16" s="1"/>
  <c r="B199" i="16" s="1"/>
  <c r="B211" i="16" s="1"/>
  <c r="B223" i="16" s="1"/>
  <c r="B235" i="16" s="1"/>
  <c r="B247" i="16" s="1"/>
  <c r="B259" i="16" s="1"/>
  <c r="B271" i="16" s="1"/>
  <c r="B283" i="16" s="1"/>
  <c r="B295" i="16" s="1"/>
  <c r="B307" i="16" s="1"/>
  <c r="B319" i="16" s="1"/>
  <c r="B331" i="16" s="1"/>
  <c r="B343" i="16" s="1"/>
  <c r="B355" i="16" s="1"/>
  <c r="B367" i="16" s="1"/>
  <c r="B379" i="16" s="1"/>
  <c r="B391" i="16" s="1"/>
  <c r="B80" i="16"/>
  <c r="J6" i="16"/>
  <c r="K6" i="16" s="1"/>
  <c r="B84" i="16"/>
  <c r="B95" i="16"/>
  <c r="B107" i="16" s="1"/>
  <c r="B119" i="16" s="1"/>
  <c r="B131" i="16" s="1"/>
  <c r="B143" i="16" s="1"/>
  <c r="B155" i="16" s="1"/>
  <c r="B167" i="16" s="1"/>
  <c r="B179" i="16" s="1"/>
  <c r="B191" i="16" s="1"/>
  <c r="B203" i="16" s="1"/>
  <c r="B215" i="16" s="1"/>
  <c r="B227" i="16" s="1"/>
  <c r="B239" i="16" s="1"/>
  <c r="B251" i="16" s="1"/>
  <c r="B263" i="16" s="1"/>
  <c r="B275" i="16" s="1"/>
  <c r="B287" i="16" s="1"/>
  <c r="B299" i="16" s="1"/>
  <c r="B311" i="16" s="1"/>
  <c r="B323" i="16" s="1"/>
  <c r="B335" i="16" s="1"/>
  <c r="B347" i="16" s="1"/>
  <c r="B359" i="16" s="1"/>
  <c r="B371" i="16" s="1"/>
  <c r="B383" i="16" s="1"/>
  <c r="B395" i="16" s="1"/>
  <c r="P86" i="4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L6" i="16" l="1"/>
  <c r="M6" i="16" s="1"/>
  <c r="N6" i="16" s="1"/>
  <c r="O6" i="16" s="1"/>
  <c r="R6" i="16" s="1"/>
  <c r="B85" i="16"/>
  <c r="B96" i="16"/>
  <c r="B108" i="16" s="1"/>
  <c r="B120" i="16" s="1"/>
  <c r="B132" i="16" s="1"/>
  <c r="B144" i="16" s="1"/>
  <c r="B156" i="16" s="1"/>
  <c r="B168" i="16" s="1"/>
  <c r="B180" i="16" s="1"/>
  <c r="B192" i="16" s="1"/>
  <c r="B204" i="16" s="1"/>
  <c r="B216" i="16" s="1"/>
  <c r="B228" i="16" s="1"/>
  <c r="B240" i="16" s="1"/>
  <c r="B252" i="16" s="1"/>
  <c r="B264" i="16" s="1"/>
  <c r="B276" i="16" s="1"/>
  <c r="B288" i="16" s="1"/>
  <c r="B300" i="16" s="1"/>
  <c r="B312" i="16" s="1"/>
  <c r="B324" i="16" s="1"/>
  <c r="B336" i="16" s="1"/>
  <c r="B348" i="16" s="1"/>
  <c r="B360" i="16" s="1"/>
  <c r="B372" i="16" s="1"/>
  <c r="B384" i="16" s="1"/>
  <c r="B396" i="16" s="1"/>
  <c r="B92" i="16"/>
  <c r="B104" i="16" s="1"/>
  <c r="B116" i="16" s="1"/>
  <c r="B128" i="16" s="1"/>
  <c r="B140" i="16" s="1"/>
  <c r="B152" i="16" s="1"/>
  <c r="B164" i="16" s="1"/>
  <c r="B176" i="16" s="1"/>
  <c r="B188" i="16" s="1"/>
  <c r="B200" i="16" s="1"/>
  <c r="B212" i="16" s="1"/>
  <c r="B224" i="16" s="1"/>
  <c r="B236" i="16" s="1"/>
  <c r="B248" i="16" s="1"/>
  <c r="B260" i="16" s="1"/>
  <c r="B272" i="16" s="1"/>
  <c r="B284" i="16" s="1"/>
  <c r="B296" i="16" s="1"/>
  <c r="B308" i="16" s="1"/>
  <c r="B320" i="16" s="1"/>
  <c r="B332" i="16" s="1"/>
  <c r="B344" i="16" s="1"/>
  <c r="B356" i="16" s="1"/>
  <c r="B368" i="16" s="1"/>
  <c r="B380" i="16" s="1"/>
  <c r="B392" i="16" s="1"/>
  <c r="B81" i="16"/>
  <c r="B93" i="16" s="1"/>
  <c r="B105" i="16" s="1"/>
  <c r="B117" i="16" s="1"/>
  <c r="B129" i="16" s="1"/>
  <c r="B141" i="16" s="1"/>
  <c r="B153" i="16" s="1"/>
  <c r="B165" i="16" s="1"/>
  <c r="B177" i="16" s="1"/>
  <c r="B189" i="16" s="1"/>
  <c r="B201" i="16" s="1"/>
  <c r="B213" i="16" s="1"/>
  <c r="B225" i="16" s="1"/>
  <c r="B237" i="16" s="1"/>
  <c r="B249" i="16" s="1"/>
  <c r="B261" i="16" s="1"/>
  <c r="B273" i="16" s="1"/>
  <c r="B285" i="16" s="1"/>
  <c r="B297" i="16" s="1"/>
  <c r="B309" i="16" s="1"/>
  <c r="B321" i="16" s="1"/>
  <c r="B333" i="16" s="1"/>
  <c r="B345" i="16" s="1"/>
  <c r="B357" i="16" s="1"/>
  <c r="B369" i="16" s="1"/>
  <c r="B381" i="16" s="1"/>
  <c r="B393" i="16" s="1"/>
  <c r="T2" i="8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B20" i="1" s="1"/>
  <c r="B21" i="1" s="1"/>
  <c r="G19" i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I7" i="16" l="1"/>
  <c r="J7" i="16" s="1"/>
  <c r="K7" i="16" s="1"/>
  <c r="L7" i="16" s="1"/>
  <c r="M7" i="16" s="1"/>
  <c r="N7" i="16" s="1"/>
  <c r="O7" i="16" s="1"/>
  <c r="B97" i="16"/>
  <c r="B109" i="16" s="1"/>
  <c r="B121" i="16" s="1"/>
  <c r="B133" i="16" s="1"/>
  <c r="B145" i="16" s="1"/>
  <c r="B157" i="16" s="1"/>
  <c r="B169" i="16" s="1"/>
  <c r="B181" i="16" s="1"/>
  <c r="B193" i="16" s="1"/>
  <c r="B205" i="16" s="1"/>
  <c r="B217" i="16" s="1"/>
  <c r="B229" i="16" s="1"/>
  <c r="B241" i="16" s="1"/>
  <c r="B253" i="16" s="1"/>
  <c r="B265" i="16" s="1"/>
  <c r="B277" i="16" s="1"/>
  <c r="B289" i="16" s="1"/>
  <c r="B301" i="16" s="1"/>
  <c r="B313" i="16" s="1"/>
  <c r="B325" i="16" s="1"/>
  <c r="B337" i="16" s="1"/>
  <c r="B349" i="16" s="1"/>
  <c r="B361" i="16" s="1"/>
  <c r="B373" i="16" s="1"/>
  <c r="B385" i="16" s="1"/>
  <c r="B397" i="16" s="1"/>
  <c r="B86" i="16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R7" i="16" l="1"/>
  <c r="B98" i="16"/>
  <c r="B110" i="16" s="1"/>
  <c r="B122" i="16" s="1"/>
  <c r="B134" i="16" s="1"/>
  <c r="B146" i="16" s="1"/>
  <c r="B158" i="16" s="1"/>
  <c r="B170" i="16" s="1"/>
  <c r="B182" i="16" s="1"/>
  <c r="B194" i="16" s="1"/>
  <c r="B206" i="16" s="1"/>
  <c r="B218" i="16" s="1"/>
  <c r="B230" i="16" s="1"/>
  <c r="B242" i="16" s="1"/>
  <c r="B254" i="16" s="1"/>
  <c r="B266" i="16" s="1"/>
  <c r="B278" i="16" s="1"/>
  <c r="B290" i="16" s="1"/>
  <c r="B302" i="16" s="1"/>
  <c r="B314" i="16" s="1"/>
  <c r="B326" i="16" s="1"/>
  <c r="B338" i="16" s="1"/>
  <c r="B350" i="16" s="1"/>
  <c r="B362" i="16" s="1"/>
  <c r="B374" i="16" s="1"/>
  <c r="B386" i="16" s="1"/>
  <c r="B398" i="16" s="1"/>
  <c r="B87" i="16"/>
  <c r="I8" i="16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J8" i="16" l="1"/>
  <c r="K8" i="16" s="1"/>
  <c r="B99" i="16"/>
  <c r="B111" i="16" s="1"/>
  <c r="B123" i="16" s="1"/>
  <c r="B135" i="16" s="1"/>
  <c r="B147" i="16" s="1"/>
  <c r="B159" i="16" s="1"/>
  <c r="B171" i="16" s="1"/>
  <c r="B183" i="16" s="1"/>
  <c r="B195" i="16" s="1"/>
  <c r="B207" i="16" s="1"/>
  <c r="B219" i="16" s="1"/>
  <c r="B231" i="16" s="1"/>
  <c r="B243" i="16" s="1"/>
  <c r="B255" i="16" s="1"/>
  <c r="B267" i="16" s="1"/>
  <c r="B279" i="16" s="1"/>
  <c r="B291" i="16" s="1"/>
  <c r="B303" i="16" s="1"/>
  <c r="B315" i="16" s="1"/>
  <c r="B327" i="16" s="1"/>
  <c r="B339" i="16" s="1"/>
  <c r="B351" i="16" s="1"/>
  <c r="B363" i="16" s="1"/>
  <c r="B375" i="16" s="1"/>
  <c r="B387" i="16" s="1"/>
  <c r="B399" i="16" s="1"/>
  <c r="B88" i="16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B100" i="16" l="1"/>
  <c r="B112" i="16" s="1"/>
  <c r="B124" i="16" s="1"/>
  <c r="B136" i="16" s="1"/>
  <c r="B148" i="16" s="1"/>
  <c r="B160" i="16" s="1"/>
  <c r="B172" i="16" s="1"/>
  <c r="B184" i="16" s="1"/>
  <c r="B196" i="16" s="1"/>
  <c r="B208" i="16" s="1"/>
  <c r="B220" i="16" s="1"/>
  <c r="B232" i="16" s="1"/>
  <c r="B244" i="16" s="1"/>
  <c r="B256" i="16" s="1"/>
  <c r="B268" i="16" s="1"/>
  <c r="B280" i="16" s="1"/>
  <c r="B292" i="16" s="1"/>
  <c r="B304" i="16" s="1"/>
  <c r="B316" i="16" s="1"/>
  <c r="B328" i="16" s="1"/>
  <c r="B340" i="16" s="1"/>
  <c r="B352" i="16" s="1"/>
  <c r="B364" i="16" s="1"/>
  <c r="B376" i="16" s="1"/>
  <c r="B388" i="16" s="1"/>
  <c r="B400" i="16" s="1"/>
  <c r="B89" i="16"/>
  <c r="B101" i="16" s="1"/>
  <c r="B113" i="16" s="1"/>
  <c r="B125" i="16" s="1"/>
  <c r="B137" i="16" s="1"/>
  <c r="B149" i="16" s="1"/>
  <c r="B161" i="16" s="1"/>
  <c r="B173" i="16" s="1"/>
  <c r="B185" i="16" s="1"/>
  <c r="B197" i="16" s="1"/>
  <c r="B209" i="16" s="1"/>
  <c r="B221" i="16" s="1"/>
  <c r="B233" i="16" s="1"/>
  <c r="B245" i="16" s="1"/>
  <c r="B257" i="16" s="1"/>
  <c r="B269" i="16" s="1"/>
  <c r="B281" i="16" s="1"/>
  <c r="B293" i="16" s="1"/>
  <c r="B305" i="16" s="1"/>
  <c r="B317" i="16" s="1"/>
  <c r="B329" i="16" s="1"/>
  <c r="B341" i="16" s="1"/>
  <c r="B353" i="16" s="1"/>
  <c r="B365" i="16" s="1"/>
  <c r="B377" i="16" s="1"/>
  <c r="B389" i="16" s="1"/>
  <c r="B401" i="16" s="1"/>
  <c r="L8" i="16"/>
  <c r="M8" i="16" s="1"/>
  <c r="N8" i="16" s="1"/>
  <c r="O8" i="16" s="1"/>
  <c r="I7" i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9" i="16" l="1"/>
  <c r="J9" i="16" s="1"/>
  <c r="K9" i="16" s="1"/>
  <c r="R8" i="16"/>
  <c r="J7" i="1"/>
  <c r="K7" i="1" s="1"/>
  <c r="L7" i="1" s="1"/>
  <c r="M7" i="1" s="1"/>
  <c r="N7" i="1" s="1"/>
  <c r="O7" i="1" s="1"/>
  <c r="L9" i="16" l="1"/>
  <c r="M9" i="16" s="1"/>
  <c r="N9" i="16" s="1"/>
  <c r="O9" i="16" s="1"/>
  <c r="R7" i="1"/>
  <c r="I8" i="1"/>
  <c r="R9" i="16" l="1"/>
  <c r="I10" i="16"/>
  <c r="J8" i="1"/>
  <c r="K8" i="1" s="1"/>
  <c r="L8" i="1" s="1"/>
  <c r="M8" i="1" s="1"/>
  <c r="N8" i="1" s="1"/>
  <c r="O8" i="1" s="1"/>
  <c r="J10" i="16" l="1"/>
  <c r="K10" i="16" s="1"/>
  <c r="R8" i="1"/>
  <c r="I9" i="1"/>
  <c r="L10" i="16" l="1"/>
  <c r="M10" i="16" s="1"/>
  <c r="N10" i="16" s="1"/>
  <c r="O10" i="16" s="1"/>
  <c r="J9" i="1"/>
  <c r="K9" i="1" s="1"/>
  <c r="L9" i="1" s="1"/>
  <c r="M9" i="1" s="1"/>
  <c r="N9" i="1" s="1"/>
  <c r="O9" i="1" s="1"/>
  <c r="R10" i="16" l="1"/>
  <c r="I11" i="16"/>
  <c r="R9" i="1"/>
  <c r="I10" i="1"/>
  <c r="J11" i="16" l="1"/>
  <c r="K11" i="16" s="1"/>
  <c r="J10" i="1"/>
  <c r="K10" i="1" s="1"/>
  <c r="L10" i="1" s="1"/>
  <c r="M10" i="1" s="1"/>
  <c r="N10" i="1" s="1"/>
  <c r="O10" i="1" s="1"/>
  <c r="L11" i="16" l="1"/>
  <c r="M11" i="16" s="1"/>
  <c r="N11" i="16" s="1"/>
  <c r="O11" i="16" s="1"/>
  <c r="R11" i="16" s="1"/>
  <c r="R10" i="1"/>
  <c r="I11" i="1"/>
  <c r="J11" i="1" s="1"/>
  <c r="I12" i="16" l="1"/>
  <c r="K11" i="1"/>
  <c r="J12" i="16" l="1"/>
  <c r="K12" i="16" s="1"/>
  <c r="L11" i="1"/>
  <c r="M11" i="1" s="1"/>
  <c r="N11" i="1" s="1"/>
  <c r="O11" i="1" s="1"/>
  <c r="R11" i="1" s="1"/>
  <c r="L12" i="16" l="1"/>
  <c r="M12" i="16" s="1"/>
  <c r="N12" i="16" s="1"/>
  <c r="O12" i="16" s="1"/>
  <c r="R12" i="16" s="1"/>
  <c r="I12" i="1"/>
  <c r="I13" i="16" l="1"/>
  <c r="J13" i="16" s="1"/>
  <c r="K13" i="16" s="1"/>
  <c r="J12" i="1"/>
  <c r="K12" i="1" s="1"/>
  <c r="L12" i="1" s="1"/>
  <c r="M12" i="1" s="1"/>
  <c r="N12" i="1" s="1"/>
  <c r="O12" i="1" s="1"/>
  <c r="R12" i="1" s="1"/>
  <c r="L13" i="16" l="1"/>
  <c r="M13" i="16" s="1"/>
  <c r="N13" i="16" s="1"/>
  <c r="O13" i="16" s="1"/>
  <c r="R13" i="16" s="1"/>
  <c r="I13" i="1"/>
  <c r="I14" i="16" l="1"/>
  <c r="J14" i="16" s="1"/>
  <c r="K14" i="16" s="1"/>
  <c r="L14" i="16" s="1"/>
  <c r="M14" i="16" s="1"/>
  <c r="N14" i="16" s="1"/>
  <c r="O14" i="16" s="1"/>
  <c r="R14" i="16" s="1"/>
  <c r="J13" i="1"/>
  <c r="K13" i="1" s="1"/>
  <c r="L13" i="1" s="1"/>
  <c r="M13" i="1" s="1"/>
  <c r="N13" i="1" s="1"/>
  <c r="O13" i="1" s="1"/>
  <c r="R13" i="1" s="1"/>
  <c r="I15" i="16" l="1"/>
  <c r="I14" i="1"/>
  <c r="J15" i="16" l="1"/>
  <c r="K15" i="16" s="1"/>
  <c r="J14" i="1"/>
  <c r="K14" i="1" s="1"/>
  <c r="L14" i="1" s="1"/>
  <c r="M14" i="1" s="1"/>
  <c r="N14" i="1" s="1"/>
  <c r="O14" i="1" s="1"/>
  <c r="R14" i="1" s="1"/>
  <c r="L15" i="16" l="1"/>
  <c r="M15" i="16" s="1"/>
  <c r="N15" i="16" s="1"/>
  <c r="O15" i="16" s="1"/>
  <c r="R15" i="16" s="1"/>
  <c r="I15" i="1"/>
  <c r="I16" i="16" l="1"/>
  <c r="J15" i="1"/>
  <c r="K15" i="1" s="1"/>
  <c r="L15" i="1" s="1"/>
  <c r="M15" i="1" s="1"/>
  <c r="N15" i="1" s="1"/>
  <c r="O15" i="1" s="1"/>
  <c r="R15" i="1" s="1"/>
  <c r="J16" i="16" l="1"/>
  <c r="K16" i="16" s="1"/>
  <c r="I16" i="1"/>
  <c r="L16" i="16" l="1"/>
  <c r="M16" i="16" s="1"/>
  <c r="N16" i="16" s="1"/>
  <c r="O16" i="16" s="1"/>
  <c r="R16" i="16" s="1"/>
  <c r="J16" i="1"/>
  <c r="K16" i="1" s="1"/>
  <c r="L16" i="1" s="1"/>
  <c r="M16" i="1" s="1"/>
  <c r="N16" i="1" s="1"/>
  <c r="O16" i="1" s="1"/>
  <c r="R16" i="1" s="1"/>
  <c r="I17" i="16" l="1"/>
  <c r="J17" i="16" s="1"/>
  <c r="K17" i="16" s="1"/>
  <c r="I17" i="1"/>
  <c r="L17" i="16" l="1"/>
  <c r="M17" i="16" s="1"/>
  <c r="N17" i="16" s="1"/>
  <c r="O17" i="16" s="1"/>
  <c r="R17" i="16" s="1"/>
  <c r="J17" i="1"/>
  <c r="K17" i="1" s="1"/>
  <c r="L17" i="1" s="1"/>
  <c r="M17" i="1" s="1"/>
  <c r="N17" i="1" s="1"/>
  <c r="O17" i="1" s="1"/>
  <c r="R17" i="1" s="1"/>
  <c r="I18" i="16" l="1"/>
  <c r="I18" i="1"/>
  <c r="J18" i="16" l="1"/>
  <c r="K18" i="16" s="1"/>
  <c r="J18" i="1"/>
  <c r="K18" i="1" s="1"/>
  <c r="L18" i="1" s="1"/>
  <c r="M18" i="1" s="1"/>
  <c r="N18" i="1" s="1"/>
  <c r="O18" i="1" s="1"/>
  <c r="R18" i="1" s="1"/>
  <c r="L18" i="16" l="1"/>
  <c r="M18" i="16" s="1"/>
  <c r="N18" i="16" s="1"/>
  <c r="O18" i="16" s="1"/>
  <c r="R18" i="16" s="1"/>
  <c r="I19" i="1"/>
  <c r="I19" i="16" l="1"/>
  <c r="J19" i="1"/>
  <c r="K19" i="1" s="1"/>
  <c r="L19" i="1" s="1"/>
  <c r="M19" i="1" s="1"/>
  <c r="N19" i="1" s="1"/>
  <c r="O19" i="1" s="1"/>
  <c r="R19" i="1" s="1"/>
  <c r="J19" i="16" l="1"/>
  <c r="K19" i="16" s="1"/>
  <c r="I20" i="1"/>
  <c r="L19" i="16" l="1"/>
  <c r="M19" i="16" s="1"/>
  <c r="N19" i="16" s="1"/>
  <c r="O19" i="16" s="1"/>
  <c r="R19" i="16" s="1"/>
  <c r="J20" i="1"/>
  <c r="K20" i="1" s="1"/>
  <c r="L20" i="1" s="1"/>
  <c r="M20" i="1" s="1"/>
  <c r="N20" i="1" s="1"/>
  <c r="O20" i="1" s="1"/>
  <c r="R20" i="1" s="1"/>
  <c r="I20" i="16" l="1"/>
  <c r="I21" i="1"/>
  <c r="J20" i="16" l="1"/>
  <c r="K20" i="16" s="1"/>
  <c r="J21" i="1"/>
  <c r="K21" i="1" s="1"/>
  <c r="L21" i="1" s="1"/>
  <c r="M21" i="1" s="1"/>
  <c r="N21" i="1" s="1"/>
  <c r="O21" i="1" s="1"/>
  <c r="R21" i="1" s="1"/>
  <c r="L20" i="16" l="1"/>
  <c r="M20" i="16" s="1"/>
  <c r="N20" i="16" s="1"/>
  <c r="O20" i="16" s="1"/>
  <c r="R20" i="16" s="1"/>
  <c r="I22" i="1"/>
  <c r="I21" i="16" l="1"/>
  <c r="J21" i="16" s="1"/>
  <c r="K21" i="16" s="1"/>
  <c r="J22" i="1"/>
  <c r="K22" i="1" s="1"/>
  <c r="L22" i="1" s="1"/>
  <c r="M22" i="1" s="1"/>
  <c r="N22" i="1" s="1"/>
  <c r="O22" i="1" s="1"/>
  <c r="R22" i="1" s="1"/>
  <c r="L21" i="16" l="1"/>
  <c r="M21" i="16" s="1"/>
  <c r="N21" i="16" s="1"/>
  <c r="O21" i="16" s="1"/>
  <c r="R21" i="16" s="1"/>
  <c r="I23" i="1"/>
  <c r="I22" i="16" l="1"/>
  <c r="J22" i="16" s="1"/>
  <c r="K22" i="16" s="1"/>
  <c r="J23" i="1"/>
  <c r="K23" i="1" s="1"/>
  <c r="L23" i="1" s="1"/>
  <c r="M23" i="1" s="1"/>
  <c r="N23" i="1" s="1"/>
  <c r="O23" i="1" s="1"/>
  <c r="R23" i="1" s="1"/>
  <c r="L22" i="16" l="1"/>
  <c r="M22" i="16" s="1"/>
  <c r="N22" i="16" s="1"/>
  <c r="O22" i="16" s="1"/>
  <c r="R22" i="16" s="1"/>
  <c r="I24" i="1"/>
  <c r="I23" i="16" l="1"/>
  <c r="J23" i="16" s="1"/>
  <c r="K23" i="16" s="1"/>
  <c r="J24" i="1"/>
  <c r="K24" i="1" s="1"/>
  <c r="L24" i="1" s="1"/>
  <c r="M24" i="1" s="1"/>
  <c r="N24" i="1" s="1"/>
  <c r="O24" i="1" s="1"/>
  <c r="R24" i="1" s="1"/>
  <c r="L23" i="16" l="1"/>
  <c r="M23" i="16" s="1"/>
  <c r="N23" i="16" s="1"/>
  <c r="O23" i="16" s="1"/>
  <c r="R23" i="16" s="1"/>
  <c r="I25" i="1"/>
  <c r="I24" i="16" l="1"/>
  <c r="J24" i="16" s="1"/>
  <c r="K24" i="16" s="1"/>
  <c r="J25" i="1"/>
  <c r="K25" i="1" s="1"/>
  <c r="L25" i="1" s="1"/>
  <c r="M25" i="1" s="1"/>
  <c r="N25" i="1" s="1"/>
  <c r="O25" i="1" s="1"/>
  <c r="R25" i="1" s="1"/>
  <c r="L24" i="16" l="1"/>
  <c r="M24" i="16" s="1"/>
  <c r="N24" i="16" s="1"/>
  <c r="O24" i="16" s="1"/>
  <c r="R24" i="16" s="1"/>
  <c r="I26" i="1"/>
  <c r="I25" i="16" l="1"/>
  <c r="J25" i="16" s="1"/>
  <c r="K25" i="16" s="1"/>
  <c r="J26" i="1"/>
  <c r="K26" i="1" s="1"/>
  <c r="L26" i="1" s="1"/>
  <c r="M26" i="1" s="1"/>
  <c r="N26" i="1" s="1"/>
  <c r="O26" i="1" s="1"/>
  <c r="R26" i="1" s="1"/>
  <c r="L25" i="16" l="1"/>
  <c r="M25" i="16" s="1"/>
  <c r="N25" i="16" s="1"/>
  <c r="O25" i="16" s="1"/>
  <c r="R25" i="16" s="1"/>
  <c r="I27" i="1"/>
  <c r="I26" i="16" l="1"/>
  <c r="J26" i="16" s="1"/>
  <c r="K26" i="16" s="1"/>
  <c r="J27" i="1"/>
  <c r="K27" i="1" s="1"/>
  <c r="L27" i="1" s="1"/>
  <c r="M27" i="1" s="1"/>
  <c r="N27" i="1" s="1"/>
  <c r="O27" i="1" s="1"/>
  <c r="R27" i="1" s="1"/>
  <c r="L26" i="16" l="1"/>
  <c r="M26" i="16" s="1"/>
  <c r="N26" i="16" s="1"/>
  <c r="O26" i="16" s="1"/>
  <c r="R26" i="16" s="1"/>
  <c r="I28" i="1"/>
  <c r="I27" i="16" l="1"/>
  <c r="J27" i="16" s="1"/>
  <c r="K27" i="16" s="1"/>
  <c r="J28" i="1"/>
  <c r="K28" i="1" s="1"/>
  <c r="L28" i="1" s="1"/>
  <c r="M28" i="1" s="1"/>
  <c r="N28" i="1" s="1"/>
  <c r="O28" i="1" s="1"/>
  <c r="R28" i="1" s="1"/>
  <c r="L27" i="16" l="1"/>
  <c r="M27" i="16" s="1"/>
  <c r="N27" i="16" s="1"/>
  <c r="O27" i="16" s="1"/>
  <c r="R27" i="16" s="1"/>
  <c r="I29" i="1"/>
  <c r="I28" i="16" l="1"/>
  <c r="J28" i="16" s="1"/>
  <c r="J29" i="1"/>
  <c r="K29" i="1" s="1"/>
  <c r="L29" i="1" s="1"/>
  <c r="M29" i="1" s="1"/>
  <c r="N29" i="1" s="1"/>
  <c r="O29" i="1" s="1"/>
  <c r="R29" i="1" s="1"/>
  <c r="K28" i="16" l="1"/>
  <c r="L28" i="16" s="1"/>
  <c r="M28" i="16" s="1"/>
  <c r="N28" i="16" s="1"/>
  <c r="O28" i="16" s="1"/>
  <c r="R28" i="16" s="1"/>
  <c r="I30" i="1"/>
  <c r="I29" i="16" l="1"/>
  <c r="J29" i="16" s="1"/>
  <c r="K29" i="16" s="1"/>
  <c r="J30" i="1"/>
  <c r="K30" i="1" s="1"/>
  <c r="L30" i="1" s="1"/>
  <c r="M30" i="1" s="1"/>
  <c r="N30" i="1" s="1"/>
  <c r="O30" i="1" s="1"/>
  <c r="R30" i="1" s="1"/>
  <c r="L29" i="16" l="1"/>
  <c r="M29" i="16" s="1"/>
  <c r="N29" i="16" s="1"/>
  <c r="O29" i="16" s="1"/>
  <c r="R29" i="16" s="1"/>
  <c r="I31" i="1"/>
  <c r="I30" i="16" l="1"/>
  <c r="J30" i="16" s="1"/>
  <c r="K30" i="16" s="1"/>
  <c r="J31" i="1"/>
  <c r="K31" i="1" s="1"/>
  <c r="L31" i="1" s="1"/>
  <c r="M31" i="1" s="1"/>
  <c r="N31" i="1" s="1"/>
  <c r="O31" i="1" s="1"/>
  <c r="R31" i="1" s="1"/>
  <c r="L30" i="16" l="1"/>
  <c r="M30" i="16" s="1"/>
  <c r="N30" i="16" s="1"/>
  <c r="O30" i="16" s="1"/>
  <c r="R30" i="16" s="1"/>
  <c r="I32" i="1"/>
  <c r="I31" i="16" l="1"/>
  <c r="J31" i="16" s="1"/>
  <c r="K31" i="16" s="1"/>
  <c r="J32" i="1"/>
  <c r="K32" i="1" s="1"/>
  <c r="L32" i="1" s="1"/>
  <c r="M32" i="1" s="1"/>
  <c r="N32" i="1" s="1"/>
  <c r="O32" i="1" s="1"/>
  <c r="R32" i="1" s="1"/>
  <c r="L31" i="16" l="1"/>
  <c r="M31" i="16" s="1"/>
  <c r="N31" i="16" s="1"/>
  <c r="O31" i="16" s="1"/>
  <c r="R31" i="16" s="1"/>
  <c r="I33" i="1"/>
  <c r="I32" i="16" l="1"/>
  <c r="J32" i="16" s="1"/>
  <c r="K32" i="16" s="1"/>
  <c r="J33" i="1"/>
  <c r="K33" i="1" s="1"/>
  <c r="L33" i="1" s="1"/>
  <c r="M33" i="1" s="1"/>
  <c r="N33" i="1" s="1"/>
  <c r="O33" i="1" s="1"/>
  <c r="R33" i="1" s="1"/>
  <c r="L32" i="16" l="1"/>
  <c r="M32" i="16" s="1"/>
  <c r="N32" i="16" s="1"/>
  <c r="O32" i="16" s="1"/>
  <c r="R32" i="16" s="1"/>
  <c r="I34" i="1"/>
  <c r="I33" i="16" l="1"/>
  <c r="J33" i="16" s="1"/>
  <c r="K33" i="16" s="1"/>
  <c r="J34" i="1"/>
  <c r="K34" i="1" s="1"/>
  <c r="L34" i="1" s="1"/>
  <c r="M34" i="1" s="1"/>
  <c r="N34" i="1" s="1"/>
  <c r="O34" i="1" s="1"/>
  <c r="R34" i="1" s="1"/>
  <c r="L33" i="16" l="1"/>
  <c r="M33" i="16" s="1"/>
  <c r="N33" i="16" s="1"/>
  <c r="O33" i="16" s="1"/>
  <c r="R33" i="16" s="1"/>
  <c r="I35" i="1"/>
  <c r="I34" i="16" l="1"/>
  <c r="J34" i="16" s="1"/>
  <c r="K34" i="16" s="1"/>
  <c r="J35" i="1"/>
  <c r="K35" i="1" s="1"/>
  <c r="L35" i="1" s="1"/>
  <c r="M35" i="1" s="1"/>
  <c r="N35" i="1" s="1"/>
  <c r="O35" i="1" s="1"/>
  <c r="R35" i="1" s="1"/>
  <c r="L34" i="16" l="1"/>
  <c r="M34" i="16" s="1"/>
  <c r="N34" i="16" s="1"/>
  <c r="O34" i="16" s="1"/>
  <c r="R34" i="16" s="1"/>
  <c r="I36" i="1"/>
  <c r="I35" i="16" l="1"/>
  <c r="J36" i="1"/>
  <c r="K36" i="1" s="1"/>
  <c r="L36" i="1" s="1"/>
  <c r="M36" i="1" s="1"/>
  <c r="N36" i="1" s="1"/>
  <c r="O36" i="1" s="1"/>
  <c r="R36" i="1" s="1"/>
  <c r="J35" i="16" l="1"/>
  <c r="K35" i="16" s="1"/>
  <c r="I37" i="1"/>
  <c r="L35" i="16" l="1"/>
  <c r="M35" i="16" s="1"/>
  <c r="N35" i="16" s="1"/>
  <c r="O35" i="16" s="1"/>
  <c r="R35" i="16" s="1"/>
  <c r="J37" i="1"/>
  <c r="K37" i="1" s="1"/>
  <c r="L37" i="1" s="1"/>
  <c r="M37" i="1" s="1"/>
  <c r="N37" i="1" s="1"/>
  <c r="O37" i="1" s="1"/>
  <c r="R37" i="1" s="1"/>
  <c r="I36" i="16" l="1"/>
  <c r="J36" i="16" s="1"/>
  <c r="K36" i="16" s="1"/>
  <c r="I38" i="1"/>
  <c r="L36" i="16" l="1"/>
  <c r="M36" i="16" s="1"/>
  <c r="N36" i="16" s="1"/>
  <c r="O36" i="16" s="1"/>
  <c r="R36" i="16" s="1"/>
  <c r="J38" i="1"/>
  <c r="K38" i="1" s="1"/>
  <c r="L38" i="1" s="1"/>
  <c r="M38" i="1" s="1"/>
  <c r="N38" i="1" s="1"/>
  <c r="O38" i="1" s="1"/>
  <c r="R38" i="1" s="1"/>
  <c r="I37" i="16" l="1"/>
  <c r="J37" i="16" s="1"/>
  <c r="K37" i="16" s="1"/>
  <c r="I39" i="1"/>
  <c r="L37" i="16" l="1"/>
  <c r="M37" i="16" s="1"/>
  <c r="N37" i="16" s="1"/>
  <c r="O37" i="16" s="1"/>
  <c r="R37" i="16" s="1"/>
  <c r="J39" i="1"/>
  <c r="K39" i="1" s="1"/>
  <c r="L39" i="1" s="1"/>
  <c r="M39" i="1" s="1"/>
  <c r="N39" i="1" s="1"/>
  <c r="O39" i="1" s="1"/>
  <c r="R39" i="1" s="1"/>
  <c r="I38" i="16" l="1"/>
  <c r="J38" i="16" s="1"/>
  <c r="I40" i="1"/>
  <c r="K38" i="16" l="1"/>
  <c r="L38" i="16" s="1"/>
  <c r="M38" i="16" s="1"/>
  <c r="N38" i="16" s="1"/>
  <c r="O38" i="16" s="1"/>
  <c r="R38" i="16" s="1"/>
  <c r="J40" i="1"/>
  <c r="K40" i="1" s="1"/>
  <c r="L40" i="1" s="1"/>
  <c r="M40" i="1" s="1"/>
  <c r="N40" i="1" s="1"/>
  <c r="O40" i="1" s="1"/>
  <c r="R40" i="1" s="1"/>
  <c r="I39" i="16" l="1"/>
  <c r="I41" i="1"/>
  <c r="J39" i="16" l="1"/>
  <c r="K39" i="16" s="1"/>
  <c r="J41" i="1"/>
  <c r="K41" i="1" s="1"/>
  <c r="L41" i="1" s="1"/>
  <c r="M41" i="1" s="1"/>
  <c r="N41" i="1" s="1"/>
  <c r="O41" i="1" s="1"/>
  <c r="R41" i="1" s="1"/>
  <c r="L39" i="16" l="1"/>
  <c r="M39" i="16" s="1"/>
  <c r="N39" i="16" s="1"/>
  <c r="O39" i="16" s="1"/>
  <c r="R39" i="16" s="1"/>
  <c r="I42" i="1"/>
  <c r="I40" i="16" l="1"/>
  <c r="J40" i="16" s="1"/>
  <c r="K40" i="16" s="1"/>
  <c r="J42" i="1"/>
  <c r="K42" i="1" s="1"/>
  <c r="L42" i="1" s="1"/>
  <c r="M42" i="1" s="1"/>
  <c r="N42" i="1" s="1"/>
  <c r="O42" i="1" s="1"/>
  <c r="R42" i="1" s="1"/>
  <c r="L40" i="16" l="1"/>
  <c r="M40" i="16" s="1"/>
  <c r="N40" i="16" s="1"/>
  <c r="O40" i="16" s="1"/>
  <c r="R40" i="16" s="1"/>
  <c r="I43" i="1"/>
  <c r="I41" i="16" l="1"/>
  <c r="J41" i="16" s="1"/>
  <c r="K41" i="16" s="1"/>
  <c r="J43" i="1"/>
  <c r="K43" i="1" s="1"/>
  <c r="L43" i="1" s="1"/>
  <c r="M43" i="1" s="1"/>
  <c r="N43" i="1" s="1"/>
  <c r="O43" i="1" s="1"/>
  <c r="R43" i="1" s="1"/>
  <c r="L41" i="16" l="1"/>
  <c r="M41" i="16" s="1"/>
  <c r="N41" i="16" s="1"/>
  <c r="O41" i="16" s="1"/>
  <c r="R41" i="16" s="1"/>
  <c r="I44" i="1"/>
  <c r="I42" i="16" l="1"/>
  <c r="J44" i="1"/>
  <c r="K44" i="1" s="1"/>
  <c r="L44" i="1" s="1"/>
  <c r="M44" i="1" s="1"/>
  <c r="N44" i="1" s="1"/>
  <c r="O44" i="1" s="1"/>
  <c r="R44" i="1" s="1"/>
  <c r="J42" i="16" l="1"/>
  <c r="K42" i="16" s="1"/>
  <c r="I45" i="1"/>
  <c r="L42" i="16" l="1"/>
  <c r="M42" i="16" s="1"/>
  <c r="N42" i="16" s="1"/>
  <c r="O42" i="16" s="1"/>
  <c r="R42" i="16" s="1"/>
  <c r="J45" i="1"/>
  <c r="K45" i="1" s="1"/>
  <c r="L45" i="1" s="1"/>
  <c r="M45" i="1" s="1"/>
  <c r="N45" i="1" s="1"/>
  <c r="O45" i="1" s="1"/>
  <c r="R45" i="1" s="1"/>
  <c r="I43" i="16" l="1"/>
  <c r="I46" i="1"/>
  <c r="J43" i="16" l="1"/>
  <c r="K43" i="16" s="1"/>
  <c r="J46" i="1"/>
  <c r="K46" i="1" s="1"/>
  <c r="L46" i="1" s="1"/>
  <c r="M46" i="1" s="1"/>
  <c r="N46" i="1" s="1"/>
  <c r="O46" i="1" s="1"/>
  <c r="R46" i="1" s="1"/>
  <c r="L43" i="16" l="1"/>
  <c r="M43" i="16" s="1"/>
  <c r="N43" i="16" s="1"/>
  <c r="O43" i="16" s="1"/>
  <c r="R43" i="16" s="1"/>
  <c r="I47" i="1"/>
  <c r="I44" i="16" l="1"/>
  <c r="J47" i="1"/>
  <c r="K47" i="1" s="1"/>
  <c r="L47" i="1" s="1"/>
  <c r="M47" i="1" s="1"/>
  <c r="N47" i="1" s="1"/>
  <c r="O47" i="1" s="1"/>
  <c r="R47" i="1" s="1"/>
  <c r="J44" i="16" l="1"/>
  <c r="K44" i="16" s="1"/>
  <c r="I48" i="1"/>
  <c r="L44" i="16" l="1"/>
  <c r="M44" i="16" s="1"/>
  <c r="N44" i="16" s="1"/>
  <c r="O44" i="16" s="1"/>
  <c r="R44" i="16" s="1"/>
  <c r="J48" i="1"/>
  <c r="K48" i="1" s="1"/>
  <c r="L48" i="1" s="1"/>
  <c r="M48" i="1" s="1"/>
  <c r="N48" i="1" s="1"/>
  <c r="O48" i="1" s="1"/>
  <c r="R48" i="1" s="1"/>
  <c r="I45" i="16" l="1"/>
  <c r="J45" i="16" s="1"/>
  <c r="K45" i="16" s="1"/>
  <c r="I49" i="1"/>
  <c r="L45" i="16" l="1"/>
  <c r="M45" i="16" s="1"/>
  <c r="N45" i="16" s="1"/>
  <c r="O45" i="16" s="1"/>
  <c r="R45" i="16" s="1"/>
  <c r="J49" i="1"/>
  <c r="K49" i="1" s="1"/>
  <c r="L49" i="1" s="1"/>
  <c r="M49" i="1" s="1"/>
  <c r="N49" i="1" s="1"/>
  <c r="O49" i="1" s="1"/>
  <c r="R49" i="1" s="1"/>
  <c r="I46" i="16" l="1"/>
  <c r="I50" i="1"/>
  <c r="J46" i="16" l="1"/>
  <c r="K46" i="16" s="1"/>
  <c r="J50" i="1"/>
  <c r="K50" i="1" s="1"/>
  <c r="L50" i="1" s="1"/>
  <c r="M50" i="1" s="1"/>
  <c r="N50" i="1" s="1"/>
  <c r="O50" i="1" s="1"/>
  <c r="R50" i="1" s="1"/>
  <c r="L46" i="16" l="1"/>
  <c r="M46" i="16" s="1"/>
  <c r="N46" i="16" s="1"/>
  <c r="O46" i="16" s="1"/>
  <c r="R46" i="16" s="1"/>
  <c r="I51" i="1"/>
  <c r="I47" i="16" l="1"/>
  <c r="J51" i="1"/>
  <c r="K51" i="1" s="1"/>
  <c r="L51" i="1" s="1"/>
  <c r="M51" i="1" s="1"/>
  <c r="N51" i="1" s="1"/>
  <c r="O51" i="1" s="1"/>
  <c r="R51" i="1" s="1"/>
  <c r="J47" i="16" l="1"/>
  <c r="K47" i="16" s="1"/>
  <c r="I52" i="1"/>
  <c r="L47" i="16" l="1"/>
  <c r="M47" i="16" s="1"/>
  <c r="N47" i="16" s="1"/>
  <c r="O47" i="16" s="1"/>
  <c r="R47" i="16" s="1"/>
  <c r="J52" i="1"/>
  <c r="K52" i="1" s="1"/>
  <c r="L52" i="1" s="1"/>
  <c r="M52" i="1" s="1"/>
  <c r="N52" i="1" s="1"/>
  <c r="O52" i="1" s="1"/>
  <c r="R52" i="1" s="1"/>
  <c r="I48" i="16" l="1"/>
  <c r="I53" i="1"/>
  <c r="J48" i="16" l="1"/>
  <c r="K48" i="16" s="1"/>
  <c r="J53" i="1"/>
  <c r="K53" i="1" s="1"/>
  <c r="L53" i="1" s="1"/>
  <c r="M53" i="1" s="1"/>
  <c r="N53" i="1" s="1"/>
  <c r="O53" i="1" s="1"/>
  <c r="R53" i="1" s="1"/>
  <c r="L48" i="16" l="1"/>
  <c r="M48" i="16" s="1"/>
  <c r="N48" i="16" s="1"/>
  <c r="O48" i="16" s="1"/>
  <c r="R48" i="16" s="1"/>
  <c r="I54" i="1"/>
  <c r="I49" i="16" l="1"/>
  <c r="J54" i="1"/>
  <c r="K54" i="1" s="1"/>
  <c r="L54" i="1" s="1"/>
  <c r="M54" i="1" s="1"/>
  <c r="N54" i="1" s="1"/>
  <c r="O54" i="1" s="1"/>
  <c r="R54" i="1" s="1"/>
  <c r="J49" i="16" l="1"/>
  <c r="K49" i="16" s="1"/>
  <c r="I55" i="1"/>
  <c r="L49" i="16" l="1"/>
  <c r="M49" i="16" s="1"/>
  <c r="N49" i="16" s="1"/>
  <c r="O49" i="16" s="1"/>
  <c r="R49" i="16" s="1"/>
  <c r="J55" i="1"/>
  <c r="K55" i="1" s="1"/>
  <c r="L55" i="1" s="1"/>
  <c r="M55" i="1" s="1"/>
  <c r="N55" i="1" s="1"/>
  <c r="O55" i="1" s="1"/>
  <c r="R55" i="1" s="1"/>
  <c r="I50" i="16" l="1"/>
  <c r="I56" i="1"/>
  <c r="J50" i="16" l="1"/>
  <c r="K50" i="16" s="1"/>
  <c r="J56" i="1"/>
  <c r="K56" i="1" s="1"/>
  <c r="L56" i="1" s="1"/>
  <c r="M56" i="1" s="1"/>
  <c r="N56" i="1" s="1"/>
  <c r="O56" i="1" s="1"/>
  <c r="R56" i="1" s="1"/>
  <c r="L50" i="16" l="1"/>
  <c r="M50" i="16" s="1"/>
  <c r="N50" i="16" s="1"/>
  <c r="O50" i="16" s="1"/>
  <c r="R50" i="16" s="1"/>
  <c r="I57" i="1"/>
  <c r="I51" i="16" l="1"/>
  <c r="J57" i="1"/>
  <c r="K57" i="1" s="1"/>
  <c r="L57" i="1" s="1"/>
  <c r="M57" i="1" s="1"/>
  <c r="N57" i="1" s="1"/>
  <c r="O57" i="1" s="1"/>
  <c r="R57" i="1" s="1"/>
  <c r="J51" i="16" l="1"/>
  <c r="K51" i="16" s="1"/>
  <c r="I58" i="1"/>
  <c r="J58" i="1" s="1"/>
  <c r="L51" i="16" l="1"/>
  <c r="M51" i="16" s="1"/>
  <c r="N51" i="16" s="1"/>
  <c r="O51" i="16" s="1"/>
  <c r="R51" i="16" s="1"/>
  <c r="K58" i="1"/>
  <c r="L58" i="1" s="1"/>
  <c r="I52" i="16" l="1"/>
  <c r="M58" i="1"/>
  <c r="N58" i="1" s="1"/>
  <c r="O58" i="1" s="1"/>
  <c r="R58" i="1" s="1"/>
  <c r="I59" i="1"/>
  <c r="J52" i="16" l="1"/>
  <c r="K52" i="16" s="1"/>
  <c r="J59" i="1"/>
  <c r="K59" i="1" s="1"/>
  <c r="L59" i="1" s="1"/>
  <c r="M59" i="1" s="1"/>
  <c r="N59" i="1" s="1"/>
  <c r="O59" i="1" s="1"/>
  <c r="R59" i="1" s="1"/>
  <c r="L52" i="16" l="1"/>
  <c r="M52" i="16" s="1"/>
  <c r="N52" i="16" s="1"/>
  <c r="O52" i="16" s="1"/>
  <c r="R52" i="16" s="1"/>
  <c r="I60" i="1"/>
  <c r="I53" i="16" l="1"/>
  <c r="J60" i="1"/>
  <c r="K60" i="1" s="1"/>
  <c r="L60" i="1" s="1"/>
  <c r="M60" i="1" s="1"/>
  <c r="N60" i="1" s="1"/>
  <c r="O60" i="1" s="1"/>
  <c r="R60" i="1" s="1"/>
  <c r="J53" i="16" l="1"/>
  <c r="K53" i="16" s="1"/>
  <c r="I61" i="1"/>
  <c r="J61" i="1" s="1"/>
  <c r="L53" i="16" l="1"/>
  <c r="M53" i="16" s="1"/>
  <c r="N53" i="16" s="1"/>
  <c r="O53" i="16" s="1"/>
  <c r="R53" i="16" s="1"/>
  <c r="K61" i="1"/>
  <c r="L61" i="1" s="1"/>
  <c r="I54" i="16" l="1"/>
  <c r="M61" i="1"/>
  <c r="N61" i="1" s="1"/>
  <c r="O61" i="1" s="1"/>
  <c r="R61" i="1" s="1"/>
  <c r="I62" i="1"/>
  <c r="J54" i="16" l="1"/>
  <c r="K54" i="16" s="1"/>
  <c r="J62" i="1"/>
  <c r="K62" i="1" s="1"/>
  <c r="L62" i="1" s="1"/>
  <c r="M62" i="1" s="1"/>
  <c r="N62" i="1" s="1"/>
  <c r="O62" i="1" s="1"/>
  <c r="R62" i="1" s="1"/>
  <c r="L54" i="16" l="1"/>
  <c r="M54" i="16" s="1"/>
  <c r="N54" i="16" s="1"/>
  <c r="O54" i="16" s="1"/>
  <c r="R54" i="16" s="1"/>
  <c r="I63" i="1"/>
  <c r="I55" i="16" l="1"/>
  <c r="J63" i="1"/>
  <c r="K63" i="1" s="1"/>
  <c r="L63" i="1" s="1"/>
  <c r="M63" i="1" s="1"/>
  <c r="N63" i="1" s="1"/>
  <c r="O63" i="1" s="1"/>
  <c r="R63" i="1" s="1"/>
  <c r="J55" i="16" l="1"/>
  <c r="K55" i="16" s="1"/>
  <c r="I64" i="1"/>
  <c r="L55" i="16" l="1"/>
  <c r="M55" i="16" s="1"/>
  <c r="N55" i="16" s="1"/>
  <c r="O55" i="16" s="1"/>
  <c r="R55" i="16" s="1"/>
  <c r="J64" i="1"/>
  <c r="K64" i="1" s="1"/>
  <c r="L64" i="1" s="1"/>
  <c r="M64" i="1" s="1"/>
  <c r="N64" i="1" s="1"/>
  <c r="O64" i="1" s="1"/>
  <c r="R64" i="1" s="1"/>
  <c r="I56" i="16" l="1"/>
  <c r="I65" i="1"/>
  <c r="J56" i="16" l="1"/>
  <c r="K56" i="16" s="1"/>
  <c r="J65" i="1"/>
  <c r="K65" i="1" s="1"/>
  <c r="L65" i="1" s="1"/>
  <c r="M65" i="1" s="1"/>
  <c r="N65" i="1" s="1"/>
  <c r="O65" i="1" s="1"/>
  <c r="R65" i="1" s="1"/>
  <c r="L56" i="16" l="1"/>
  <c r="M56" i="16" s="1"/>
  <c r="N56" i="16" s="1"/>
  <c r="O56" i="16" s="1"/>
  <c r="R56" i="16" s="1"/>
  <c r="I66" i="1"/>
  <c r="I57" i="16" l="1"/>
  <c r="J57" i="16" s="1"/>
  <c r="K57" i="16" s="1"/>
  <c r="J66" i="1"/>
  <c r="K66" i="1" s="1"/>
  <c r="L66" i="1" s="1"/>
  <c r="M66" i="1" s="1"/>
  <c r="N66" i="1" s="1"/>
  <c r="O66" i="1" s="1"/>
  <c r="R66" i="1" s="1"/>
  <c r="L57" i="16" l="1"/>
  <c r="M57" i="16" s="1"/>
  <c r="N57" i="16" s="1"/>
  <c r="O57" i="16" s="1"/>
  <c r="R57" i="16" s="1"/>
  <c r="I67" i="1"/>
  <c r="J67" i="1" s="1"/>
  <c r="I58" i="16" l="1"/>
  <c r="K67" i="1"/>
  <c r="L67" i="1" s="1"/>
  <c r="M67" i="1" s="1"/>
  <c r="N67" i="1" s="1"/>
  <c r="O67" i="1" s="1"/>
  <c r="R67" i="1" s="1"/>
  <c r="J58" i="16" l="1"/>
  <c r="K58" i="16" s="1"/>
  <c r="I68" i="1"/>
  <c r="L58" i="16" l="1"/>
  <c r="M58" i="16" s="1"/>
  <c r="N58" i="16" s="1"/>
  <c r="O58" i="16" s="1"/>
  <c r="R58" i="16" s="1"/>
  <c r="J68" i="1"/>
  <c r="K68" i="1" s="1"/>
  <c r="L68" i="1" s="1"/>
  <c r="M68" i="1" s="1"/>
  <c r="N68" i="1" s="1"/>
  <c r="O68" i="1" s="1"/>
  <c r="R68" i="1" s="1"/>
  <c r="I59" i="16" l="1"/>
  <c r="I69" i="1"/>
  <c r="J59" i="16" l="1"/>
  <c r="K59" i="16" s="1"/>
  <c r="J69" i="1"/>
  <c r="K69" i="1" s="1"/>
  <c r="L69" i="1" s="1"/>
  <c r="M69" i="1" s="1"/>
  <c r="N69" i="1" s="1"/>
  <c r="O69" i="1" s="1"/>
  <c r="R69" i="1" s="1"/>
  <c r="L59" i="16" l="1"/>
  <c r="M59" i="16" s="1"/>
  <c r="N59" i="16" s="1"/>
  <c r="O59" i="16" s="1"/>
  <c r="R59" i="16" s="1"/>
  <c r="I70" i="1"/>
  <c r="I60" i="16" l="1"/>
  <c r="J70" i="1"/>
  <c r="K70" i="1" s="1"/>
  <c r="L70" i="1" s="1"/>
  <c r="M70" i="1" s="1"/>
  <c r="N70" i="1" s="1"/>
  <c r="O70" i="1" s="1"/>
  <c r="R70" i="1" s="1"/>
  <c r="J60" i="16" l="1"/>
  <c r="K60" i="16" s="1"/>
  <c r="I71" i="1"/>
  <c r="L60" i="16" l="1"/>
  <c r="M60" i="16" s="1"/>
  <c r="N60" i="16" s="1"/>
  <c r="O60" i="16" s="1"/>
  <c r="R60" i="16" s="1"/>
  <c r="J71" i="1"/>
  <c r="K71" i="1" s="1"/>
  <c r="L71" i="1" s="1"/>
  <c r="M71" i="1" s="1"/>
  <c r="N71" i="1" s="1"/>
  <c r="O71" i="1" s="1"/>
  <c r="R71" i="1" s="1"/>
  <c r="I61" i="16" l="1"/>
  <c r="I72" i="1"/>
  <c r="J61" i="16" l="1"/>
  <c r="K61" i="16" s="1"/>
  <c r="J72" i="1"/>
  <c r="K72" i="1" s="1"/>
  <c r="L72" i="1" s="1"/>
  <c r="M72" i="1" s="1"/>
  <c r="N72" i="1" s="1"/>
  <c r="O72" i="1" s="1"/>
  <c r="R72" i="1" s="1"/>
  <c r="L61" i="16" l="1"/>
  <c r="M61" i="16" s="1"/>
  <c r="N61" i="16" s="1"/>
  <c r="O61" i="16" s="1"/>
  <c r="R61" i="16" s="1"/>
  <c r="I73" i="1"/>
  <c r="J73" i="1" s="1"/>
  <c r="I62" i="16" l="1"/>
  <c r="K73" i="1"/>
  <c r="L73" i="1" s="1"/>
  <c r="M73" i="1" s="1"/>
  <c r="N73" i="1" s="1"/>
  <c r="O73" i="1" s="1"/>
  <c r="R73" i="1" s="1"/>
  <c r="J62" i="16" l="1"/>
  <c r="K62" i="16" s="1"/>
  <c r="I74" i="1"/>
  <c r="L62" i="16" l="1"/>
  <c r="M62" i="16" s="1"/>
  <c r="N62" i="16" s="1"/>
  <c r="O62" i="16" s="1"/>
  <c r="R62" i="16" s="1"/>
  <c r="J74" i="1"/>
  <c r="K74" i="1" s="1"/>
  <c r="L74" i="1" s="1"/>
  <c r="M74" i="1" s="1"/>
  <c r="N74" i="1" s="1"/>
  <c r="O74" i="1" s="1"/>
  <c r="R74" i="1" s="1"/>
  <c r="I63" i="16" l="1"/>
  <c r="I75" i="1"/>
  <c r="J63" i="16" l="1"/>
  <c r="K63" i="16" s="1"/>
  <c r="J75" i="1"/>
  <c r="K75" i="1" s="1"/>
  <c r="L75" i="1" s="1"/>
  <c r="M75" i="1" s="1"/>
  <c r="N75" i="1" s="1"/>
  <c r="O75" i="1" s="1"/>
  <c r="R75" i="1" s="1"/>
  <c r="L63" i="16" l="1"/>
  <c r="M63" i="16" s="1"/>
  <c r="N63" i="16" s="1"/>
  <c r="O63" i="16" s="1"/>
  <c r="R63" i="16" s="1"/>
  <c r="I76" i="1"/>
  <c r="I64" i="16" l="1"/>
  <c r="J76" i="1"/>
  <c r="K76" i="1" s="1"/>
  <c r="L76" i="1" s="1"/>
  <c r="M76" i="1" s="1"/>
  <c r="N76" i="1" s="1"/>
  <c r="O76" i="1" s="1"/>
  <c r="R76" i="1" s="1"/>
  <c r="J64" i="16" l="1"/>
  <c r="K64" i="16" s="1"/>
  <c r="I77" i="1"/>
  <c r="L64" i="16" l="1"/>
  <c r="M64" i="16" s="1"/>
  <c r="N64" i="16" s="1"/>
  <c r="O64" i="16" s="1"/>
  <c r="R64" i="16" s="1"/>
  <c r="J77" i="1"/>
  <c r="K77" i="1" s="1"/>
  <c r="L77" i="1" s="1"/>
  <c r="M77" i="1" s="1"/>
  <c r="N77" i="1" s="1"/>
  <c r="O77" i="1" s="1"/>
  <c r="R77" i="1" s="1"/>
  <c r="I65" i="16" l="1"/>
  <c r="I78" i="1"/>
  <c r="J65" i="16" l="1"/>
  <c r="K65" i="16" s="1"/>
  <c r="J78" i="1"/>
  <c r="K78" i="1" s="1"/>
  <c r="L78" i="1" s="1"/>
  <c r="I79" i="1" s="1"/>
  <c r="J79" i="1" s="1"/>
  <c r="L65" i="16" l="1"/>
  <c r="M65" i="16" s="1"/>
  <c r="N65" i="16" s="1"/>
  <c r="O65" i="16" s="1"/>
  <c r="R65" i="16" s="1"/>
  <c r="K79" i="1"/>
  <c r="M78" i="1"/>
  <c r="I66" i="16" l="1"/>
  <c r="N78" i="1"/>
  <c r="L79" i="1"/>
  <c r="I80" i="1" s="1"/>
  <c r="J80" i="1" s="1"/>
  <c r="J66" i="16" l="1"/>
  <c r="K66" i="16" s="1"/>
  <c r="K80" i="1"/>
  <c r="M79" i="1"/>
  <c r="O78" i="1"/>
  <c r="R78" i="1" s="1"/>
  <c r="L66" i="16" l="1"/>
  <c r="M66" i="16" s="1"/>
  <c r="N66" i="16" s="1"/>
  <c r="O66" i="16" s="1"/>
  <c r="R66" i="16" s="1"/>
  <c r="N79" i="1"/>
  <c r="L80" i="1"/>
  <c r="I81" i="1" s="1"/>
  <c r="J81" i="1" s="1"/>
  <c r="I67" i="16" l="1"/>
  <c r="K81" i="1"/>
  <c r="M80" i="1"/>
  <c r="O79" i="1"/>
  <c r="R79" i="1" s="1"/>
  <c r="J67" i="16" l="1"/>
  <c r="K67" i="16" s="1"/>
  <c r="N80" i="1"/>
  <c r="L81" i="1"/>
  <c r="I82" i="1" s="1"/>
  <c r="J82" i="1" s="1"/>
  <c r="L67" i="16" l="1"/>
  <c r="M67" i="16" s="1"/>
  <c r="N67" i="16" s="1"/>
  <c r="O67" i="16" s="1"/>
  <c r="R67" i="16" s="1"/>
  <c r="K82" i="1"/>
  <c r="M81" i="1"/>
  <c r="O80" i="1"/>
  <c r="R80" i="1" s="1"/>
  <c r="I68" i="16" l="1"/>
  <c r="L82" i="1"/>
  <c r="I83" i="1" s="1"/>
  <c r="J83" i="1" s="1"/>
  <c r="N81" i="1"/>
  <c r="J68" i="16" l="1"/>
  <c r="K68" i="16" s="1"/>
  <c r="O81" i="1"/>
  <c r="R81" i="1" s="1"/>
  <c r="K83" i="1"/>
  <c r="M82" i="1"/>
  <c r="L68" i="16" l="1"/>
  <c r="M68" i="16" s="1"/>
  <c r="N68" i="16" s="1"/>
  <c r="O68" i="16" s="1"/>
  <c r="R68" i="16" s="1"/>
  <c r="L83" i="1"/>
  <c r="N82" i="1"/>
  <c r="I69" i="16" l="1"/>
  <c r="M83" i="1"/>
  <c r="N83" i="1" s="1"/>
  <c r="O83" i="1" s="1"/>
  <c r="R83" i="1" s="1"/>
  <c r="O82" i="1"/>
  <c r="R82" i="1" s="1"/>
  <c r="I84" i="1"/>
  <c r="J84" i="1" s="1"/>
  <c r="J69" i="16" l="1"/>
  <c r="K69" i="16" s="1"/>
  <c r="K84" i="1"/>
  <c r="L69" i="16" l="1"/>
  <c r="M69" i="16" s="1"/>
  <c r="N69" i="16" s="1"/>
  <c r="O69" i="16" s="1"/>
  <c r="R69" i="16" s="1"/>
  <c r="L84" i="1"/>
  <c r="M84" i="1" s="1"/>
  <c r="N84" i="1" s="1"/>
  <c r="O84" i="1" s="1"/>
  <c r="R84" i="1" s="1"/>
  <c r="I70" i="16" l="1"/>
  <c r="J70" i="16" s="1"/>
  <c r="K70" i="16" s="1"/>
  <c r="I85" i="1"/>
  <c r="L70" i="16" l="1"/>
  <c r="M70" i="16" s="1"/>
  <c r="N70" i="16" s="1"/>
  <c r="O70" i="16" s="1"/>
  <c r="R70" i="16" s="1"/>
  <c r="J85" i="1"/>
  <c r="K85" i="1" s="1"/>
  <c r="L85" i="1" s="1"/>
  <c r="M85" i="1" s="1"/>
  <c r="N85" i="1" s="1"/>
  <c r="O85" i="1" s="1"/>
  <c r="R85" i="1" s="1"/>
  <c r="I71" i="16" l="1"/>
  <c r="I86" i="1"/>
  <c r="J71" i="16" l="1"/>
  <c r="K71" i="16" s="1"/>
  <c r="J86" i="1"/>
  <c r="K86" i="1" s="1"/>
  <c r="L86" i="1" s="1"/>
  <c r="M86" i="1" s="1"/>
  <c r="N86" i="1" s="1"/>
  <c r="O86" i="1" s="1"/>
  <c r="R86" i="1" s="1"/>
  <c r="L71" i="16" l="1"/>
  <c r="M71" i="16" s="1"/>
  <c r="N71" i="16" s="1"/>
  <c r="O71" i="16" s="1"/>
  <c r="R71" i="16" s="1"/>
  <c r="I87" i="1"/>
  <c r="I72" i="16" l="1"/>
  <c r="J87" i="1"/>
  <c r="K87" i="1" s="1"/>
  <c r="L87" i="1" s="1"/>
  <c r="M87" i="1" s="1"/>
  <c r="N87" i="1" s="1"/>
  <c r="O87" i="1" s="1"/>
  <c r="R87" i="1" s="1"/>
  <c r="J72" i="16" l="1"/>
  <c r="K72" i="16" s="1"/>
  <c r="I88" i="1"/>
  <c r="J88" i="1" s="1"/>
  <c r="L72" i="16" l="1"/>
  <c r="M72" i="16" s="1"/>
  <c r="N72" i="16" s="1"/>
  <c r="O72" i="16" s="1"/>
  <c r="R72" i="16" s="1"/>
  <c r="K88" i="1"/>
  <c r="I73" i="16" l="1"/>
  <c r="L88" i="1"/>
  <c r="M88" i="1" s="1"/>
  <c r="N88" i="1" s="1"/>
  <c r="O88" i="1" s="1"/>
  <c r="R88" i="1" s="1"/>
  <c r="J73" i="16" l="1"/>
  <c r="K73" i="16" s="1"/>
  <c r="I89" i="1"/>
  <c r="L73" i="16" l="1"/>
  <c r="M73" i="16" s="1"/>
  <c r="N73" i="16" s="1"/>
  <c r="O73" i="16" s="1"/>
  <c r="R73" i="16" s="1"/>
  <c r="J89" i="1"/>
  <c r="K89" i="1" s="1"/>
  <c r="L89" i="1" s="1"/>
  <c r="M89" i="1" s="1"/>
  <c r="N89" i="1" s="1"/>
  <c r="O89" i="1" s="1"/>
  <c r="R89" i="1" s="1"/>
  <c r="I74" i="16" l="1"/>
  <c r="I90" i="1"/>
  <c r="J74" i="16" l="1"/>
  <c r="K74" i="16" s="1"/>
  <c r="J90" i="1"/>
  <c r="K90" i="1" s="1"/>
  <c r="L90" i="1" s="1"/>
  <c r="M90" i="1" s="1"/>
  <c r="N90" i="1" s="1"/>
  <c r="O90" i="1" s="1"/>
  <c r="R90" i="1" s="1"/>
  <c r="L74" i="16" l="1"/>
  <c r="M74" i="16" s="1"/>
  <c r="N74" i="16" s="1"/>
  <c r="O74" i="16" s="1"/>
  <c r="R74" i="16" s="1"/>
  <c r="I91" i="1"/>
  <c r="I75" i="16" l="1"/>
  <c r="J91" i="1"/>
  <c r="K91" i="1" s="1"/>
  <c r="L91" i="1" s="1"/>
  <c r="M91" i="1" s="1"/>
  <c r="N91" i="1" s="1"/>
  <c r="O91" i="1" s="1"/>
  <c r="R91" i="1" s="1"/>
  <c r="J75" i="16" l="1"/>
  <c r="K75" i="16" s="1"/>
  <c r="I92" i="1"/>
  <c r="L75" i="16" l="1"/>
  <c r="M75" i="16" s="1"/>
  <c r="N75" i="16" s="1"/>
  <c r="O75" i="16" s="1"/>
  <c r="R75" i="16" s="1"/>
  <c r="J92" i="1"/>
  <c r="K92" i="1" s="1"/>
  <c r="L92" i="1" s="1"/>
  <c r="M92" i="1" s="1"/>
  <c r="N92" i="1" s="1"/>
  <c r="O92" i="1" s="1"/>
  <c r="R92" i="1" s="1"/>
  <c r="I76" i="16" l="1"/>
  <c r="J76" i="16" s="1"/>
  <c r="K76" i="16" s="1"/>
  <c r="I93" i="1"/>
  <c r="L76" i="16" l="1"/>
  <c r="M76" i="16" s="1"/>
  <c r="N76" i="16" s="1"/>
  <c r="O76" i="16" s="1"/>
  <c r="R76" i="16" s="1"/>
  <c r="J93" i="1"/>
  <c r="K93" i="1" s="1"/>
  <c r="L93" i="1" s="1"/>
  <c r="M93" i="1" s="1"/>
  <c r="N93" i="1" s="1"/>
  <c r="O93" i="1" s="1"/>
  <c r="R93" i="1" s="1"/>
  <c r="I77" i="16" l="1"/>
  <c r="I94" i="1"/>
  <c r="J77" i="16" l="1"/>
  <c r="K77" i="16" s="1"/>
  <c r="J94" i="1"/>
  <c r="K94" i="1" s="1"/>
  <c r="L94" i="1" s="1"/>
  <c r="M94" i="1" s="1"/>
  <c r="N94" i="1" s="1"/>
  <c r="O94" i="1" s="1"/>
  <c r="R94" i="1" s="1"/>
  <c r="L77" i="16" l="1"/>
  <c r="M77" i="16" s="1"/>
  <c r="N77" i="16" s="1"/>
  <c r="O77" i="16" s="1"/>
  <c r="R77" i="16" s="1"/>
  <c r="I95" i="1"/>
  <c r="I78" i="16" l="1"/>
  <c r="J95" i="1"/>
  <c r="K95" i="1" s="1"/>
  <c r="L95" i="1" s="1"/>
  <c r="M95" i="1" s="1"/>
  <c r="N95" i="1" s="1"/>
  <c r="O95" i="1" s="1"/>
  <c r="R95" i="1" s="1"/>
  <c r="J78" i="16" l="1"/>
  <c r="K78" i="16" s="1"/>
  <c r="I96" i="1"/>
  <c r="L78" i="16" l="1"/>
  <c r="M78" i="16" s="1"/>
  <c r="N78" i="16" s="1"/>
  <c r="O78" i="16" s="1"/>
  <c r="R78" i="16" s="1"/>
  <c r="J96" i="1"/>
  <c r="K96" i="1" s="1"/>
  <c r="L96" i="1" s="1"/>
  <c r="M96" i="1" s="1"/>
  <c r="N96" i="1" s="1"/>
  <c r="O96" i="1" s="1"/>
  <c r="R96" i="1" s="1"/>
  <c r="I79" i="16" l="1"/>
  <c r="I97" i="1"/>
  <c r="J79" i="16" l="1"/>
  <c r="K79" i="16" s="1"/>
  <c r="J97" i="1"/>
  <c r="K97" i="1" s="1"/>
  <c r="L97" i="1" s="1"/>
  <c r="M97" i="1" s="1"/>
  <c r="N97" i="1" s="1"/>
  <c r="O97" i="1" s="1"/>
  <c r="R97" i="1" s="1"/>
  <c r="L79" i="16" l="1"/>
  <c r="M79" i="16" s="1"/>
  <c r="N79" i="16" s="1"/>
  <c r="O79" i="16" s="1"/>
  <c r="R79" i="16" s="1"/>
  <c r="I98" i="1"/>
  <c r="I80" i="16" l="1"/>
  <c r="J98" i="1"/>
  <c r="K98" i="1" s="1"/>
  <c r="L98" i="1" s="1"/>
  <c r="M98" i="1" s="1"/>
  <c r="N98" i="1" s="1"/>
  <c r="O98" i="1" s="1"/>
  <c r="R98" i="1" s="1"/>
  <c r="J80" i="16" l="1"/>
  <c r="K80" i="16" s="1"/>
  <c r="I99" i="1"/>
  <c r="L80" i="16" l="1"/>
  <c r="M80" i="16" s="1"/>
  <c r="N80" i="16" s="1"/>
  <c r="O80" i="16" s="1"/>
  <c r="R80" i="16" s="1"/>
  <c r="J99" i="1"/>
  <c r="K99" i="1" s="1"/>
  <c r="L99" i="1" s="1"/>
  <c r="M99" i="1" s="1"/>
  <c r="N99" i="1" s="1"/>
  <c r="O99" i="1" s="1"/>
  <c r="R99" i="1" s="1"/>
  <c r="I81" i="16" l="1"/>
  <c r="J81" i="16" s="1"/>
  <c r="K81" i="16" s="1"/>
  <c r="I100" i="1"/>
  <c r="L81" i="16" l="1"/>
  <c r="M81" i="16" s="1"/>
  <c r="N81" i="16" s="1"/>
  <c r="O81" i="16" s="1"/>
  <c r="R81" i="16" s="1"/>
  <c r="J100" i="1"/>
  <c r="K100" i="1" s="1"/>
  <c r="L100" i="1" s="1"/>
  <c r="M100" i="1" s="1"/>
  <c r="N100" i="1" s="1"/>
  <c r="O100" i="1" s="1"/>
  <c r="R100" i="1" s="1"/>
  <c r="I82" i="16" l="1"/>
  <c r="I101" i="1"/>
  <c r="J101" i="1" s="1"/>
  <c r="J82" i="16" l="1"/>
  <c r="K82" i="16" s="1"/>
  <c r="K101" i="1"/>
  <c r="L101" i="1" s="1"/>
  <c r="L82" i="16" l="1"/>
  <c r="M82" i="16" s="1"/>
  <c r="N82" i="16" s="1"/>
  <c r="O82" i="16" s="1"/>
  <c r="R82" i="16" s="1"/>
  <c r="M101" i="1"/>
  <c r="N101" i="1" s="1"/>
  <c r="O101" i="1" s="1"/>
  <c r="R101" i="1" s="1"/>
  <c r="I102" i="1"/>
  <c r="I83" i="16" l="1"/>
  <c r="J83" i="16" s="1"/>
  <c r="K83" i="16" s="1"/>
  <c r="J102" i="1"/>
  <c r="K102" i="1" s="1"/>
  <c r="L102" i="1" s="1"/>
  <c r="M102" i="1" s="1"/>
  <c r="N102" i="1" s="1"/>
  <c r="O102" i="1" s="1"/>
  <c r="R102" i="1" s="1"/>
  <c r="L83" i="16" l="1"/>
  <c r="M83" i="16" s="1"/>
  <c r="N83" i="16" s="1"/>
  <c r="O83" i="16" s="1"/>
  <c r="R83" i="16" s="1"/>
  <c r="I103" i="1"/>
  <c r="I84" i="16" l="1"/>
  <c r="J103" i="1"/>
  <c r="K103" i="1" s="1"/>
  <c r="L103" i="1" s="1"/>
  <c r="M103" i="1" s="1"/>
  <c r="N103" i="1" s="1"/>
  <c r="O103" i="1" s="1"/>
  <c r="R103" i="1" s="1"/>
  <c r="J84" i="16" l="1"/>
  <c r="K84" i="16" s="1"/>
  <c r="I104" i="1"/>
  <c r="L84" i="16" l="1"/>
  <c r="M84" i="16" s="1"/>
  <c r="N84" i="16" s="1"/>
  <c r="O84" i="16" s="1"/>
  <c r="R84" i="16" s="1"/>
  <c r="J104" i="1"/>
  <c r="K104" i="1" s="1"/>
  <c r="L104" i="1" s="1"/>
  <c r="M104" i="1" s="1"/>
  <c r="N104" i="1" s="1"/>
  <c r="O104" i="1" s="1"/>
  <c r="R104" i="1" s="1"/>
  <c r="I85" i="16" l="1"/>
  <c r="I105" i="1"/>
  <c r="J85" i="16" l="1"/>
  <c r="K85" i="16" s="1"/>
  <c r="J105" i="1"/>
  <c r="K105" i="1" s="1"/>
  <c r="L105" i="1" s="1"/>
  <c r="M105" i="1" s="1"/>
  <c r="N105" i="1" s="1"/>
  <c r="O105" i="1" s="1"/>
  <c r="R105" i="1" s="1"/>
  <c r="L85" i="16" l="1"/>
  <c r="M85" i="16" s="1"/>
  <c r="N85" i="16" s="1"/>
  <c r="O85" i="16" s="1"/>
  <c r="R85" i="16" s="1"/>
  <c r="I106" i="1"/>
  <c r="I86" i="16" l="1"/>
  <c r="J106" i="1"/>
  <c r="K106" i="1" s="1"/>
  <c r="L106" i="1" s="1"/>
  <c r="M106" i="1" s="1"/>
  <c r="N106" i="1" s="1"/>
  <c r="O106" i="1" s="1"/>
  <c r="R106" i="1" s="1"/>
  <c r="J86" i="16" l="1"/>
  <c r="K86" i="16" s="1"/>
  <c r="I107" i="1"/>
  <c r="L86" i="16" l="1"/>
  <c r="M86" i="16" s="1"/>
  <c r="N86" i="16" s="1"/>
  <c r="O86" i="16" s="1"/>
  <c r="R86" i="16" s="1"/>
  <c r="J107" i="1"/>
  <c r="K107" i="1" s="1"/>
  <c r="L107" i="1" s="1"/>
  <c r="M107" i="1" s="1"/>
  <c r="N107" i="1" s="1"/>
  <c r="O107" i="1" s="1"/>
  <c r="R107" i="1" s="1"/>
  <c r="I87" i="16" l="1"/>
  <c r="I108" i="1"/>
  <c r="J108" i="1" s="1"/>
  <c r="J87" i="16" l="1"/>
  <c r="K87" i="16" s="1"/>
  <c r="K108" i="1"/>
  <c r="L108" i="1" s="1"/>
  <c r="M108" i="1" s="1"/>
  <c r="N108" i="1" s="1"/>
  <c r="O108" i="1" s="1"/>
  <c r="R108" i="1" s="1"/>
  <c r="L87" i="16" l="1"/>
  <c r="M87" i="16" s="1"/>
  <c r="N87" i="16" s="1"/>
  <c r="O87" i="16" s="1"/>
  <c r="R87" i="16" s="1"/>
  <c r="I109" i="1"/>
  <c r="I88" i="16" l="1"/>
  <c r="J109" i="1"/>
  <c r="K109" i="1" s="1"/>
  <c r="L109" i="1" s="1"/>
  <c r="M109" i="1" s="1"/>
  <c r="N109" i="1" s="1"/>
  <c r="O109" i="1" s="1"/>
  <c r="R109" i="1" s="1"/>
  <c r="J88" i="16" l="1"/>
  <c r="K88" i="16" s="1"/>
  <c r="I110" i="1"/>
  <c r="L88" i="16" l="1"/>
  <c r="M88" i="16" s="1"/>
  <c r="N88" i="16" s="1"/>
  <c r="O88" i="16" s="1"/>
  <c r="R88" i="16" s="1"/>
  <c r="J110" i="1"/>
  <c r="K110" i="1" s="1"/>
  <c r="L110" i="1" s="1"/>
  <c r="M110" i="1" s="1"/>
  <c r="N110" i="1" s="1"/>
  <c r="O110" i="1" s="1"/>
  <c r="R110" i="1" s="1"/>
  <c r="I89" i="16" l="1"/>
  <c r="I111" i="1"/>
  <c r="J89" i="16" l="1"/>
  <c r="K89" i="16" s="1"/>
  <c r="J111" i="1"/>
  <c r="K111" i="1" s="1"/>
  <c r="L111" i="1" s="1"/>
  <c r="M111" i="1" s="1"/>
  <c r="N111" i="1" s="1"/>
  <c r="O111" i="1" s="1"/>
  <c r="R111" i="1" s="1"/>
  <c r="L89" i="16" l="1"/>
  <c r="M89" i="16" s="1"/>
  <c r="N89" i="16" s="1"/>
  <c r="O89" i="16" s="1"/>
  <c r="R89" i="16" s="1"/>
  <c r="I112" i="1"/>
  <c r="J112" i="1" s="1"/>
  <c r="I90" i="16" l="1"/>
  <c r="J90" i="16" s="1"/>
  <c r="K112" i="1"/>
  <c r="L112" i="1" s="1"/>
  <c r="K90" i="16" l="1"/>
  <c r="L90" i="16" s="1"/>
  <c r="M90" i="16" s="1"/>
  <c r="N90" i="16" s="1"/>
  <c r="O90" i="16" s="1"/>
  <c r="R90" i="16" s="1"/>
  <c r="M112" i="1"/>
  <c r="N112" i="1" s="1"/>
  <c r="O112" i="1" s="1"/>
  <c r="R112" i="1" s="1"/>
  <c r="I113" i="1"/>
  <c r="I91" i="16" l="1"/>
  <c r="J91" i="16" s="1"/>
  <c r="K91" i="16" s="1"/>
  <c r="J113" i="1"/>
  <c r="K113" i="1" s="1"/>
  <c r="L113" i="1" s="1"/>
  <c r="M113" i="1" s="1"/>
  <c r="N113" i="1" s="1"/>
  <c r="O113" i="1" s="1"/>
  <c r="R113" i="1" s="1"/>
  <c r="L91" i="16" l="1"/>
  <c r="M91" i="16" s="1"/>
  <c r="N91" i="16" s="1"/>
  <c r="O91" i="16" s="1"/>
  <c r="R91" i="16" s="1"/>
  <c r="I114" i="1"/>
  <c r="I92" i="16" l="1"/>
  <c r="J92" i="16" s="1"/>
  <c r="K92" i="16" s="1"/>
  <c r="J114" i="1"/>
  <c r="K114" i="1" s="1"/>
  <c r="L114" i="1" s="1"/>
  <c r="M114" i="1" s="1"/>
  <c r="N114" i="1" s="1"/>
  <c r="O114" i="1" s="1"/>
  <c r="R114" i="1" s="1"/>
  <c r="L92" i="16" l="1"/>
  <c r="M92" i="16" s="1"/>
  <c r="N92" i="16" s="1"/>
  <c r="O92" i="16" s="1"/>
  <c r="R92" i="16" s="1"/>
  <c r="I115" i="1"/>
  <c r="I93" i="16" l="1"/>
  <c r="J93" i="16" s="1"/>
  <c r="K93" i="16" s="1"/>
  <c r="J115" i="1"/>
  <c r="K115" i="1" s="1"/>
  <c r="L115" i="1" s="1"/>
  <c r="M115" i="1" s="1"/>
  <c r="N115" i="1" s="1"/>
  <c r="O115" i="1" s="1"/>
  <c r="R115" i="1" s="1"/>
  <c r="L93" i="16" l="1"/>
  <c r="M93" i="16" s="1"/>
  <c r="N93" i="16" s="1"/>
  <c r="O93" i="16" s="1"/>
  <c r="R93" i="16" s="1"/>
  <c r="I116" i="1"/>
  <c r="I94" i="16" l="1"/>
  <c r="J94" i="16" s="1"/>
  <c r="K94" i="16" s="1"/>
  <c r="J116" i="1"/>
  <c r="K116" i="1" s="1"/>
  <c r="L116" i="1" s="1"/>
  <c r="M116" i="1" s="1"/>
  <c r="N116" i="1" s="1"/>
  <c r="O116" i="1" s="1"/>
  <c r="R116" i="1" s="1"/>
  <c r="L94" i="16" l="1"/>
  <c r="M94" i="16" s="1"/>
  <c r="N94" i="16" s="1"/>
  <c r="O94" i="16" s="1"/>
  <c r="R94" i="16" s="1"/>
  <c r="I117" i="1"/>
  <c r="I95" i="16" l="1"/>
  <c r="J95" i="16" s="1"/>
  <c r="K95" i="16" s="1"/>
  <c r="J117" i="1"/>
  <c r="K117" i="1" s="1"/>
  <c r="L117" i="1" s="1"/>
  <c r="M117" i="1" s="1"/>
  <c r="N117" i="1" s="1"/>
  <c r="O117" i="1" s="1"/>
  <c r="R117" i="1" s="1"/>
  <c r="L95" i="16" l="1"/>
  <c r="M95" i="16" s="1"/>
  <c r="N95" i="16" s="1"/>
  <c r="O95" i="16" s="1"/>
  <c r="R95" i="16" s="1"/>
  <c r="I118" i="1"/>
  <c r="I96" i="16" l="1"/>
  <c r="J96" i="16" s="1"/>
  <c r="K96" i="16" s="1"/>
  <c r="J118" i="1"/>
  <c r="K118" i="1" s="1"/>
  <c r="L118" i="1" s="1"/>
  <c r="M118" i="1" s="1"/>
  <c r="N118" i="1" s="1"/>
  <c r="O118" i="1" s="1"/>
  <c r="R118" i="1" s="1"/>
  <c r="L96" i="16" l="1"/>
  <c r="M96" i="16" s="1"/>
  <c r="N96" i="16" s="1"/>
  <c r="O96" i="16" s="1"/>
  <c r="R96" i="16" s="1"/>
  <c r="I119" i="1"/>
  <c r="I97" i="16" l="1"/>
  <c r="J97" i="16" s="1"/>
  <c r="K97" i="16" s="1"/>
  <c r="J119" i="1"/>
  <c r="K119" i="1" s="1"/>
  <c r="L119" i="1" s="1"/>
  <c r="M119" i="1" s="1"/>
  <c r="N119" i="1" s="1"/>
  <c r="O119" i="1" s="1"/>
  <c r="R119" i="1" s="1"/>
  <c r="L97" i="16" l="1"/>
  <c r="M97" i="16" s="1"/>
  <c r="N97" i="16" s="1"/>
  <c r="O97" i="16" s="1"/>
  <c r="R97" i="16" s="1"/>
  <c r="I120" i="1"/>
  <c r="I98" i="16" l="1"/>
  <c r="J120" i="1"/>
  <c r="K120" i="1" s="1"/>
  <c r="L120" i="1" s="1"/>
  <c r="M120" i="1" s="1"/>
  <c r="N120" i="1" s="1"/>
  <c r="O120" i="1" s="1"/>
  <c r="R120" i="1" s="1"/>
  <c r="J98" i="16" l="1"/>
  <c r="K98" i="16" s="1"/>
  <c r="I121" i="1"/>
  <c r="L98" i="16" l="1"/>
  <c r="M98" i="16" s="1"/>
  <c r="N98" i="16" s="1"/>
  <c r="O98" i="16" s="1"/>
  <c r="R98" i="16" s="1"/>
  <c r="J121" i="1"/>
  <c r="K121" i="1" s="1"/>
  <c r="L121" i="1" s="1"/>
  <c r="M121" i="1" s="1"/>
  <c r="N121" i="1" s="1"/>
  <c r="O121" i="1" s="1"/>
  <c r="R121" i="1" s="1"/>
  <c r="I99" i="16" l="1"/>
  <c r="J99" i="16" s="1"/>
  <c r="K99" i="16" s="1"/>
  <c r="I122" i="1"/>
  <c r="L99" i="16" l="1"/>
  <c r="M99" i="16" s="1"/>
  <c r="N99" i="16" s="1"/>
  <c r="O99" i="16" s="1"/>
  <c r="R99" i="16" s="1"/>
  <c r="J122" i="1"/>
  <c r="K122" i="1" s="1"/>
  <c r="L122" i="1" s="1"/>
  <c r="M122" i="1" s="1"/>
  <c r="N122" i="1" s="1"/>
  <c r="O122" i="1" s="1"/>
  <c r="R122" i="1" s="1"/>
  <c r="I100" i="16" l="1"/>
  <c r="I123" i="1"/>
  <c r="J100" i="16" l="1"/>
  <c r="K100" i="16" s="1"/>
  <c r="J123" i="1"/>
  <c r="K123" i="1" s="1"/>
  <c r="L123" i="1" s="1"/>
  <c r="M123" i="1" s="1"/>
  <c r="N123" i="1" s="1"/>
  <c r="O123" i="1" s="1"/>
  <c r="R123" i="1" s="1"/>
  <c r="L100" i="16" l="1"/>
  <c r="M100" i="16" s="1"/>
  <c r="N100" i="16" s="1"/>
  <c r="O100" i="16" s="1"/>
  <c r="R100" i="16" s="1"/>
  <c r="I124" i="1"/>
  <c r="I101" i="16" l="1"/>
  <c r="J101" i="16" s="1"/>
  <c r="K101" i="16" s="1"/>
  <c r="J124" i="1"/>
  <c r="K124" i="1" s="1"/>
  <c r="L124" i="1" s="1"/>
  <c r="M124" i="1" s="1"/>
  <c r="N124" i="1" s="1"/>
  <c r="O124" i="1" s="1"/>
  <c r="R124" i="1" s="1"/>
  <c r="L101" i="16" l="1"/>
  <c r="M101" i="16" s="1"/>
  <c r="N101" i="16" s="1"/>
  <c r="O101" i="16" s="1"/>
  <c r="R101" i="16" s="1"/>
  <c r="I125" i="1"/>
  <c r="I102" i="16" l="1"/>
  <c r="J125" i="1"/>
  <c r="K125" i="1" s="1"/>
  <c r="L125" i="1" s="1"/>
  <c r="M125" i="1" s="1"/>
  <c r="N125" i="1" s="1"/>
  <c r="O125" i="1" s="1"/>
  <c r="R125" i="1" s="1"/>
  <c r="J102" i="16" l="1"/>
  <c r="K102" i="16" s="1"/>
  <c r="I126" i="1"/>
  <c r="L102" i="16" l="1"/>
  <c r="M102" i="16" s="1"/>
  <c r="N102" i="16" s="1"/>
  <c r="O102" i="16" s="1"/>
  <c r="R102" i="16" s="1"/>
  <c r="J126" i="1"/>
  <c r="K126" i="1" s="1"/>
  <c r="L126" i="1" s="1"/>
  <c r="M126" i="1" s="1"/>
  <c r="N126" i="1" s="1"/>
  <c r="O126" i="1" s="1"/>
  <c r="R126" i="1" s="1"/>
  <c r="I103" i="16" l="1"/>
  <c r="J103" i="16" s="1"/>
  <c r="I127" i="1"/>
  <c r="K103" i="16" l="1"/>
  <c r="L103" i="16" s="1"/>
  <c r="M103" i="16" s="1"/>
  <c r="N103" i="16" s="1"/>
  <c r="O103" i="16" s="1"/>
  <c r="R103" i="16" s="1"/>
  <c r="J127" i="1"/>
  <c r="K127" i="1" s="1"/>
  <c r="L127" i="1" s="1"/>
  <c r="M127" i="1" s="1"/>
  <c r="N127" i="1" s="1"/>
  <c r="O127" i="1" s="1"/>
  <c r="R127" i="1" s="1"/>
  <c r="I104" i="16" l="1"/>
  <c r="I128" i="1"/>
  <c r="J104" i="16" l="1"/>
  <c r="K104" i="16" s="1"/>
  <c r="J128" i="1"/>
  <c r="K128" i="1" s="1"/>
  <c r="L128" i="1" s="1"/>
  <c r="M128" i="1" s="1"/>
  <c r="N128" i="1" s="1"/>
  <c r="O128" i="1" s="1"/>
  <c r="R128" i="1" s="1"/>
  <c r="L104" i="16" l="1"/>
  <c r="M104" i="16" s="1"/>
  <c r="N104" i="16" s="1"/>
  <c r="O104" i="16" s="1"/>
  <c r="R104" i="16" s="1"/>
  <c r="I129" i="1"/>
  <c r="I105" i="16" l="1"/>
  <c r="J129" i="1"/>
  <c r="K129" i="1" s="1"/>
  <c r="L129" i="1" s="1"/>
  <c r="M129" i="1" s="1"/>
  <c r="N129" i="1" s="1"/>
  <c r="O129" i="1" s="1"/>
  <c r="R129" i="1" s="1"/>
  <c r="J105" i="16" l="1"/>
  <c r="K105" i="16" s="1"/>
  <c r="I130" i="1"/>
  <c r="L105" i="16" l="1"/>
  <c r="M105" i="16" s="1"/>
  <c r="N105" i="16" s="1"/>
  <c r="O105" i="16" s="1"/>
  <c r="R105" i="16" s="1"/>
  <c r="J130" i="1"/>
  <c r="K130" i="1" s="1"/>
  <c r="L130" i="1" s="1"/>
  <c r="M130" i="1" s="1"/>
  <c r="N130" i="1" s="1"/>
  <c r="O130" i="1" s="1"/>
  <c r="R130" i="1" s="1"/>
  <c r="I106" i="16" l="1"/>
  <c r="J106" i="16" s="1"/>
  <c r="K106" i="16" s="1"/>
  <c r="I131" i="1"/>
  <c r="L106" i="16" l="1"/>
  <c r="M106" i="16" s="1"/>
  <c r="N106" i="16" s="1"/>
  <c r="O106" i="16" s="1"/>
  <c r="R106" i="16" s="1"/>
  <c r="J131" i="1"/>
  <c r="K131" i="1" s="1"/>
  <c r="L131" i="1" s="1"/>
  <c r="M131" i="1" s="1"/>
  <c r="N131" i="1" s="1"/>
  <c r="O131" i="1" s="1"/>
  <c r="R131" i="1" s="1"/>
  <c r="I107" i="16" l="1"/>
  <c r="J107" i="16" s="1"/>
  <c r="K107" i="16" s="1"/>
  <c r="I132" i="1"/>
  <c r="L107" i="16" l="1"/>
  <c r="M107" i="16" s="1"/>
  <c r="N107" i="16" s="1"/>
  <c r="O107" i="16" s="1"/>
  <c r="R107" i="16" s="1"/>
  <c r="J132" i="1"/>
  <c r="K132" i="1" s="1"/>
  <c r="L132" i="1" s="1"/>
  <c r="M132" i="1" s="1"/>
  <c r="N132" i="1" s="1"/>
  <c r="O132" i="1" s="1"/>
  <c r="R132" i="1" s="1"/>
  <c r="I108" i="16" l="1"/>
  <c r="J108" i="16" s="1"/>
  <c r="K108" i="16" s="1"/>
  <c r="I133" i="1"/>
  <c r="L108" i="16" l="1"/>
  <c r="M108" i="16" s="1"/>
  <c r="N108" i="16" s="1"/>
  <c r="O108" i="16" s="1"/>
  <c r="R108" i="16" s="1"/>
  <c r="J133" i="1"/>
  <c r="K133" i="1" s="1"/>
  <c r="L133" i="1" s="1"/>
  <c r="M133" i="1" s="1"/>
  <c r="N133" i="1" s="1"/>
  <c r="O133" i="1" s="1"/>
  <c r="R133" i="1" s="1"/>
  <c r="I109" i="16" l="1"/>
  <c r="J109" i="16" s="1"/>
  <c r="K109" i="16" s="1"/>
  <c r="I134" i="1"/>
  <c r="L109" i="16" l="1"/>
  <c r="M109" i="16" s="1"/>
  <c r="N109" i="16" s="1"/>
  <c r="O109" i="16" s="1"/>
  <c r="R109" i="16" s="1"/>
  <c r="J134" i="1"/>
  <c r="K134" i="1" s="1"/>
  <c r="L134" i="1" s="1"/>
  <c r="M134" i="1" s="1"/>
  <c r="N134" i="1" s="1"/>
  <c r="O134" i="1" s="1"/>
  <c r="R134" i="1" s="1"/>
  <c r="I110" i="16" l="1"/>
  <c r="J110" i="16" s="1"/>
  <c r="K110" i="16" s="1"/>
  <c r="I135" i="1"/>
  <c r="L110" i="16" l="1"/>
  <c r="M110" i="16" s="1"/>
  <c r="N110" i="16" s="1"/>
  <c r="O110" i="16" s="1"/>
  <c r="R110" i="16" s="1"/>
  <c r="J135" i="1"/>
  <c r="K135" i="1" s="1"/>
  <c r="L135" i="1" s="1"/>
  <c r="M135" i="1" s="1"/>
  <c r="N135" i="1" s="1"/>
  <c r="O135" i="1" s="1"/>
  <c r="R135" i="1" s="1"/>
  <c r="I111" i="16" l="1"/>
  <c r="J111" i="16" s="1"/>
  <c r="K111" i="16" s="1"/>
  <c r="I136" i="1"/>
  <c r="L111" i="16" l="1"/>
  <c r="M111" i="16" s="1"/>
  <c r="N111" i="16" s="1"/>
  <c r="O111" i="16" s="1"/>
  <c r="R111" i="16" s="1"/>
  <c r="J136" i="1"/>
  <c r="K136" i="1" s="1"/>
  <c r="L136" i="1" s="1"/>
  <c r="M136" i="1" s="1"/>
  <c r="N136" i="1" s="1"/>
  <c r="O136" i="1" s="1"/>
  <c r="R136" i="1" s="1"/>
  <c r="I112" i="16" l="1"/>
  <c r="J112" i="16" s="1"/>
  <c r="K112" i="16" s="1"/>
  <c r="I137" i="1"/>
  <c r="L112" i="16" l="1"/>
  <c r="M112" i="16" s="1"/>
  <c r="N112" i="16" s="1"/>
  <c r="O112" i="16" s="1"/>
  <c r="R112" i="16" s="1"/>
  <c r="J137" i="1"/>
  <c r="K137" i="1" s="1"/>
  <c r="L137" i="1" s="1"/>
  <c r="M137" i="1" s="1"/>
  <c r="N137" i="1" s="1"/>
  <c r="O137" i="1" s="1"/>
  <c r="R137" i="1" s="1"/>
  <c r="I113" i="16" l="1"/>
  <c r="J113" i="16" s="1"/>
  <c r="K113" i="16" s="1"/>
  <c r="I138" i="1"/>
  <c r="J138" i="1" s="1"/>
  <c r="L113" i="16" l="1"/>
  <c r="M113" i="16" s="1"/>
  <c r="N113" i="16" s="1"/>
  <c r="O113" i="16" s="1"/>
  <c r="R113" i="16" s="1"/>
  <c r="K138" i="1"/>
  <c r="I114" i="16" l="1"/>
  <c r="J114" i="16" s="1"/>
  <c r="K114" i="16" s="1"/>
  <c r="L138" i="1"/>
  <c r="M138" i="1" s="1"/>
  <c r="N138" i="1" s="1"/>
  <c r="O138" i="1" s="1"/>
  <c r="R138" i="1" s="1"/>
  <c r="L114" i="16" l="1"/>
  <c r="M114" i="16" s="1"/>
  <c r="N114" i="16" s="1"/>
  <c r="O114" i="16" s="1"/>
  <c r="R114" i="16" s="1"/>
  <c r="I139" i="1"/>
  <c r="I115" i="16" l="1"/>
  <c r="J115" i="16" s="1"/>
  <c r="K115" i="16" s="1"/>
  <c r="J139" i="1"/>
  <c r="K139" i="1" s="1"/>
  <c r="L139" i="1" s="1"/>
  <c r="M139" i="1" s="1"/>
  <c r="N139" i="1" s="1"/>
  <c r="O139" i="1" s="1"/>
  <c r="R139" i="1" s="1"/>
  <c r="L115" i="16" l="1"/>
  <c r="M115" i="16" s="1"/>
  <c r="N115" i="16" s="1"/>
  <c r="O115" i="16" s="1"/>
  <c r="R115" i="16" s="1"/>
  <c r="I140" i="1"/>
  <c r="J140" i="1" s="1"/>
  <c r="I116" i="16" l="1"/>
  <c r="J116" i="16" s="1"/>
  <c r="K116" i="16" s="1"/>
  <c r="K140" i="1"/>
  <c r="L116" i="16" l="1"/>
  <c r="M116" i="16" s="1"/>
  <c r="N116" i="16" s="1"/>
  <c r="O116" i="16" s="1"/>
  <c r="R116" i="16" s="1"/>
  <c r="L140" i="1"/>
  <c r="M140" i="1" s="1"/>
  <c r="N140" i="1" s="1"/>
  <c r="O140" i="1" s="1"/>
  <c r="R140" i="1" s="1"/>
  <c r="I117" i="16" l="1"/>
  <c r="I141" i="1"/>
  <c r="J117" i="16" l="1"/>
  <c r="K117" i="16" s="1"/>
  <c r="J141" i="1"/>
  <c r="K141" i="1" s="1"/>
  <c r="L141" i="1" s="1"/>
  <c r="M141" i="1" s="1"/>
  <c r="N141" i="1" s="1"/>
  <c r="O141" i="1" s="1"/>
  <c r="R141" i="1" s="1"/>
  <c r="L117" i="16" l="1"/>
  <c r="M117" i="16" s="1"/>
  <c r="N117" i="16" s="1"/>
  <c r="O117" i="16" s="1"/>
  <c r="R117" i="16" s="1"/>
  <c r="I142" i="1"/>
  <c r="I118" i="16" l="1"/>
  <c r="J118" i="16" s="1"/>
  <c r="K118" i="16" s="1"/>
  <c r="J142" i="1"/>
  <c r="K142" i="1" s="1"/>
  <c r="L142" i="1" s="1"/>
  <c r="M142" i="1" s="1"/>
  <c r="N142" i="1" s="1"/>
  <c r="O142" i="1" s="1"/>
  <c r="R142" i="1" s="1"/>
  <c r="L118" i="16" l="1"/>
  <c r="M118" i="16" s="1"/>
  <c r="N118" i="16" s="1"/>
  <c r="O118" i="16" s="1"/>
  <c r="R118" i="16" s="1"/>
  <c r="I143" i="1"/>
  <c r="I119" i="16" l="1"/>
  <c r="J119" i="16" s="1"/>
  <c r="K119" i="16" s="1"/>
  <c r="J143" i="1"/>
  <c r="K143" i="1" s="1"/>
  <c r="L143" i="1" s="1"/>
  <c r="M143" i="1" s="1"/>
  <c r="N143" i="1" s="1"/>
  <c r="O143" i="1" s="1"/>
  <c r="R143" i="1" s="1"/>
  <c r="L119" i="16" l="1"/>
  <c r="M119" i="16" s="1"/>
  <c r="N119" i="16" s="1"/>
  <c r="O119" i="16" s="1"/>
  <c r="R119" i="16" s="1"/>
  <c r="I144" i="1"/>
  <c r="I120" i="16" l="1"/>
  <c r="J144" i="1"/>
  <c r="K144" i="1" s="1"/>
  <c r="L144" i="1" s="1"/>
  <c r="M144" i="1" s="1"/>
  <c r="N144" i="1" s="1"/>
  <c r="O144" i="1" s="1"/>
  <c r="R144" i="1" s="1"/>
  <c r="J120" i="16" l="1"/>
  <c r="K120" i="16" s="1"/>
  <c r="I145" i="1"/>
  <c r="L120" i="16" l="1"/>
  <c r="M120" i="16" s="1"/>
  <c r="N120" i="16" s="1"/>
  <c r="O120" i="16" s="1"/>
  <c r="R120" i="16" s="1"/>
  <c r="J145" i="1"/>
  <c r="K145" i="1" s="1"/>
  <c r="L145" i="1" s="1"/>
  <c r="M145" i="1" s="1"/>
  <c r="N145" i="1" s="1"/>
  <c r="O145" i="1" s="1"/>
  <c r="R145" i="1" s="1"/>
  <c r="I121" i="16" l="1"/>
  <c r="J121" i="16" s="1"/>
  <c r="K121" i="16" s="1"/>
  <c r="I146" i="1"/>
  <c r="L121" i="16" l="1"/>
  <c r="M121" i="16" s="1"/>
  <c r="N121" i="16" s="1"/>
  <c r="O121" i="16" s="1"/>
  <c r="R121" i="16" s="1"/>
  <c r="J146" i="1"/>
  <c r="K146" i="1" s="1"/>
  <c r="L146" i="1" s="1"/>
  <c r="M146" i="1" s="1"/>
  <c r="N146" i="1" s="1"/>
  <c r="O146" i="1" s="1"/>
  <c r="R146" i="1" s="1"/>
  <c r="I122" i="16" l="1"/>
  <c r="J122" i="16" s="1"/>
  <c r="K122" i="16" s="1"/>
  <c r="I147" i="1"/>
  <c r="L122" i="16" l="1"/>
  <c r="M122" i="16" s="1"/>
  <c r="N122" i="16" s="1"/>
  <c r="O122" i="16" s="1"/>
  <c r="R122" i="16" s="1"/>
  <c r="J147" i="1"/>
  <c r="K147" i="1" s="1"/>
  <c r="L147" i="1" s="1"/>
  <c r="M147" i="1" s="1"/>
  <c r="N147" i="1" s="1"/>
  <c r="O147" i="1" s="1"/>
  <c r="R147" i="1" s="1"/>
  <c r="I123" i="16" l="1"/>
  <c r="J123" i="16" s="1"/>
  <c r="K123" i="16" s="1"/>
  <c r="I148" i="1"/>
  <c r="L123" i="16" l="1"/>
  <c r="M123" i="16" s="1"/>
  <c r="N123" i="16" s="1"/>
  <c r="O123" i="16" s="1"/>
  <c r="R123" i="16" s="1"/>
  <c r="J148" i="1"/>
  <c r="K148" i="1" s="1"/>
  <c r="L148" i="1" s="1"/>
  <c r="M148" i="1" s="1"/>
  <c r="N148" i="1" s="1"/>
  <c r="O148" i="1" s="1"/>
  <c r="R148" i="1" s="1"/>
  <c r="I124" i="16" l="1"/>
  <c r="J124" i="16" s="1"/>
  <c r="K124" i="16" s="1"/>
  <c r="I149" i="1"/>
  <c r="L124" i="16" l="1"/>
  <c r="M124" i="16" s="1"/>
  <c r="N124" i="16" s="1"/>
  <c r="O124" i="16" s="1"/>
  <c r="R124" i="16" s="1"/>
  <c r="J149" i="1"/>
  <c r="K149" i="1" s="1"/>
  <c r="L149" i="1" s="1"/>
  <c r="M149" i="1" s="1"/>
  <c r="N149" i="1" s="1"/>
  <c r="O149" i="1" s="1"/>
  <c r="R149" i="1" s="1"/>
  <c r="I125" i="16" l="1"/>
  <c r="I150" i="1"/>
  <c r="J125" i="16" l="1"/>
  <c r="K125" i="16" s="1"/>
  <c r="J150" i="1"/>
  <c r="K150" i="1" s="1"/>
  <c r="L150" i="1" s="1"/>
  <c r="M150" i="1" s="1"/>
  <c r="N150" i="1" s="1"/>
  <c r="O150" i="1" s="1"/>
  <c r="R150" i="1" s="1"/>
  <c r="L125" i="16" l="1"/>
  <c r="M125" i="16" s="1"/>
  <c r="N125" i="16" s="1"/>
  <c r="O125" i="16" s="1"/>
  <c r="R125" i="16" s="1"/>
  <c r="I151" i="1"/>
  <c r="I126" i="16" l="1"/>
  <c r="J151" i="1"/>
  <c r="K151" i="1" s="1"/>
  <c r="L151" i="1" s="1"/>
  <c r="M151" i="1" s="1"/>
  <c r="N151" i="1" s="1"/>
  <c r="O151" i="1" s="1"/>
  <c r="R151" i="1" s="1"/>
  <c r="J126" i="16" l="1"/>
  <c r="K126" i="16" s="1"/>
  <c r="I152" i="1"/>
  <c r="J152" i="1" s="1"/>
  <c r="L126" i="16" l="1"/>
  <c r="M126" i="16" s="1"/>
  <c r="N126" i="16" s="1"/>
  <c r="O126" i="16" s="1"/>
  <c r="R126" i="16" s="1"/>
  <c r="K152" i="1"/>
  <c r="L152" i="1" s="1"/>
  <c r="I127" i="16" l="1"/>
  <c r="M152" i="1"/>
  <c r="N152" i="1" s="1"/>
  <c r="O152" i="1" s="1"/>
  <c r="I153" i="1"/>
  <c r="J127" i="16" l="1"/>
  <c r="K127" i="16" s="1"/>
  <c r="J153" i="1"/>
  <c r="K153" i="1" s="1"/>
  <c r="L153" i="1" s="1"/>
  <c r="M153" i="1" s="1"/>
  <c r="N153" i="1" s="1"/>
  <c r="O153" i="1" s="1"/>
  <c r="R153" i="1" s="1"/>
  <c r="L127" i="16" l="1"/>
  <c r="M127" i="16" s="1"/>
  <c r="N127" i="16" s="1"/>
  <c r="O127" i="16" s="1"/>
  <c r="R127" i="16" s="1"/>
  <c r="I154" i="1"/>
  <c r="I128" i="16" l="1"/>
  <c r="J128" i="16" s="1"/>
  <c r="K128" i="16" s="1"/>
  <c r="J154" i="1"/>
  <c r="K154" i="1" s="1"/>
  <c r="L154" i="1" s="1"/>
  <c r="M154" i="1" s="1"/>
  <c r="N154" i="1" s="1"/>
  <c r="O154" i="1" s="1"/>
  <c r="R154" i="1" s="1"/>
  <c r="L128" i="16" l="1"/>
  <c r="M128" i="16" s="1"/>
  <c r="N128" i="16" s="1"/>
  <c r="O128" i="16" s="1"/>
  <c r="R128" i="16" s="1"/>
  <c r="I155" i="1"/>
  <c r="I129" i="16" l="1"/>
  <c r="J155" i="1"/>
  <c r="K155" i="1" s="1"/>
  <c r="L155" i="1" s="1"/>
  <c r="M155" i="1" s="1"/>
  <c r="N155" i="1" s="1"/>
  <c r="O155" i="1" s="1"/>
  <c r="R155" i="1" s="1"/>
  <c r="J129" i="16" l="1"/>
  <c r="K129" i="16" s="1"/>
  <c r="I156" i="1"/>
  <c r="L129" i="16" l="1"/>
  <c r="M129" i="16" s="1"/>
  <c r="N129" i="16" s="1"/>
  <c r="O129" i="16" s="1"/>
  <c r="R129" i="16" s="1"/>
  <c r="J156" i="1"/>
  <c r="K156" i="1" s="1"/>
  <c r="L156" i="1" s="1"/>
  <c r="M156" i="1" s="1"/>
  <c r="N156" i="1" s="1"/>
  <c r="O156" i="1" s="1"/>
  <c r="R156" i="1" s="1"/>
  <c r="I130" i="16" l="1"/>
  <c r="J130" i="16" s="1"/>
  <c r="K130" i="16" s="1"/>
  <c r="I157" i="1"/>
  <c r="J157" i="1" s="1"/>
  <c r="L130" i="16" l="1"/>
  <c r="M130" i="16" s="1"/>
  <c r="N130" i="16" s="1"/>
  <c r="O130" i="16" s="1"/>
  <c r="R130" i="16" s="1"/>
  <c r="K157" i="1"/>
  <c r="I131" i="16" l="1"/>
  <c r="L157" i="1"/>
  <c r="M157" i="1" s="1"/>
  <c r="N157" i="1" s="1"/>
  <c r="O157" i="1" s="1"/>
  <c r="R157" i="1" s="1"/>
  <c r="J131" i="16" l="1"/>
  <c r="K131" i="16" s="1"/>
  <c r="I158" i="1"/>
  <c r="L131" i="16" l="1"/>
  <c r="M131" i="16" s="1"/>
  <c r="N131" i="16" s="1"/>
  <c r="O131" i="16" s="1"/>
  <c r="R131" i="16" s="1"/>
  <c r="J158" i="1"/>
  <c r="K158" i="1" s="1"/>
  <c r="L158" i="1" s="1"/>
  <c r="M158" i="1" s="1"/>
  <c r="N158" i="1" s="1"/>
  <c r="O158" i="1" s="1"/>
  <c r="R158" i="1" s="1"/>
  <c r="I132" i="16" l="1"/>
  <c r="J132" i="16" s="1"/>
  <c r="I159" i="1"/>
  <c r="J159" i="1" s="1"/>
  <c r="K132" i="16" l="1"/>
  <c r="L132" i="16" s="1"/>
  <c r="M132" i="16" s="1"/>
  <c r="N132" i="16" s="1"/>
  <c r="O132" i="16" s="1"/>
  <c r="R132" i="16" s="1"/>
  <c r="K159" i="1"/>
  <c r="L159" i="1" s="1"/>
  <c r="M159" i="1" s="1"/>
  <c r="N159" i="1" s="1"/>
  <c r="O159" i="1" s="1"/>
  <c r="R159" i="1" s="1"/>
  <c r="I133" i="16" l="1"/>
  <c r="J133" i="16" s="1"/>
  <c r="I160" i="1"/>
  <c r="K133" i="16" l="1"/>
  <c r="L133" i="16" s="1"/>
  <c r="M133" i="16" s="1"/>
  <c r="N133" i="16" s="1"/>
  <c r="O133" i="16" s="1"/>
  <c r="R133" i="16" s="1"/>
  <c r="J160" i="1"/>
  <c r="K160" i="1" s="1"/>
  <c r="L160" i="1" s="1"/>
  <c r="M160" i="1" s="1"/>
  <c r="N160" i="1" s="1"/>
  <c r="O160" i="1" s="1"/>
  <c r="R160" i="1" s="1"/>
  <c r="I134" i="16" l="1"/>
  <c r="J134" i="16" s="1"/>
  <c r="K134" i="16" s="1"/>
  <c r="I161" i="1"/>
  <c r="L134" i="16" l="1"/>
  <c r="M134" i="16" s="1"/>
  <c r="N134" i="16" s="1"/>
  <c r="O134" i="16" s="1"/>
  <c r="R134" i="16" s="1"/>
  <c r="J161" i="1"/>
  <c r="K161" i="1" s="1"/>
  <c r="L161" i="1" s="1"/>
  <c r="M161" i="1" s="1"/>
  <c r="N161" i="1" s="1"/>
  <c r="O161" i="1" s="1"/>
  <c r="R161" i="1" s="1"/>
  <c r="I135" i="16" l="1"/>
  <c r="J135" i="16" s="1"/>
  <c r="K135" i="16" s="1"/>
  <c r="I162" i="1"/>
  <c r="L135" i="16" l="1"/>
  <c r="M135" i="16" s="1"/>
  <c r="N135" i="16" s="1"/>
  <c r="O135" i="16" s="1"/>
  <c r="R135" i="16" s="1"/>
  <c r="J162" i="1"/>
  <c r="K162" i="1" s="1"/>
  <c r="L162" i="1" s="1"/>
  <c r="M162" i="1" s="1"/>
  <c r="N162" i="1" s="1"/>
  <c r="O162" i="1" s="1"/>
  <c r="R162" i="1" s="1"/>
  <c r="I136" i="16" l="1"/>
  <c r="J136" i="16" s="1"/>
  <c r="I163" i="1"/>
  <c r="K136" i="16" l="1"/>
  <c r="L136" i="16" s="1"/>
  <c r="M136" i="16" s="1"/>
  <c r="N136" i="16" s="1"/>
  <c r="O136" i="16" s="1"/>
  <c r="R136" i="16" s="1"/>
  <c r="J163" i="1"/>
  <c r="K163" i="1" s="1"/>
  <c r="L163" i="1" s="1"/>
  <c r="M163" i="1" s="1"/>
  <c r="N163" i="1" s="1"/>
  <c r="O163" i="1" s="1"/>
  <c r="R163" i="1" s="1"/>
  <c r="I137" i="16" l="1"/>
  <c r="I164" i="1"/>
  <c r="J137" i="16" l="1"/>
  <c r="K137" i="16" s="1"/>
  <c r="J164" i="1"/>
  <c r="K164" i="1" s="1"/>
  <c r="L164" i="1" s="1"/>
  <c r="M164" i="1" s="1"/>
  <c r="N164" i="1" s="1"/>
  <c r="O164" i="1" s="1"/>
  <c r="R164" i="1" s="1"/>
  <c r="L137" i="16" l="1"/>
  <c r="M137" i="16" s="1"/>
  <c r="N137" i="16" s="1"/>
  <c r="O137" i="16" s="1"/>
  <c r="R137" i="16" s="1"/>
  <c r="I165" i="1"/>
  <c r="I138" i="16" l="1"/>
  <c r="J138" i="16" s="1"/>
  <c r="K138" i="16" s="1"/>
  <c r="J165" i="1"/>
  <c r="K165" i="1" s="1"/>
  <c r="L165" i="1" s="1"/>
  <c r="M165" i="1" s="1"/>
  <c r="N165" i="1" s="1"/>
  <c r="O165" i="1" s="1"/>
  <c r="R165" i="1" s="1"/>
  <c r="L138" i="16" l="1"/>
  <c r="M138" i="16" s="1"/>
  <c r="N138" i="16" s="1"/>
  <c r="O138" i="16" s="1"/>
  <c r="R138" i="16" s="1"/>
  <c r="I166" i="1"/>
  <c r="I139" i="16" l="1"/>
  <c r="J139" i="16" s="1"/>
  <c r="K139" i="16" s="1"/>
  <c r="J166" i="1"/>
  <c r="K166" i="1" s="1"/>
  <c r="L166" i="1" s="1"/>
  <c r="M166" i="1" s="1"/>
  <c r="N166" i="1" s="1"/>
  <c r="O166" i="1" s="1"/>
  <c r="R166" i="1" s="1"/>
  <c r="L139" i="16" l="1"/>
  <c r="M139" i="16" s="1"/>
  <c r="N139" i="16" s="1"/>
  <c r="O139" i="16" s="1"/>
  <c r="R139" i="16" s="1"/>
  <c r="I167" i="1"/>
  <c r="I140" i="16" l="1"/>
  <c r="J140" i="16" s="1"/>
  <c r="K140" i="16" s="1"/>
  <c r="J167" i="1"/>
  <c r="K167" i="1" s="1"/>
  <c r="L167" i="1" s="1"/>
  <c r="M167" i="1" s="1"/>
  <c r="N167" i="1" s="1"/>
  <c r="O167" i="1" s="1"/>
  <c r="R167" i="1" s="1"/>
  <c r="L140" i="16" l="1"/>
  <c r="M140" i="16" s="1"/>
  <c r="N140" i="16" s="1"/>
  <c r="O140" i="16" s="1"/>
  <c r="R140" i="16" s="1"/>
  <c r="I168" i="1"/>
  <c r="I141" i="16" l="1"/>
  <c r="J141" i="16" s="1"/>
  <c r="K141" i="16" s="1"/>
  <c r="J168" i="1"/>
  <c r="K168" i="1" s="1"/>
  <c r="L168" i="1" s="1"/>
  <c r="M168" i="1" s="1"/>
  <c r="N168" i="1" s="1"/>
  <c r="O168" i="1" s="1"/>
  <c r="R168" i="1" s="1"/>
  <c r="L141" i="16" l="1"/>
  <c r="M141" i="16" s="1"/>
  <c r="N141" i="16" s="1"/>
  <c r="O141" i="16" s="1"/>
  <c r="R141" i="16" s="1"/>
  <c r="I169" i="1"/>
  <c r="I142" i="16" l="1"/>
  <c r="J142" i="16" s="1"/>
  <c r="K142" i="16" s="1"/>
  <c r="J169" i="1"/>
  <c r="K169" i="1" s="1"/>
  <c r="L169" i="1" s="1"/>
  <c r="M169" i="1" s="1"/>
  <c r="N169" i="1" s="1"/>
  <c r="O169" i="1" s="1"/>
  <c r="R169" i="1" s="1"/>
  <c r="L142" i="16" l="1"/>
  <c r="M142" i="16" s="1"/>
  <c r="N142" i="16" s="1"/>
  <c r="O142" i="16" s="1"/>
  <c r="R142" i="16" s="1"/>
  <c r="I170" i="1"/>
  <c r="J170" i="1" s="1"/>
  <c r="I143" i="16" l="1"/>
  <c r="J143" i="16" s="1"/>
  <c r="K143" i="16" s="1"/>
  <c r="K170" i="1"/>
  <c r="L143" i="16" l="1"/>
  <c r="M143" i="16" s="1"/>
  <c r="N143" i="16" s="1"/>
  <c r="O143" i="16" s="1"/>
  <c r="R143" i="16" s="1"/>
  <c r="L170" i="1"/>
  <c r="M170" i="1" s="1"/>
  <c r="N170" i="1" s="1"/>
  <c r="O170" i="1" s="1"/>
  <c r="R170" i="1" s="1"/>
  <c r="I144" i="16" l="1"/>
  <c r="J144" i="16" s="1"/>
  <c r="I171" i="1"/>
  <c r="K144" i="16" l="1"/>
  <c r="L144" i="16" s="1"/>
  <c r="J171" i="1"/>
  <c r="K171" i="1" s="1"/>
  <c r="L171" i="1" s="1"/>
  <c r="M171" i="1" s="1"/>
  <c r="N171" i="1" s="1"/>
  <c r="O171" i="1" s="1"/>
  <c r="R171" i="1" s="1"/>
  <c r="M144" i="16" l="1"/>
  <c r="N144" i="16" s="1"/>
  <c r="O144" i="16" s="1"/>
  <c r="R144" i="16" s="1"/>
  <c r="I145" i="16"/>
  <c r="J145" i="16" s="1"/>
  <c r="K145" i="16" s="1"/>
  <c r="I172" i="1"/>
  <c r="J172" i="1" s="1"/>
  <c r="L145" i="16" l="1"/>
  <c r="M145" i="16" s="1"/>
  <c r="N145" i="16" s="1"/>
  <c r="O145" i="16" s="1"/>
  <c r="R145" i="16" s="1"/>
  <c r="K172" i="1"/>
  <c r="I146" i="16" l="1"/>
  <c r="J146" i="16" s="1"/>
  <c r="K146" i="16" s="1"/>
  <c r="L172" i="1"/>
  <c r="M172" i="1" s="1"/>
  <c r="N172" i="1" s="1"/>
  <c r="O172" i="1" s="1"/>
  <c r="R172" i="1" s="1"/>
  <c r="L146" i="16" l="1"/>
  <c r="M146" i="16" s="1"/>
  <c r="N146" i="16" s="1"/>
  <c r="O146" i="16" s="1"/>
  <c r="R146" i="16" s="1"/>
  <c r="I173" i="1"/>
  <c r="I147" i="16" l="1"/>
  <c r="J147" i="16" s="1"/>
  <c r="K147" i="16" s="1"/>
  <c r="J173" i="1"/>
  <c r="K173" i="1" s="1"/>
  <c r="L173" i="1" s="1"/>
  <c r="M173" i="1" s="1"/>
  <c r="N173" i="1" s="1"/>
  <c r="O173" i="1" s="1"/>
  <c r="R173" i="1" s="1"/>
  <c r="L147" i="16" l="1"/>
  <c r="M147" i="16" s="1"/>
  <c r="N147" i="16" s="1"/>
  <c r="O147" i="16" s="1"/>
  <c r="R147" i="16" s="1"/>
  <c r="I174" i="1"/>
  <c r="I148" i="16" l="1"/>
  <c r="J148" i="16" s="1"/>
  <c r="K148" i="16" s="1"/>
  <c r="J174" i="1"/>
  <c r="K174" i="1" s="1"/>
  <c r="L174" i="1" s="1"/>
  <c r="M174" i="1" s="1"/>
  <c r="N174" i="1" s="1"/>
  <c r="O174" i="1" s="1"/>
  <c r="R174" i="1" s="1"/>
  <c r="L148" i="16" l="1"/>
  <c r="M148" i="16" s="1"/>
  <c r="N148" i="16" s="1"/>
  <c r="O148" i="16" s="1"/>
  <c r="R148" i="16" s="1"/>
  <c r="I175" i="1"/>
  <c r="I149" i="16" l="1"/>
  <c r="J149" i="16" s="1"/>
  <c r="K149" i="16" s="1"/>
  <c r="J175" i="1"/>
  <c r="K175" i="1" s="1"/>
  <c r="L175" i="1" s="1"/>
  <c r="M175" i="1" s="1"/>
  <c r="N175" i="1" s="1"/>
  <c r="O175" i="1" s="1"/>
  <c r="R175" i="1" s="1"/>
  <c r="L149" i="16" l="1"/>
  <c r="M149" i="16" s="1"/>
  <c r="N149" i="16" s="1"/>
  <c r="O149" i="16" s="1"/>
  <c r="R149" i="16" s="1"/>
  <c r="I176" i="1"/>
  <c r="I150" i="16" l="1"/>
  <c r="J150" i="16" s="1"/>
  <c r="K150" i="16" s="1"/>
  <c r="J176" i="1"/>
  <c r="K176" i="1" s="1"/>
  <c r="L176" i="1" s="1"/>
  <c r="M176" i="1" s="1"/>
  <c r="N176" i="1" s="1"/>
  <c r="O176" i="1" s="1"/>
  <c r="R176" i="1" s="1"/>
  <c r="L150" i="16" l="1"/>
  <c r="M150" i="16" s="1"/>
  <c r="N150" i="16" s="1"/>
  <c r="O150" i="16" s="1"/>
  <c r="R150" i="16" s="1"/>
  <c r="I177" i="1"/>
  <c r="I151" i="16" l="1"/>
  <c r="J177" i="1"/>
  <c r="K177" i="1" s="1"/>
  <c r="L177" i="1" s="1"/>
  <c r="M177" i="1" s="1"/>
  <c r="N177" i="1" s="1"/>
  <c r="O177" i="1" s="1"/>
  <c r="R177" i="1" s="1"/>
  <c r="J151" i="16" l="1"/>
  <c r="K151" i="16" s="1"/>
  <c r="I178" i="1"/>
  <c r="J178" i="1" s="1"/>
  <c r="L151" i="16" l="1"/>
  <c r="M151" i="16" s="1"/>
  <c r="N151" i="16" s="1"/>
  <c r="O151" i="16" s="1"/>
  <c r="R151" i="16" s="1"/>
  <c r="K178" i="1"/>
  <c r="L178" i="1" s="1"/>
  <c r="M178" i="1" s="1"/>
  <c r="N178" i="1" s="1"/>
  <c r="O178" i="1" s="1"/>
  <c r="R178" i="1" s="1"/>
  <c r="I152" i="16" l="1"/>
  <c r="J152" i="16" s="1"/>
  <c r="K152" i="16" s="1"/>
  <c r="I179" i="1"/>
  <c r="J179" i="1" s="1"/>
  <c r="L152" i="16" l="1"/>
  <c r="M152" i="16" s="1"/>
  <c r="N152" i="16" s="1"/>
  <c r="O152" i="16" s="1"/>
  <c r="R152" i="16" s="1"/>
  <c r="K179" i="1"/>
  <c r="L179" i="1" s="1"/>
  <c r="M179" i="1" s="1"/>
  <c r="N179" i="1" s="1"/>
  <c r="O179" i="1" s="1"/>
  <c r="R179" i="1" s="1"/>
  <c r="I153" i="16" l="1"/>
  <c r="I180" i="1"/>
  <c r="J153" i="16" l="1"/>
  <c r="K153" i="16" s="1"/>
  <c r="J180" i="1"/>
  <c r="K180" i="1" s="1"/>
  <c r="L180" i="1" s="1"/>
  <c r="M180" i="1" s="1"/>
  <c r="N180" i="1" s="1"/>
  <c r="O180" i="1" s="1"/>
  <c r="R180" i="1" s="1"/>
  <c r="L153" i="16" l="1"/>
  <c r="M153" i="16" s="1"/>
  <c r="N153" i="16" s="1"/>
  <c r="O153" i="16" s="1"/>
  <c r="R153" i="16" s="1"/>
  <c r="I181" i="1"/>
  <c r="I154" i="16" l="1"/>
  <c r="J154" i="16" s="1"/>
  <c r="K154" i="16" s="1"/>
  <c r="J181" i="1"/>
  <c r="K181" i="1" s="1"/>
  <c r="L181" i="1" s="1"/>
  <c r="M181" i="1" s="1"/>
  <c r="N181" i="1" s="1"/>
  <c r="O181" i="1" s="1"/>
  <c r="R181" i="1" s="1"/>
  <c r="L154" i="16" l="1"/>
  <c r="M154" i="16" s="1"/>
  <c r="N154" i="16" s="1"/>
  <c r="O154" i="16" s="1"/>
  <c r="R154" i="16" s="1"/>
  <c r="I182" i="1"/>
  <c r="I155" i="16" l="1"/>
  <c r="J155" i="16" s="1"/>
  <c r="K155" i="16" s="1"/>
  <c r="J182" i="1"/>
  <c r="K182" i="1" s="1"/>
  <c r="L182" i="1" s="1"/>
  <c r="M182" i="1" s="1"/>
  <c r="N182" i="1" s="1"/>
  <c r="O182" i="1" s="1"/>
  <c r="R182" i="1" s="1"/>
  <c r="L155" i="16" l="1"/>
  <c r="M155" i="16" s="1"/>
  <c r="N155" i="16" s="1"/>
  <c r="O155" i="16" s="1"/>
  <c r="R155" i="16" s="1"/>
  <c r="I183" i="1"/>
  <c r="I156" i="16" l="1"/>
  <c r="J156" i="16" s="1"/>
  <c r="K156" i="16" s="1"/>
  <c r="J183" i="1"/>
  <c r="K183" i="1" s="1"/>
  <c r="L183" i="1" s="1"/>
  <c r="M183" i="1" s="1"/>
  <c r="N183" i="1" s="1"/>
  <c r="O183" i="1" s="1"/>
  <c r="R183" i="1" s="1"/>
  <c r="L156" i="16" l="1"/>
  <c r="M156" i="16" s="1"/>
  <c r="N156" i="16" s="1"/>
  <c r="O156" i="16" s="1"/>
  <c r="R156" i="16" s="1"/>
  <c r="I184" i="1"/>
  <c r="J184" i="1" s="1"/>
  <c r="I157" i="16" l="1"/>
  <c r="J157" i="16" s="1"/>
  <c r="K157" i="16" s="1"/>
  <c r="K184" i="1"/>
  <c r="L157" i="16" l="1"/>
  <c r="M157" i="16" s="1"/>
  <c r="N157" i="16" s="1"/>
  <c r="O157" i="16" s="1"/>
  <c r="R157" i="16" s="1"/>
  <c r="L184" i="1"/>
  <c r="M184" i="1" s="1"/>
  <c r="N184" i="1" s="1"/>
  <c r="O184" i="1" s="1"/>
  <c r="R184" i="1" s="1"/>
  <c r="I158" i="16" l="1"/>
  <c r="J158" i="16" s="1"/>
  <c r="K158" i="16" s="1"/>
  <c r="I185" i="1"/>
  <c r="L158" i="16" l="1"/>
  <c r="M158" i="16" s="1"/>
  <c r="N158" i="16" s="1"/>
  <c r="O158" i="16" s="1"/>
  <c r="R158" i="16" s="1"/>
  <c r="J185" i="1"/>
  <c r="K185" i="1" s="1"/>
  <c r="L185" i="1" s="1"/>
  <c r="M185" i="1" s="1"/>
  <c r="N185" i="1" s="1"/>
  <c r="O185" i="1" s="1"/>
  <c r="R185" i="1" s="1"/>
  <c r="I159" i="16" l="1"/>
  <c r="J159" i="16" s="1"/>
  <c r="K159" i="16" s="1"/>
  <c r="I186" i="1"/>
  <c r="L159" i="16" l="1"/>
  <c r="M159" i="16" s="1"/>
  <c r="N159" i="16" s="1"/>
  <c r="O159" i="16" s="1"/>
  <c r="R159" i="16" s="1"/>
  <c r="J186" i="1"/>
  <c r="K186" i="1" s="1"/>
  <c r="L186" i="1" s="1"/>
  <c r="M186" i="1" s="1"/>
  <c r="N186" i="1" s="1"/>
  <c r="O186" i="1" s="1"/>
  <c r="R186" i="1" s="1"/>
  <c r="I160" i="16" l="1"/>
  <c r="J160" i="16" s="1"/>
  <c r="K160" i="16" s="1"/>
  <c r="I187" i="1"/>
  <c r="L160" i="16" l="1"/>
  <c r="M160" i="16" s="1"/>
  <c r="N160" i="16" s="1"/>
  <c r="O160" i="16" s="1"/>
  <c r="R160" i="16" s="1"/>
  <c r="J187" i="1"/>
  <c r="K187" i="1" s="1"/>
  <c r="L187" i="1" s="1"/>
  <c r="M187" i="1" s="1"/>
  <c r="N187" i="1" s="1"/>
  <c r="O187" i="1" s="1"/>
  <c r="R187" i="1" s="1"/>
  <c r="I161" i="16" l="1"/>
  <c r="J161" i="16" s="1"/>
  <c r="K161" i="16" s="1"/>
  <c r="I188" i="1"/>
  <c r="L161" i="16" l="1"/>
  <c r="M161" i="16" s="1"/>
  <c r="N161" i="16" s="1"/>
  <c r="O161" i="16" s="1"/>
  <c r="R161" i="16" s="1"/>
  <c r="J188" i="1"/>
  <c r="K188" i="1" s="1"/>
  <c r="L188" i="1" s="1"/>
  <c r="M188" i="1" s="1"/>
  <c r="N188" i="1" s="1"/>
  <c r="O188" i="1" s="1"/>
  <c r="R188" i="1" s="1"/>
  <c r="I162" i="16" l="1"/>
  <c r="J162" i="16" s="1"/>
  <c r="K162" i="16" s="1"/>
  <c r="I189" i="1"/>
  <c r="L162" i="16" l="1"/>
  <c r="M162" i="16" s="1"/>
  <c r="N162" i="16" s="1"/>
  <c r="O162" i="16" s="1"/>
  <c r="R162" i="16" s="1"/>
  <c r="J189" i="1"/>
  <c r="K189" i="1" s="1"/>
  <c r="L189" i="1" s="1"/>
  <c r="M189" i="1" s="1"/>
  <c r="N189" i="1" s="1"/>
  <c r="O189" i="1" s="1"/>
  <c r="R189" i="1" s="1"/>
  <c r="I163" i="16" l="1"/>
  <c r="J163" i="16" s="1"/>
  <c r="K163" i="16" s="1"/>
  <c r="I190" i="1"/>
  <c r="J190" i="1" s="1"/>
  <c r="L163" i="16" l="1"/>
  <c r="M163" i="16" s="1"/>
  <c r="N163" i="16" s="1"/>
  <c r="O163" i="16" s="1"/>
  <c r="R163" i="16" s="1"/>
  <c r="K190" i="1"/>
  <c r="I164" i="16" l="1"/>
  <c r="J164" i="16" s="1"/>
  <c r="K164" i="16" s="1"/>
  <c r="L190" i="1"/>
  <c r="M190" i="1" s="1"/>
  <c r="N190" i="1" s="1"/>
  <c r="O190" i="1" s="1"/>
  <c r="R190" i="1" s="1"/>
  <c r="L164" i="16" l="1"/>
  <c r="M164" i="16" s="1"/>
  <c r="N164" i="16" s="1"/>
  <c r="O164" i="16" s="1"/>
  <c r="R164" i="16" s="1"/>
  <c r="I191" i="1"/>
  <c r="I165" i="16" l="1"/>
  <c r="J165" i="16" s="1"/>
  <c r="K165" i="16" s="1"/>
  <c r="J191" i="1"/>
  <c r="K191" i="1" s="1"/>
  <c r="L191" i="1" s="1"/>
  <c r="M191" i="1" s="1"/>
  <c r="N191" i="1" s="1"/>
  <c r="O191" i="1" s="1"/>
  <c r="R191" i="1" s="1"/>
  <c r="L165" i="16" l="1"/>
  <c r="M165" i="16" s="1"/>
  <c r="N165" i="16" s="1"/>
  <c r="O165" i="16" s="1"/>
  <c r="R165" i="16" s="1"/>
  <c r="I192" i="1"/>
  <c r="I166" i="16" l="1"/>
  <c r="J166" i="16" s="1"/>
  <c r="K166" i="16" s="1"/>
  <c r="J192" i="1"/>
  <c r="K192" i="1" s="1"/>
  <c r="L192" i="1" s="1"/>
  <c r="M192" i="1" s="1"/>
  <c r="N192" i="1" s="1"/>
  <c r="O192" i="1" s="1"/>
  <c r="R192" i="1" s="1"/>
  <c r="L166" i="16" l="1"/>
  <c r="M166" i="16" s="1"/>
  <c r="N166" i="16" s="1"/>
  <c r="O166" i="16" s="1"/>
  <c r="R166" i="16" s="1"/>
  <c r="I193" i="1"/>
  <c r="I167" i="16" l="1"/>
  <c r="J167" i="16" s="1"/>
  <c r="K167" i="16" s="1"/>
  <c r="J193" i="1"/>
  <c r="K193" i="1" s="1"/>
  <c r="L193" i="1" s="1"/>
  <c r="M193" i="1" s="1"/>
  <c r="N193" i="1" s="1"/>
  <c r="O193" i="1" s="1"/>
  <c r="R193" i="1" s="1"/>
  <c r="L167" i="16" l="1"/>
  <c r="M167" i="16" s="1"/>
  <c r="N167" i="16" s="1"/>
  <c r="O167" i="16" s="1"/>
  <c r="R167" i="16" s="1"/>
  <c r="I194" i="1"/>
  <c r="I168" i="16" l="1"/>
  <c r="J194" i="1"/>
  <c r="K194" i="1" s="1"/>
  <c r="L194" i="1" s="1"/>
  <c r="M194" i="1" s="1"/>
  <c r="N194" i="1" s="1"/>
  <c r="O194" i="1" s="1"/>
  <c r="R194" i="1" s="1"/>
  <c r="J168" i="16" l="1"/>
  <c r="K168" i="16" s="1"/>
  <c r="I195" i="1"/>
  <c r="L168" i="16" l="1"/>
  <c r="M168" i="16" s="1"/>
  <c r="N168" i="16" s="1"/>
  <c r="O168" i="16" s="1"/>
  <c r="R168" i="16" s="1"/>
  <c r="J195" i="1"/>
  <c r="K195" i="1" s="1"/>
  <c r="L195" i="1" s="1"/>
  <c r="M195" i="1" s="1"/>
  <c r="N195" i="1" s="1"/>
  <c r="O195" i="1" s="1"/>
  <c r="R195" i="1" s="1"/>
  <c r="I169" i="16" l="1"/>
  <c r="J169" i="16" s="1"/>
  <c r="K169" i="16" s="1"/>
  <c r="I196" i="1"/>
  <c r="J196" i="1" s="1"/>
  <c r="L169" i="16" l="1"/>
  <c r="M169" i="16" s="1"/>
  <c r="N169" i="16" s="1"/>
  <c r="O169" i="16" s="1"/>
  <c r="R169" i="16" s="1"/>
  <c r="K196" i="1"/>
  <c r="L196" i="1" s="1"/>
  <c r="M196" i="1" s="1"/>
  <c r="N196" i="1" s="1"/>
  <c r="O196" i="1" s="1"/>
  <c r="R196" i="1" s="1"/>
  <c r="I170" i="16" l="1"/>
  <c r="I197" i="1"/>
  <c r="J170" i="16" l="1"/>
  <c r="K170" i="16" s="1"/>
  <c r="J197" i="1"/>
  <c r="K197" i="1" s="1"/>
  <c r="L197" i="1" s="1"/>
  <c r="M197" i="1" s="1"/>
  <c r="N197" i="1" s="1"/>
  <c r="O197" i="1" s="1"/>
  <c r="R197" i="1" s="1"/>
  <c r="L170" i="16" l="1"/>
  <c r="M170" i="16" s="1"/>
  <c r="N170" i="16" s="1"/>
  <c r="O170" i="16" s="1"/>
  <c r="R170" i="16" s="1"/>
  <c r="I198" i="1"/>
  <c r="I171" i="16" l="1"/>
  <c r="J171" i="16" s="1"/>
  <c r="K171" i="16" s="1"/>
  <c r="J198" i="1"/>
  <c r="K198" i="1" s="1"/>
  <c r="L198" i="1" s="1"/>
  <c r="M198" i="1" s="1"/>
  <c r="N198" i="1" s="1"/>
  <c r="O198" i="1" s="1"/>
  <c r="R198" i="1" s="1"/>
  <c r="L171" i="16" l="1"/>
  <c r="M171" i="16" s="1"/>
  <c r="N171" i="16" s="1"/>
  <c r="O171" i="16" s="1"/>
  <c r="R171" i="16" s="1"/>
  <c r="I199" i="1"/>
  <c r="I172" i="16" l="1"/>
  <c r="J199" i="1"/>
  <c r="K199" i="1" s="1"/>
  <c r="L199" i="1" s="1"/>
  <c r="M199" i="1" s="1"/>
  <c r="N199" i="1" s="1"/>
  <c r="O199" i="1" s="1"/>
  <c r="R199" i="1" s="1"/>
  <c r="J172" i="16" l="1"/>
  <c r="K172" i="16" s="1"/>
  <c r="I200" i="1"/>
  <c r="L172" i="16" l="1"/>
  <c r="M172" i="16" s="1"/>
  <c r="N172" i="16" s="1"/>
  <c r="O172" i="16" s="1"/>
  <c r="R172" i="16" s="1"/>
  <c r="J200" i="1"/>
  <c r="K200" i="1" s="1"/>
  <c r="L200" i="1" s="1"/>
  <c r="M200" i="1" s="1"/>
  <c r="N200" i="1" s="1"/>
  <c r="O200" i="1" s="1"/>
  <c r="R200" i="1" s="1"/>
  <c r="I173" i="16" l="1"/>
  <c r="J173" i="16" s="1"/>
  <c r="K173" i="16" s="1"/>
  <c r="I201" i="1"/>
  <c r="L173" i="16" l="1"/>
  <c r="M173" i="16" s="1"/>
  <c r="N173" i="16" s="1"/>
  <c r="O173" i="16" s="1"/>
  <c r="R173" i="16" s="1"/>
  <c r="J201" i="1"/>
  <c r="K201" i="1" s="1"/>
  <c r="L201" i="1" s="1"/>
  <c r="M201" i="1" s="1"/>
  <c r="N201" i="1" s="1"/>
  <c r="O201" i="1" s="1"/>
  <c r="R201" i="1" s="1"/>
  <c r="I174" i="16" l="1"/>
  <c r="J174" i="16" s="1"/>
  <c r="K174" i="16" s="1"/>
  <c r="I202" i="1"/>
  <c r="L174" i="16" l="1"/>
  <c r="M174" i="16" s="1"/>
  <c r="N174" i="16" s="1"/>
  <c r="O174" i="16" s="1"/>
  <c r="R174" i="16" s="1"/>
  <c r="J202" i="1"/>
  <c r="K202" i="1" s="1"/>
  <c r="L202" i="1" s="1"/>
  <c r="M202" i="1" s="1"/>
  <c r="N202" i="1" s="1"/>
  <c r="O202" i="1" s="1"/>
  <c r="R202" i="1" s="1"/>
  <c r="I175" i="16" l="1"/>
  <c r="I203" i="1"/>
  <c r="J175" i="16" l="1"/>
  <c r="K175" i="16" s="1"/>
  <c r="J203" i="1"/>
  <c r="K203" i="1" s="1"/>
  <c r="L203" i="1" s="1"/>
  <c r="M203" i="1" s="1"/>
  <c r="N203" i="1" s="1"/>
  <c r="O203" i="1" s="1"/>
  <c r="R203" i="1" s="1"/>
  <c r="L175" i="16" l="1"/>
  <c r="M175" i="16" s="1"/>
  <c r="N175" i="16" s="1"/>
  <c r="O175" i="16" s="1"/>
  <c r="R175" i="16" s="1"/>
  <c r="I204" i="1"/>
  <c r="I176" i="16" l="1"/>
  <c r="J204" i="1"/>
  <c r="K204" i="1" s="1"/>
  <c r="L204" i="1" s="1"/>
  <c r="M204" i="1" s="1"/>
  <c r="N204" i="1" s="1"/>
  <c r="O204" i="1" s="1"/>
  <c r="R204" i="1" s="1"/>
  <c r="J176" i="16" l="1"/>
  <c r="K176" i="16" s="1"/>
  <c r="I205" i="1"/>
  <c r="L176" i="16" l="1"/>
  <c r="M176" i="16" s="1"/>
  <c r="N176" i="16" s="1"/>
  <c r="O176" i="16" s="1"/>
  <c r="R176" i="16" s="1"/>
  <c r="J205" i="1"/>
  <c r="K205" i="1" s="1"/>
  <c r="L205" i="1" s="1"/>
  <c r="M205" i="1" s="1"/>
  <c r="N205" i="1" s="1"/>
  <c r="O205" i="1" s="1"/>
  <c r="R205" i="1" s="1"/>
  <c r="I177" i="16" l="1"/>
  <c r="J177" i="16" s="1"/>
  <c r="K177" i="16" s="1"/>
  <c r="I206" i="1"/>
  <c r="L177" i="16" l="1"/>
  <c r="M177" i="16" s="1"/>
  <c r="N177" i="16" s="1"/>
  <c r="O177" i="16" s="1"/>
  <c r="R177" i="16" s="1"/>
  <c r="J206" i="1"/>
  <c r="K206" i="1" s="1"/>
  <c r="L206" i="1" s="1"/>
  <c r="M206" i="1" s="1"/>
  <c r="N206" i="1" s="1"/>
  <c r="O206" i="1" s="1"/>
  <c r="R206" i="1" s="1"/>
  <c r="I178" i="16" l="1"/>
  <c r="J178" i="16" s="1"/>
  <c r="K178" i="16" s="1"/>
  <c r="I207" i="1"/>
  <c r="L178" i="16" l="1"/>
  <c r="M178" i="16" s="1"/>
  <c r="N178" i="16" s="1"/>
  <c r="O178" i="16" s="1"/>
  <c r="R178" i="16" s="1"/>
  <c r="J207" i="1"/>
  <c r="K207" i="1" s="1"/>
  <c r="L207" i="1" s="1"/>
  <c r="M207" i="1" s="1"/>
  <c r="N207" i="1" s="1"/>
  <c r="O207" i="1" s="1"/>
  <c r="R207" i="1" s="1"/>
  <c r="I179" i="16" l="1"/>
  <c r="J179" i="16" s="1"/>
  <c r="I208" i="1"/>
  <c r="K179" i="16" l="1"/>
  <c r="L179" i="16" s="1"/>
  <c r="M179" i="16" s="1"/>
  <c r="N179" i="16" s="1"/>
  <c r="O179" i="16" s="1"/>
  <c r="R179" i="16" s="1"/>
  <c r="J208" i="1"/>
  <c r="K208" i="1" s="1"/>
  <c r="L208" i="1" s="1"/>
  <c r="M208" i="1" s="1"/>
  <c r="N208" i="1" s="1"/>
  <c r="O208" i="1" s="1"/>
  <c r="R208" i="1" s="1"/>
  <c r="I180" i="16" l="1"/>
  <c r="J180" i="16" s="1"/>
  <c r="K180" i="16" s="1"/>
  <c r="I209" i="1"/>
  <c r="L180" i="16" l="1"/>
  <c r="M180" i="16" s="1"/>
  <c r="N180" i="16" s="1"/>
  <c r="O180" i="16" s="1"/>
  <c r="R180" i="16" s="1"/>
  <c r="J209" i="1"/>
  <c r="K209" i="1" s="1"/>
  <c r="L209" i="1" s="1"/>
  <c r="M209" i="1" s="1"/>
  <c r="N209" i="1" s="1"/>
  <c r="O209" i="1" s="1"/>
  <c r="R209" i="1" s="1"/>
  <c r="I181" i="16" l="1"/>
  <c r="J181" i="16" s="1"/>
  <c r="K181" i="16" s="1"/>
  <c r="I210" i="1"/>
  <c r="J210" i="1" s="1"/>
  <c r="L181" i="16" l="1"/>
  <c r="M181" i="16" s="1"/>
  <c r="N181" i="16" s="1"/>
  <c r="O181" i="16" s="1"/>
  <c r="R181" i="16" s="1"/>
  <c r="K210" i="1"/>
  <c r="I182" i="16" l="1"/>
  <c r="L210" i="1"/>
  <c r="M210" i="1" s="1"/>
  <c r="N210" i="1" s="1"/>
  <c r="O210" i="1" s="1"/>
  <c r="R210" i="1" s="1"/>
  <c r="J182" i="16" l="1"/>
  <c r="K182" i="16" s="1"/>
  <c r="I211" i="1"/>
  <c r="L182" i="16" l="1"/>
  <c r="M182" i="16" s="1"/>
  <c r="N182" i="16" s="1"/>
  <c r="O182" i="16" s="1"/>
  <c r="R182" i="16" s="1"/>
  <c r="J211" i="1"/>
  <c r="K211" i="1" s="1"/>
  <c r="L211" i="1" s="1"/>
  <c r="M211" i="1" s="1"/>
  <c r="N211" i="1" s="1"/>
  <c r="O211" i="1" s="1"/>
  <c r="R211" i="1" s="1"/>
  <c r="I183" i="16" l="1"/>
  <c r="I212" i="1"/>
  <c r="J183" i="16" l="1"/>
  <c r="K183" i="16" s="1"/>
  <c r="J212" i="1"/>
  <c r="K212" i="1" s="1"/>
  <c r="L212" i="1" s="1"/>
  <c r="M212" i="1" s="1"/>
  <c r="N212" i="1" s="1"/>
  <c r="O212" i="1" s="1"/>
  <c r="R212" i="1" s="1"/>
  <c r="L183" i="16" l="1"/>
  <c r="M183" i="16" s="1"/>
  <c r="N183" i="16" s="1"/>
  <c r="O183" i="16" s="1"/>
  <c r="R183" i="16" s="1"/>
  <c r="I213" i="1"/>
  <c r="I184" i="16" l="1"/>
  <c r="J213" i="1"/>
  <c r="K213" i="1" s="1"/>
  <c r="L213" i="1" s="1"/>
  <c r="M213" i="1" s="1"/>
  <c r="N213" i="1" s="1"/>
  <c r="O213" i="1" s="1"/>
  <c r="R213" i="1" s="1"/>
  <c r="J184" i="16" l="1"/>
  <c r="K184" i="16" s="1"/>
  <c r="I214" i="1"/>
  <c r="L184" i="16" l="1"/>
  <c r="M184" i="16" s="1"/>
  <c r="N184" i="16" s="1"/>
  <c r="O184" i="16" s="1"/>
  <c r="R184" i="16" s="1"/>
  <c r="J214" i="1"/>
  <c r="K214" i="1" s="1"/>
  <c r="L214" i="1" s="1"/>
  <c r="M214" i="1" s="1"/>
  <c r="N214" i="1" s="1"/>
  <c r="O214" i="1" s="1"/>
  <c r="R214" i="1" s="1"/>
  <c r="I185" i="16" l="1"/>
  <c r="I215" i="1"/>
  <c r="J185" i="16" l="1"/>
  <c r="K185" i="16" s="1"/>
  <c r="J215" i="1"/>
  <c r="K215" i="1" s="1"/>
  <c r="L215" i="1" s="1"/>
  <c r="M215" i="1" s="1"/>
  <c r="N215" i="1" s="1"/>
  <c r="O215" i="1" s="1"/>
  <c r="R215" i="1" s="1"/>
  <c r="L185" i="16" l="1"/>
  <c r="M185" i="16" s="1"/>
  <c r="N185" i="16" s="1"/>
  <c r="O185" i="16" s="1"/>
  <c r="R185" i="16" s="1"/>
  <c r="I216" i="1"/>
  <c r="I186" i="16" l="1"/>
  <c r="J216" i="1"/>
  <c r="K216" i="1" s="1"/>
  <c r="L216" i="1" s="1"/>
  <c r="M216" i="1" s="1"/>
  <c r="N216" i="1" s="1"/>
  <c r="O216" i="1" s="1"/>
  <c r="R216" i="1" s="1"/>
  <c r="J186" i="16" l="1"/>
  <c r="K186" i="16" s="1"/>
  <c r="I217" i="1"/>
  <c r="L186" i="16" l="1"/>
  <c r="M186" i="16" s="1"/>
  <c r="N186" i="16" s="1"/>
  <c r="O186" i="16" s="1"/>
  <c r="R186" i="16" s="1"/>
  <c r="J217" i="1"/>
  <c r="K217" i="1" s="1"/>
  <c r="L217" i="1" s="1"/>
  <c r="M217" i="1" s="1"/>
  <c r="N217" i="1" s="1"/>
  <c r="O217" i="1" s="1"/>
  <c r="R217" i="1" s="1"/>
  <c r="I187" i="16" l="1"/>
  <c r="I218" i="1"/>
  <c r="J187" i="16" l="1"/>
  <c r="K187" i="16" s="1"/>
  <c r="J218" i="1"/>
  <c r="K218" i="1" s="1"/>
  <c r="L218" i="1" s="1"/>
  <c r="M218" i="1" s="1"/>
  <c r="N218" i="1" s="1"/>
  <c r="O218" i="1" s="1"/>
  <c r="R218" i="1" s="1"/>
  <c r="L187" i="16" l="1"/>
  <c r="M187" i="16" s="1"/>
  <c r="N187" i="16" s="1"/>
  <c r="O187" i="16" s="1"/>
  <c r="R187" i="16" s="1"/>
  <c r="I219" i="1"/>
  <c r="I188" i="16" l="1"/>
  <c r="J219" i="1"/>
  <c r="K219" i="1" s="1"/>
  <c r="L219" i="1" s="1"/>
  <c r="M219" i="1" s="1"/>
  <c r="N219" i="1" s="1"/>
  <c r="O219" i="1" s="1"/>
  <c r="R219" i="1" s="1"/>
  <c r="J188" i="16" l="1"/>
  <c r="K188" i="16" s="1"/>
  <c r="I220" i="1"/>
  <c r="L188" i="16" l="1"/>
  <c r="M188" i="16" s="1"/>
  <c r="N188" i="16" s="1"/>
  <c r="O188" i="16" s="1"/>
  <c r="R188" i="16" s="1"/>
  <c r="J220" i="1"/>
  <c r="K220" i="1" s="1"/>
  <c r="L220" i="1" s="1"/>
  <c r="M220" i="1" s="1"/>
  <c r="N220" i="1" s="1"/>
  <c r="O220" i="1" s="1"/>
  <c r="R220" i="1" s="1"/>
  <c r="I189" i="16" l="1"/>
  <c r="I221" i="1"/>
  <c r="J189" i="16" l="1"/>
  <c r="K189" i="16" s="1"/>
  <c r="J221" i="1"/>
  <c r="K221" i="1" s="1"/>
  <c r="L221" i="1" s="1"/>
  <c r="M221" i="1" s="1"/>
  <c r="N221" i="1" s="1"/>
  <c r="O221" i="1" s="1"/>
  <c r="R221" i="1" s="1"/>
  <c r="L189" i="16" l="1"/>
  <c r="M189" i="16" s="1"/>
  <c r="N189" i="16" s="1"/>
  <c r="O189" i="16" s="1"/>
  <c r="R189" i="16" s="1"/>
  <c r="I222" i="1"/>
  <c r="J222" i="1" s="1"/>
  <c r="I190" i="16" l="1"/>
  <c r="K222" i="1"/>
  <c r="J190" i="16" l="1"/>
  <c r="K190" i="16" s="1"/>
  <c r="L222" i="1"/>
  <c r="M222" i="1" s="1"/>
  <c r="N222" i="1" s="1"/>
  <c r="O222" i="1" s="1"/>
  <c r="R222" i="1" s="1"/>
  <c r="L190" i="16" l="1"/>
  <c r="M190" i="16" s="1"/>
  <c r="N190" i="16" s="1"/>
  <c r="O190" i="16" s="1"/>
  <c r="R190" i="16" s="1"/>
  <c r="I223" i="1"/>
  <c r="J223" i="1" s="1"/>
  <c r="I191" i="16" l="1"/>
  <c r="K223" i="1"/>
  <c r="L223" i="1" s="1"/>
  <c r="M223" i="1" s="1"/>
  <c r="N223" i="1" s="1"/>
  <c r="O223" i="1" s="1"/>
  <c r="R223" i="1" s="1"/>
  <c r="J191" i="16" l="1"/>
  <c r="K191" i="16" s="1"/>
  <c r="I224" i="1"/>
  <c r="L191" i="16" l="1"/>
  <c r="M191" i="16" s="1"/>
  <c r="N191" i="16" s="1"/>
  <c r="O191" i="16" s="1"/>
  <c r="R191" i="16" s="1"/>
  <c r="J224" i="1"/>
  <c r="K224" i="1" s="1"/>
  <c r="L224" i="1" s="1"/>
  <c r="M224" i="1" s="1"/>
  <c r="N224" i="1" s="1"/>
  <c r="O224" i="1" s="1"/>
  <c r="R224" i="1" s="1"/>
  <c r="I192" i="16" l="1"/>
  <c r="I225" i="1"/>
  <c r="J192" i="16" l="1"/>
  <c r="K192" i="16" s="1"/>
  <c r="J225" i="1"/>
  <c r="K225" i="1" s="1"/>
  <c r="L225" i="1" s="1"/>
  <c r="M225" i="1" s="1"/>
  <c r="N225" i="1" s="1"/>
  <c r="O225" i="1" s="1"/>
  <c r="R225" i="1" s="1"/>
  <c r="L192" i="16" l="1"/>
  <c r="M192" i="16" s="1"/>
  <c r="N192" i="16" s="1"/>
  <c r="O192" i="16" s="1"/>
  <c r="R192" i="16" s="1"/>
  <c r="I226" i="1"/>
  <c r="I193" i="16" l="1"/>
  <c r="J226" i="1"/>
  <c r="K226" i="1" s="1"/>
  <c r="L226" i="1" s="1"/>
  <c r="M226" i="1" s="1"/>
  <c r="N226" i="1" s="1"/>
  <c r="O226" i="1" s="1"/>
  <c r="R226" i="1" s="1"/>
  <c r="J193" i="16" l="1"/>
  <c r="K193" i="16" s="1"/>
  <c r="I227" i="1"/>
  <c r="L193" i="16" l="1"/>
  <c r="M193" i="16" s="1"/>
  <c r="N193" i="16" s="1"/>
  <c r="O193" i="16" s="1"/>
  <c r="R193" i="16" s="1"/>
  <c r="J227" i="1"/>
  <c r="K227" i="1" s="1"/>
  <c r="L227" i="1" s="1"/>
  <c r="M227" i="1" s="1"/>
  <c r="N227" i="1" s="1"/>
  <c r="O227" i="1" s="1"/>
  <c r="R227" i="1" s="1"/>
  <c r="I194" i="16" l="1"/>
  <c r="I228" i="1"/>
  <c r="J194" i="16" l="1"/>
  <c r="K194" i="16" s="1"/>
  <c r="J228" i="1"/>
  <c r="K228" i="1" s="1"/>
  <c r="L228" i="1" s="1"/>
  <c r="M228" i="1" s="1"/>
  <c r="N228" i="1" s="1"/>
  <c r="O228" i="1" s="1"/>
  <c r="R228" i="1" s="1"/>
  <c r="L194" i="16" l="1"/>
  <c r="M194" i="16" s="1"/>
  <c r="N194" i="16" s="1"/>
  <c r="O194" i="16" s="1"/>
  <c r="R194" i="16" s="1"/>
  <c r="I229" i="1"/>
  <c r="I195" i="16" l="1"/>
  <c r="J229" i="1"/>
  <c r="K229" i="1" s="1"/>
  <c r="L229" i="1" s="1"/>
  <c r="M229" i="1" s="1"/>
  <c r="N229" i="1" s="1"/>
  <c r="O229" i="1" s="1"/>
  <c r="R229" i="1" s="1"/>
  <c r="J195" i="16" l="1"/>
  <c r="K195" i="16" s="1"/>
  <c r="I230" i="1"/>
  <c r="L195" i="16" l="1"/>
  <c r="M195" i="16" s="1"/>
  <c r="N195" i="16" s="1"/>
  <c r="O195" i="16" s="1"/>
  <c r="R195" i="16" s="1"/>
  <c r="J230" i="1"/>
  <c r="K230" i="1" s="1"/>
  <c r="L230" i="1" s="1"/>
  <c r="M230" i="1" s="1"/>
  <c r="N230" i="1" s="1"/>
  <c r="O230" i="1" s="1"/>
  <c r="R230" i="1" s="1"/>
  <c r="I196" i="16" l="1"/>
  <c r="I231" i="1"/>
  <c r="J196" i="16" l="1"/>
  <c r="K196" i="16" s="1"/>
  <c r="J231" i="1"/>
  <c r="K231" i="1" s="1"/>
  <c r="L231" i="1" s="1"/>
  <c r="M231" i="1" s="1"/>
  <c r="N231" i="1" s="1"/>
  <c r="O231" i="1" s="1"/>
  <c r="R231" i="1" s="1"/>
  <c r="L196" i="16" l="1"/>
  <c r="M196" i="16" s="1"/>
  <c r="N196" i="16" s="1"/>
  <c r="O196" i="16" s="1"/>
  <c r="R196" i="16" s="1"/>
  <c r="I232" i="1"/>
  <c r="I197" i="16" l="1"/>
  <c r="J232" i="1"/>
  <c r="K232" i="1" s="1"/>
  <c r="L232" i="1" s="1"/>
  <c r="M232" i="1" s="1"/>
  <c r="N232" i="1" s="1"/>
  <c r="O232" i="1" s="1"/>
  <c r="R232" i="1" s="1"/>
  <c r="J197" i="16" l="1"/>
  <c r="K197" i="16" s="1"/>
  <c r="I233" i="1"/>
  <c r="L197" i="16" l="1"/>
  <c r="M197" i="16" s="1"/>
  <c r="N197" i="16" s="1"/>
  <c r="O197" i="16" s="1"/>
  <c r="R197" i="16" s="1"/>
  <c r="J233" i="1"/>
  <c r="K233" i="1" s="1"/>
  <c r="L233" i="1" s="1"/>
  <c r="M233" i="1" s="1"/>
  <c r="N233" i="1" s="1"/>
  <c r="O233" i="1" s="1"/>
  <c r="R233" i="1" s="1"/>
  <c r="I198" i="16" l="1"/>
  <c r="J198" i="16" s="1"/>
  <c r="K198" i="16" s="1"/>
  <c r="I234" i="1"/>
  <c r="L198" i="16" l="1"/>
  <c r="M198" i="16" s="1"/>
  <c r="N198" i="16" s="1"/>
  <c r="O198" i="16" s="1"/>
  <c r="R198" i="16" s="1"/>
  <c r="J234" i="1"/>
  <c r="K234" i="1" s="1"/>
  <c r="L234" i="1" s="1"/>
  <c r="M234" i="1" s="1"/>
  <c r="N234" i="1" s="1"/>
  <c r="O234" i="1" s="1"/>
  <c r="R234" i="1" s="1"/>
  <c r="I199" i="16" l="1"/>
  <c r="J199" i="16" s="1"/>
  <c r="K199" i="16" s="1"/>
  <c r="I235" i="1"/>
  <c r="L199" i="16" l="1"/>
  <c r="M199" i="16" s="1"/>
  <c r="N199" i="16" s="1"/>
  <c r="O199" i="16" s="1"/>
  <c r="R199" i="16" s="1"/>
  <c r="J235" i="1"/>
  <c r="K235" i="1" s="1"/>
  <c r="L235" i="1" s="1"/>
  <c r="M235" i="1" s="1"/>
  <c r="N235" i="1" s="1"/>
  <c r="O235" i="1" s="1"/>
  <c r="R235" i="1" s="1"/>
  <c r="I200" i="16" l="1"/>
  <c r="I236" i="1"/>
  <c r="J200" i="16" l="1"/>
  <c r="K200" i="16" s="1"/>
  <c r="J236" i="1"/>
  <c r="K236" i="1" s="1"/>
  <c r="L236" i="1" s="1"/>
  <c r="M236" i="1" s="1"/>
  <c r="N236" i="1" s="1"/>
  <c r="O236" i="1" s="1"/>
  <c r="R236" i="1" s="1"/>
  <c r="L200" i="16" l="1"/>
  <c r="M200" i="16" s="1"/>
  <c r="N200" i="16" s="1"/>
  <c r="O200" i="16" s="1"/>
  <c r="R200" i="16" s="1"/>
  <c r="I237" i="1"/>
  <c r="I201" i="16" l="1"/>
  <c r="J237" i="1"/>
  <c r="K237" i="1" s="1"/>
  <c r="L237" i="1" s="1"/>
  <c r="M237" i="1" s="1"/>
  <c r="N237" i="1" s="1"/>
  <c r="O237" i="1" s="1"/>
  <c r="R237" i="1" s="1"/>
  <c r="J201" i="16" l="1"/>
  <c r="K201" i="16" s="1"/>
  <c r="I238" i="1"/>
  <c r="L201" i="16" l="1"/>
  <c r="M201" i="16" s="1"/>
  <c r="N201" i="16" s="1"/>
  <c r="O201" i="16" s="1"/>
  <c r="R201" i="16" s="1"/>
  <c r="J238" i="1"/>
  <c r="K238" i="1" s="1"/>
  <c r="L238" i="1" s="1"/>
  <c r="M238" i="1" s="1"/>
  <c r="N238" i="1" s="1"/>
  <c r="O238" i="1" s="1"/>
  <c r="R238" i="1" s="1"/>
  <c r="I202" i="16" l="1"/>
  <c r="J202" i="16" s="1"/>
  <c r="I239" i="1"/>
  <c r="K202" i="16" l="1"/>
  <c r="L202" i="16" s="1"/>
  <c r="M202" i="16" s="1"/>
  <c r="N202" i="16" s="1"/>
  <c r="O202" i="16" s="1"/>
  <c r="R202" i="16" s="1"/>
  <c r="J239" i="1"/>
  <c r="K239" i="1" s="1"/>
  <c r="L239" i="1" s="1"/>
  <c r="M239" i="1" s="1"/>
  <c r="N239" i="1" s="1"/>
  <c r="O239" i="1" s="1"/>
  <c r="R239" i="1" s="1"/>
  <c r="I203" i="16" l="1"/>
  <c r="J203" i="16" s="1"/>
  <c r="K203" i="16" s="1"/>
  <c r="I240" i="1"/>
  <c r="L203" i="16" l="1"/>
  <c r="M203" i="16" s="1"/>
  <c r="N203" i="16" s="1"/>
  <c r="O203" i="16" s="1"/>
  <c r="R203" i="16" s="1"/>
  <c r="J240" i="1"/>
  <c r="K240" i="1" s="1"/>
  <c r="L240" i="1" s="1"/>
  <c r="M240" i="1" s="1"/>
  <c r="N240" i="1" s="1"/>
  <c r="O240" i="1" s="1"/>
  <c r="R240" i="1" s="1"/>
  <c r="I204" i="16" l="1"/>
  <c r="J204" i="16" s="1"/>
  <c r="I241" i="1"/>
  <c r="K204" i="16" l="1"/>
  <c r="L204" i="16" s="1"/>
  <c r="M204" i="16" s="1"/>
  <c r="N204" i="16" s="1"/>
  <c r="O204" i="16" s="1"/>
  <c r="R204" i="16" s="1"/>
  <c r="J241" i="1"/>
  <c r="K241" i="1" s="1"/>
  <c r="L241" i="1" s="1"/>
  <c r="M241" i="1" s="1"/>
  <c r="N241" i="1" s="1"/>
  <c r="O241" i="1" s="1"/>
  <c r="R241" i="1" s="1"/>
  <c r="I205" i="16" l="1"/>
  <c r="J205" i="16" s="1"/>
  <c r="K205" i="16" s="1"/>
  <c r="I242" i="1"/>
  <c r="L205" i="16" l="1"/>
  <c r="M205" i="16" s="1"/>
  <c r="N205" i="16" s="1"/>
  <c r="O205" i="16" s="1"/>
  <c r="R205" i="16" s="1"/>
  <c r="J242" i="1"/>
  <c r="K242" i="1" s="1"/>
  <c r="L242" i="1" s="1"/>
  <c r="M242" i="1" s="1"/>
  <c r="N242" i="1" s="1"/>
  <c r="O242" i="1" s="1"/>
  <c r="R242" i="1" s="1"/>
  <c r="I206" i="16" l="1"/>
  <c r="J206" i="16" s="1"/>
  <c r="K206" i="16" s="1"/>
  <c r="I243" i="1"/>
  <c r="L206" i="16" l="1"/>
  <c r="M206" i="16" s="1"/>
  <c r="N206" i="16" s="1"/>
  <c r="O206" i="16" s="1"/>
  <c r="R206" i="16" s="1"/>
  <c r="J243" i="1"/>
  <c r="K243" i="1" s="1"/>
  <c r="L243" i="1" s="1"/>
  <c r="M243" i="1" s="1"/>
  <c r="N243" i="1" s="1"/>
  <c r="O243" i="1" s="1"/>
  <c r="R243" i="1" s="1"/>
  <c r="I207" i="16" l="1"/>
  <c r="I244" i="1"/>
  <c r="J244" i="1" s="1"/>
  <c r="J207" i="16" l="1"/>
  <c r="K207" i="16" s="1"/>
  <c r="K244" i="1"/>
  <c r="L244" i="1" s="1"/>
  <c r="L207" i="16" l="1"/>
  <c r="M207" i="16" s="1"/>
  <c r="N207" i="16" s="1"/>
  <c r="O207" i="16" s="1"/>
  <c r="R207" i="16" s="1"/>
  <c r="M244" i="1"/>
  <c r="N244" i="1" s="1"/>
  <c r="O244" i="1" s="1"/>
  <c r="R244" i="1" s="1"/>
  <c r="I245" i="1"/>
  <c r="I208" i="16" l="1"/>
  <c r="J245" i="1"/>
  <c r="K245" i="1" s="1"/>
  <c r="L245" i="1" s="1"/>
  <c r="M245" i="1" s="1"/>
  <c r="N245" i="1" s="1"/>
  <c r="O245" i="1" s="1"/>
  <c r="R245" i="1" s="1"/>
  <c r="J208" i="16" l="1"/>
  <c r="K208" i="16" s="1"/>
  <c r="I246" i="1"/>
  <c r="L208" i="16" l="1"/>
  <c r="M208" i="16" s="1"/>
  <c r="N208" i="16" s="1"/>
  <c r="O208" i="16" s="1"/>
  <c r="R208" i="16" s="1"/>
  <c r="J246" i="1"/>
  <c r="K246" i="1" s="1"/>
  <c r="L246" i="1" s="1"/>
  <c r="M246" i="1" s="1"/>
  <c r="N246" i="1" s="1"/>
  <c r="O246" i="1" s="1"/>
  <c r="R246" i="1" s="1"/>
  <c r="I209" i="16" l="1"/>
  <c r="I247" i="1"/>
  <c r="J209" i="16" l="1"/>
  <c r="K209" i="16" s="1"/>
  <c r="J247" i="1"/>
  <c r="K247" i="1" s="1"/>
  <c r="L247" i="1" s="1"/>
  <c r="M247" i="1" s="1"/>
  <c r="N247" i="1" s="1"/>
  <c r="O247" i="1" s="1"/>
  <c r="R247" i="1" s="1"/>
  <c r="L209" i="16" l="1"/>
  <c r="M209" i="16" s="1"/>
  <c r="N209" i="16" s="1"/>
  <c r="O209" i="16" s="1"/>
  <c r="R209" i="16" s="1"/>
  <c r="I248" i="1"/>
  <c r="I210" i="16" l="1"/>
  <c r="J210" i="16" s="1"/>
  <c r="J248" i="1"/>
  <c r="K248" i="1" s="1"/>
  <c r="L248" i="1" s="1"/>
  <c r="M248" i="1" s="1"/>
  <c r="N248" i="1" s="1"/>
  <c r="O248" i="1" s="1"/>
  <c r="R248" i="1" s="1"/>
  <c r="K210" i="16" l="1"/>
  <c r="L210" i="16" s="1"/>
  <c r="M210" i="16" s="1"/>
  <c r="N210" i="16" s="1"/>
  <c r="O210" i="16" s="1"/>
  <c r="R210" i="16" s="1"/>
  <c r="I249" i="1"/>
  <c r="I211" i="16" l="1"/>
  <c r="J249" i="1"/>
  <c r="K249" i="1" s="1"/>
  <c r="L249" i="1" s="1"/>
  <c r="M249" i="1" s="1"/>
  <c r="N249" i="1" s="1"/>
  <c r="O249" i="1" s="1"/>
  <c r="R249" i="1" s="1"/>
  <c r="J211" i="16" l="1"/>
  <c r="K211" i="16" s="1"/>
  <c r="I250" i="1"/>
  <c r="J250" i="1" s="1"/>
  <c r="L211" i="16" l="1"/>
  <c r="M211" i="16" s="1"/>
  <c r="N211" i="16" s="1"/>
  <c r="O211" i="16" s="1"/>
  <c r="R211" i="16" s="1"/>
  <c r="K250" i="1"/>
  <c r="I212" i="16" l="1"/>
  <c r="J212" i="16" s="1"/>
  <c r="K212" i="16" s="1"/>
  <c r="L250" i="1"/>
  <c r="M250" i="1" s="1"/>
  <c r="N250" i="1" s="1"/>
  <c r="O250" i="1" s="1"/>
  <c r="R250" i="1" s="1"/>
  <c r="L212" i="16" l="1"/>
  <c r="M212" i="16" s="1"/>
  <c r="N212" i="16" s="1"/>
  <c r="O212" i="16" s="1"/>
  <c r="R212" i="16" s="1"/>
  <c r="I251" i="1"/>
  <c r="J251" i="1" s="1"/>
  <c r="I213" i="16" l="1"/>
  <c r="J213" i="16" s="1"/>
  <c r="K213" i="16" s="1"/>
  <c r="K251" i="1"/>
  <c r="L251" i="1" s="1"/>
  <c r="L213" i="16" l="1"/>
  <c r="M213" i="16" s="1"/>
  <c r="N213" i="16" s="1"/>
  <c r="O213" i="16" s="1"/>
  <c r="R213" i="16" s="1"/>
  <c r="M251" i="1"/>
  <c r="N251" i="1" s="1"/>
  <c r="O251" i="1" s="1"/>
  <c r="R251" i="1" s="1"/>
  <c r="I252" i="1"/>
  <c r="I214" i="16" l="1"/>
  <c r="J252" i="1"/>
  <c r="K252" i="1" s="1"/>
  <c r="L252" i="1" s="1"/>
  <c r="M252" i="1" s="1"/>
  <c r="N252" i="1" s="1"/>
  <c r="O252" i="1" s="1"/>
  <c r="R252" i="1" s="1"/>
  <c r="J214" i="16" l="1"/>
  <c r="K214" i="16" s="1"/>
  <c r="I253" i="1"/>
  <c r="J253" i="1" s="1"/>
  <c r="L214" i="16" l="1"/>
  <c r="M214" i="16" s="1"/>
  <c r="N214" i="16" s="1"/>
  <c r="O214" i="16" s="1"/>
  <c r="R214" i="16" s="1"/>
  <c r="K253" i="1"/>
  <c r="I215" i="16" l="1"/>
  <c r="L253" i="1"/>
  <c r="M253" i="1" s="1"/>
  <c r="N253" i="1" s="1"/>
  <c r="O253" i="1" s="1"/>
  <c r="R253" i="1" s="1"/>
  <c r="J215" i="16" l="1"/>
  <c r="K215" i="16" s="1"/>
  <c r="I254" i="1"/>
  <c r="L215" i="16" l="1"/>
  <c r="M215" i="16" s="1"/>
  <c r="N215" i="16" s="1"/>
  <c r="O215" i="16" s="1"/>
  <c r="R215" i="16" s="1"/>
  <c r="J254" i="1"/>
  <c r="K254" i="1" s="1"/>
  <c r="L254" i="1" s="1"/>
  <c r="M254" i="1" s="1"/>
  <c r="N254" i="1" s="1"/>
  <c r="O254" i="1" s="1"/>
  <c r="R254" i="1" s="1"/>
  <c r="I216" i="16" l="1"/>
  <c r="J216" i="16" s="1"/>
  <c r="K216" i="16" s="1"/>
  <c r="I255" i="1"/>
  <c r="L216" i="16" l="1"/>
  <c r="M216" i="16" s="1"/>
  <c r="N216" i="16" s="1"/>
  <c r="O216" i="16" s="1"/>
  <c r="R216" i="16" s="1"/>
  <c r="J255" i="1"/>
  <c r="K255" i="1" s="1"/>
  <c r="L255" i="1" s="1"/>
  <c r="M255" i="1" s="1"/>
  <c r="N255" i="1" s="1"/>
  <c r="O255" i="1" s="1"/>
  <c r="R255" i="1" s="1"/>
  <c r="I217" i="16" l="1"/>
  <c r="I256" i="1"/>
  <c r="J256" i="1" s="1"/>
  <c r="J217" i="16" l="1"/>
  <c r="K217" i="16" s="1"/>
  <c r="K256" i="1"/>
  <c r="L217" i="16" l="1"/>
  <c r="M217" i="16" s="1"/>
  <c r="N217" i="16" s="1"/>
  <c r="O217" i="16" s="1"/>
  <c r="R217" i="16" s="1"/>
  <c r="L256" i="1"/>
  <c r="M256" i="1" s="1"/>
  <c r="N256" i="1" s="1"/>
  <c r="O256" i="1" s="1"/>
  <c r="R256" i="1" s="1"/>
  <c r="I218" i="16" l="1"/>
  <c r="J218" i="16" s="1"/>
  <c r="K218" i="16" s="1"/>
  <c r="I257" i="1"/>
  <c r="L218" i="16" l="1"/>
  <c r="M218" i="16" s="1"/>
  <c r="N218" i="16" s="1"/>
  <c r="O218" i="16" s="1"/>
  <c r="R218" i="16" s="1"/>
  <c r="J257" i="1"/>
  <c r="K257" i="1" s="1"/>
  <c r="L257" i="1" s="1"/>
  <c r="M257" i="1" s="1"/>
  <c r="N257" i="1" s="1"/>
  <c r="O257" i="1" s="1"/>
  <c r="R257" i="1" s="1"/>
  <c r="I219" i="16" l="1"/>
  <c r="J219" i="16" s="1"/>
  <c r="K219" i="16" s="1"/>
  <c r="I258" i="1"/>
  <c r="L219" i="16" l="1"/>
  <c r="M219" i="16" s="1"/>
  <c r="N219" i="16" s="1"/>
  <c r="O219" i="16" s="1"/>
  <c r="R219" i="16" s="1"/>
  <c r="J258" i="1"/>
  <c r="K258" i="1" s="1"/>
  <c r="L258" i="1" s="1"/>
  <c r="M258" i="1" s="1"/>
  <c r="N258" i="1" s="1"/>
  <c r="O258" i="1" s="1"/>
  <c r="R258" i="1" s="1"/>
  <c r="I220" i="16" l="1"/>
  <c r="I259" i="1"/>
  <c r="J220" i="16" l="1"/>
  <c r="K220" i="16" s="1"/>
  <c r="J259" i="1"/>
  <c r="K259" i="1" s="1"/>
  <c r="L259" i="1" s="1"/>
  <c r="M259" i="1" s="1"/>
  <c r="N259" i="1" s="1"/>
  <c r="O259" i="1" s="1"/>
  <c r="R259" i="1" s="1"/>
  <c r="L220" i="16" l="1"/>
  <c r="M220" i="16" s="1"/>
  <c r="N220" i="16" s="1"/>
  <c r="O220" i="16" s="1"/>
  <c r="R220" i="16" s="1"/>
  <c r="I260" i="1"/>
  <c r="I221" i="16" l="1"/>
  <c r="J260" i="1"/>
  <c r="K260" i="1" s="1"/>
  <c r="L260" i="1" s="1"/>
  <c r="M260" i="1" s="1"/>
  <c r="N260" i="1" s="1"/>
  <c r="O260" i="1" s="1"/>
  <c r="R260" i="1" s="1"/>
  <c r="J221" i="16" l="1"/>
  <c r="K221" i="16" s="1"/>
  <c r="I261" i="1"/>
  <c r="J261" i="1" s="1"/>
  <c r="L221" i="16" l="1"/>
  <c r="M221" i="16" s="1"/>
  <c r="N221" i="16" s="1"/>
  <c r="O221" i="16" s="1"/>
  <c r="R221" i="16" s="1"/>
  <c r="K261" i="1"/>
  <c r="I222" i="16" l="1"/>
  <c r="L261" i="1"/>
  <c r="M261" i="1" s="1"/>
  <c r="N261" i="1" s="1"/>
  <c r="O261" i="1" s="1"/>
  <c r="R261" i="1" s="1"/>
  <c r="J222" i="16" l="1"/>
  <c r="K222" i="16" s="1"/>
  <c r="I262" i="1"/>
  <c r="L222" i="16" l="1"/>
  <c r="M222" i="16" s="1"/>
  <c r="N222" i="16" s="1"/>
  <c r="O222" i="16" s="1"/>
  <c r="R222" i="16" s="1"/>
  <c r="J262" i="1"/>
  <c r="K262" i="1" s="1"/>
  <c r="L262" i="1" s="1"/>
  <c r="M262" i="1" s="1"/>
  <c r="N262" i="1" s="1"/>
  <c r="O262" i="1" s="1"/>
  <c r="R262" i="1" s="1"/>
  <c r="I223" i="16" l="1"/>
  <c r="J223" i="16" s="1"/>
  <c r="I263" i="1"/>
  <c r="K223" i="16" l="1"/>
  <c r="L223" i="16" s="1"/>
  <c r="M223" i="16" s="1"/>
  <c r="N223" i="16" s="1"/>
  <c r="O223" i="16" s="1"/>
  <c r="R223" i="16" s="1"/>
  <c r="J263" i="1"/>
  <c r="K263" i="1" s="1"/>
  <c r="L263" i="1" s="1"/>
  <c r="M263" i="1" s="1"/>
  <c r="N263" i="1" s="1"/>
  <c r="O263" i="1" s="1"/>
  <c r="R263" i="1" s="1"/>
  <c r="I224" i="16" l="1"/>
  <c r="J224" i="16" s="1"/>
  <c r="K224" i="16" s="1"/>
  <c r="I264" i="1"/>
  <c r="L224" i="16" l="1"/>
  <c r="M224" i="16" s="1"/>
  <c r="N224" i="16" s="1"/>
  <c r="O224" i="16" s="1"/>
  <c r="R224" i="16" s="1"/>
  <c r="J264" i="1"/>
  <c r="K264" i="1" s="1"/>
  <c r="L264" i="1" s="1"/>
  <c r="M264" i="1" s="1"/>
  <c r="N264" i="1" s="1"/>
  <c r="O264" i="1" s="1"/>
  <c r="R264" i="1" s="1"/>
  <c r="I225" i="16" l="1"/>
  <c r="J225" i="16" s="1"/>
  <c r="I265" i="1"/>
  <c r="K225" i="16" l="1"/>
  <c r="L225" i="16" s="1"/>
  <c r="M225" i="16" s="1"/>
  <c r="N225" i="16" s="1"/>
  <c r="O225" i="16" s="1"/>
  <c r="R225" i="16" s="1"/>
  <c r="J265" i="1"/>
  <c r="K265" i="1" s="1"/>
  <c r="L265" i="1" s="1"/>
  <c r="M265" i="1" s="1"/>
  <c r="N265" i="1" s="1"/>
  <c r="O265" i="1" s="1"/>
  <c r="R265" i="1" s="1"/>
  <c r="I226" i="16" l="1"/>
  <c r="J226" i="16" s="1"/>
  <c r="I266" i="1"/>
  <c r="K226" i="16" l="1"/>
  <c r="L226" i="16" s="1"/>
  <c r="M226" i="16" s="1"/>
  <c r="N226" i="16" s="1"/>
  <c r="O226" i="16" s="1"/>
  <c r="R226" i="16" s="1"/>
  <c r="J266" i="1"/>
  <c r="K266" i="1" s="1"/>
  <c r="L266" i="1" s="1"/>
  <c r="M266" i="1" s="1"/>
  <c r="N266" i="1" s="1"/>
  <c r="O266" i="1" s="1"/>
  <c r="R266" i="1" s="1"/>
  <c r="I227" i="16" l="1"/>
  <c r="J227" i="16" s="1"/>
  <c r="K227" i="16" s="1"/>
  <c r="I267" i="1"/>
  <c r="L227" i="16" l="1"/>
  <c r="M227" i="16" s="1"/>
  <c r="N227" i="16" s="1"/>
  <c r="O227" i="16" s="1"/>
  <c r="R227" i="16" s="1"/>
  <c r="J267" i="1"/>
  <c r="K267" i="1" s="1"/>
  <c r="L267" i="1" s="1"/>
  <c r="M267" i="1" s="1"/>
  <c r="N267" i="1" s="1"/>
  <c r="O267" i="1" s="1"/>
  <c r="R267" i="1" s="1"/>
  <c r="I228" i="16" l="1"/>
  <c r="J228" i="16" s="1"/>
  <c r="K228" i="16" s="1"/>
  <c r="I268" i="1"/>
  <c r="J268" i="1" s="1"/>
  <c r="L228" i="16" l="1"/>
  <c r="M228" i="16" s="1"/>
  <c r="N228" i="16" s="1"/>
  <c r="O228" i="16" s="1"/>
  <c r="R228" i="16" s="1"/>
  <c r="K268" i="1"/>
  <c r="I229" i="16" l="1"/>
  <c r="J229" i="16" s="1"/>
  <c r="L268" i="1"/>
  <c r="M268" i="1" s="1"/>
  <c r="N268" i="1" s="1"/>
  <c r="O268" i="1" s="1"/>
  <c r="R268" i="1" s="1"/>
  <c r="K229" i="16" l="1"/>
  <c r="L229" i="16" s="1"/>
  <c r="M229" i="16" s="1"/>
  <c r="N229" i="16" s="1"/>
  <c r="O229" i="16" s="1"/>
  <c r="R229" i="16" s="1"/>
  <c r="I269" i="1"/>
  <c r="I230" i="16" l="1"/>
  <c r="J230" i="16" s="1"/>
  <c r="K230" i="16" s="1"/>
  <c r="J269" i="1"/>
  <c r="K269" i="1" s="1"/>
  <c r="L269" i="1" s="1"/>
  <c r="M269" i="1" s="1"/>
  <c r="N269" i="1" s="1"/>
  <c r="O269" i="1" s="1"/>
  <c r="R269" i="1" s="1"/>
  <c r="L230" i="16" l="1"/>
  <c r="M230" i="16" s="1"/>
  <c r="N230" i="16" s="1"/>
  <c r="O230" i="16" s="1"/>
  <c r="R230" i="16" s="1"/>
  <c r="I270" i="1"/>
  <c r="I231" i="16" l="1"/>
  <c r="J231" i="16" s="1"/>
  <c r="J270" i="1"/>
  <c r="K270" i="1" s="1"/>
  <c r="L270" i="1" s="1"/>
  <c r="M270" i="1" s="1"/>
  <c r="N270" i="1" s="1"/>
  <c r="O270" i="1" s="1"/>
  <c r="R270" i="1" l="1"/>
  <c r="A3" i="1" s="1"/>
  <c r="F2" i="1"/>
  <c r="K231" i="16"/>
  <c r="L231" i="16" s="1"/>
  <c r="M231" i="16" s="1"/>
  <c r="N231" i="16" s="1"/>
  <c r="O231" i="16" s="1"/>
  <c r="R231" i="16" s="1"/>
  <c r="I271" i="1"/>
  <c r="I232" i="16" l="1"/>
  <c r="J232" i="16" s="1"/>
  <c r="K232" i="16" s="1"/>
  <c r="J271" i="1"/>
  <c r="K271" i="1" s="1"/>
  <c r="L271" i="1" s="1"/>
  <c r="M271" i="1" s="1"/>
  <c r="N271" i="1" s="1"/>
  <c r="O271" i="1" s="1"/>
  <c r="R271" i="1" l="1"/>
  <c r="L232" i="16"/>
  <c r="M232" i="16" s="1"/>
  <c r="N232" i="16" s="1"/>
  <c r="O232" i="16" s="1"/>
  <c r="R232" i="16" s="1"/>
  <c r="I272" i="1"/>
  <c r="I233" i="16" l="1"/>
  <c r="J233" i="16" s="1"/>
  <c r="J272" i="1"/>
  <c r="K272" i="1" s="1"/>
  <c r="L272" i="1" s="1"/>
  <c r="M272" i="1" s="1"/>
  <c r="N272" i="1" s="1"/>
  <c r="O272" i="1" s="1"/>
  <c r="R272" i="1" l="1"/>
  <c r="K233" i="16"/>
  <c r="L233" i="16" s="1"/>
  <c r="M233" i="16" s="1"/>
  <c r="N233" i="16" s="1"/>
  <c r="O233" i="16" s="1"/>
  <c r="R233" i="16" s="1"/>
  <c r="I273" i="1"/>
  <c r="I234" i="16" l="1"/>
  <c r="J234" i="16" s="1"/>
  <c r="K234" i="16" s="1"/>
  <c r="J273" i="1"/>
  <c r="K273" i="1" s="1"/>
  <c r="L273" i="1" s="1"/>
  <c r="M273" i="1" s="1"/>
  <c r="N273" i="1" s="1"/>
  <c r="O273" i="1" s="1"/>
  <c r="R273" i="1" l="1"/>
  <c r="L234" i="16"/>
  <c r="M234" i="16" s="1"/>
  <c r="N234" i="16" s="1"/>
  <c r="O234" i="16" s="1"/>
  <c r="R234" i="16" s="1"/>
  <c r="I274" i="1"/>
  <c r="I235" i="16" l="1"/>
  <c r="J235" i="16" s="1"/>
  <c r="K235" i="16" s="1"/>
  <c r="J274" i="1"/>
  <c r="K274" i="1" s="1"/>
  <c r="L274" i="1" s="1"/>
  <c r="M274" i="1" s="1"/>
  <c r="N274" i="1" s="1"/>
  <c r="O274" i="1" s="1"/>
  <c r="R274" i="1" l="1"/>
  <c r="L235" i="16"/>
  <c r="M235" i="16" s="1"/>
  <c r="N235" i="16" s="1"/>
  <c r="O235" i="16" s="1"/>
  <c r="R235" i="16" s="1"/>
  <c r="I275" i="1"/>
  <c r="I236" i="16" l="1"/>
  <c r="J275" i="1"/>
  <c r="K275" i="1" s="1"/>
  <c r="L275" i="1" s="1"/>
  <c r="M275" i="1" s="1"/>
  <c r="N275" i="1" s="1"/>
  <c r="O275" i="1" s="1"/>
  <c r="R275" i="1" l="1"/>
  <c r="J236" i="16"/>
  <c r="K236" i="16" s="1"/>
  <c r="L236" i="16" s="1"/>
  <c r="M236" i="16" s="1"/>
  <c r="N236" i="16" s="1"/>
  <c r="O236" i="16" s="1"/>
  <c r="R236" i="16" s="1"/>
  <c r="I276" i="1"/>
  <c r="I237" i="16" l="1"/>
  <c r="J237" i="16" s="1"/>
  <c r="K237" i="16" s="1"/>
  <c r="J276" i="1"/>
  <c r="K276" i="1" s="1"/>
  <c r="L276" i="1" s="1"/>
  <c r="M276" i="1" s="1"/>
  <c r="N276" i="1" s="1"/>
  <c r="O276" i="1" s="1"/>
  <c r="R276" i="1" s="1"/>
  <c r="L237" i="16" l="1"/>
  <c r="M237" i="16" s="1"/>
  <c r="N237" i="16" s="1"/>
  <c r="O237" i="16" s="1"/>
  <c r="R237" i="16" s="1"/>
  <c r="I277" i="1"/>
  <c r="I238" i="16" l="1"/>
  <c r="J238" i="16" s="1"/>
  <c r="K238" i="16" s="1"/>
  <c r="J277" i="1"/>
  <c r="K277" i="1" s="1"/>
  <c r="L277" i="1" s="1"/>
  <c r="M277" i="1" s="1"/>
  <c r="N277" i="1" s="1"/>
  <c r="O277" i="1" s="1"/>
  <c r="R277" i="1" s="1"/>
  <c r="L238" i="16" l="1"/>
  <c r="M238" i="16" s="1"/>
  <c r="N238" i="16" s="1"/>
  <c r="O238" i="16" s="1"/>
  <c r="R238" i="16" s="1"/>
  <c r="I278" i="1"/>
  <c r="J278" i="1" s="1"/>
  <c r="I239" i="16" l="1"/>
  <c r="K278" i="1"/>
  <c r="L278" i="1" s="1"/>
  <c r="M278" i="1" s="1"/>
  <c r="N278" i="1" s="1"/>
  <c r="O278" i="1" s="1"/>
  <c r="R278" i="1" s="1"/>
  <c r="J239" i="16" l="1"/>
  <c r="K239" i="16" s="1"/>
  <c r="I279" i="1"/>
  <c r="L239" i="16" l="1"/>
  <c r="M239" i="16" s="1"/>
  <c r="N239" i="16" s="1"/>
  <c r="O239" i="16" s="1"/>
  <c r="R239" i="16" s="1"/>
  <c r="J279" i="1"/>
  <c r="K279" i="1" s="1"/>
  <c r="L279" i="1" s="1"/>
  <c r="M279" i="1" s="1"/>
  <c r="N279" i="1" s="1"/>
  <c r="O279" i="1" s="1"/>
  <c r="R279" i="1" s="1"/>
  <c r="I240" i="16" l="1"/>
  <c r="J240" i="16" s="1"/>
  <c r="K240" i="16" s="1"/>
  <c r="I280" i="1"/>
  <c r="J280" i="1" s="1"/>
  <c r="L240" i="16" l="1"/>
  <c r="M240" i="16" s="1"/>
  <c r="N240" i="16" s="1"/>
  <c r="O240" i="16" s="1"/>
  <c r="R240" i="16" s="1"/>
  <c r="K280" i="1"/>
  <c r="I241" i="16" l="1"/>
  <c r="J241" i="16" s="1"/>
  <c r="K241" i="16" s="1"/>
  <c r="L280" i="1"/>
  <c r="M280" i="1" s="1"/>
  <c r="N280" i="1" s="1"/>
  <c r="O280" i="1" s="1"/>
  <c r="R280" i="1" s="1"/>
  <c r="L241" i="16" l="1"/>
  <c r="M241" i="16" s="1"/>
  <c r="N241" i="16" s="1"/>
  <c r="O241" i="16" s="1"/>
  <c r="R241" i="16" s="1"/>
  <c r="I281" i="1"/>
  <c r="J281" i="1" s="1"/>
  <c r="I242" i="16" l="1"/>
  <c r="J242" i="16" s="1"/>
  <c r="K281" i="1"/>
  <c r="K242" i="16" l="1"/>
  <c r="L281" i="1"/>
  <c r="M281" i="1" s="1"/>
  <c r="N281" i="1" s="1"/>
  <c r="O281" i="1" s="1"/>
  <c r="R281" i="1" s="1"/>
  <c r="L242" i="16" l="1"/>
  <c r="M242" i="16" s="1"/>
  <c r="N242" i="16" s="1"/>
  <c r="O242" i="16" s="1"/>
  <c r="R242" i="16" s="1"/>
  <c r="I282" i="1"/>
  <c r="I243" i="16" l="1"/>
  <c r="J243" i="16" s="1"/>
  <c r="K243" i="16" s="1"/>
  <c r="L243" i="16" s="1"/>
  <c r="M243" i="16" s="1"/>
  <c r="N243" i="16" s="1"/>
  <c r="O243" i="16" s="1"/>
  <c r="R243" i="16" s="1"/>
  <c r="J282" i="1"/>
  <c r="K282" i="1" s="1"/>
  <c r="L282" i="1" s="1"/>
  <c r="M282" i="1" s="1"/>
  <c r="N282" i="1" s="1"/>
  <c r="O282" i="1" s="1"/>
  <c r="R282" i="1" s="1"/>
  <c r="I244" i="16" l="1"/>
  <c r="J244" i="16" s="1"/>
  <c r="K244" i="16" s="1"/>
  <c r="I283" i="1"/>
  <c r="L244" i="16" l="1"/>
  <c r="M244" i="16" s="1"/>
  <c r="N244" i="16" s="1"/>
  <c r="O244" i="16" s="1"/>
  <c r="R244" i="16" s="1"/>
  <c r="J283" i="1"/>
  <c r="K283" i="1" s="1"/>
  <c r="L283" i="1" s="1"/>
  <c r="M283" i="1" s="1"/>
  <c r="N283" i="1" s="1"/>
  <c r="O283" i="1" s="1"/>
  <c r="R283" i="1" s="1"/>
  <c r="I245" i="16" l="1"/>
  <c r="J245" i="16" s="1"/>
  <c r="I284" i="1"/>
  <c r="K245" i="16" l="1"/>
  <c r="L245" i="16" s="1"/>
  <c r="J284" i="1"/>
  <c r="K284" i="1" s="1"/>
  <c r="L284" i="1" s="1"/>
  <c r="M284" i="1" s="1"/>
  <c r="N284" i="1" s="1"/>
  <c r="O284" i="1" s="1"/>
  <c r="R284" i="1" s="1"/>
  <c r="M245" i="16" l="1"/>
  <c r="N245" i="16" s="1"/>
  <c r="O245" i="16" s="1"/>
  <c r="R245" i="16" s="1"/>
  <c r="I246" i="16"/>
  <c r="J246" i="16" s="1"/>
  <c r="K246" i="16" s="1"/>
  <c r="I285" i="1"/>
  <c r="L246" i="16" l="1"/>
  <c r="M246" i="16" s="1"/>
  <c r="N246" i="16" s="1"/>
  <c r="O246" i="16" s="1"/>
  <c r="R246" i="16" s="1"/>
  <c r="J285" i="1"/>
  <c r="K285" i="1" s="1"/>
  <c r="L285" i="1" s="1"/>
  <c r="M285" i="1" s="1"/>
  <c r="N285" i="1" s="1"/>
  <c r="O285" i="1" s="1"/>
  <c r="R285" i="1" s="1"/>
  <c r="I247" i="16" l="1"/>
  <c r="J247" i="16" s="1"/>
  <c r="K247" i="16" s="1"/>
  <c r="I286" i="1"/>
  <c r="L247" i="16" l="1"/>
  <c r="M247" i="16" s="1"/>
  <c r="N247" i="16" s="1"/>
  <c r="O247" i="16" s="1"/>
  <c r="R247" i="16" s="1"/>
  <c r="J286" i="1"/>
  <c r="K286" i="1" s="1"/>
  <c r="L286" i="1" s="1"/>
  <c r="M286" i="1" s="1"/>
  <c r="N286" i="1" s="1"/>
  <c r="O286" i="1" s="1"/>
  <c r="R286" i="1" s="1"/>
  <c r="I248" i="16" l="1"/>
  <c r="J248" i="16" s="1"/>
  <c r="K248" i="16" s="1"/>
  <c r="I287" i="1"/>
  <c r="L248" i="16" l="1"/>
  <c r="M248" i="16" s="1"/>
  <c r="N248" i="16" s="1"/>
  <c r="O248" i="16" s="1"/>
  <c r="R248" i="16" s="1"/>
  <c r="J287" i="1"/>
  <c r="K287" i="1" s="1"/>
  <c r="L287" i="1" s="1"/>
  <c r="M287" i="1" s="1"/>
  <c r="N287" i="1" s="1"/>
  <c r="O287" i="1" s="1"/>
  <c r="R287" i="1" s="1"/>
  <c r="I249" i="16" l="1"/>
  <c r="J249" i="16" s="1"/>
  <c r="K249" i="16" s="1"/>
  <c r="I288" i="1"/>
  <c r="L249" i="16" l="1"/>
  <c r="M249" i="16" s="1"/>
  <c r="N249" i="16" s="1"/>
  <c r="O249" i="16" s="1"/>
  <c r="R249" i="16" s="1"/>
  <c r="J288" i="1"/>
  <c r="K288" i="1" s="1"/>
  <c r="L288" i="1" s="1"/>
  <c r="M288" i="1" s="1"/>
  <c r="N288" i="1" s="1"/>
  <c r="O288" i="1" s="1"/>
  <c r="R288" i="1" s="1"/>
  <c r="I250" i="16" l="1"/>
  <c r="J250" i="16" s="1"/>
  <c r="K250" i="16" s="1"/>
  <c r="I289" i="1"/>
  <c r="L250" i="16" l="1"/>
  <c r="M250" i="16" s="1"/>
  <c r="N250" i="16" s="1"/>
  <c r="O250" i="16" s="1"/>
  <c r="R250" i="16" s="1"/>
  <c r="J289" i="1"/>
  <c r="K289" i="1" s="1"/>
  <c r="L289" i="1" s="1"/>
  <c r="M289" i="1" s="1"/>
  <c r="N289" i="1" s="1"/>
  <c r="O289" i="1" s="1"/>
  <c r="R289" i="1" s="1"/>
  <c r="I251" i="16" l="1"/>
  <c r="J251" i="16" s="1"/>
  <c r="K251" i="16" s="1"/>
  <c r="I290" i="1"/>
  <c r="L251" i="16" l="1"/>
  <c r="M251" i="16" s="1"/>
  <c r="N251" i="16" s="1"/>
  <c r="O251" i="16" s="1"/>
  <c r="R251" i="16" s="1"/>
  <c r="J290" i="1"/>
  <c r="K290" i="1" s="1"/>
  <c r="L290" i="1" s="1"/>
  <c r="M290" i="1" s="1"/>
  <c r="N290" i="1" s="1"/>
  <c r="O290" i="1" s="1"/>
  <c r="R290" i="1" s="1"/>
  <c r="I252" i="16" l="1"/>
  <c r="J252" i="16" s="1"/>
  <c r="K252" i="16" s="1"/>
  <c r="I291" i="1"/>
  <c r="L252" i="16" l="1"/>
  <c r="M252" i="16" s="1"/>
  <c r="N252" i="16" s="1"/>
  <c r="O252" i="16" s="1"/>
  <c r="R252" i="16" s="1"/>
  <c r="J291" i="1"/>
  <c r="K291" i="1" s="1"/>
  <c r="L291" i="1" s="1"/>
  <c r="M291" i="1" s="1"/>
  <c r="N291" i="1" s="1"/>
  <c r="O291" i="1" s="1"/>
  <c r="R291" i="1" s="1"/>
  <c r="I253" i="16" l="1"/>
  <c r="J253" i="16" s="1"/>
  <c r="K253" i="16" s="1"/>
  <c r="I292" i="1"/>
  <c r="J292" i="1" s="1"/>
  <c r="L253" i="16" l="1"/>
  <c r="M253" i="16" s="1"/>
  <c r="N253" i="16" s="1"/>
  <c r="O253" i="16" s="1"/>
  <c r="R253" i="16" s="1"/>
  <c r="K292" i="1"/>
  <c r="I254" i="16" l="1"/>
  <c r="J254" i="16" s="1"/>
  <c r="K254" i="16" s="1"/>
  <c r="L292" i="1"/>
  <c r="M292" i="1" s="1"/>
  <c r="N292" i="1" s="1"/>
  <c r="O292" i="1" s="1"/>
  <c r="R292" i="1" s="1"/>
  <c r="L254" i="16" l="1"/>
  <c r="M254" i="16" s="1"/>
  <c r="N254" i="16" s="1"/>
  <c r="O254" i="16" s="1"/>
  <c r="R254" i="16" s="1"/>
  <c r="I293" i="1"/>
  <c r="I255" i="16" l="1"/>
  <c r="J255" i="16" s="1"/>
  <c r="K255" i="16" s="1"/>
  <c r="J293" i="1"/>
  <c r="K293" i="1" s="1"/>
  <c r="L293" i="1" s="1"/>
  <c r="M293" i="1" s="1"/>
  <c r="N293" i="1" s="1"/>
  <c r="O293" i="1" s="1"/>
  <c r="R293" i="1" s="1"/>
  <c r="L255" i="16" l="1"/>
  <c r="M255" i="16" s="1"/>
  <c r="N255" i="16" s="1"/>
  <c r="O255" i="16" s="1"/>
  <c r="R255" i="16" s="1"/>
  <c r="I294" i="1"/>
  <c r="I256" i="16" l="1"/>
  <c r="J256" i="16" s="1"/>
  <c r="K256" i="16" s="1"/>
  <c r="J294" i="1"/>
  <c r="K294" i="1" s="1"/>
  <c r="L294" i="1" s="1"/>
  <c r="M294" i="1" s="1"/>
  <c r="N294" i="1" s="1"/>
  <c r="O294" i="1" s="1"/>
  <c r="R294" i="1" s="1"/>
  <c r="L256" i="16" l="1"/>
  <c r="M256" i="16" s="1"/>
  <c r="N256" i="16" s="1"/>
  <c r="O256" i="16" s="1"/>
  <c r="R256" i="16" s="1"/>
  <c r="I295" i="1"/>
  <c r="I257" i="16" l="1"/>
  <c r="J257" i="16" s="1"/>
  <c r="K257" i="16" s="1"/>
  <c r="J295" i="1"/>
  <c r="K295" i="1" s="1"/>
  <c r="L295" i="1" s="1"/>
  <c r="M295" i="1" s="1"/>
  <c r="N295" i="1" s="1"/>
  <c r="O295" i="1" s="1"/>
  <c r="R295" i="1" s="1"/>
  <c r="L257" i="16" l="1"/>
  <c r="M257" i="16" s="1"/>
  <c r="N257" i="16" s="1"/>
  <c r="O257" i="16" s="1"/>
  <c r="R257" i="16" s="1"/>
  <c r="I296" i="1"/>
  <c r="I258" i="16" l="1"/>
  <c r="J258" i="16" s="1"/>
  <c r="K258" i="16" s="1"/>
  <c r="J296" i="1"/>
  <c r="K296" i="1" s="1"/>
  <c r="L296" i="1" s="1"/>
  <c r="M296" i="1" s="1"/>
  <c r="N296" i="1" s="1"/>
  <c r="O296" i="1" s="1"/>
  <c r="R296" i="1" s="1"/>
  <c r="L258" i="16" l="1"/>
  <c r="M258" i="16" s="1"/>
  <c r="N258" i="16" s="1"/>
  <c r="O258" i="16" s="1"/>
  <c r="R258" i="16" s="1"/>
  <c r="I297" i="1"/>
  <c r="I259" i="16" l="1"/>
  <c r="J259" i="16" s="1"/>
  <c r="K259" i="16" s="1"/>
  <c r="J297" i="1"/>
  <c r="K297" i="1" s="1"/>
  <c r="L297" i="1" s="1"/>
  <c r="M297" i="1" s="1"/>
  <c r="N297" i="1" s="1"/>
  <c r="O297" i="1" s="1"/>
  <c r="R297" i="1" s="1"/>
  <c r="L259" i="16" l="1"/>
  <c r="M259" i="16" s="1"/>
  <c r="N259" i="16" s="1"/>
  <c r="O259" i="16" s="1"/>
  <c r="R259" i="16" s="1"/>
  <c r="I298" i="1"/>
  <c r="I260" i="16" l="1"/>
  <c r="J260" i="16" s="1"/>
  <c r="K260" i="16" s="1"/>
  <c r="J298" i="1"/>
  <c r="K298" i="1" s="1"/>
  <c r="L298" i="1" s="1"/>
  <c r="M298" i="1" s="1"/>
  <c r="N298" i="1" s="1"/>
  <c r="O298" i="1" s="1"/>
  <c r="R298" i="1" s="1"/>
  <c r="L260" i="16" l="1"/>
  <c r="M260" i="16" s="1"/>
  <c r="N260" i="16" s="1"/>
  <c r="O260" i="16" s="1"/>
  <c r="R260" i="16" s="1"/>
  <c r="I299" i="1"/>
  <c r="I261" i="16" l="1"/>
  <c r="J261" i="16" s="1"/>
  <c r="K261" i="16" s="1"/>
  <c r="J299" i="1"/>
  <c r="K299" i="1" s="1"/>
  <c r="L299" i="1" s="1"/>
  <c r="M299" i="1" s="1"/>
  <c r="N299" i="1" s="1"/>
  <c r="O299" i="1" s="1"/>
  <c r="R299" i="1" s="1"/>
  <c r="L261" i="16" l="1"/>
  <c r="M261" i="16" s="1"/>
  <c r="N261" i="16" s="1"/>
  <c r="O261" i="16" s="1"/>
  <c r="R261" i="16" s="1"/>
  <c r="I300" i="1"/>
  <c r="I262" i="16" l="1"/>
  <c r="J262" i="16" s="1"/>
  <c r="J300" i="1"/>
  <c r="K300" i="1" s="1"/>
  <c r="L300" i="1" s="1"/>
  <c r="M300" i="1" s="1"/>
  <c r="N300" i="1" s="1"/>
  <c r="O300" i="1" s="1"/>
  <c r="R300" i="1" s="1"/>
  <c r="K262" i="16" l="1"/>
  <c r="L262" i="16" s="1"/>
  <c r="M262" i="16" s="1"/>
  <c r="N262" i="16" s="1"/>
  <c r="O262" i="16" s="1"/>
  <c r="R262" i="16" s="1"/>
  <c r="I301" i="1"/>
  <c r="I263" i="16" l="1"/>
  <c r="J263" i="16" s="1"/>
  <c r="K263" i="16" s="1"/>
  <c r="J301" i="1"/>
  <c r="K301" i="1" s="1"/>
  <c r="L301" i="1" s="1"/>
  <c r="M301" i="1" s="1"/>
  <c r="N301" i="1" s="1"/>
  <c r="O301" i="1" s="1"/>
  <c r="R301" i="1" s="1"/>
  <c r="L263" i="16" l="1"/>
  <c r="M263" i="16" s="1"/>
  <c r="N263" i="16" s="1"/>
  <c r="O263" i="16" s="1"/>
  <c r="R263" i="16" s="1"/>
  <c r="I302" i="1"/>
  <c r="I264" i="16" l="1"/>
  <c r="J264" i="16" s="1"/>
  <c r="K264" i="16" s="1"/>
  <c r="J302" i="1"/>
  <c r="K302" i="1" s="1"/>
  <c r="L302" i="1" s="1"/>
  <c r="M302" i="1" s="1"/>
  <c r="N302" i="1" s="1"/>
  <c r="O302" i="1" s="1"/>
  <c r="R302" i="1" s="1"/>
  <c r="L264" i="16" l="1"/>
  <c r="M264" i="16" s="1"/>
  <c r="N264" i="16" s="1"/>
  <c r="O264" i="16" s="1"/>
  <c r="R264" i="16" s="1"/>
  <c r="I303" i="1"/>
  <c r="I265" i="16" l="1"/>
  <c r="J265" i="16" s="1"/>
  <c r="K265" i="16" s="1"/>
  <c r="J303" i="1"/>
  <c r="K303" i="1" s="1"/>
  <c r="L303" i="1" s="1"/>
  <c r="M303" i="1" s="1"/>
  <c r="N303" i="1" s="1"/>
  <c r="O303" i="1" s="1"/>
  <c r="R303" i="1" s="1"/>
  <c r="L265" i="16" l="1"/>
  <c r="M265" i="16" s="1"/>
  <c r="N265" i="16" s="1"/>
  <c r="O265" i="16" s="1"/>
  <c r="R265" i="16" s="1"/>
  <c r="I304" i="1"/>
  <c r="I266" i="16" l="1"/>
  <c r="J304" i="1"/>
  <c r="K304" i="1" s="1"/>
  <c r="L304" i="1" s="1"/>
  <c r="M304" i="1" s="1"/>
  <c r="N304" i="1" s="1"/>
  <c r="O304" i="1" s="1"/>
  <c r="R304" i="1" s="1"/>
  <c r="J266" i="16" l="1"/>
  <c r="K266" i="16" s="1"/>
  <c r="I305" i="1"/>
  <c r="L266" i="16" l="1"/>
  <c r="M266" i="16" s="1"/>
  <c r="N266" i="16" s="1"/>
  <c r="O266" i="16" s="1"/>
  <c r="R266" i="16" s="1"/>
  <c r="J305" i="1"/>
  <c r="K305" i="1" s="1"/>
  <c r="L305" i="1" s="1"/>
  <c r="M305" i="1" s="1"/>
  <c r="N305" i="1" s="1"/>
  <c r="O305" i="1" s="1"/>
  <c r="R305" i="1" s="1"/>
  <c r="I267" i="16" l="1"/>
  <c r="J267" i="16" s="1"/>
  <c r="K267" i="16" s="1"/>
  <c r="I306" i="1"/>
  <c r="L267" i="16" l="1"/>
  <c r="M267" i="16" s="1"/>
  <c r="N267" i="16" s="1"/>
  <c r="O267" i="16" s="1"/>
  <c r="R267" i="16" s="1"/>
  <c r="J306" i="1"/>
  <c r="K306" i="1" s="1"/>
  <c r="L306" i="1" s="1"/>
  <c r="M306" i="1" s="1"/>
  <c r="N306" i="1" s="1"/>
  <c r="O306" i="1" s="1"/>
  <c r="R306" i="1" s="1"/>
  <c r="I268" i="16" l="1"/>
  <c r="J268" i="16" s="1"/>
  <c r="I307" i="1"/>
  <c r="K268" i="16" l="1"/>
  <c r="L268" i="16" s="1"/>
  <c r="M268" i="16" s="1"/>
  <c r="N268" i="16" s="1"/>
  <c r="O268" i="16" s="1"/>
  <c r="R268" i="16" s="1"/>
  <c r="J307" i="1"/>
  <c r="K307" i="1" s="1"/>
  <c r="L307" i="1" s="1"/>
  <c r="M307" i="1" s="1"/>
  <c r="N307" i="1" s="1"/>
  <c r="O307" i="1" s="1"/>
  <c r="R307" i="1" s="1"/>
  <c r="I269" i="16" l="1"/>
  <c r="I308" i="1"/>
  <c r="J269" i="16" l="1"/>
  <c r="K269" i="16" s="1"/>
  <c r="J308" i="1"/>
  <c r="K308" i="1" s="1"/>
  <c r="L308" i="1" s="1"/>
  <c r="M308" i="1" s="1"/>
  <c r="N308" i="1" s="1"/>
  <c r="O308" i="1" s="1"/>
  <c r="R308" i="1" s="1"/>
  <c r="L269" i="16" l="1"/>
  <c r="M269" i="16" s="1"/>
  <c r="N269" i="16" s="1"/>
  <c r="O269" i="16" s="1"/>
  <c r="R269" i="16" s="1"/>
  <c r="I309" i="1"/>
  <c r="I270" i="16" l="1"/>
  <c r="J309" i="1"/>
  <c r="K309" i="1" s="1"/>
  <c r="L309" i="1" s="1"/>
  <c r="M309" i="1" s="1"/>
  <c r="N309" i="1" s="1"/>
  <c r="O309" i="1" s="1"/>
  <c r="R309" i="1" s="1"/>
  <c r="J270" i="16" l="1"/>
  <c r="K270" i="16" s="1"/>
  <c r="I310" i="1"/>
  <c r="L270" i="16" l="1"/>
  <c r="M270" i="16" s="1"/>
  <c r="N270" i="16" s="1"/>
  <c r="O270" i="16" s="1"/>
  <c r="R270" i="16" s="1"/>
  <c r="J310" i="1"/>
  <c r="K310" i="1" s="1"/>
  <c r="L310" i="1" s="1"/>
  <c r="M310" i="1" s="1"/>
  <c r="N310" i="1" s="1"/>
  <c r="O310" i="1" s="1"/>
  <c r="R310" i="1" s="1"/>
  <c r="I271" i="16" l="1"/>
  <c r="J271" i="16" s="1"/>
  <c r="K271" i="16" s="1"/>
  <c r="I311" i="1"/>
  <c r="L271" i="16" l="1"/>
  <c r="M271" i="16" s="1"/>
  <c r="N271" i="16" s="1"/>
  <c r="O271" i="16" s="1"/>
  <c r="R271" i="16" s="1"/>
  <c r="J311" i="1"/>
  <c r="K311" i="1" s="1"/>
  <c r="L311" i="1" s="1"/>
  <c r="M311" i="1" s="1"/>
  <c r="N311" i="1" s="1"/>
  <c r="O311" i="1" s="1"/>
  <c r="R311" i="1" s="1"/>
  <c r="I272" i="16" l="1"/>
  <c r="I312" i="1"/>
  <c r="J272" i="16" l="1"/>
  <c r="K272" i="16" s="1"/>
  <c r="J312" i="1"/>
  <c r="K312" i="1" s="1"/>
  <c r="L312" i="1" s="1"/>
  <c r="M312" i="1" s="1"/>
  <c r="N312" i="1" s="1"/>
  <c r="O312" i="1" s="1"/>
  <c r="R312" i="1" s="1"/>
  <c r="L272" i="16" l="1"/>
  <c r="M272" i="16" s="1"/>
  <c r="N272" i="16" s="1"/>
  <c r="O272" i="16" s="1"/>
  <c r="R272" i="16" s="1"/>
  <c r="I313" i="1"/>
  <c r="I273" i="16" l="1"/>
  <c r="J273" i="16" s="1"/>
  <c r="K273" i="16" s="1"/>
  <c r="J313" i="1"/>
  <c r="K313" i="1" s="1"/>
  <c r="L313" i="1" s="1"/>
  <c r="M313" i="1" s="1"/>
  <c r="N313" i="1" s="1"/>
  <c r="O313" i="1" s="1"/>
  <c r="R313" i="1" s="1"/>
  <c r="L273" i="16" l="1"/>
  <c r="M273" i="16" s="1"/>
  <c r="N273" i="16" s="1"/>
  <c r="O273" i="16" s="1"/>
  <c r="R273" i="16" s="1"/>
  <c r="I314" i="1"/>
  <c r="I274" i="16" l="1"/>
  <c r="J274" i="16" s="1"/>
  <c r="K274" i="16" s="1"/>
  <c r="J314" i="1"/>
  <c r="K314" i="1" s="1"/>
  <c r="L314" i="1" s="1"/>
  <c r="M314" i="1" s="1"/>
  <c r="N314" i="1" s="1"/>
  <c r="O314" i="1" s="1"/>
  <c r="R314" i="1" s="1"/>
  <c r="L274" i="16" l="1"/>
  <c r="M274" i="16" s="1"/>
  <c r="N274" i="16" s="1"/>
  <c r="O274" i="16" s="1"/>
  <c r="R274" i="16" s="1"/>
  <c r="I315" i="1"/>
  <c r="I275" i="16" l="1"/>
  <c r="J275" i="16" s="1"/>
  <c r="K275" i="16" s="1"/>
  <c r="J315" i="1"/>
  <c r="K315" i="1" s="1"/>
  <c r="L315" i="1" s="1"/>
  <c r="M315" i="1" s="1"/>
  <c r="N315" i="1" s="1"/>
  <c r="O315" i="1" s="1"/>
  <c r="R315" i="1" s="1"/>
  <c r="L275" i="16" l="1"/>
  <c r="M275" i="16" s="1"/>
  <c r="N275" i="16" s="1"/>
  <c r="O275" i="16" s="1"/>
  <c r="R275" i="16" s="1"/>
  <c r="I316" i="1"/>
  <c r="I276" i="16" l="1"/>
  <c r="J276" i="16" s="1"/>
  <c r="K276" i="16" s="1"/>
  <c r="J316" i="1"/>
  <c r="K316" i="1" s="1"/>
  <c r="L316" i="1" s="1"/>
  <c r="M316" i="1" s="1"/>
  <c r="N316" i="1" s="1"/>
  <c r="O316" i="1" s="1"/>
  <c r="R316" i="1" s="1"/>
  <c r="L276" i="16" l="1"/>
  <c r="M276" i="16" s="1"/>
  <c r="N276" i="16" s="1"/>
  <c r="O276" i="16" s="1"/>
  <c r="R276" i="16" s="1"/>
  <c r="I317" i="1"/>
  <c r="I277" i="16" l="1"/>
  <c r="J277" i="16" s="1"/>
  <c r="J317" i="1"/>
  <c r="K317" i="1" s="1"/>
  <c r="L317" i="1" s="1"/>
  <c r="M317" i="1" s="1"/>
  <c r="N317" i="1" s="1"/>
  <c r="O317" i="1" s="1"/>
  <c r="R317" i="1" s="1"/>
  <c r="K277" i="16" l="1"/>
  <c r="L277" i="16" s="1"/>
  <c r="M277" i="16" s="1"/>
  <c r="N277" i="16" s="1"/>
  <c r="O277" i="16" s="1"/>
  <c r="R277" i="16" s="1"/>
  <c r="I318" i="1"/>
  <c r="I278" i="16" l="1"/>
  <c r="J278" i="16" s="1"/>
  <c r="K278" i="16" s="1"/>
  <c r="J318" i="1"/>
  <c r="K318" i="1" s="1"/>
  <c r="L318" i="1" s="1"/>
  <c r="M318" i="1" s="1"/>
  <c r="N318" i="1" s="1"/>
  <c r="O318" i="1" s="1"/>
  <c r="R318" i="1" s="1"/>
  <c r="L278" i="16" l="1"/>
  <c r="M278" i="16" s="1"/>
  <c r="N278" i="16" s="1"/>
  <c r="O278" i="16" s="1"/>
  <c r="R278" i="16" s="1"/>
  <c r="I319" i="1"/>
  <c r="I279" i="16" l="1"/>
  <c r="J279" i="16" s="1"/>
  <c r="K279" i="16" s="1"/>
  <c r="J319" i="1"/>
  <c r="K319" i="1" s="1"/>
  <c r="L319" i="1" s="1"/>
  <c r="M319" i="1" s="1"/>
  <c r="N319" i="1" s="1"/>
  <c r="O319" i="1" s="1"/>
  <c r="R319" i="1" s="1"/>
  <c r="L279" i="16" l="1"/>
  <c r="M279" i="16" s="1"/>
  <c r="N279" i="16" s="1"/>
  <c r="O279" i="16" s="1"/>
  <c r="R279" i="16" s="1"/>
  <c r="I320" i="1"/>
  <c r="J320" i="1" s="1"/>
  <c r="I280" i="16" l="1"/>
  <c r="J280" i="16" s="1"/>
  <c r="K280" i="16" s="1"/>
  <c r="K320" i="1"/>
  <c r="L320" i="1" s="1"/>
  <c r="L280" i="16" l="1"/>
  <c r="M280" i="16" s="1"/>
  <c r="N280" i="16" s="1"/>
  <c r="O280" i="16" s="1"/>
  <c r="R280" i="16" s="1"/>
  <c r="M320" i="1"/>
  <c r="N320" i="1" s="1"/>
  <c r="O320" i="1" s="1"/>
  <c r="R320" i="1" s="1"/>
  <c r="I321" i="1"/>
  <c r="I281" i="16" l="1"/>
  <c r="J281" i="16" s="1"/>
  <c r="K281" i="16" s="1"/>
  <c r="J321" i="1"/>
  <c r="K321" i="1" s="1"/>
  <c r="L321" i="1" s="1"/>
  <c r="M321" i="1" s="1"/>
  <c r="N321" i="1" s="1"/>
  <c r="O321" i="1" s="1"/>
  <c r="R321" i="1" s="1"/>
  <c r="L281" i="16" l="1"/>
  <c r="M281" i="16" s="1"/>
  <c r="N281" i="16" s="1"/>
  <c r="O281" i="16" s="1"/>
  <c r="R281" i="16" s="1"/>
  <c r="I322" i="1"/>
  <c r="I282" i="16" l="1"/>
  <c r="J282" i="16" s="1"/>
  <c r="J322" i="1"/>
  <c r="K322" i="1" s="1"/>
  <c r="L322" i="1" s="1"/>
  <c r="M322" i="1" s="1"/>
  <c r="N322" i="1" s="1"/>
  <c r="O322" i="1" s="1"/>
  <c r="R322" i="1" s="1"/>
  <c r="K282" i="16" l="1"/>
  <c r="L282" i="16" s="1"/>
  <c r="M282" i="16" s="1"/>
  <c r="N282" i="16" s="1"/>
  <c r="O282" i="16" s="1"/>
  <c r="R282" i="16" s="1"/>
  <c r="I323" i="1"/>
  <c r="I283" i="16" l="1"/>
  <c r="J283" i="16" s="1"/>
  <c r="J323" i="1"/>
  <c r="K323" i="1" s="1"/>
  <c r="L323" i="1" s="1"/>
  <c r="M323" i="1" s="1"/>
  <c r="N323" i="1" s="1"/>
  <c r="O323" i="1" s="1"/>
  <c r="R323" i="1" s="1"/>
  <c r="K283" i="16" l="1"/>
  <c r="L283" i="16" s="1"/>
  <c r="M283" i="16" s="1"/>
  <c r="N283" i="16" s="1"/>
  <c r="O283" i="16" s="1"/>
  <c r="R283" i="16" s="1"/>
  <c r="I324" i="1"/>
  <c r="I284" i="16" l="1"/>
  <c r="J284" i="16" s="1"/>
  <c r="K284" i="16" s="1"/>
  <c r="J324" i="1"/>
  <c r="K324" i="1" s="1"/>
  <c r="L324" i="1" s="1"/>
  <c r="M324" i="1" s="1"/>
  <c r="N324" i="1" s="1"/>
  <c r="O324" i="1" s="1"/>
  <c r="R324" i="1" s="1"/>
  <c r="L284" i="16" l="1"/>
  <c r="M284" i="16" s="1"/>
  <c r="N284" i="16" s="1"/>
  <c r="O284" i="16" s="1"/>
  <c r="R284" i="16" s="1"/>
  <c r="I325" i="1"/>
  <c r="I285" i="16" l="1"/>
  <c r="J285" i="16" s="1"/>
  <c r="J325" i="1"/>
  <c r="K325" i="1" s="1"/>
  <c r="L325" i="1" s="1"/>
  <c r="M325" i="1" s="1"/>
  <c r="N325" i="1" s="1"/>
  <c r="O325" i="1" s="1"/>
  <c r="R325" i="1" s="1"/>
  <c r="K285" i="16" l="1"/>
  <c r="L285" i="16" s="1"/>
  <c r="M285" i="16" s="1"/>
  <c r="N285" i="16" s="1"/>
  <c r="O285" i="16" s="1"/>
  <c r="R285" i="16" s="1"/>
  <c r="I326" i="1"/>
  <c r="I286" i="16" l="1"/>
  <c r="J286" i="16" s="1"/>
  <c r="J326" i="1"/>
  <c r="K326" i="1" s="1"/>
  <c r="L326" i="1" s="1"/>
  <c r="M326" i="1" s="1"/>
  <c r="N326" i="1" s="1"/>
  <c r="O326" i="1" s="1"/>
  <c r="R326" i="1" s="1"/>
  <c r="K286" i="16" l="1"/>
  <c r="L286" i="16" s="1"/>
  <c r="M286" i="16" s="1"/>
  <c r="N286" i="16" s="1"/>
  <c r="O286" i="16" s="1"/>
  <c r="R286" i="16" s="1"/>
  <c r="I327" i="1"/>
  <c r="I287" i="16" l="1"/>
  <c r="J287" i="16" s="1"/>
  <c r="K287" i="16" s="1"/>
  <c r="J327" i="1"/>
  <c r="K327" i="1" s="1"/>
  <c r="L327" i="1" s="1"/>
  <c r="M327" i="1" s="1"/>
  <c r="N327" i="1" s="1"/>
  <c r="O327" i="1" s="1"/>
  <c r="R327" i="1" s="1"/>
  <c r="L287" i="16" l="1"/>
  <c r="M287" i="16" s="1"/>
  <c r="N287" i="16" s="1"/>
  <c r="O287" i="16" s="1"/>
  <c r="R287" i="16" s="1"/>
  <c r="I328" i="1"/>
  <c r="J328" i="1" s="1"/>
  <c r="I288" i="16" l="1"/>
  <c r="J288" i="16" s="1"/>
  <c r="K288" i="16" s="1"/>
  <c r="K328" i="1"/>
  <c r="L288" i="16" l="1"/>
  <c r="M288" i="16" s="1"/>
  <c r="N288" i="16" s="1"/>
  <c r="O288" i="16" s="1"/>
  <c r="R288" i="16" s="1"/>
  <c r="L328" i="1"/>
  <c r="M328" i="1" s="1"/>
  <c r="N328" i="1" s="1"/>
  <c r="O328" i="1" s="1"/>
  <c r="R328" i="1" s="1"/>
  <c r="I289" i="16" l="1"/>
  <c r="J289" i="16" s="1"/>
  <c r="K289" i="16" s="1"/>
  <c r="I329" i="1"/>
  <c r="L289" i="16" l="1"/>
  <c r="M289" i="16" s="1"/>
  <c r="N289" i="16" s="1"/>
  <c r="O289" i="16" s="1"/>
  <c r="R289" i="16" s="1"/>
  <c r="J329" i="1"/>
  <c r="K329" i="1" s="1"/>
  <c r="L329" i="1" s="1"/>
  <c r="M329" i="1" s="1"/>
  <c r="N329" i="1" s="1"/>
  <c r="O329" i="1" s="1"/>
  <c r="R329" i="1" s="1"/>
  <c r="I290" i="16" l="1"/>
  <c r="I330" i="1"/>
  <c r="J290" i="16" l="1"/>
  <c r="K290" i="16" s="1"/>
  <c r="J330" i="1"/>
  <c r="K330" i="1" s="1"/>
  <c r="L330" i="1" s="1"/>
  <c r="M330" i="1" s="1"/>
  <c r="N330" i="1" s="1"/>
  <c r="O330" i="1" s="1"/>
  <c r="R330" i="1" s="1"/>
  <c r="L290" i="16" l="1"/>
  <c r="M290" i="16" s="1"/>
  <c r="N290" i="16" s="1"/>
  <c r="O290" i="16" s="1"/>
  <c r="R290" i="16" s="1"/>
  <c r="I331" i="1"/>
  <c r="I291" i="16" l="1"/>
  <c r="J291" i="16" s="1"/>
  <c r="K291" i="16" s="1"/>
  <c r="J331" i="1"/>
  <c r="K331" i="1" s="1"/>
  <c r="L331" i="1" s="1"/>
  <c r="M331" i="1" s="1"/>
  <c r="N331" i="1" s="1"/>
  <c r="O331" i="1" s="1"/>
  <c r="R331" i="1" s="1"/>
  <c r="L291" i="16" l="1"/>
  <c r="M291" i="16" s="1"/>
  <c r="N291" i="16" s="1"/>
  <c r="O291" i="16" s="1"/>
  <c r="R291" i="16" s="1"/>
  <c r="I332" i="1"/>
  <c r="I292" i="16" l="1"/>
  <c r="J292" i="16" s="1"/>
  <c r="K292" i="16" s="1"/>
  <c r="J332" i="1"/>
  <c r="K332" i="1" s="1"/>
  <c r="L332" i="1" s="1"/>
  <c r="M332" i="1" s="1"/>
  <c r="N332" i="1" s="1"/>
  <c r="O332" i="1" s="1"/>
  <c r="R332" i="1" s="1"/>
  <c r="L292" i="16" l="1"/>
  <c r="M292" i="16" s="1"/>
  <c r="N292" i="16" s="1"/>
  <c r="O292" i="16" s="1"/>
  <c r="R292" i="16" s="1"/>
  <c r="I333" i="1"/>
  <c r="I293" i="16" l="1"/>
  <c r="J293" i="16" s="1"/>
  <c r="K293" i="16" s="1"/>
  <c r="J333" i="1"/>
  <c r="K333" i="1" s="1"/>
  <c r="L333" i="1" s="1"/>
  <c r="M333" i="1" s="1"/>
  <c r="N333" i="1" s="1"/>
  <c r="O333" i="1" s="1"/>
  <c r="R333" i="1" s="1"/>
  <c r="L293" i="16" l="1"/>
  <c r="M293" i="16" s="1"/>
  <c r="N293" i="16" s="1"/>
  <c r="O293" i="16" s="1"/>
  <c r="R293" i="16" s="1"/>
  <c r="I334" i="1"/>
  <c r="I294" i="16" l="1"/>
  <c r="J294" i="16" s="1"/>
  <c r="J334" i="1"/>
  <c r="K334" i="1" s="1"/>
  <c r="L334" i="1" s="1"/>
  <c r="M334" i="1" s="1"/>
  <c r="N334" i="1" s="1"/>
  <c r="O334" i="1" s="1"/>
  <c r="R334" i="1" s="1"/>
  <c r="K294" i="16" l="1"/>
  <c r="L294" i="16" s="1"/>
  <c r="M294" i="16" s="1"/>
  <c r="N294" i="16" s="1"/>
  <c r="O294" i="16" s="1"/>
  <c r="R294" i="16" s="1"/>
  <c r="I335" i="1"/>
  <c r="I295" i="16" l="1"/>
  <c r="J295" i="16" s="1"/>
  <c r="K295" i="16" s="1"/>
  <c r="J335" i="1"/>
  <c r="K335" i="1" s="1"/>
  <c r="L335" i="1" s="1"/>
  <c r="M335" i="1" s="1"/>
  <c r="N335" i="1" s="1"/>
  <c r="O335" i="1" s="1"/>
  <c r="R335" i="1" s="1"/>
  <c r="L295" i="16" l="1"/>
  <c r="M295" i="16" s="1"/>
  <c r="N295" i="16" s="1"/>
  <c r="O295" i="16" s="1"/>
  <c r="R295" i="16" s="1"/>
  <c r="I336" i="1"/>
  <c r="I296" i="16" l="1"/>
  <c r="J296" i="16" s="1"/>
  <c r="K296" i="16" s="1"/>
  <c r="J336" i="1"/>
  <c r="K336" i="1" s="1"/>
  <c r="L336" i="1" s="1"/>
  <c r="M336" i="1" s="1"/>
  <c r="N336" i="1" s="1"/>
  <c r="O336" i="1" s="1"/>
  <c r="R336" i="1" s="1"/>
  <c r="L296" i="16" l="1"/>
  <c r="M296" i="16" s="1"/>
  <c r="N296" i="16" s="1"/>
  <c r="O296" i="16" s="1"/>
  <c r="R296" i="16" s="1"/>
  <c r="I337" i="1"/>
  <c r="I297" i="16" l="1"/>
  <c r="J337" i="1"/>
  <c r="K337" i="1" s="1"/>
  <c r="L337" i="1" s="1"/>
  <c r="M337" i="1" s="1"/>
  <c r="N337" i="1" s="1"/>
  <c r="O337" i="1" s="1"/>
  <c r="R337" i="1" s="1"/>
  <c r="J297" i="16" l="1"/>
  <c r="K297" i="16" s="1"/>
  <c r="I338" i="1"/>
  <c r="L297" i="16" l="1"/>
  <c r="M297" i="16" s="1"/>
  <c r="N297" i="16" s="1"/>
  <c r="O297" i="16" s="1"/>
  <c r="R297" i="16" s="1"/>
  <c r="J338" i="1"/>
  <c r="K338" i="1" s="1"/>
  <c r="L338" i="1" s="1"/>
  <c r="M338" i="1" s="1"/>
  <c r="N338" i="1" s="1"/>
  <c r="O338" i="1" s="1"/>
  <c r="R338" i="1" s="1"/>
  <c r="I298" i="16" l="1"/>
  <c r="I339" i="1"/>
  <c r="J298" i="16" l="1"/>
  <c r="K298" i="16" s="1"/>
  <c r="J339" i="1"/>
  <c r="K339" i="1" s="1"/>
  <c r="L339" i="1" s="1"/>
  <c r="M339" i="1" s="1"/>
  <c r="N339" i="1" s="1"/>
  <c r="O339" i="1" s="1"/>
  <c r="R339" i="1" s="1"/>
  <c r="L298" i="16" l="1"/>
  <c r="M298" i="16" s="1"/>
  <c r="N298" i="16" s="1"/>
  <c r="O298" i="16" s="1"/>
  <c r="R298" i="16" s="1"/>
  <c r="I340" i="1"/>
  <c r="I299" i="16" l="1"/>
  <c r="J299" i="16" s="1"/>
  <c r="K299" i="16" s="1"/>
  <c r="J340" i="1"/>
  <c r="K340" i="1" s="1"/>
  <c r="L340" i="1" s="1"/>
  <c r="M340" i="1" s="1"/>
  <c r="N340" i="1" s="1"/>
  <c r="O340" i="1" s="1"/>
  <c r="R340" i="1" s="1"/>
  <c r="L299" i="16" l="1"/>
  <c r="M299" i="16" s="1"/>
  <c r="N299" i="16" s="1"/>
  <c r="O299" i="16" s="1"/>
  <c r="R299" i="16" s="1"/>
  <c r="I341" i="1"/>
  <c r="I300" i="16" l="1"/>
  <c r="J300" i="16" s="1"/>
  <c r="K300" i="16" s="1"/>
  <c r="J341" i="1"/>
  <c r="K341" i="1" s="1"/>
  <c r="L341" i="1" s="1"/>
  <c r="M341" i="1" s="1"/>
  <c r="N341" i="1" s="1"/>
  <c r="O341" i="1" s="1"/>
  <c r="R341" i="1" s="1"/>
  <c r="L300" i="16" l="1"/>
  <c r="M300" i="16" s="1"/>
  <c r="N300" i="16" s="1"/>
  <c r="O300" i="16" s="1"/>
  <c r="R300" i="16" s="1"/>
  <c r="I342" i="1"/>
  <c r="I301" i="16" l="1"/>
  <c r="J301" i="16" s="1"/>
  <c r="K301" i="16" s="1"/>
  <c r="J342" i="1"/>
  <c r="K342" i="1" s="1"/>
  <c r="L342" i="1" s="1"/>
  <c r="M342" i="1" s="1"/>
  <c r="N342" i="1" s="1"/>
  <c r="O342" i="1" s="1"/>
  <c r="R342" i="1" s="1"/>
  <c r="L301" i="16" l="1"/>
  <c r="M301" i="16" s="1"/>
  <c r="N301" i="16" s="1"/>
  <c r="O301" i="16" s="1"/>
  <c r="R301" i="16" s="1"/>
  <c r="I343" i="1"/>
  <c r="I302" i="16" l="1"/>
  <c r="J343" i="1"/>
  <c r="K343" i="1" s="1"/>
  <c r="L343" i="1" s="1"/>
  <c r="M343" i="1" s="1"/>
  <c r="N343" i="1" s="1"/>
  <c r="O343" i="1" s="1"/>
  <c r="R343" i="1" s="1"/>
  <c r="J302" i="16" l="1"/>
  <c r="K302" i="16" s="1"/>
  <c r="I344" i="1"/>
  <c r="L302" i="16" l="1"/>
  <c r="M302" i="16" s="1"/>
  <c r="N302" i="16" s="1"/>
  <c r="O302" i="16" s="1"/>
  <c r="R302" i="16" s="1"/>
  <c r="J344" i="1"/>
  <c r="K344" i="1" s="1"/>
  <c r="L344" i="1" s="1"/>
  <c r="M344" i="1" s="1"/>
  <c r="N344" i="1" s="1"/>
  <c r="O344" i="1" s="1"/>
  <c r="R344" i="1" s="1"/>
  <c r="I303" i="16" l="1"/>
  <c r="J303" i="16" s="1"/>
  <c r="K303" i="16" s="1"/>
  <c r="I345" i="1"/>
  <c r="L303" i="16" l="1"/>
  <c r="M303" i="16" s="1"/>
  <c r="N303" i="16" s="1"/>
  <c r="O303" i="16" s="1"/>
  <c r="R303" i="16" s="1"/>
  <c r="J345" i="1"/>
  <c r="K345" i="1" s="1"/>
  <c r="L345" i="1" s="1"/>
  <c r="M345" i="1" s="1"/>
  <c r="N345" i="1" s="1"/>
  <c r="O345" i="1" s="1"/>
  <c r="R345" i="1" s="1"/>
  <c r="I304" i="16" l="1"/>
  <c r="I346" i="1"/>
  <c r="J304" i="16" l="1"/>
  <c r="K304" i="16" s="1"/>
  <c r="J346" i="1"/>
  <c r="K346" i="1" s="1"/>
  <c r="L346" i="1" s="1"/>
  <c r="M346" i="1" s="1"/>
  <c r="N346" i="1" s="1"/>
  <c r="O346" i="1" s="1"/>
  <c r="R346" i="1" s="1"/>
  <c r="L304" i="16" l="1"/>
  <c r="M304" i="16" s="1"/>
  <c r="N304" i="16" s="1"/>
  <c r="O304" i="16" s="1"/>
  <c r="R304" i="16" s="1"/>
  <c r="I347" i="1"/>
  <c r="I305" i="16" l="1"/>
  <c r="J347" i="1"/>
  <c r="K347" i="1" s="1"/>
  <c r="L347" i="1" s="1"/>
  <c r="M347" i="1" s="1"/>
  <c r="N347" i="1" s="1"/>
  <c r="O347" i="1" s="1"/>
  <c r="R347" i="1" s="1"/>
  <c r="J305" i="16" l="1"/>
  <c r="K305" i="16" s="1"/>
  <c r="I348" i="1"/>
  <c r="L305" i="16" l="1"/>
  <c r="M305" i="16" s="1"/>
  <c r="N305" i="16" s="1"/>
  <c r="O305" i="16" s="1"/>
  <c r="R305" i="16" s="1"/>
  <c r="J348" i="1"/>
  <c r="K348" i="1" s="1"/>
  <c r="L348" i="1" s="1"/>
  <c r="M348" i="1" s="1"/>
  <c r="N348" i="1" s="1"/>
  <c r="O348" i="1" s="1"/>
  <c r="R348" i="1" s="1"/>
  <c r="I306" i="16" l="1"/>
  <c r="J306" i="16" s="1"/>
  <c r="K306" i="16" s="1"/>
  <c r="I349" i="1"/>
  <c r="L306" i="16" l="1"/>
  <c r="M306" i="16" s="1"/>
  <c r="N306" i="16" s="1"/>
  <c r="O306" i="16" s="1"/>
  <c r="R306" i="16" s="1"/>
  <c r="J349" i="1"/>
  <c r="K349" i="1" s="1"/>
  <c r="L349" i="1" s="1"/>
  <c r="M349" i="1" s="1"/>
  <c r="N349" i="1" s="1"/>
  <c r="O349" i="1" s="1"/>
  <c r="R349" i="1" s="1"/>
  <c r="I307" i="16" l="1"/>
  <c r="J307" i="16" s="1"/>
  <c r="K307" i="16" s="1"/>
  <c r="I350" i="1"/>
  <c r="L307" i="16" l="1"/>
  <c r="M307" i="16" s="1"/>
  <c r="N307" i="16" s="1"/>
  <c r="O307" i="16" s="1"/>
  <c r="R307" i="16" s="1"/>
  <c r="J350" i="1"/>
  <c r="K350" i="1" s="1"/>
  <c r="L350" i="1" s="1"/>
  <c r="M350" i="1" s="1"/>
  <c r="N350" i="1" s="1"/>
  <c r="O350" i="1" s="1"/>
  <c r="R350" i="1" s="1"/>
  <c r="I308" i="16" l="1"/>
  <c r="I351" i="1"/>
  <c r="J308" i="16" l="1"/>
  <c r="K308" i="16" s="1"/>
  <c r="J351" i="1"/>
  <c r="K351" i="1" s="1"/>
  <c r="L351" i="1" s="1"/>
  <c r="M351" i="1" s="1"/>
  <c r="N351" i="1" s="1"/>
  <c r="O351" i="1" s="1"/>
  <c r="R351" i="1" s="1"/>
  <c r="L308" i="16" l="1"/>
  <c r="M308" i="16" s="1"/>
  <c r="N308" i="16" s="1"/>
  <c r="O308" i="16" s="1"/>
  <c r="R308" i="16" s="1"/>
  <c r="I352" i="1"/>
  <c r="J352" i="1" s="1"/>
  <c r="I309" i="16" l="1"/>
  <c r="J309" i="16" s="1"/>
  <c r="K309" i="16" s="1"/>
  <c r="K352" i="1"/>
  <c r="L309" i="16" l="1"/>
  <c r="M309" i="16" s="1"/>
  <c r="N309" i="16" s="1"/>
  <c r="O309" i="16" s="1"/>
  <c r="R309" i="16" s="1"/>
  <c r="L352" i="1"/>
  <c r="M352" i="1" s="1"/>
  <c r="N352" i="1" s="1"/>
  <c r="O352" i="1" s="1"/>
  <c r="R352" i="1" s="1"/>
  <c r="I310" i="16" l="1"/>
  <c r="J310" i="16" s="1"/>
  <c r="K310" i="16" s="1"/>
  <c r="I353" i="1"/>
  <c r="L310" i="16" l="1"/>
  <c r="M310" i="16" s="1"/>
  <c r="N310" i="16" s="1"/>
  <c r="O310" i="16" s="1"/>
  <c r="R310" i="16" s="1"/>
  <c r="J353" i="1"/>
  <c r="K353" i="1" s="1"/>
  <c r="L353" i="1" s="1"/>
  <c r="M353" i="1" s="1"/>
  <c r="N353" i="1" s="1"/>
  <c r="O353" i="1" s="1"/>
  <c r="R353" i="1" s="1"/>
  <c r="I311" i="16" l="1"/>
  <c r="I354" i="1"/>
  <c r="J311" i="16" l="1"/>
  <c r="K311" i="16" s="1"/>
  <c r="J354" i="1"/>
  <c r="K354" i="1" s="1"/>
  <c r="L354" i="1" s="1"/>
  <c r="M354" i="1" s="1"/>
  <c r="N354" i="1" s="1"/>
  <c r="O354" i="1" s="1"/>
  <c r="R354" i="1" s="1"/>
  <c r="L311" i="16" l="1"/>
  <c r="M311" i="16" s="1"/>
  <c r="N311" i="16" s="1"/>
  <c r="O311" i="16" s="1"/>
  <c r="R311" i="16" s="1"/>
  <c r="I355" i="1"/>
  <c r="J355" i="1" s="1"/>
  <c r="I312" i="16" l="1"/>
  <c r="K355" i="1"/>
  <c r="J312" i="16" l="1"/>
  <c r="K312" i="16" s="1"/>
  <c r="L355" i="1"/>
  <c r="M355" i="1" s="1"/>
  <c r="N355" i="1" s="1"/>
  <c r="O355" i="1" s="1"/>
  <c r="R355" i="1" s="1"/>
  <c r="L312" i="16" l="1"/>
  <c r="M312" i="16" s="1"/>
  <c r="N312" i="16" s="1"/>
  <c r="O312" i="16" s="1"/>
  <c r="R312" i="16" s="1"/>
  <c r="I356" i="1"/>
  <c r="I313" i="16" l="1"/>
  <c r="J313" i="16" s="1"/>
  <c r="K313" i="16" s="1"/>
  <c r="J356" i="1"/>
  <c r="K356" i="1" s="1"/>
  <c r="L356" i="1" s="1"/>
  <c r="M356" i="1" s="1"/>
  <c r="N356" i="1" s="1"/>
  <c r="O356" i="1" s="1"/>
  <c r="R356" i="1" s="1"/>
  <c r="L313" i="16" l="1"/>
  <c r="M313" i="16" s="1"/>
  <c r="N313" i="16" s="1"/>
  <c r="O313" i="16" s="1"/>
  <c r="R313" i="16" s="1"/>
  <c r="I357" i="1"/>
  <c r="I314" i="16" l="1"/>
  <c r="J357" i="1"/>
  <c r="K357" i="1" s="1"/>
  <c r="L357" i="1" s="1"/>
  <c r="M357" i="1" s="1"/>
  <c r="N357" i="1" s="1"/>
  <c r="O357" i="1" s="1"/>
  <c r="R357" i="1" s="1"/>
  <c r="J314" i="16" l="1"/>
  <c r="K314" i="16" s="1"/>
  <c r="I358" i="1"/>
  <c r="J358" i="1" s="1"/>
  <c r="L314" i="16" l="1"/>
  <c r="M314" i="16" s="1"/>
  <c r="N314" i="16" s="1"/>
  <c r="O314" i="16" s="1"/>
  <c r="R314" i="16" s="1"/>
  <c r="K358" i="1"/>
  <c r="I315" i="16" l="1"/>
  <c r="J315" i="16" s="1"/>
  <c r="K315" i="16" s="1"/>
  <c r="L358" i="1"/>
  <c r="M358" i="1" s="1"/>
  <c r="N358" i="1" s="1"/>
  <c r="O358" i="1" s="1"/>
  <c r="R358" i="1" s="1"/>
  <c r="L315" i="16" l="1"/>
  <c r="M315" i="16" s="1"/>
  <c r="N315" i="16" s="1"/>
  <c r="O315" i="16" s="1"/>
  <c r="R315" i="16" s="1"/>
  <c r="I359" i="1"/>
  <c r="I316" i="16" l="1"/>
  <c r="J316" i="16" s="1"/>
  <c r="K316" i="16" s="1"/>
  <c r="J359" i="1"/>
  <c r="K359" i="1" s="1"/>
  <c r="L359" i="1" s="1"/>
  <c r="M359" i="1" s="1"/>
  <c r="N359" i="1" s="1"/>
  <c r="O359" i="1" s="1"/>
  <c r="R359" i="1" s="1"/>
  <c r="L316" i="16" l="1"/>
  <c r="M316" i="16" s="1"/>
  <c r="N316" i="16" s="1"/>
  <c r="O316" i="16" s="1"/>
  <c r="R316" i="16" s="1"/>
  <c r="I360" i="1"/>
  <c r="I317" i="16" l="1"/>
  <c r="J317" i="16" s="1"/>
  <c r="K317" i="16" s="1"/>
  <c r="J360" i="1"/>
  <c r="K360" i="1" s="1"/>
  <c r="L360" i="1" s="1"/>
  <c r="M360" i="1" s="1"/>
  <c r="N360" i="1" s="1"/>
  <c r="O360" i="1" s="1"/>
  <c r="R360" i="1" s="1"/>
  <c r="L317" i="16" l="1"/>
  <c r="M317" i="16" s="1"/>
  <c r="N317" i="16" s="1"/>
  <c r="O317" i="16" s="1"/>
  <c r="R317" i="16" s="1"/>
  <c r="I361" i="1"/>
  <c r="I318" i="16" l="1"/>
  <c r="J318" i="16" s="1"/>
  <c r="K318" i="16" s="1"/>
  <c r="J361" i="1"/>
  <c r="K361" i="1" s="1"/>
  <c r="L361" i="1" s="1"/>
  <c r="M361" i="1" s="1"/>
  <c r="N361" i="1" s="1"/>
  <c r="O361" i="1" s="1"/>
  <c r="R361" i="1" s="1"/>
  <c r="L318" i="16" l="1"/>
  <c r="M318" i="16" s="1"/>
  <c r="N318" i="16" s="1"/>
  <c r="O318" i="16" s="1"/>
  <c r="R318" i="16" s="1"/>
  <c r="I362" i="1"/>
  <c r="I319" i="16" l="1"/>
  <c r="J362" i="1"/>
  <c r="K362" i="1" s="1"/>
  <c r="L362" i="1" s="1"/>
  <c r="M362" i="1" s="1"/>
  <c r="N362" i="1" s="1"/>
  <c r="O362" i="1" s="1"/>
  <c r="R362" i="1" s="1"/>
  <c r="J319" i="16" l="1"/>
  <c r="K319" i="16" s="1"/>
  <c r="I363" i="1"/>
  <c r="L319" i="16" l="1"/>
  <c r="M319" i="16" s="1"/>
  <c r="N319" i="16" s="1"/>
  <c r="O319" i="16" s="1"/>
  <c r="R319" i="16" s="1"/>
  <c r="J363" i="1"/>
  <c r="K363" i="1" s="1"/>
  <c r="L363" i="1" s="1"/>
  <c r="M363" i="1" s="1"/>
  <c r="N363" i="1" s="1"/>
  <c r="O363" i="1" s="1"/>
  <c r="R363" i="1" s="1"/>
  <c r="I320" i="16" l="1"/>
  <c r="J320" i="16" s="1"/>
  <c r="K320" i="16" s="1"/>
  <c r="I364" i="1"/>
  <c r="L320" i="16" l="1"/>
  <c r="M320" i="16" s="1"/>
  <c r="N320" i="16" s="1"/>
  <c r="O320" i="16" s="1"/>
  <c r="R320" i="16" s="1"/>
  <c r="J364" i="1"/>
  <c r="K364" i="1" s="1"/>
  <c r="L364" i="1" s="1"/>
  <c r="M364" i="1" s="1"/>
  <c r="N364" i="1" s="1"/>
  <c r="O364" i="1" s="1"/>
  <c r="R364" i="1" s="1"/>
  <c r="I321" i="16" l="1"/>
  <c r="J321" i="16" s="1"/>
  <c r="K321" i="16" s="1"/>
  <c r="I365" i="1"/>
  <c r="L321" i="16" l="1"/>
  <c r="M321" i="16" s="1"/>
  <c r="N321" i="16" s="1"/>
  <c r="O321" i="16" s="1"/>
  <c r="R321" i="16" s="1"/>
  <c r="J365" i="1"/>
  <c r="K365" i="1" s="1"/>
  <c r="L365" i="1" s="1"/>
  <c r="M365" i="1" s="1"/>
  <c r="N365" i="1" s="1"/>
  <c r="O365" i="1" s="1"/>
  <c r="R365" i="1" s="1"/>
  <c r="I322" i="16" l="1"/>
  <c r="J322" i="16" s="1"/>
  <c r="K322" i="16" s="1"/>
  <c r="I366" i="1"/>
  <c r="L322" i="16" l="1"/>
  <c r="M322" i="16" s="1"/>
  <c r="N322" i="16" s="1"/>
  <c r="O322" i="16" s="1"/>
  <c r="R322" i="16" s="1"/>
  <c r="J366" i="1"/>
  <c r="K366" i="1" s="1"/>
  <c r="L366" i="1" s="1"/>
  <c r="M366" i="1" s="1"/>
  <c r="N366" i="1" s="1"/>
  <c r="O366" i="1" s="1"/>
  <c r="R366" i="1" s="1"/>
  <c r="I323" i="16" l="1"/>
  <c r="J323" i="16" s="1"/>
  <c r="K323" i="16" s="1"/>
  <c r="I367" i="1"/>
  <c r="L323" i="16" l="1"/>
  <c r="M323" i="16" s="1"/>
  <c r="N323" i="16" s="1"/>
  <c r="O323" i="16" s="1"/>
  <c r="R323" i="16" s="1"/>
  <c r="J367" i="1"/>
  <c r="K367" i="1" s="1"/>
  <c r="L367" i="1" s="1"/>
  <c r="M367" i="1" s="1"/>
  <c r="N367" i="1" s="1"/>
  <c r="O367" i="1" s="1"/>
  <c r="R367" i="1" s="1"/>
  <c r="I324" i="16" l="1"/>
  <c r="J324" i="16" s="1"/>
  <c r="K324" i="16" s="1"/>
  <c r="I368" i="1"/>
  <c r="L324" i="16" l="1"/>
  <c r="M324" i="16" s="1"/>
  <c r="N324" i="16" s="1"/>
  <c r="O324" i="16" s="1"/>
  <c r="R324" i="16" s="1"/>
  <c r="J368" i="1"/>
  <c r="K368" i="1" s="1"/>
  <c r="L368" i="1" s="1"/>
  <c r="M368" i="1" s="1"/>
  <c r="N368" i="1" s="1"/>
  <c r="O368" i="1" s="1"/>
  <c r="R368" i="1" s="1"/>
  <c r="I325" i="16" l="1"/>
  <c r="J325" i="16" s="1"/>
  <c r="K325" i="16" s="1"/>
  <c r="I369" i="1"/>
  <c r="L325" i="16" l="1"/>
  <c r="M325" i="16" s="1"/>
  <c r="N325" i="16" s="1"/>
  <c r="O325" i="16" s="1"/>
  <c r="R325" i="16" s="1"/>
  <c r="J369" i="1"/>
  <c r="K369" i="1" s="1"/>
  <c r="L369" i="1" s="1"/>
  <c r="M369" i="1" s="1"/>
  <c r="N369" i="1" s="1"/>
  <c r="O369" i="1" s="1"/>
  <c r="R369" i="1" s="1"/>
  <c r="I326" i="16" l="1"/>
  <c r="J326" i="16" s="1"/>
  <c r="K326" i="16" s="1"/>
  <c r="I370" i="1"/>
  <c r="J370" i="1" s="1"/>
  <c r="L326" i="16" l="1"/>
  <c r="M326" i="16" s="1"/>
  <c r="N326" i="16" s="1"/>
  <c r="O326" i="16" s="1"/>
  <c r="R326" i="16" s="1"/>
  <c r="K370" i="1"/>
  <c r="I327" i="16" l="1"/>
  <c r="J327" i="16" s="1"/>
  <c r="K327" i="16" s="1"/>
  <c r="L370" i="1"/>
  <c r="M370" i="1" s="1"/>
  <c r="N370" i="1" s="1"/>
  <c r="O370" i="1" s="1"/>
  <c r="R370" i="1" s="1"/>
  <c r="L327" i="16" l="1"/>
  <c r="M327" i="16" s="1"/>
  <c r="N327" i="16" s="1"/>
  <c r="O327" i="16" s="1"/>
  <c r="R327" i="16" s="1"/>
  <c r="I371" i="1"/>
  <c r="J371" i="1" s="1"/>
  <c r="I328" i="16" l="1"/>
  <c r="J328" i="16" s="1"/>
  <c r="K328" i="16" s="1"/>
  <c r="K371" i="1"/>
  <c r="L328" i="16" l="1"/>
  <c r="M328" i="16" s="1"/>
  <c r="N328" i="16" s="1"/>
  <c r="O328" i="16" s="1"/>
  <c r="R328" i="16" s="1"/>
  <c r="L371" i="1"/>
  <c r="M371" i="1" s="1"/>
  <c r="N371" i="1" s="1"/>
  <c r="O371" i="1" s="1"/>
  <c r="R371" i="1" s="1"/>
  <c r="I329" i="16" l="1"/>
  <c r="J329" i="16" s="1"/>
  <c r="K329" i="16" s="1"/>
  <c r="I372" i="1"/>
  <c r="L329" i="16" l="1"/>
  <c r="M329" i="16" s="1"/>
  <c r="N329" i="16" s="1"/>
  <c r="O329" i="16" s="1"/>
  <c r="R329" i="16" s="1"/>
  <c r="J372" i="1"/>
  <c r="K372" i="1" s="1"/>
  <c r="L372" i="1" s="1"/>
  <c r="M372" i="1" s="1"/>
  <c r="N372" i="1" s="1"/>
  <c r="O372" i="1" s="1"/>
  <c r="R372" i="1" s="1"/>
  <c r="I330" i="16" l="1"/>
  <c r="J330" i="16" s="1"/>
  <c r="K330" i="16" s="1"/>
  <c r="I373" i="1"/>
  <c r="L330" i="16" l="1"/>
  <c r="M330" i="16" s="1"/>
  <c r="N330" i="16" s="1"/>
  <c r="O330" i="16" s="1"/>
  <c r="R330" i="16" s="1"/>
  <c r="J373" i="1"/>
  <c r="K373" i="1" s="1"/>
  <c r="L373" i="1" s="1"/>
  <c r="M373" i="1" s="1"/>
  <c r="N373" i="1" s="1"/>
  <c r="O373" i="1" s="1"/>
  <c r="R373" i="1" s="1"/>
  <c r="I331" i="16" l="1"/>
  <c r="J331" i="16" s="1"/>
  <c r="K331" i="16" s="1"/>
  <c r="I374" i="1"/>
  <c r="J374" i="1" s="1"/>
  <c r="L331" i="16" l="1"/>
  <c r="M331" i="16" s="1"/>
  <c r="N331" i="16" s="1"/>
  <c r="O331" i="16" s="1"/>
  <c r="R331" i="16" s="1"/>
  <c r="K374" i="1"/>
  <c r="L374" i="1" s="1"/>
  <c r="M374" i="1" s="1"/>
  <c r="N374" i="1" s="1"/>
  <c r="O374" i="1" s="1"/>
  <c r="R374" i="1" s="1"/>
  <c r="I332" i="16" l="1"/>
  <c r="J332" i="16" s="1"/>
  <c r="K332" i="16" s="1"/>
  <c r="I375" i="1"/>
  <c r="L332" i="16" l="1"/>
  <c r="M332" i="16" s="1"/>
  <c r="N332" i="16" s="1"/>
  <c r="O332" i="16" s="1"/>
  <c r="R332" i="16" s="1"/>
  <c r="J375" i="1"/>
  <c r="K375" i="1" s="1"/>
  <c r="L375" i="1" s="1"/>
  <c r="M375" i="1" s="1"/>
  <c r="N375" i="1" s="1"/>
  <c r="O375" i="1" s="1"/>
  <c r="R375" i="1" s="1"/>
  <c r="I333" i="16" l="1"/>
  <c r="J333" i="16" s="1"/>
  <c r="K333" i="16" s="1"/>
  <c r="I376" i="1"/>
  <c r="L333" i="16" l="1"/>
  <c r="M333" i="16" s="1"/>
  <c r="N333" i="16" s="1"/>
  <c r="O333" i="16" s="1"/>
  <c r="R333" i="16" s="1"/>
  <c r="J376" i="1"/>
  <c r="K376" i="1" s="1"/>
  <c r="L376" i="1" s="1"/>
  <c r="M376" i="1" s="1"/>
  <c r="N376" i="1" s="1"/>
  <c r="O376" i="1" s="1"/>
  <c r="R376" i="1" s="1"/>
  <c r="I334" i="16" l="1"/>
  <c r="J334" i="16" s="1"/>
  <c r="K334" i="16" s="1"/>
  <c r="I377" i="1"/>
  <c r="L334" i="16" l="1"/>
  <c r="M334" i="16" s="1"/>
  <c r="N334" i="16" s="1"/>
  <c r="O334" i="16" s="1"/>
  <c r="R334" i="16" s="1"/>
  <c r="J377" i="1"/>
  <c r="K377" i="1" s="1"/>
  <c r="L377" i="1" s="1"/>
  <c r="M377" i="1" s="1"/>
  <c r="N377" i="1" s="1"/>
  <c r="O377" i="1" s="1"/>
  <c r="R377" i="1" s="1"/>
  <c r="I335" i="16" l="1"/>
  <c r="J335" i="16" s="1"/>
  <c r="K335" i="16" s="1"/>
  <c r="I378" i="1"/>
  <c r="L335" i="16" l="1"/>
  <c r="M335" i="16" s="1"/>
  <c r="N335" i="16" s="1"/>
  <c r="O335" i="16" s="1"/>
  <c r="R335" i="16" s="1"/>
  <c r="J378" i="1"/>
  <c r="K378" i="1" s="1"/>
  <c r="L378" i="1" s="1"/>
  <c r="M378" i="1" s="1"/>
  <c r="N378" i="1" s="1"/>
  <c r="O378" i="1" s="1"/>
  <c r="R378" i="1" s="1"/>
  <c r="I336" i="16" l="1"/>
  <c r="J336" i="16" s="1"/>
  <c r="K336" i="16" s="1"/>
  <c r="I379" i="1"/>
  <c r="L336" i="16" l="1"/>
  <c r="M336" i="16" s="1"/>
  <c r="N336" i="16" s="1"/>
  <c r="O336" i="16" s="1"/>
  <c r="R336" i="16" s="1"/>
  <c r="J379" i="1"/>
  <c r="K379" i="1" s="1"/>
  <c r="L379" i="1" s="1"/>
  <c r="M379" i="1" s="1"/>
  <c r="N379" i="1" s="1"/>
  <c r="O379" i="1" s="1"/>
  <c r="R379" i="1" s="1"/>
  <c r="I337" i="16" l="1"/>
  <c r="J337" i="16" s="1"/>
  <c r="K337" i="16" s="1"/>
  <c r="I380" i="1"/>
  <c r="L337" i="16" l="1"/>
  <c r="M337" i="16" s="1"/>
  <c r="N337" i="16" s="1"/>
  <c r="O337" i="16" s="1"/>
  <c r="R337" i="16" s="1"/>
  <c r="J380" i="1"/>
  <c r="K380" i="1" s="1"/>
  <c r="L380" i="1" s="1"/>
  <c r="M380" i="1" s="1"/>
  <c r="N380" i="1" s="1"/>
  <c r="O380" i="1" s="1"/>
  <c r="R380" i="1" s="1"/>
  <c r="I338" i="16" l="1"/>
  <c r="J338" i="16" s="1"/>
  <c r="K338" i="16" s="1"/>
  <c r="I381" i="1"/>
  <c r="J381" i="1" s="1"/>
  <c r="L338" i="16" l="1"/>
  <c r="M338" i="16" s="1"/>
  <c r="N338" i="16" s="1"/>
  <c r="O338" i="16" s="1"/>
  <c r="R338" i="16" s="1"/>
  <c r="K381" i="1"/>
  <c r="I339" i="16" l="1"/>
  <c r="J339" i="16" s="1"/>
  <c r="K339" i="16" s="1"/>
  <c r="L381" i="1"/>
  <c r="M381" i="1" s="1"/>
  <c r="N381" i="1" s="1"/>
  <c r="O381" i="1" s="1"/>
  <c r="R381" i="1" s="1"/>
  <c r="L339" i="16" l="1"/>
  <c r="M339" i="16" s="1"/>
  <c r="N339" i="16" s="1"/>
  <c r="O339" i="16" s="1"/>
  <c r="R339" i="16" s="1"/>
  <c r="I382" i="1"/>
  <c r="I340" i="16" l="1"/>
  <c r="J340" i="16" s="1"/>
  <c r="K340" i="16" s="1"/>
  <c r="J382" i="1"/>
  <c r="K382" i="1" s="1"/>
  <c r="L382" i="1" s="1"/>
  <c r="M382" i="1" s="1"/>
  <c r="N382" i="1" s="1"/>
  <c r="O382" i="1" s="1"/>
  <c r="R382" i="1" s="1"/>
  <c r="L340" i="16" l="1"/>
  <c r="M340" i="16" s="1"/>
  <c r="N340" i="16" s="1"/>
  <c r="O340" i="16" s="1"/>
  <c r="R340" i="16" s="1"/>
  <c r="I383" i="1"/>
  <c r="J383" i="1" s="1"/>
  <c r="I341" i="16" l="1"/>
  <c r="J341" i="16" s="1"/>
  <c r="K341" i="16" s="1"/>
  <c r="K383" i="1"/>
  <c r="L341" i="16" l="1"/>
  <c r="M341" i="16" s="1"/>
  <c r="N341" i="16" s="1"/>
  <c r="O341" i="16" s="1"/>
  <c r="R341" i="16" s="1"/>
  <c r="L383" i="1"/>
  <c r="M383" i="1" s="1"/>
  <c r="N383" i="1" s="1"/>
  <c r="O383" i="1" s="1"/>
  <c r="R383" i="1" s="1"/>
  <c r="I342" i="16" l="1"/>
  <c r="J342" i="16" s="1"/>
  <c r="K342" i="16" s="1"/>
  <c r="I384" i="1"/>
  <c r="L342" i="16" l="1"/>
  <c r="M342" i="16" s="1"/>
  <c r="N342" i="16" s="1"/>
  <c r="O342" i="16" s="1"/>
  <c r="R342" i="16" s="1"/>
  <c r="J384" i="1"/>
  <c r="K384" i="1" s="1"/>
  <c r="L384" i="1" s="1"/>
  <c r="M384" i="1" s="1"/>
  <c r="N384" i="1" s="1"/>
  <c r="O384" i="1" s="1"/>
  <c r="R384" i="1" s="1"/>
  <c r="I343" i="16" l="1"/>
  <c r="J343" i="16" s="1"/>
  <c r="K343" i="16" s="1"/>
  <c r="I385" i="1"/>
  <c r="L343" i="16" l="1"/>
  <c r="M343" i="16" s="1"/>
  <c r="N343" i="16" s="1"/>
  <c r="O343" i="16" s="1"/>
  <c r="R343" i="16" s="1"/>
  <c r="J385" i="1"/>
  <c r="K385" i="1" s="1"/>
  <c r="L385" i="1" s="1"/>
  <c r="M385" i="1" s="1"/>
  <c r="N385" i="1" s="1"/>
  <c r="O385" i="1" s="1"/>
  <c r="R385" i="1" s="1"/>
  <c r="I344" i="16" l="1"/>
  <c r="J344" i="16" s="1"/>
  <c r="K344" i="16" s="1"/>
  <c r="I386" i="1"/>
  <c r="L344" i="16" l="1"/>
  <c r="M344" i="16" s="1"/>
  <c r="N344" i="16" s="1"/>
  <c r="O344" i="16" s="1"/>
  <c r="R344" i="16" s="1"/>
  <c r="J386" i="1"/>
  <c r="K386" i="1" s="1"/>
  <c r="L386" i="1" s="1"/>
  <c r="M386" i="1" s="1"/>
  <c r="N386" i="1" s="1"/>
  <c r="O386" i="1" s="1"/>
  <c r="R386" i="1" s="1"/>
  <c r="I345" i="16" l="1"/>
  <c r="J345" i="16" s="1"/>
  <c r="K345" i="16" s="1"/>
  <c r="I387" i="1"/>
  <c r="L345" i="16" l="1"/>
  <c r="M345" i="16" s="1"/>
  <c r="N345" i="16" s="1"/>
  <c r="O345" i="16" s="1"/>
  <c r="R345" i="16" s="1"/>
  <c r="J387" i="1"/>
  <c r="K387" i="1" s="1"/>
  <c r="L387" i="1" s="1"/>
  <c r="M387" i="1" s="1"/>
  <c r="N387" i="1" s="1"/>
  <c r="O387" i="1" s="1"/>
  <c r="R387" i="1" s="1"/>
  <c r="I346" i="16" l="1"/>
  <c r="J346" i="16" s="1"/>
  <c r="K346" i="16" s="1"/>
  <c r="I388" i="1"/>
  <c r="L346" i="16" l="1"/>
  <c r="M346" i="16" s="1"/>
  <c r="N346" i="16" s="1"/>
  <c r="O346" i="16" s="1"/>
  <c r="R346" i="16" s="1"/>
  <c r="J388" i="1"/>
  <c r="K388" i="1" s="1"/>
  <c r="L388" i="1" s="1"/>
  <c r="M388" i="1" s="1"/>
  <c r="N388" i="1" s="1"/>
  <c r="O388" i="1" s="1"/>
  <c r="R388" i="1" s="1"/>
  <c r="I347" i="16" l="1"/>
  <c r="J347" i="16" s="1"/>
  <c r="K347" i="16" s="1"/>
  <c r="I389" i="1"/>
  <c r="L347" i="16" l="1"/>
  <c r="M347" i="16" s="1"/>
  <c r="N347" i="16" s="1"/>
  <c r="O347" i="16" s="1"/>
  <c r="R347" i="16" s="1"/>
  <c r="J389" i="1"/>
  <c r="K389" i="1" s="1"/>
  <c r="L389" i="1" s="1"/>
  <c r="M389" i="1" s="1"/>
  <c r="N389" i="1" s="1"/>
  <c r="O389" i="1" s="1"/>
  <c r="I348" i="16" l="1"/>
  <c r="J348" i="16" s="1"/>
  <c r="K348" i="16" s="1"/>
  <c r="I390" i="1"/>
  <c r="R389" i="1"/>
  <c r="L348" i="16" l="1"/>
  <c r="M348" i="16" s="1"/>
  <c r="N348" i="16" s="1"/>
  <c r="O348" i="16" s="1"/>
  <c r="R348" i="16" s="1"/>
  <c r="J390" i="1"/>
  <c r="K390" i="1" s="1"/>
  <c r="L390" i="1" s="1"/>
  <c r="M390" i="1" s="1"/>
  <c r="N390" i="1" s="1"/>
  <c r="O390" i="1" s="1"/>
  <c r="R390" i="1" s="1"/>
  <c r="I349" i="16" l="1"/>
  <c r="J349" i="16" s="1"/>
  <c r="K349" i="16" s="1"/>
  <c r="I391" i="1"/>
  <c r="J391" i="1" s="1"/>
  <c r="L349" i="16" l="1"/>
  <c r="M349" i="16" s="1"/>
  <c r="N349" i="16" s="1"/>
  <c r="O349" i="16" s="1"/>
  <c r="R349" i="16" s="1"/>
  <c r="K391" i="1"/>
  <c r="I350" i="16" l="1"/>
  <c r="J350" i="16" s="1"/>
  <c r="K350" i="16" s="1"/>
  <c r="L391" i="1"/>
  <c r="M391" i="1" s="1"/>
  <c r="N391" i="1" s="1"/>
  <c r="O391" i="1" s="1"/>
  <c r="R391" i="1" s="1"/>
  <c r="L350" i="16" l="1"/>
  <c r="M350" i="16" s="1"/>
  <c r="N350" i="16" s="1"/>
  <c r="O350" i="16" s="1"/>
  <c r="R350" i="16" s="1"/>
  <c r="I392" i="1"/>
  <c r="I351" i="16" l="1"/>
  <c r="J351" i="16" s="1"/>
  <c r="K351" i="16" s="1"/>
  <c r="J392" i="1"/>
  <c r="K392" i="1" s="1"/>
  <c r="L392" i="1" s="1"/>
  <c r="M392" i="1" s="1"/>
  <c r="N392" i="1" s="1"/>
  <c r="O392" i="1" s="1"/>
  <c r="R392" i="1" s="1"/>
  <c r="L351" i="16" l="1"/>
  <c r="M351" i="16" s="1"/>
  <c r="N351" i="16" s="1"/>
  <c r="O351" i="16" s="1"/>
  <c r="R351" i="16" s="1"/>
  <c r="I393" i="1"/>
  <c r="J393" i="1" s="1"/>
  <c r="I352" i="16" l="1"/>
  <c r="J352" i="16" s="1"/>
  <c r="K352" i="16" s="1"/>
  <c r="K393" i="1"/>
  <c r="L352" i="16" l="1"/>
  <c r="M352" i="16" s="1"/>
  <c r="N352" i="16" s="1"/>
  <c r="O352" i="16" s="1"/>
  <c r="R352" i="16" s="1"/>
  <c r="L393" i="1"/>
  <c r="M393" i="1" s="1"/>
  <c r="N393" i="1" s="1"/>
  <c r="O393" i="1" s="1"/>
  <c r="R393" i="1" s="1"/>
  <c r="I353" i="16" l="1"/>
  <c r="J353" i="16" s="1"/>
  <c r="K353" i="16" s="1"/>
  <c r="I394" i="1"/>
  <c r="L353" i="16" l="1"/>
  <c r="M353" i="16" s="1"/>
  <c r="N353" i="16" s="1"/>
  <c r="O353" i="16" s="1"/>
  <c r="R353" i="16" s="1"/>
  <c r="J394" i="1"/>
  <c r="K394" i="1" s="1"/>
  <c r="L394" i="1" s="1"/>
  <c r="M394" i="1" s="1"/>
  <c r="N394" i="1" s="1"/>
  <c r="O394" i="1" s="1"/>
  <c r="R394" i="1" s="1"/>
  <c r="I354" i="16" l="1"/>
  <c r="J354" i="16" s="1"/>
  <c r="K354" i="16" s="1"/>
  <c r="I395" i="1"/>
  <c r="L354" i="16" l="1"/>
  <c r="M354" i="16" s="1"/>
  <c r="N354" i="16" s="1"/>
  <c r="O354" i="16" s="1"/>
  <c r="R354" i="16" s="1"/>
  <c r="J395" i="1"/>
  <c r="K395" i="1" s="1"/>
  <c r="I355" i="16" l="1"/>
  <c r="J355" i="16" s="1"/>
  <c r="K355" i="16" s="1"/>
  <c r="L395" i="1"/>
  <c r="M395" i="1" s="1"/>
  <c r="N395" i="1" s="1"/>
  <c r="O395" i="1" s="1"/>
  <c r="R395" i="1" s="1"/>
  <c r="L355" i="16" l="1"/>
  <c r="M355" i="16" s="1"/>
  <c r="N355" i="16" s="1"/>
  <c r="O355" i="16" s="1"/>
  <c r="R355" i="16" s="1"/>
  <c r="I396" i="1"/>
  <c r="J396" i="1" s="1"/>
  <c r="K396" i="1" s="1"/>
  <c r="I356" i="16" l="1"/>
  <c r="J356" i="16" s="1"/>
  <c r="K356" i="16" s="1"/>
  <c r="L396" i="1"/>
  <c r="M396" i="1" s="1"/>
  <c r="N396" i="1" s="1"/>
  <c r="O396" i="1" s="1"/>
  <c r="R396" i="1" s="1"/>
  <c r="L356" i="16" l="1"/>
  <c r="M356" i="16" s="1"/>
  <c r="N356" i="16" s="1"/>
  <c r="O356" i="16" s="1"/>
  <c r="R356" i="16" s="1"/>
  <c r="I397" i="1"/>
  <c r="J397" i="1" s="1"/>
  <c r="K397" i="1" s="1"/>
  <c r="I357" i="16" l="1"/>
  <c r="J357" i="16" s="1"/>
  <c r="K357" i="16" s="1"/>
  <c r="L397" i="1"/>
  <c r="M397" i="1" s="1"/>
  <c r="N397" i="1" s="1"/>
  <c r="O397" i="1" s="1"/>
  <c r="R397" i="1" s="1"/>
  <c r="L357" i="16" l="1"/>
  <c r="M357" i="16" s="1"/>
  <c r="N357" i="16" s="1"/>
  <c r="O357" i="16" s="1"/>
  <c r="R357" i="16" s="1"/>
  <c r="I398" i="1"/>
  <c r="J398" i="1" s="1"/>
  <c r="K398" i="1" s="1"/>
  <c r="I358" i="16" l="1"/>
  <c r="J358" i="16" s="1"/>
  <c r="K358" i="16" s="1"/>
  <c r="L398" i="1"/>
  <c r="M398" i="1" s="1"/>
  <c r="N398" i="1" s="1"/>
  <c r="O398" i="1" s="1"/>
  <c r="R398" i="1" s="1"/>
  <c r="L358" i="16" l="1"/>
  <c r="M358" i="16" s="1"/>
  <c r="N358" i="16" s="1"/>
  <c r="O358" i="16" s="1"/>
  <c r="R358" i="16" s="1"/>
  <c r="I399" i="1"/>
  <c r="J399" i="1" s="1"/>
  <c r="K399" i="1" s="1"/>
  <c r="I359" i="16" l="1"/>
  <c r="J359" i="16" s="1"/>
  <c r="K359" i="16" s="1"/>
  <c r="L399" i="1"/>
  <c r="M399" i="1" s="1"/>
  <c r="N399" i="1" s="1"/>
  <c r="O399" i="1" s="1"/>
  <c r="R399" i="1" s="1"/>
  <c r="L359" i="16" l="1"/>
  <c r="M359" i="16" s="1"/>
  <c r="N359" i="16" s="1"/>
  <c r="O359" i="16" s="1"/>
  <c r="R359" i="16" s="1"/>
  <c r="I400" i="1"/>
  <c r="J400" i="1" s="1"/>
  <c r="K400" i="1" s="1"/>
  <c r="I360" i="16" l="1"/>
  <c r="J360" i="16" s="1"/>
  <c r="K360" i="16" s="1"/>
  <c r="L400" i="1"/>
  <c r="M400" i="1" s="1"/>
  <c r="N400" i="1" s="1"/>
  <c r="O400" i="1" s="1"/>
  <c r="R400" i="1" s="1"/>
  <c r="L360" i="16" l="1"/>
  <c r="M360" i="16" s="1"/>
  <c r="N360" i="16" s="1"/>
  <c r="O360" i="16" s="1"/>
  <c r="R360" i="16" s="1"/>
  <c r="I401" i="1"/>
  <c r="J401" i="1" s="1"/>
  <c r="K401" i="1" s="1"/>
  <c r="L401" i="1" s="1"/>
  <c r="M401" i="1" s="1"/>
  <c r="N401" i="1" s="1"/>
  <c r="O401" i="1" s="1"/>
  <c r="O2" i="1" s="1"/>
  <c r="I361" i="16" l="1"/>
  <c r="J361" i="16" s="1"/>
  <c r="K361" i="16" s="1"/>
  <c r="R401" i="1"/>
  <c r="L361" i="16" l="1"/>
  <c r="M361" i="16" s="1"/>
  <c r="N361" i="16" s="1"/>
  <c r="O361" i="16" s="1"/>
  <c r="R361" i="16" s="1"/>
  <c r="D54" i="4"/>
  <c r="I362" i="16" l="1"/>
  <c r="J362" i="16" s="1"/>
  <c r="K362" i="16" s="1"/>
  <c r="E54" i="4"/>
  <c r="L362" i="16" l="1"/>
  <c r="M362" i="16" s="1"/>
  <c r="N362" i="16" s="1"/>
  <c r="O362" i="16" s="1"/>
  <c r="R362" i="16" s="1"/>
  <c r="F54" i="4"/>
  <c r="I363" i="16" l="1"/>
  <c r="J363" i="16" s="1"/>
  <c r="K363" i="16" s="1"/>
  <c r="G54" i="4"/>
  <c r="L363" i="16" l="1"/>
  <c r="M363" i="16" s="1"/>
  <c r="N363" i="16" s="1"/>
  <c r="O363" i="16" s="1"/>
  <c r="R363" i="16" s="1"/>
  <c r="H54" i="4"/>
  <c r="I364" i="16" l="1"/>
  <c r="J364" i="16" s="1"/>
  <c r="K364" i="16" s="1"/>
  <c r="I54" i="4"/>
  <c r="L364" i="16" l="1"/>
  <c r="M364" i="16" s="1"/>
  <c r="N364" i="16" s="1"/>
  <c r="O364" i="16" s="1"/>
  <c r="R364" i="16" s="1"/>
  <c r="J54" i="4"/>
  <c r="I365" i="16" l="1"/>
  <c r="J365" i="16" s="1"/>
  <c r="K365" i="16" s="1"/>
  <c r="K54" i="4"/>
  <c r="L365" i="16" l="1"/>
  <c r="M365" i="16" s="1"/>
  <c r="N365" i="16" s="1"/>
  <c r="O365" i="16" s="1"/>
  <c r="R365" i="16" s="1"/>
  <c r="L54" i="4"/>
  <c r="I366" i="16" l="1"/>
  <c r="J366" i="16" s="1"/>
  <c r="K366" i="16" s="1"/>
  <c r="M54" i="4"/>
  <c r="L366" i="16" l="1"/>
  <c r="M366" i="16" s="1"/>
  <c r="N366" i="16" s="1"/>
  <c r="O366" i="16" s="1"/>
  <c r="R366" i="16" s="1"/>
  <c r="N54" i="4"/>
  <c r="I367" i="16" l="1"/>
  <c r="J367" i="16" s="1"/>
  <c r="K367" i="16" s="1"/>
  <c r="O54" i="4"/>
  <c r="P54" i="4" s="1"/>
  <c r="L367" i="16" l="1"/>
  <c r="M367" i="16" s="1"/>
  <c r="N367" i="16" s="1"/>
  <c r="O367" i="16" s="1"/>
  <c r="R367" i="16" s="1"/>
  <c r="D55" i="4"/>
  <c r="I368" i="16" l="1"/>
  <c r="J368" i="16" s="1"/>
  <c r="K368" i="16" s="1"/>
  <c r="E55" i="4"/>
  <c r="L368" i="16" l="1"/>
  <c r="M368" i="16" s="1"/>
  <c r="N368" i="16" s="1"/>
  <c r="O368" i="16" s="1"/>
  <c r="R368" i="16" s="1"/>
  <c r="F55" i="4"/>
  <c r="I369" i="16" l="1"/>
  <c r="J369" i="16" s="1"/>
  <c r="K369" i="16" s="1"/>
  <c r="G55" i="4"/>
  <c r="L369" i="16" l="1"/>
  <c r="M369" i="16" s="1"/>
  <c r="N369" i="16" s="1"/>
  <c r="O369" i="16" s="1"/>
  <c r="R369" i="16" s="1"/>
  <c r="H55" i="4"/>
  <c r="I370" i="16" l="1"/>
  <c r="J370" i="16" s="1"/>
  <c r="K370" i="16" s="1"/>
  <c r="I55" i="4"/>
  <c r="L370" i="16" l="1"/>
  <c r="M370" i="16" s="1"/>
  <c r="N370" i="16" s="1"/>
  <c r="O370" i="16" s="1"/>
  <c r="R370" i="16" s="1"/>
  <c r="J55" i="4"/>
  <c r="I371" i="16" l="1"/>
  <c r="J371" i="16" s="1"/>
  <c r="K371" i="16" s="1"/>
  <c r="K55" i="4"/>
  <c r="L371" i="16" l="1"/>
  <c r="M371" i="16" s="1"/>
  <c r="N371" i="16" s="1"/>
  <c r="O371" i="16" s="1"/>
  <c r="R371" i="16" s="1"/>
  <c r="L55" i="4"/>
  <c r="I372" i="16" l="1"/>
  <c r="J372" i="16" s="1"/>
  <c r="K372" i="16" s="1"/>
  <c r="M55" i="4"/>
  <c r="L372" i="16" l="1"/>
  <c r="M372" i="16" s="1"/>
  <c r="N372" i="16" s="1"/>
  <c r="O372" i="16" s="1"/>
  <c r="R372" i="16" s="1"/>
  <c r="N55" i="4"/>
  <c r="I373" i="16" l="1"/>
  <c r="J373" i="16" s="1"/>
  <c r="K373" i="16" s="1"/>
  <c r="O55" i="4"/>
  <c r="P55" i="4" s="1"/>
  <c r="L373" i="16" l="1"/>
  <c r="M373" i="16" s="1"/>
  <c r="N373" i="16" s="1"/>
  <c r="O373" i="16" s="1"/>
  <c r="R373" i="16" s="1"/>
  <c r="D56" i="4"/>
  <c r="I374" i="16" l="1"/>
  <c r="J374" i="16" s="1"/>
  <c r="K374" i="16" s="1"/>
  <c r="E56" i="4"/>
  <c r="L374" i="16" l="1"/>
  <c r="M374" i="16" s="1"/>
  <c r="N374" i="16" s="1"/>
  <c r="O374" i="16" s="1"/>
  <c r="R374" i="16" s="1"/>
  <c r="F56" i="4"/>
  <c r="I375" i="16" l="1"/>
  <c r="J375" i="16" s="1"/>
  <c r="K375" i="16" s="1"/>
  <c r="G56" i="4"/>
  <c r="L375" i="16" l="1"/>
  <c r="M375" i="16" s="1"/>
  <c r="N375" i="16" s="1"/>
  <c r="O375" i="16" s="1"/>
  <c r="R375" i="16" s="1"/>
  <c r="H56" i="4"/>
  <c r="I376" i="16" l="1"/>
  <c r="J376" i="16" s="1"/>
  <c r="K376" i="16" s="1"/>
  <c r="I56" i="4"/>
  <c r="L376" i="16" l="1"/>
  <c r="M376" i="16" s="1"/>
  <c r="N376" i="16" s="1"/>
  <c r="O376" i="16" s="1"/>
  <c r="R376" i="16" s="1"/>
  <c r="J56" i="4"/>
  <c r="I377" i="16" l="1"/>
  <c r="J377" i="16" s="1"/>
  <c r="K377" i="16" s="1"/>
  <c r="K56" i="4"/>
  <c r="L377" i="16" l="1"/>
  <c r="M377" i="16" s="1"/>
  <c r="N377" i="16" s="1"/>
  <c r="O377" i="16" s="1"/>
  <c r="R377" i="16" s="1"/>
  <c r="L56" i="4"/>
  <c r="I378" i="16" l="1"/>
  <c r="J378" i="16" s="1"/>
  <c r="K378" i="16" s="1"/>
  <c r="M56" i="4"/>
  <c r="L378" i="16" l="1"/>
  <c r="M378" i="16" s="1"/>
  <c r="N378" i="16" s="1"/>
  <c r="O378" i="16" s="1"/>
  <c r="R378" i="16" s="1"/>
  <c r="N56" i="4"/>
  <c r="I379" i="16" l="1"/>
  <c r="J379" i="16" s="1"/>
  <c r="K379" i="16" s="1"/>
  <c r="O56" i="4"/>
  <c r="P56" i="4" s="1"/>
  <c r="L379" i="16" l="1"/>
  <c r="M379" i="16" s="1"/>
  <c r="N379" i="16" s="1"/>
  <c r="O379" i="16" s="1"/>
  <c r="R379" i="16" s="1"/>
  <c r="D57" i="4"/>
  <c r="I380" i="16" l="1"/>
  <c r="J380" i="16" s="1"/>
  <c r="K380" i="16" s="1"/>
  <c r="E57" i="4"/>
  <c r="L380" i="16" l="1"/>
  <c r="M380" i="16" s="1"/>
  <c r="N380" i="16" s="1"/>
  <c r="O380" i="16" s="1"/>
  <c r="R380" i="16" s="1"/>
  <c r="F57" i="4"/>
  <c r="I381" i="16" l="1"/>
  <c r="J381" i="16" s="1"/>
  <c r="K381" i="16" s="1"/>
  <c r="G57" i="4"/>
  <c r="L381" i="16" l="1"/>
  <c r="M381" i="16" s="1"/>
  <c r="N381" i="16" s="1"/>
  <c r="O381" i="16" s="1"/>
  <c r="R381" i="16" s="1"/>
  <c r="H57" i="4"/>
  <c r="I382" i="16" l="1"/>
  <c r="J382" i="16" s="1"/>
  <c r="K382" i="16" s="1"/>
  <c r="I57" i="4"/>
  <c r="L382" i="16" l="1"/>
  <c r="M382" i="16" s="1"/>
  <c r="N382" i="16" s="1"/>
  <c r="O382" i="16" s="1"/>
  <c r="R382" i="16" s="1"/>
  <c r="J57" i="4"/>
  <c r="I383" i="16" l="1"/>
  <c r="J383" i="16" s="1"/>
  <c r="K383" i="16" s="1"/>
  <c r="K57" i="4"/>
  <c r="L383" i="16" l="1"/>
  <c r="M383" i="16" s="1"/>
  <c r="N383" i="16" s="1"/>
  <c r="O383" i="16" s="1"/>
  <c r="R383" i="16" s="1"/>
  <c r="L57" i="4"/>
  <c r="I384" i="16" l="1"/>
  <c r="J384" i="16" s="1"/>
  <c r="K384" i="16" s="1"/>
  <c r="M57" i="4"/>
  <c r="L384" i="16" l="1"/>
  <c r="M384" i="16" s="1"/>
  <c r="N384" i="16" s="1"/>
  <c r="O384" i="16" s="1"/>
  <c r="R384" i="16" s="1"/>
  <c r="N57" i="4"/>
  <c r="I385" i="16" l="1"/>
  <c r="J385" i="16" s="1"/>
  <c r="K385" i="16" s="1"/>
  <c r="O57" i="4"/>
  <c r="P57" i="4" s="1"/>
  <c r="L385" i="16" l="1"/>
  <c r="M385" i="16" s="1"/>
  <c r="N385" i="16" s="1"/>
  <c r="O385" i="16" s="1"/>
  <c r="R385" i="16" s="1"/>
  <c r="D58" i="4"/>
  <c r="I386" i="16" l="1"/>
  <c r="J386" i="16" s="1"/>
  <c r="K386" i="16" s="1"/>
  <c r="E58" i="4"/>
  <c r="L386" i="16" l="1"/>
  <c r="M386" i="16" s="1"/>
  <c r="N386" i="16" s="1"/>
  <c r="O386" i="16" s="1"/>
  <c r="R386" i="16" s="1"/>
  <c r="F58" i="4"/>
  <c r="I387" i="16" l="1"/>
  <c r="J387" i="16" s="1"/>
  <c r="K387" i="16" s="1"/>
  <c r="G58" i="4"/>
  <c r="L387" i="16" l="1"/>
  <c r="M387" i="16" s="1"/>
  <c r="N387" i="16" s="1"/>
  <c r="O387" i="16" s="1"/>
  <c r="R387" i="16" s="1"/>
  <c r="H58" i="4"/>
  <c r="I388" i="16" l="1"/>
  <c r="J388" i="16" s="1"/>
  <c r="K388" i="16" s="1"/>
  <c r="I58" i="4"/>
  <c r="L388" i="16" l="1"/>
  <c r="M388" i="16" s="1"/>
  <c r="N388" i="16" s="1"/>
  <c r="O388" i="16" s="1"/>
  <c r="R388" i="16" s="1"/>
  <c r="J58" i="4"/>
  <c r="I389" i="16" l="1"/>
  <c r="J389" i="16" s="1"/>
  <c r="K389" i="16" s="1"/>
  <c r="K58" i="4"/>
  <c r="L389" i="16" l="1"/>
  <c r="M389" i="16" s="1"/>
  <c r="N389" i="16" s="1"/>
  <c r="O389" i="16" s="1"/>
  <c r="R389" i="16" s="1"/>
  <c r="L58" i="4"/>
  <c r="I390" i="16" l="1"/>
  <c r="J390" i="16" s="1"/>
  <c r="K390" i="16" s="1"/>
  <c r="M58" i="4"/>
  <c r="L390" i="16" l="1"/>
  <c r="M390" i="16" s="1"/>
  <c r="N390" i="16" s="1"/>
  <c r="O390" i="16" s="1"/>
  <c r="R390" i="16" s="1"/>
  <c r="N58" i="4"/>
  <c r="I391" i="16" l="1"/>
  <c r="J391" i="16" s="1"/>
  <c r="K391" i="16" s="1"/>
  <c r="O58" i="4"/>
  <c r="P58" i="4" s="1"/>
  <c r="L391" i="16" l="1"/>
  <c r="M391" i="16" s="1"/>
  <c r="N391" i="16" s="1"/>
  <c r="O391" i="16" s="1"/>
  <c r="R391" i="16" s="1"/>
  <c r="D59" i="4"/>
  <c r="I392" i="16" l="1"/>
  <c r="J392" i="16" s="1"/>
  <c r="K392" i="16" s="1"/>
  <c r="E59" i="4"/>
  <c r="L392" i="16" l="1"/>
  <c r="M392" i="16" s="1"/>
  <c r="N392" i="16" s="1"/>
  <c r="O392" i="16" s="1"/>
  <c r="R392" i="16" s="1"/>
  <c r="F59" i="4"/>
  <c r="I393" i="16" l="1"/>
  <c r="J393" i="16" s="1"/>
  <c r="K393" i="16" s="1"/>
  <c r="G59" i="4"/>
  <c r="L393" i="16" l="1"/>
  <c r="M393" i="16" s="1"/>
  <c r="N393" i="16" s="1"/>
  <c r="O393" i="16" s="1"/>
  <c r="R393" i="16" s="1"/>
  <c r="H59" i="4"/>
  <c r="I394" i="16" l="1"/>
  <c r="J394" i="16" s="1"/>
  <c r="I59" i="4"/>
  <c r="K394" i="16" l="1"/>
  <c r="L394" i="16" s="1"/>
  <c r="M394" i="16" s="1"/>
  <c r="N394" i="16" s="1"/>
  <c r="O394" i="16" s="1"/>
  <c r="R394" i="16" s="1"/>
  <c r="J59" i="4"/>
  <c r="I395" i="16" l="1"/>
  <c r="J395" i="16" s="1"/>
  <c r="K395" i="16" s="1"/>
  <c r="K59" i="4"/>
  <c r="L395" i="16" l="1"/>
  <c r="M395" i="16" s="1"/>
  <c r="N395" i="16" s="1"/>
  <c r="O395" i="16" s="1"/>
  <c r="R395" i="16" s="1"/>
  <c r="L59" i="4"/>
  <c r="I396" i="16" l="1"/>
  <c r="M59" i="4"/>
  <c r="J396" i="16" l="1"/>
  <c r="K396" i="16" s="1"/>
  <c r="N59" i="4"/>
  <c r="L396" i="16" l="1"/>
  <c r="M396" i="16" s="1"/>
  <c r="N396" i="16" s="1"/>
  <c r="O396" i="16" s="1"/>
  <c r="R396" i="16" s="1"/>
  <c r="O59" i="4"/>
  <c r="P59" i="4" s="1"/>
  <c r="I397" i="16" l="1"/>
  <c r="J397" i="16" s="1"/>
  <c r="K397" i="16" s="1"/>
  <c r="L397" i="16" s="1"/>
  <c r="M397" i="16" s="1"/>
  <c r="N397" i="16" s="1"/>
  <c r="O397" i="16" s="1"/>
  <c r="R397" i="16" s="1"/>
  <c r="D60" i="4"/>
  <c r="I398" i="16" l="1"/>
  <c r="E60" i="4"/>
  <c r="J398" i="16" l="1"/>
  <c r="K398" i="16" s="1"/>
  <c r="F60" i="4"/>
  <c r="L398" i="16" l="1"/>
  <c r="M398" i="16" s="1"/>
  <c r="N398" i="16" s="1"/>
  <c r="O398" i="16" s="1"/>
  <c r="R398" i="16" s="1"/>
  <c r="G60" i="4"/>
  <c r="I399" i="16" l="1"/>
  <c r="J399" i="16" s="1"/>
  <c r="H60" i="4"/>
  <c r="K399" i="16" l="1"/>
  <c r="L399" i="16" s="1"/>
  <c r="M399" i="16" s="1"/>
  <c r="N399" i="16" s="1"/>
  <c r="O399" i="16" s="1"/>
  <c r="R399" i="16" s="1"/>
  <c r="I60" i="4"/>
  <c r="I400" i="16" l="1"/>
  <c r="J400" i="16" s="1"/>
  <c r="K400" i="16" s="1"/>
  <c r="J60" i="4"/>
  <c r="L400" i="16" l="1"/>
  <c r="M400" i="16" s="1"/>
  <c r="N400" i="16" s="1"/>
  <c r="O400" i="16" s="1"/>
  <c r="R400" i="16" s="1"/>
  <c r="K60" i="4"/>
  <c r="I401" i="16" l="1"/>
  <c r="L60" i="4"/>
  <c r="J401" i="16" l="1"/>
  <c r="K401" i="16" s="1"/>
  <c r="L401" i="16" s="1"/>
  <c r="M401" i="16" s="1"/>
  <c r="N401" i="16" s="1"/>
  <c r="O401" i="16" s="1"/>
  <c r="M60" i="4"/>
  <c r="R401" i="16" l="1"/>
  <c r="A3" i="16" s="1"/>
  <c r="F2" i="16"/>
  <c r="N60" i="4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<sst xmlns="http://schemas.openxmlformats.org/spreadsheetml/2006/main" count="319" uniqueCount="183">
  <si>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</si>
  <si>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</si>
  <si>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</si>
  <si>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</si>
  <si>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</si>
  <si>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</si>
  <si>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</si>
  <si>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</si>
  <si>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</si>
  <si>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</si>
  <si>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</si>
  <si>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</si>
  <si>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</si>
  <si>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</si>
  <si>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</si>
  <si>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</si>
  <si>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Temperature :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</si>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</sst>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4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0.32746067366508541</c:v>
                </c:pt>
                <c:pt idx="4">
                  <c:v>8.4224904835639922E-3</c:v>
                </c:pt>
                <c:pt idx="5">
                  <c:v>0.7309618482774517</c:v>
                </c:pt>
                <c:pt idx="6">
                  <c:v>1.7264291652643831</c:v>
                </c:pt>
                <c:pt idx="7">
                  <c:v>0.27735599629656155</c:v>
                </c:pt>
                <c:pt idx="8">
                  <c:v>0.26281794624323718</c:v>
                </c:pt>
                <c:pt idx="9">
                  <c:v>0.24904193091126414</c:v>
                </c:pt>
                <c:pt idx="10">
                  <c:v>0.23598800705416745</c:v>
                </c:pt>
                <c:pt idx="11">
                  <c:v>0.2236183251134555</c:v>
                </c:pt>
                <c:pt idx="12">
                  <c:v>0.21189701947467679</c:v>
                </c:pt>
                <c:pt idx="13">
                  <c:v>0.20429572217197683</c:v>
                </c:pt>
                <c:pt idx="14">
                  <c:v>0.19026537586694126</c:v>
                </c:pt>
                <c:pt idx="15">
                  <c:v>0.18029231743408683</c:v>
                </c:pt>
                <c:pt idx="16">
                  <c:v>0.17084201251879669</c:v>
                </c:pt>
                <c:pt idx="17">
                  <c:v>0.16188706017461432</c:v>
                </c:pt>
                <c:pt idx="18">
                  <c:v>0.15340149571871706</c:v>
                </c:pt>
                <c:pt idx="19">
                  <c:v>0.14536071544790244</c:v>
                </c:pt>
                <c:pt idx="20">
                  <c:v>0.13774140530070428</c:v>
                </c:pt>
                <c:pt idx="21">
                  <c:v>0.13052147325879623</c:v>
                </c:pt>
                <c:pt idx="22">
                  <c:v>0.12367998529168163</c:v>
                </c:pt>
                <c:pt idx="23">
                  <c:v>0.11719710465894306</c:v>
                </c:pt>
                <c:pt idx="24">
                  <c:v>0.11105403439406009</c:v>
                </c:pt>
                <c:pt idx="25">
                  <c:v>0.1052329628030275</c:v>
                </c:pt>
                <c:pt idx="26">
                  <c:v>9.9717011819749624E-2</c:v>
                </c:pt>
                <c:pt idx="27">
                  <c:v>9.4490188068467248E-2</c:v>
                </c:pt>
                <c:pt idx="28">
                  <c:v>8.9537336491324546E-2</c:v>
                </c:pt>
                <c:pt idx="29">
                  <c:v>8.4844096406619884E-2</c:v>
                </c:pt>
                <c:pt idx="30">
                  <c:v>0.12456914416643136</c:v>
                </c:pt>
                <c:pt idx="31">
                  <c:v>7.6182732220193991E-2</c:v>
                </c:pt>
                <c:pt idx="32">
                  <c:v>7.2189494687907335E-2</c:v>
                </c:pt>
                <c:pt idx="33">
                  <c:v>6.8405568971101047E-2</c:v>
                </c:pt>
                <c:pt idx="34">
                  <c:v>6.4819983662303002E-2</c:v>
                </c:pt>
                <c:pt idx="35">
                  <c:v>6.1422342437591149E-2</c:v>
                </c:pt>
                <c:pt idx="36">
                  <c:v>5.8202793912686235E-2</c:v>
                </c:pt>
                <c:pt idx="37">
                  <c:v>5.5152003079084758E-2</c:v>
                </c:pt>
                <c:pt idx="38">
                  <c:v>1.2858296572429639</c:v>
                </c:pt>
                <c:pt idx="39">
                  <c:v>0.1203342896400382</c:v>
                </c:pt>
                <c:pt idx="40">
                  <c:v>0.11793951912715259</c:v>
                </c:pt>
                <c:pt idx="41">
                  <c:v>0.67072793438875145</c:v>
                </c:pt>
                <c:pt idx="42">
                  <c:v>0.16243393799955033</c:v>
                </c:pt>
                <c:pt idx="43">
                  <c:v>0.15391970808374544</c:v>
                </c:pt>
                <c:pt idx="44">
                  <c:v>0.14585176489811508</c:v>
                </c:pt>
                <c:pt idx="45">
                  <c:v>0.1382067156229328</c:v>
                </c:pt>
                <c:pt idx="46">
                  <c:v>0.13096239360984974</c:v>
                </c:pt>
                <c:pt idx="47">
                  <c:v>0.12409779411019665</c:v>
                </c:pt>
                <c:pt idx="48">
                  <c:v>0.11759301337218762</c:v>
                </c:pt>
                <c:pt idx="49">
                  <c:v>0.11142919093043968</c:v>
                </c:pt>
                <c:pt idx="50">
                  <c:v>0.10558845492047786</c:v>
                </c:pt>
                <c:pt idx="51">
                  <c:v>0.10005387025966618</c:v>
                </c:pt>
                <c:pt idx="52">
                  <c:v>9.4809389544316738E-2</c:v>
                </c:pt>
                <c:pt idx="53">
                  <c:v>8.9839806520603721E-2</c:v>
                </c:pt>
                <c:pt idx="54">
                  <c:v>8.5130711994372624E-2</c:v>
                </c:pt>
                <c:pt idx="55">
                  <c:v>1.0023707561490696</c:v>
                </c:pt>
                <c:pt idx="56">
                  <c:v>0.10353783408308417</c:v>
                </c:pt>
                <c:pt idx="57">
                  <c:v>9.8110735933371912E-2</c:v>
                </c:pt>
                <c:pt idx="58">
                  <c:v>9.2968107654866114E-2</c:v>
                </c:pt>
                <c:pt idx="59">
                  <c:v>8.8095038312589746E-2</c:v>
                </c:pt>
                <c:pt idx="60">
                  <c:v>8.3477398551635953E-2</c:v>
                </c:pt>
                <c:pt idx="61">
                  <c:v>7.9101799629421363E-2</c:v>
                </c:pt>
                <c:pt idx="62">
                  <c:v>7.4955554595328266E-2</c:v>
                </c:pt>
                <c:pt idx="63">
                  <c:v>0.93174187944992326</c:v>
                </c:pt>
                <c:pt idx="64">
                  <c:v>3.2077110276013387</c:v>
                </c:pt>
                <c:pt idx="65">
                  <c:v>0.59894134409173938</c:v>
                </c:pt>
                <c:pt idx="66">
                  <c:v>1.3627393301808786</c:v>
                </c:pt>
                <c:pt idx="67">
                  <c:v>0.83158728603880661</c:v>
                </c:pt>
                <c:pt idx="68">
                  <c:v>0.79521305202213854</c:v>
                </c:pt>
                <c:pt idx="69">
                  <c:v>0.75353071124810567</c:v>
                </c:pt>
                <c:pt idx="70">
                  <c:v>0.71403321581581436</c:v>
                </c:pt>
                <c:pt idx="71">
                  <c:v>0.67660604362600896</c:v>
                </c:pt>
                <c:pt idx="72">
                  <c:v>0.64114067543509012</c:v>
                </c:pt>
                <c:pt idx="73">
                  <c:v>0.60753428020601008</c:v>
                </c:pt>
                <c:pt idx="74">
                  <c:v>0.57568941695199405</c:v>
                </c:pt>
                <c:pt idx="75">
                  <c:v>3.8181986732393449</c:v>
                </c:pt>
                <c:pt idx="76">
                  <c:v>1.5988679294426054</c:v>
                </c:pt>
                <c:pt idx="77">
                  <c:v>1.060742148012549</c:v>
                </c:pt>
                <c:pt idx="78">
                  <c:v>1.0051416827354678</c:v>
                </c:pt>
                <c:pt idx="79">
                  <c:v>1.8724955687131564</c:v>
                </c:pt>
                <c:pt idx="80">
                  <c:v>0.93462360072865303</c:v>
                </c:pt>
                <c:pt idx="81">
                  <c:v>0.88563383714018928</c:v>
                </c:pt>
                <c:pt idx="82">
                  <c:v>0.83921194893448103</c:v>
                </c:pt>
                <c:pt idx="83">
                  <c:v>0.79522333689123526</c:v>
                </c:pt>
                <c:pt idx="84">
                  <c:v>0.75354045701963934</c:v>
                </c:pt>
                <c:pt idx="85">
                  <c:v>0.71404245074743011</c:v>
                </c:pt>
                <c:pt idx="86">
                  <c:v>0.93585374539028221</c:v>
                </c:pt>
                <c:pt idx="87">
                  <c:v>1.2776909978087203</c:v>
                </c:pt>
                <c:pt idx="88">
                  <c:v>0.66073339651426399</c:v>
                </c:pt>
                <c:pt idx="89">
                  <c:v>1.2336624838413017</c:v>
                </c:pt>
                <c:pt idx="90">
                  <c:v>0.63022845240408432</c:v>
                </c:pt>
                <c:pt idx="91">
                  <c:v>0.59719403847966723</c:v>
                </c:pt>
                <c:pt idx="92">
                  <c:v>0.56589117523209898</c:v>
                </c:pt>
                <c:pt idx="93">
                  <c:v>0.53622910071375263</c:v>
                </c:pt>
                <c:pt idx="94">
                  <c:v>0.50812181040700155</c:v>
                </c:pt>
                <c:pt idx="95">
                  <c:v>0.48148780785605561</c:v>
                </c:pt>
                <c:pt idx="96">
                  <c:v>0.45624986836982162</c:v>
                </c:pt>
                <c:pt idx="97">
                  <c:v>0.43233481511064914</c:v>
                </c:pt>
                <c:pt idx="98">
                  <c:v>0.40967330691973625</c:v>
                </c:pt>
                <c:pt idx="99">
                  <c:v>0.47877192156009868</c:v>
                </c:pt>
                <c:pt idx="100">
                  <c:v>0.69296213125492645</c:v>
                </c:pt>
                <c:pt idx="101">
                  <c:v>0.38831148975599594</c:v>
                </c:pt>
                <c:pt idx="102">
                  <c:v>0.36795753328945746</c:v>
                </c:pt>
                <c:pt idx="103">
                  <c:v>0.34867046141111924</c:v>
                </c:pt>
                <c:pt idx="104">
                  <c:v>0.33039435169005682</c:v>
                </c:pt>
                <c:pt idx="105">
                  <c:v>0.31307621295737265</c:v>
                </c:pt>
                <c:pt idx="106">
                  <c:v>0.29666583165949428</c:v>
                </c:pt>
                <c:pt idx="107">
                  <c:v>0.28111562626510567</c:v>
                </c:pt>
                <c:pt idx="108">
                  <c:v>0.26638050930356771</c:v>
                </c:pt>
                <c:pt idx="109">
                  <c:v>0.68219004093091073</c:v>
                </c:pt>
                <c:pt idx="110">
                  <c:v>0.23918688357165649</c:v>
                </c:pt>
                <c:pt idx="111">
                  <c:v>0.22664952749536921</c:v>
                </c:pt>
                <c:pt idx="112">
                  <c:v>0.21476933662411513</c:v>
                </c:pt>
                <c:pt idx="113">
                  <c:v>0.20351186461178436</c:v>
                </c:pt>
                <c:pt idx="114">
                  <c:v>0.1928444706715865</c:v>
                </c:pt>
                <c:pt idx="115">
                  <c:v>0.30130850923092256</c:v>
                </c:pt>
                <c:pt idx="116">
                  <c:v>0.17315781877043177</c:v>
                </c:pt>
                <c:pt idx="117">
                  <c:v>0.16408147980526547</c:v>
                </c:pt>
                <c:pt idx="118">
                  <c:v>0.15548089139872576</c:v>
                </c:pt>
                <c:pt idx="119">
                  <c:v>0.14733111633825346</c:v>
                </c:pt>
                <c:pt idx="120">
                  <c:v>0.13960852453444239</c:v>
                </c:pt>
                <c:pt idx="121">
                  <c:v>0.13229072450612675</c:v>
                </c:pt>
                <c:pt idx="122">
                  <c:v>0.12535649845678551</c:v>
                </c:pt>
                <c:pt idx="123">
                  <c:v>1.6750593459216161</c:v>
                </c:pt>
                <c:pt idx="124">
                  <c:v>0.47167697836759159</c:v>
                </c:pt>
                <c:pt idx="125">
                  <c:v>0.27003413933672726</c:v>
                </c:pt>
                <c:pt idx="126">
                  <c:v>0.25587987591281308</c:v>
                </c:pt>
                <c:pt idx="127">
                  <c:v>0.2424675304314437</c:v>
                </c:pt>
                <c:pt idx="128">
                  <c:v>0.22975821409869285</c:v>
                </c:pt>
                <c:pt idx="129">
                  <c:v>0.21771507653783162</c:v>
                </c:pt>
                <c:pt idx="130">
                  <c:v>0.20630319894249016</c:v>
                </c:pt>
                <c:pt idx="131">
                  <c:v>0.1954894928303644</c:v>
                </c:pt>
                <c:pt idx="132">
                  <c:v>0.18524260410390617</c:v>
                </c:pt>
                <c:pt idx="133">
                  <c:v>0.1755328221398228</c:v>
                </c:pt>
                <c:pt idx="134">
                  <c:v>0.16633199364379339</c:v>
                </c:pt>
                <c:pt idx="135">
                  <c:v>1.1196681654835572</c:v>
                </c:pt>
                <c:pt idx="136">
                  <c:v>0.18398521240045729</c:v>
                </c:pt>
                <c:pt idx="137">
                  <c:v>0.17434133859688047</c:v>
                </c:pt>
                <c:pt idx="138">
                  <c:v>0.76728781788297251</c:v>
                </c:pt>
                <c:pt idx="139">
                  <c:v>0.59621544243705993</c:v>
                </c:pt>
                <c:pt idx="140">
                  <c:v>0.18260863668207419</c:v>
                </c:pt>
                <c:pt idx="141">
                  <c:v>0.17303691825629078</c:v>
                </c:pt>
                <c:pt idx="142">
                  <c:v>0.16396691648141248</c:v>
                </c:pt>
                <c:pt idx="143">
                  <c:v>0.15537233309138113</c:v>
                </c:pt>
                <c:pt idx="144">
                  <c:v>0.14722824828504777</c:v>
                </c:pt>
                <c:pt idx="145">
                  <c:v>0.13951104847177001</c:v>
                </c:pt>
                <c:pt idx="146">
                  <c:v>1.283666057088741</c:v>
                </c:pt>
                <c:pt idx="147">
                  <c:v>0.18431385792249308</c:v>
                </c:pt>
                <c:pt idx="148">
                  <c:v>0.17567076532406303</c:v>
                </c:pt>
                <c:pt idx="149">
                  <c:v>0.1664627063194318</c:v>
                </c:pt>
                <c:pt idx="150">
                  <c:v>0.15773730218612395</c:v>
                </c:pt>
                <c:pt idx="151">
                  <c:v>0.14946925381118911</c:v>
                </c:pt>
                <c:pt idx="152">
                  <c:v>0.14163458817440711</c:v>
                </c:pt>
                <c:pt idx="153">
                  <c:v>0.13421058883905529</c:v>
                </c:pt>
                <c:pt idx="154">
                  <c:v>0.12717573008611147</c:v>
                </c:pt>
                <c:pt idx="155">
                  <c:v>0.12050961450091589</c:v>
                </c:pt>
                <c:pt idx="156">
                  <c:v>0.11419291383132646</c:v>
                </c:pt>
                <c:pt idx="157">
                  <c:v>0.83650780880033282</c:v>
                </c:pt>
                <c:pt idx="158">
                  <c:v>0.66027599649515389</c:v>
                </c:pt>
                <c:pt idx="159">
                  <c:v>0.58830454881701577</c:v>
                </c:pt>
                <c:pt idx="160">
                  <c:v>0.1857253393865336</c:v>
                </c:pt>
                <c:pt idx="161">
                  <c:v>0.17599025409461502</c:v>
                </c:pt>
                <c:pt idx="162">
                  <c:v>0.1667654485844105</c:v>
                </c:pt>
                <c:pt idx="163">
                  <c:v>0.24659646003601365</c:v>
                </c:pt>
                <c:pt idx="164">
                  <c:v>0.14974109043720579</c:v>
                </c:pt>
                <c:pt idx="165">
                  <c:v>0.14189217605683024</c:v>
                </c:pt>
                <c:pt idx="166">
                  <c:v>0.1344546748481539</c:v>
                </c:pt>
                <c:pt idx="167">
                  <c:v>0.12740702194377662</c:v>
                </c:pt>
                <c:pt idx="168">
                  <c:v>0.12072878283268451</c:v>
                </c:pt>
                <c:pt idx="169">
                  <c:v>0.11440059411084488</c:v>
                </c:pt>
                <c:pt idx="170">
                  <c:v>0.10840410733745212</c:v>
                </c:pt>
                <c:pt idx="171">
                  <c:v>0.1027219358340363</c:v>
                </c:pt>
                <c:pt idx="172">
                  <c:v>9.73376042721803E-2</c:v>
                </c:pt>
                <c:pt idx="173">
                  <c:v>9.2235500903675702E-2</c:v>
                </c:pt>
                <c:pt idx="174">
                  <c:v>8.7400832294610181E-2</c:v>
                </c:pt>
                <c:pt idx="175">
                  <c:v>8.2819580432138717E-2</c:v>
                </c:pt>
                <c:pt idx="176">
                  <c:v>7.8478462079570821E-2</c:v>
                </c:pt>
                <c:pt idx="177">
                  <c:v>7.4364890261924624E-2</c:v>
                </c:pt>
                <c:pt idx="178">
                  <c:v>7.0466937770276128E-2</c:v>
                </c:pt>
                <c:pt idx="179">
                  <c:v>6.6773302579085314E-2</c:v>
                </c:pt>
                <c:pt idx="180">
                  <c:v>6.3273275076227431E-2</c:v>
                </c:pt>
                <c:pt idx="181">
                  <c:v>5.9956707010713581E-2</c:v>
                </c:pt>
                <c:pt idx="182">
                  <c:v>0.46323607169820569</c:v>
                </c:pt>
                <c:pt idx="183">
                  <c:v>5.9000133218140349E-2</c:v>
                </c:pt>
                <c:pt idx="184">
                  <c:v>1.1072540727732654</c:v>
                </c:pt>
                <c:pt idx="185">
                  <c:v>0.37963671665381982</c:v>
                </c:pt>
                <c:pt idx="186">
                  <c:v>0.23853407207741742</c:v>
                </c:pt>
                <c:pt idx="187">
                  <c:v>0.22603093414065248</c:v>
                </c:pt>
                <c:pt idx="188">
                  <c:v>0.21418316781140798</c:v>
                </c:pt>
                <c:pt idx="189">
                  <c:v>0.20295642075780401</c:v>
                </c:pt>
                <c:pt idx="190">
                  <c:v>0.19231814127937655</c:v>
                </c:pt>
                <c:pt idx="191">
                  <c:v>0.18223748392415448</c:v>
                </c:pt>
                <c:pt idx="192">
                  <c:v>0.17268522005296558</c:v>
                </c:pt>
                <c:pt idx="193">
                  <c:v>0.16363365309165498</c:v>
                </c:pt>
                <c:pt idx="194">
                  <c:v>0.15505653822549159</c:v>
                </c:pt>
                <c:pt idx="195">
                  <c:v>0.14692900630291839</c:v>
                </c:pt>
                <c:pt idx="196">
                  <c:v>0.13922749172800702</c:v>
                </c:pt>
                <c:pt idx="197">
                  <c:v>0.13192966413254262</c:v>
                </c:pt>
                <c:pt idx="198">
                  <c:v>0.12501436362962373</c:v>
                </c:pt>
                <c:pt idx="199">
                  <c:v>0.1214338237571454</c:v>
                </c:pt>
                <c:pt idx="200">
                  <c:v>0.11225219186058168</c:v>
                </c:pt>
                <c:pt idx="201">
                  <c:v>0.10636831696458132</c:v>
                </c:pt>
                <c:pt idx="202">
                  <c:v>0.10079285461017999</c:v>
                </c:pt>
                <c:pt idx="203">
                  <c:v>9.5509638869737012E-2</c:v>
                </c:pt>
                <c:pt idx="204">
                  <c:v>9.0503351178092883E-2</c:v>
                </c:pt>
                <c:pt idx="205">
                  <c:v>8.5759475916734371E-2</c:v>
                </c:pt>
                <c:pt idx="206">
                  <c:v>8.1264258326085123E-2</c:v>
                </c:pt>
                <c:pt idx="207">
                  <c:v>7.700466462388994E-2</c:v>
                </c:pt>
                <c:pt idx="208">
                  <c:v>7.2968344214056249E-2</c:v>
                </c:pt>
                <c:pt idx="209">
                  <c:v>6.9143593876378764E-2</c:v>
                </c:pt>
                <c:pt idx="210">
                  <c:v>6.551932383331574E-2</c:v>
                </c:pt>
                <c:pt idx="211">
                  <c:v>6.2085025595428611E-2</c:v>
                </c:pt>
                <c:pt idx="212">
                  <c:v>5.8830741492253251E-2</c:v>
                </c:pt>
                <c:pt idx="213">
                  <c:v>5.5747035800258561E-2</c:v>
                </c:pt>
                <c:pt idx="214">
                  <c:v>5.2824967384178426E-2</c:v>
                </c:pt>
                <c:pt idx="215">
                  <c:v>5.0056063772391135E-2</c:v>
                </c:pt>
                <c:pt idx="216">
                  <c:v>4.7432296591178619E-2</c:v>
                </c:pt>
                <c:pt idx="217">
                  <c:v>0.2947183425827366</c:v>
                </c:pt>
                <c:pt idx="218">
                  <c:v>0.25221635541354565</c:v>
                </c:pt>
                <c:pt idx="219">
                  <c:v>9.3810358684759204E-2</c:v>
                </c:pt>
                <c:pt idx="220">
                  <c:v>0.48860639740666589</c:v>
                </c:pt>
                <c:pt idx="221">
                  <c:v>1.1567144031495609</c:v>
                </c:pt>
                <c:pt idx="222">
                  <c:v>0.6650213280568219</c:v>
                </c:pt>
                <c:pt idx="223">
                  <c:v>0.31477051626541647</c:v>
                </c:pt>
                <c:pt idx="224">
                  <c:v>0.29827132539923323</c:v>
                </c:pt>
                <c:pt idx="225">
                  <c:v>0.28263696552951223</c:v>
                </c:pt>
                <c:pt idx="226">
                  <c:v>0.26782210518160671</c:v>
                </c:pt>
                <c:pt idx="227">
                  <c:v>0.25378378900129356</c:v>
                </c:pt>
                <c:pt idx="228">
                  <c:v>0.52558693090278918</c:v>
                </c:pt>
                <c:pt idx="229">
                  <c:v>0.22787610756855498</c:v>
                </c:pt>
                <c:pt idx="230">
                  <c:v>0.21593162357677531</c:v>
                </c:pt>
                <c:pt idx="231">
                  <c:v>1.9551233640294536</c:v>
                </c:pt>
                <c:pt idx="232">
                  <c:v>0.95787110501721007</c:v>
                </c:pt>
                <c:pt idx="233">
                  <c:v>2.3512258913719544</c:v>
                </c:pt>
                <c:pt idx="234">
                  <c:v>1.1496223926757951</c:v>
                </c:pt>
                <c:pt idx="235">
                  <c:v>0.8212968234900383</c:v>
                </c:pt>
                <c:pt idx="236">
                  <c:v>0.7782472608774903</c:v>
                </c:pt>
                <c:pt idx="237">
                  <c:v>0.73745420868617628</c:v>
                </c:pt>
                <c:pt idx="238">
                  <c:v>0.69879938837916988</c:v>
                </c:pt>
                <c:pt idx="239">
                  <c:v>0.66217072117477971</c:v>
                </c:pt>
                <c:pt idx="240">
                  <c:v>0.62746200307664435</c:v>
                </c:pt>
                <c:pt idx="241">
                  <c:v>0.5945725969376342</c:v>
                </c:pt>
                <c:pt idx="242">
                  <c:v>1.6317937979920192</c:v>
                </c:pt>
                <c:pt idx="243">
                  <c:v>0.59915808591381448</c:v>
                </c:pt>
                <c:pt idx="244">
                  <c:v>0.57212776817803124</c:v>
                </c:pt>
                <c:pt idx="245">
                  <c:v>0.54213879284765698</c:v>
                </c:pt>
                <c:pt idx="246">
                  <c:v>0.51372173674824362</c:v>
                </c:pt>
                <c:pt idx="247">
                  <c:v>0.65563315616115436</c:v>
                </c:pt>
                <c:pt idx="248">
                  <c:v>1.1607823793184984</c:v>
                </c:pt>
                <c:pt idx="249">
                  <c:v>0.44253102758740581</c:v>
                </c:pt>
                <c:pt idx="250">
                  <c:v>0.4193350689093186</c:v>
                </c:pt>
                <c:pt idx="251">
                  <c:v>0.39735496282789307</c:v>
                </c:pt>
                <c:pt idx="252">
                  <c:v>0.37652697852013012</c:v>
                </c:pt>
                <c:pt idx="253">
                  <c:v>0.35679072571418891</c:v>
                </c:pt>
                <c:pt idx="254">
                  <c:v>1.1363816466161596</c:v>
                </c:pt>
                <c:pt idx="255">
                  <c:v>0.34511875670850251</c:v>
                </c:pt>
                <c:pt idx="256">
                  <c:v>0.32702881516635357</c:v>
                </c:pt>
                <c:pt idx="257">
                  <c:v>0.30988708631516182</c:v>
                </c:pt>
                <c:pt idx="258">
                  <c:v>0.29364386809783666</c:v>
                </c:pt>
                <c:pt idx="259">
                  <c:v>0.46629101456475192</c:v>
                </c:pt>
                <c:pt idx="260">
                  <c:v>0.26366704483700543</c:v>
                </c:pt>
                <c:pt idx="261">
                  <c:v>0.24984652266897608</c:v>
                </c:pt>
                <c:pt idx="262">
                  <c:v>0.23675042487152009</c:v>
                </c:pt>
                <c:pt idx="263">
                  <c:v>0.22434077960375476</c:v>
                </c:pt>
                <c:pt idx="264">
                  <c:v>0.21258160537846102</c:v>
                </c:pt>
                <c:pt idx="265">
                  <c:v>0.89574442443067015</c:v>
                </c:pt>
                <c:pt idx="266">
                  <c:v>0.82817172233924818</c:v>
                </c:pt>
                <c:pt idx="267">
                  <c:v>0.21099471113550849</c:v>
                </c:pt>
                <c:pt idx="268">
                  <c:v>0.19993509204512158</c:v>
                </c:pt>
                <c:pt idx="269">
                  <c:v>0.18945518025529298</c:v>
                </c:pt>
                <c:pt idx="270">
                  <c:v>0.89241877749371634</c:v>
                </c:pt>
                <c:pt idx="271">
                  <c:v>0.19252983695130174</c:v>
                </c:pt>
                <c:pt idx="272">
                  <c:v>0.18243808323502886</c:v>
                </c:pt>
                <c:pt idx="273">
                  <c:v>0.17287530463597719</c:v>
                </c:pt>
                <c:pt idx="274">
                  <c:v>0.16381377409277514</c:v>
                </c:pt>
                <c:pt idx="275">
                  <c:v>0.15522721790151009</c:v>
                </c:pt>
                <c:pt idx="276">
                  <c:v>0.14709073953571528</c:v>
                </c:pt>
                <c:pt idx="277">
                  <c:v>0.13938074745945153</c:v>
                </c:pt>
                <c:pt idx="278">
                  <c:v>0.13207488672417961</c:v>
                </c:pt>
                <c:pt idx="279">
                  <c:v>0.12515197415109</c:v>
                </c:pt>
                <c:pt idx="280">
                  <c:v>0.59987098660334803</c:v>
                </c:pt>
                <c:pt idx="281">
                  <c:v>0.13022831975835733</c:v>
                </c:pt>
                <c:pt idx="282">
                  <c:v>0.12340219789228107</c:v>
                </c:pt>
                <c:pt idx="283">
                  <c:v>0.11693387792226692</c:v>
                </c:pt>
                <c:pt idx="284">
                  <c:v>0.11080460510010832</c:v>
                </c:pt>
                <c:pt idx="285">
                  <c:v>0.10499660773717487</c:v>
                </c:pt>
                <c:pt idx="286">
                  <c:v>9.9493045675800987E-2</c:v>
                </c:pt>
                <c:pt idx="287">
                  <c:v>9.4277961461627785E-2</c:v>
                </c:pt>
                <c:pt idx="288">
                  <c:v>8.9336234075323137E-2</c:v>
                </c:pt>
                <c:pt idx="289">
                  <c:v>8.4653535089526416E-2</c:v>
                </c:pt>
                <c:pt idx="290">
                  <c:v>2.5170820550425672</c:v>
                </c:pt>
                <c:pt idx="291">
                  <c:v>0.30987444828387306</c:v>
                </c:pt>
                <c:pt idx="292">
                  <c:v>0.36316380656684566</c:v>
                </c:pt>
                <c:pt idx="293">
                  <c:v>0.35055486575343664</c:v>
                </c:pt>
                <c:pt idx="294">
                  <c:v>0.33477774443067021</c:v>
                </c:pt>
                <c:pt idx="295">
                  <c:v>0.31722984328463527</c:v>
                </c:pt>
                <c:pt idx="296">
                  <c:v>0.30060174293107733</c:v>
                </c:pt>
                <c:pt idx="297">
                  <c:v>0.28484523056717748</c:v>
                </c:pt>
                <c:pt idx="298">
                  <c:v>0.26991462053988063</c:v>
                </c:pt>
                <c:pt idx="299">
                  <c:v>0.25576662188137289</c:v>
                </c:pt>
                <c:pt idx="300">
                  <c:v>0.24236021278789416</c:v>
                </c:pt>
                <c:pt idx="301">
                  <c:v>0.22965652167794129</c:v>
                </c:pt>
                <c:pt idx="302">
                  <c:v>0.21761871448499231</c:v>
                </c:pt>
                <c:pt idx="303">
                  <c:v>0.20621188785795919</c:v>
                </c:pt>
                <c:pt idx="304">
                  <c:v>0.1954029679597068</c:v>
                </c:pt>
                <c:pt idx="305">
                  <c:v>0.18516061457020638</c:v>
                </c:pt>
                <c:pt idx="306">
                  <c:v>0.17545513021627274</c:v>
                </c:pt>
                <c:pt idx="307">
                  <c:v>0.16625837406440894</c:v>
                </c:pt>
                <c:pt idx="308">
                  <c:v>0.26598263122319193</c:v>
                </c:pt>
                <c:pt idx="309">
                  <c:v>0.14928578094592634</c:v>
                </c:pt>
                <c:pt idx="310">
                  <c:v>0.1414607323274682</c:v>
                </c:pt>
                <c:pt idx="311">
                  <c:v>0.13404584591932403</c:v>
                </c:pt>
                <c:pt idx="312">
                  <c:v>0.1270196224251991</c:v>
                </c:pt>
                <c:pt idx="313">
                  <c:v>0.1203616894681722</c:v>
                </c:pt>
                <c:pt idx="314">
                  <c:v>0.20435836021754661</c:v>
                </c:pt>
                <c:pt idx="315">
                  <c:v>0.10807448893531342</c:v>
                </c:pt>
                <c:pt idx="316">
                  <c:v>0.10240959489801615</c:v>
                </c:pt>
                <c:pt idx="317">
                  <c:v>0.36783656111966034</c:v>
                </c:pt>
                <c:pt idx="318">
                  <c:v>9.7725173086672085E-2</c:v>
                </c:pt>
                <c:pt idx="319">
                  <c:v>9.260275469019108E-2</c:v>
                </c:pt>
                <c:pt idx="320">
                  <c:v>8.7748835897239405E-2</c:v>
                </c:pt>
                <c:pt idx="321">
                  <c:v>8.3149342879497046E-2</c:v>
                </c:pt>
                <c:pt idx="322">
                  <c:v>7.8790939510454239E-2</c:v>
                </c:pt>
                <c:pt idx="323">
                  <c:v>7.4660988697612798E-2</c:v>
                </c:pt>
                <c:pt idx="324">
                  <c:v>7.0747515741520675E-2</c:v>
                </c:pt>
                <c:pt idx="325">
                  <c:v>6.703917361540046E-2</c:v>
                </c:pt>
                <c:pt idx="326">
                  <c:v>6.3525210064700494E-2</c:v>
                </c:pt>
                <c:pt idx="327">
                  <c:v>6.0195436431174726E-2</c:v>
                </c:pt>
                <c:pt idx="328">
                  <c:v>0.19515298375869966</c:v>
                </c:pt>
                <c:pt idx="329">
                  <c:v>0.20871842439570532</c:v>
                </c:pt>
                <c:pt idx="330">
                  <c:v>1.0162479027300526</c:v>
                </c:pt>
                <c:pt idx="331">
                  <c:v>0.61038722543682167</c:v>
                </c:pt>
                <c:pt idx="332">
                  <c:v>0.23784957960635594</c:v>
                </c:pt>
                <c:pt idx="333">
                  <c:v>0.22538232041725934</c:v>
                </c:pt>
                <c:pt idx="334">
                  <c:v>0.21356855219478688</c:v>
                </c:pt>
                <c:pt idx="335">
                  <c:v>0.20237402118380432</c:v>
                </c:pt>
                <c:pt idx="336">
                  <c:v>0.19176626909353828</c:v>
                </c:pt>
                <c:pt idx="337">
                  <c:v>1.0484583183026026</c:v>
                </c:pt>
                <c:pt idx="338">
                  <c:v>0.37209001934970981</c:v>
                </c:pt>
                <c:pt idx="339">
                  <c:v>0.18842797746247711</c:v>
                </c:pt>
                <c:pt idx="340">
                  <c:v>0.17855122915209587</c:v>
                </c:pt>
                <c:pt idx="341">
                  <c:v>0.16919218611298226</c:v>
                </c:pt>
                <c:pt idx="342">
                  <c:v>0.16032371201043624</c:v>
                </c:pt>
                <c:pt idx="343">
                  <c:v>0.15192009290335087</c:v>
                </c:pt>
                <c:pt idx="344">
                  <c:v>0.14395696268721869</c:v>
                </c:pt>
                <c:pt idx="345">
                  <c:v>0.13641123244515982</c:v>
                </c:pt>
                <c:pt idx="346">
                  <c:v>0.1292610235021272</c:v>
                </c:pt>
                <c:pt idx="347">
                  <c:v>0.12248560398818047</c:v>
                </c:pt>
                <c:pt idx="348">
                  <c:v>0.11606532872689559</c:v>
                </c:pt>
                <c:pt idx="349">
                  <c:v>0.10998158227461789</c:v>
                </c:pt>
                <c:pt idx="350">
                  <c:v>0.104216724945402</c:v>
                </c:pt>
                <c:pt idx="351">
                  <c:v>9.8754041665139444E-2</c:v>
                </c:pt>
                <c:pt idx="352">
                  <c:v>9.3577693506577311E-2</c:v>
                </c:pt>
                <c:pt idx="353">
                  <c:v>8.8672671764705085E-2</c:v>
                </c:pt>
                <c:pt idx="354">
                  <c:v>8.4024754439352256E-2</c:v>
                </c:pt>
                <c:pt idx="355">
                  <c:v>7.962046499881878E-2</c:v>
                </c:pt>
                <c:pt idx="356">
                  <c:v>7.5447033304974639E-2</c:v>
                </c:pt>
                <c:pt idx="357">
                  <c:v>7.149235858653176E-2</c:v>
                </c:pt>
                <c:pt idx="358">
                  <c:v>6.7744974353129858E-2</c:v>
                </c:pt>
                <c:pt idx="359">
                  <c:v>6.4194015148505715E-2</c:v>
                </c:pt>
                <c:pt idx="360">
                  <c:v>6.0829185046347198E-2</c:v>
                </c:pt>
                <c:pt idx="361">
                  <c:v>5.7640727797486607E-2</c:v>
                </c:pt>
                <c:pt idx="362">
                  <c:v>5.4619398541875724E-2</c:v>
                </c:pt>
                <c:pt idx="363">
                  <c:v>5.1756437003322164E-2</c:v>
                </c:pt>
                <c:pt idx="364">
                  <c:v>0.64325165818227914</c:v>
                </c:pt>
                <c:pt idx="365">
                  <c:v>0.35529312151061926</c:v>
                </c:pt>
                <c:pt idx="366">
                  <c:v>0.10786935061268757</c:v>
                </c:pt>
                <c:pt idx="367">
                  <c:v>0.10221520922268118</c:v>
                </c:pt>
                <c:pt idx="368">
                  <c:v>9.6857438531827073E-2</c:v>
                </c:pt>
                <c:pt idx="369">
                  <c:v>9.1780503804564623E-2</c:v>
                </c:pt>
                <c:pt idx="370">
                  <c:v>8.6969684582890464E-2</c:v>
                </c:pt>
                <c:pt idx="371">
                  <c:v>8.2411032004721677E-2</c:v>
                </c:pt>
                <c:pt idx="372">
                  <c:v>7.8091328359484083E-2</c:v>
                </c:pt>
                <c:pt idx="373">
                  <c:v>7.399804876365787E-2</c:v>
                </c:pt>
                <c:pt idx="374">
                  <c:v>7.0119324845159592E-2</c:v>
                </c:pt>
                <c:pt idx="375">
                  <c:v>6.6443910331264414E-2</c:v>
                </c:pt>
                <c:pt idx="376">
                  <c:v>6.2961148440291409E-2</c:v>
                </c:pt>
                <c:pt idx="377">
                  <c:v>5.9660940982504816E-2</c:v>
                </c:pt>
                <c:pt idx="378">
                  <c:v>0.75720364905792703</c:v>
                </c:pt>
                <c:pt idx="379">
                  <c:v>7.9563556665381868E-2</c:v>
                </c:pt>
                <c:pt idx="380">
                  <c:v>7.5393107911192928E-2</c:v>
                </c:pt>
                <c:pt idx="381">
                  <c:v>7.1441259776939353E-2</c:v>
                </c:pt>
                <c:pt idx="382">
                  <c:v>6.7696553967878159E-2</c:v>
                </c:pt>
                <c:pt idx="383">
                  <c:v>6.4148132793777193E-2</c:v>
                </c:pt>
                <c:pt idx="384">
                  <c:v>6.078570768728675E-2</c:v>
                </c:pt>
                <c:pt idx="385">
                  <c:v>5.7599529372469926E-2</c:v>
                </c:pt>
                <c:pt idx="386">
                  <c:v>5.458035959699651E-2</c:v>
                </c:pt>
                <c:pt idx="387">
                  <c:v>0.41855839524213734</c:v>
                </c:pt>
                <c:pt idx="388">
                  <c:v>4.9008488460199458E-2</c:v>
                </c:pt>
                <c:pt idx="389">
                  <c:v>4.6439631583889758E-2</c:v>
                </c:pt>
                <c:pt idx="390">
                  <c:v>4.40054253743992E-2</c:v>
                </c:pt>
                <c:pt idx="391">
                  <c:v>4.1698811905596482E-2</c:v>
                </c:pt>
                <c:pt idx="392">
                  <c:v>3.9513103203630939E-2</c:v>
                </c:pt>
                <c:pt idx="393">
                  <c:v>3.744196185530279E-2</c:v>
                </c:pt>
                <c:pt idx="394">
                  <c:v>3.547938263287622E-2</c:v>
                </c:pt>
                <c:pt idx="395">
                  <c:v>3.3619675082056648E-2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A-4FA0-B290-32E2B341551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0.98637716998090352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1.1071660255386706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1.0110040240266618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1.7199707587513768E-2</c:v>
                </c:pt>
                <c:pt idx="64">
                  <c:v>1.2448939870538374</c:v>
                </c:pt>
                <c:pt idx="65">
                  <c:v>0.19818753970157924</c:v>
                </c:pt>
                <c:pt idx="66">
                  <c:v>1.1501652945074543</c:v>
                </c:pt>
                <c:pt idx="67">
                  <c:v>0.12183126207822255</c:v>
                </c:pt>
                <c:pt idx="68">
                  <c:v>0.21147822283738529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1.9013494933106134</c:v>
                </c:pt>
                <c:pt idx="76">
                  <c:v>7.6210340710492863</c:v>
                </c:pt>
                <c:pt idx="77">
                  <c:v>2.3425480530933536</c:v>
                </c:pt>
                <c:pt idx="78">
                  <c:v>0.18007572640866693</c:v>
                </c:pt>
                <c:pt idx="79">
                  <c:v>0.83053739517282399</c:v>
                </c:pt>
                <c:pt idx="80">
                  <c:v>0.19479971851009908</c:v>
                </c:pt>
                <c:pt idx="81">
                  <c:v>7.8180489034153523E-3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0.16834865305354382</c:v>
                </c:pt>
                <c:pt idx="86">
                  <c:v>0.23845049155416814</c:v>
                </c:pt>
                <c:pt idx="87">
                  <c:v>0.35168189983863396</c:v>
                </c:pt>
                <c:pt idx="88">
                  <c:v>0.38086928241138462</c:v>
                </c:pt>
                <c:pt idx="89">
                  <c:v>1.7363886614485493</c:v>
                </c:pt>
                <c:pt idx="90">
                  <c:v>4.5474984454865953E-2</c:v>
                </c:pt>
                <c:pt idx="91">
                  <c:v>6.9580635240396649E-2</c:v>
                </c:pt>
                <c:pt idx="92">
                  <c:v>0.13681585580976868</c:v>
                </c:pt>
                <c:pt idx="93">
                  <c:v>2.9969187463092179E-3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4.5091900058598604</c:v>
                </c:pt>
                <c:pt idx="124">
                  <c:v>0.96735325098259284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6.4763414107742214</c:v>
                </c:pt>
                <c:pt idx="136">
                  <c:v>9.1210570539845782E-4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5.1468821947484381E-2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0.70792432820425999</c:v>
                </c:pt>
                <c:pt idx="158">
                  <c:v>0.2351929711777451</c:v>
                </c:pt>
                <c:pt idx="159">
                  <c:v>0.54126958574645623</c:v>
                </c:pt>
                <c:pt idx="160">
                  <c:v>0.15180044954131475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2.5278358121042972E-2</c:v>
                </c:pt>
                <c:pt idx="183">
                  <c:v>0</c:v>
                </c:pt>
                <c:pt idx="184">
                  <c:v>2.3584447525302976E-2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1.5391132274523682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2.7102569531839885E-2</c:v>
                </c:pt>
                <c:pt idx="217">
                  <c:v>3.9090244517076753E-3</c:v>
                </c:pt>
                <c:pt idx="218">
                  <c:v>9.1080269724788845E-2</c:v>
                </c:pt>
                <c:pt idx="219">
                  <c:v>0</c:v>
                </c:pt>
                <c:pt idx="220">
                  <c:v>5.0817317872199792E-3</c:v>
                </c:pt>
                <c:pt idx="221">
                  <c:v>0.35376671287954448</c:v>
                </c:pt>
                <c:pt idx="222">
                  <c:v>2.3454146710246049E-3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6.541100915857509E-2</c:v>
                </c:pt>
                <c:pt idx="229">
                  <c:v>0</c:v>
                </c:pt>
                <c:pt idx="230">
                  <c:v>0</c:v>
                </c:pt>
                <c:pt idx="231">
                  <c:v>0.43702893370091817</c:v>
                </c:pt>
                <c:pt idx="232">
                  <c:v>1.0365429837778188</c:v>
                </c:pt>
                <c:pt idx="233">
                  <c:v>2.1667722535815646</c:v>
                </c:pt>
                <c:pt idx="234">
                  <c:v>3.0534693000439237</c:v>
                </c:pt>
                <c:pt idx="235">
                  <c:v>1.3994307537113475</c:v>
                </c:pt>
                <c:pt idx="236">
                  <c:v>0.98351055204965121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1.8927279400199235</c:v>
                </c:pt>
                <c:pt idx="241">
                  <c:v>0.87558328527237461</c:v>
                </c:pt>
                <c:pt idx="242">
                  <c:v>3.7802128663555812</c:v>
                </c:pt>
                <c:pt idx="243">
                  <c:v>4.1419808105699154</c:v>
                </c:pt>
                <c:pt idx="244">
                  <c:v>2.4642164316048865</c:v>
                </c:pt>
                <c:pt idx="245">
                  <c:v>2.0762334189692235</c:v>
                </c:pt>
                <c:pt idx="246">
                  <c:v>1.9661301315996436</c:v>
                </c:pt>
                <c:pt idx="247">
                  <c:v>1.1167619147485977</c:v>
                </c:pt>
                <c:pt idx="248">
                  <c:v>2.0657473916006923</c:v>
                </c:pt>
                <c:pt idx="249">
                  <c:v>0.8441252031667803</c:v>
                </c:pt>
                <c:pt idx="250">
                  <c:v>0.76547999790279453</c:v>
                </c:pt>
                <c:pt idx="251">
                  <c:v>1.793110680018875</c:v>
                </c:pt>
                <c:pt idx="252">
                  <c:v>3.4761180726681697</c:v>
                </c:pt>
                <c:pt idx="253">
                  <c:v>4.2048969747811045</c:v>
                </c:pt>
                <c:pt idx="254">
                  <c:v>2.212551774760132</c:v>
                </c:pt>
                <c:pt idx="255">
                  <c:v>0.81791013474545171</c:v>
                </c:pt>
                <c:pt idx="256">
                  <c:v>1.0066586273790175</c:v>
                </c:pt>
                <c:pt idx="257">
                  <c:v>0.55575945053216591</c:v>
                </c:pt>
                <c:pt idx="258">
                  <c:v>8.3888218948251464E-2</c:v>
                </c:pt>
                <c:pt idx="259">
                  <c:v>0.75499397053426309</c:v>
                </c:pt>
                <c:pt idx="260">
                  <c:v>0.57673150526922878</c:v>
                </c:pt>
                <c:pt idx="261">
                  <c:v>0.2621506842132858</c:v>
                </c:pt>
                <c:pt idx="262">
                  <c:v>0</c:v>
                </c:pt>
                <c:pt idx="263">
                  <c:v>0.83888218948251458</c:v>
                </c:pt>
                <c:pt idx="264">
                  <c:v>1.7249515021234207</c:v>
                </c:pt>
                <c:pt idx="265">
                  <c:v>7.7439312116604633</c:v>
                </c:pt>
                <c:pt idx="266">
                  <c:v>4.425103549520264</c:v>
                </c:pt>
                <c:pt idx="267">
                  <c:v>1.4365857494888064</c:v>
                </c:pt>
                <c:pt idx="268">
                  <c:v>1.3893986263304148</c:v>
                </c:pt>
                <c:pt idx="269">
                  <c:v>1.0433597231688776</c:v>
                </c:pt>
                <c:pt idx="270">
                  <c:v>2.6739369789755152</c:v>
                </c:pt>
                <c:pt idx="271">
                  <c:v>1.4313427358045407</c:v>
                </c:pt>
                <c:pt idx="272">
                  <c:v>0.89131232632517188</c:v>
                </c:pt>
                <c:pt idx="273">
                  <c:v>0.35652493053006873</c:v>
                </c:pt>
                <c:pt idx="274">
                  <c:v>0.10486027368531432</c:v>
                </c:pt>
                <c:pt idx="275">
                  <c:v>-0.25690767052902014</c:v>
                </c:pt>
                <c:pt idx="276">
                  <c:v>0.6684842447438788</c:v>
                </c:pt>
                <c:pt idx="277">
                  <c:v>0.22544958842342577</c:v>
                </c:pt>
                <c:pt idx="278">
                  <c:v>0.40790646463587266</c:v>
                </c:pt>
                <c:pt idx="279">
                  <c:v>0.40476065642531328</c:v>
                </c:pt>
                <c:pt idx="280">
                  <c:v>1.0370681067477587</c:v>
                </c:pt>
                <c:pt idx="281">
                  <c:v>0.85513553190373837</c:v>
                </c:pt>
                <c:pt idx="282">
                  <c:v>0.45981230011010332</c:v>
                </c:pt>
                <c:pt idx="283">
                  <c:v>0.41262517695171191</c:v>
                </c:pt>
                <c:pt idx="284">
                  <c:v>0.14156136947517434</c:v>
                </c:pt>
                <c:pt idx="285">
                  <c:v>0</c:v>
                </c:pt>
                <c:pt idx="286">
                  <c:v>5.2430136842657165E-3</c:v>
                </c:pt>
                <c:pt idx="287">
                  <c:v>0</c:v>
                </c:pt>
                <c:pt idx="288">
                  <c:v>4.5614219053111729</c:v>
                </c:pt>
                <c:pt idx="289">
                  <c:v>7.3402191579720028E-2</c:v>
                </c:pt>
                <c:pt idx="290">
                  <c:v>7.1357416242856395</c:v>
                </c:pt>
                <c:pt idx="291">
                  <c:v>7.3402191579720028E-2</c:v>
                </c:pt>
                <c:pt idx="292">
                  <c:v>1.8298117758087349</c:v>
                </c:pt>
                <c:pt idx="293">
                  <c:v>0.91752739474650025</c:v>
                </c:pt>
                <c:pt idx="294">
                  <c:v>1.1954071200125833</c:v>
                </c:pt>
                <c:pt idx="295">
                  <c:v>0.31458082105594298</c:v>
                </c:pt>
                <c:pt idx="296">
                  <c:v>0.30933780737167726</c:v>
                </c:pt>
                <c:pt idx="297">
                  <c:v>0.12583232842237718</c:v>
                </c:pt>
                <c:pt idx="298">
                  <c:v>0.22020657473916011</c:v>
                </c:pt>
                <c:pt idx="299">
                  <c:v>0.23593561579195721</c:v>
                </c:pt>
                <c:pt idx="300">
                  <c:v>0.65013369684894873</c:v>
                </c:pt>
                <c:pt idx="301">
                  <c:v>0.39846904000419442</c:v>
                </c:pt>
                <c:pt idx="302">
                  <c:v>0.3198238347402087</c:v>
                </c:pt>
                <c:pt idx="303">
                  <c:v>0.1310753421066429</c:v>
                </c:pt>
                <c:pt idx="304">
                  <c:v>0.19399150631783149</c:v>
                </c:pt>
                <c:pt idx="305">
                  <c:v>0.54003040947936876</c:v>
                </c:pt>
                <c:pt idx="306">
                  <c:v>0.48760027263671157</c:v>
                </c:pt>
                <c:pt idx="307">
                  <c:v>1.0486027368531433E-2</c:v>
                </c:pt>
                <c:pt idx="308">
                  <c:v>6.2916164211188591E-2</c:v>
                </c:pt>
                <c:pt idx="309">
                  <c:v>0</c:v>
                </c:pt>
                <c:pt idx="310">
                  <c:v>7.8645205263985746E-2</c:v>
                </c:pt>
                <c:pt idx="311">
                  <c:v>8.9131232632517182E-2</c:v>
                </c:pt>
                <c:pt idx="312">
                  <c:v>0.16777643789650434</c:v>
                </c:pt>
                <c:pt idx="313">
                  <c:v>0.55051643684789997</c:v>
                </c:pt>
                <c:pt idx="314">
                  <c:v>2.2125517747601311</c:v>
                </c:pt>
                <c:pt idx="315">
                  <c:v>1.7668956115975465</c:v>
                </c:pt>
                <c:pt idx="316">
                  <c:v>0.70780684737587174</c:v>
                </c:pt>
                <c:pt idx="317">
                  <c:v>0.98044355895768887</c:v>
                </c:pt>
                <c:pt idx="318">
                  <c:v>0.34079588947727157</c:v>
                </c:pt>
                <c:pt idx="319">
                  <c:v>2.6215068421328581E-2</c:v>
                </c:pt>
                <c:pt idx="320">
                  <c:v>0.15729041052797149</c:v>
                </c:pt>
                <c:pt idx="321">
                  <c:v>0.14680438315944006</c:v>
                </c:pt>
                <c:pt idx="322">
                  <c:v>1.0486027368531433E-2</c:v>
                </c:pt>
                <c:pt idx="323">
                  <c:v>2.0972054737062866E-2</c:v>
                </c:pt>
                <c:pt idx="324">
                  <c:v>2.0972054737062866E-2</c:v>
                </c:pt>
                <c:pt idx="325">
                  <c:v>2.0972054737062866E-2</c:v>
                </c:pt>
                <c:pt idx="326">
                  <c:v>0.28836575263461439</c:v>
                </c:pt>
                <c:pt idx="327">
                  <c:v>0.71829287474440318</c:v>
                </c:pt>
                <c:pt idx="328">
                  <c:v>1.3369684894877576</c:v>
                </c:pt>
                <c:pt idx="329">
                  <c:v>0.98568657264195547</c:v>
                </c:pt>
                <c:pt idx="330">
                  <c:v>1.6515493105437009</c:v>
                </c:pt>
                <c:pt idx="331">
                  <c:v>1.2897813663293662</c:v>
                </c:pt>
                <c:pt idx="332">
                  <c:v>0.13631835579090862</c:v>
                </c:pt>
                <c:pt idx="333">
                  <c:v>0.51905835474230588</c:v>
                </c:pt>
                <c:pt idx="334">
                  <c:v>0.62916164211188597</c:v>
                </c:pt>
                <c:pt idx="335">
                  <c:v>0.16777643789650445</c:v>
                </c:pt>
                <c:pt idx="336">
                  <c:v>0.40371205368846014</c:v>
                </c:pt>
                <c:pt idx="337">
                  <c:v>1.1796780789597863</c:v>
                </c:pt>
                <c:pt idx="338">
                  <c:v>0.98568657264195458</c:v>
                </c:pt>
                <c:pt idx="339">
                  <c:v>0.41419808105699157</c:v>
                </c:pt>
                <c:pt idx="340">
                  <c:v>0.37749698526713155</c:v>
                </c:pt>
                <c:pt idx="341">
                  <c:v>0.37749698526713155</c:v>
                </c:pt>
                <c:pt idx="342">
                  <c:v>0.12058931473811148</c:v>
                </c:pt>
                <c:pt idx="343">
                  <c:v>0.16777643789650293</c:v>
                </c:pt>
                <c:pt idx="344">
                  <c:v>7.8645205263985746E-2</c:v>
                </c:pt>
                <c:pt idx="345">
                  <c:v>8.3888218948251464E-2</c:v>
                </c:pt>
                <c:pt idx="346">
                  <c:v>5.2430136842657165E-3</c:v>
                </c:pt>
                <c:pt idx="347">
                  <c:v>6.8159177895454309E-2</c:v>
                </c:pt>
                <c:pt idx="348">
                  <c:v>3.1458082105594296E-2</c:v>
                </c:pt>
                <c:pt idx="349">
                  <c:v>9.4374246316782887E-2</c:v>
                </c:pt>
                <c:pt idx="350">
                  <c:v>0.47187123158391442</c:v>
                </c:pt>
                <c:pt idx="351">
                  <c:v>0.72877890211293461</c:v>
                </c:pt>
                <c:pt idx="352">
                  <c:v>0.34079588947727157</c:v>
                </c:pt>
                <c:pt idx="353">
                  <c:v>7.8645205263985746E-2</c:v>
                </c:pt>
                <c:pt idx="354">
                  <c:v>8.3888218948251464E-2</c:v>
                </c:pt>
                <c:pt idx="355">
                  <c:v>0.3198238347402087</c:v>
                </c:pt>
                <c:pt idx="356">
                  <c:v>1.3369684894877576</c:v>
                </c:pt>
                <c:pt idx="357">
                  <c:v>1.0486027368531433E-2</c:v>
                </c:pt>
                <c:pt idx="358">
                  <c:v>4.1944109474125732E-2</c:v>
                </c:pt>
                <c:pt idx="359">
                  <c:v>0</c:v>
                </c:pt>
                <c:pt idx="360">
                  <c:v>0</c:v>
                </c:pt>
                <c:pt idx="361">
                  <c:v>2.0972054737062866E-2</c:v>
                </c:pt>
                <c:pt idx="362">
                  <c:v>9.4374246316782887E-2</c:v>
                </c:pt>
                <c:pt idx="363">
                  <c:v>0.30933780737167726</c:v>
                </c:pt>
                <c:pt idx="364">
                  <c:v>1.4680438315944007</c:v>
                </c:pt>
                <c:pt idx="365">
                  <c:v>0.72353588842866889</c:v>
                </c:pt>
                <c:pt idx="366">
                  <c:v>1.1377339694856605</c:v>
                </c:pt>
                <c:pt idx="367">
                  <c:v>0.19399150631783149</c:v>
                </c:pt>
                <c:pt idx="368">
                  <c:v>8.3888218948251464E-2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0.10486027368531432</c:v>
                </c:pt>
                <c:pt idx="375">
                  <c:v>0.49808630000524301</c:v>
                </c:pt>
                <c:pt idx="376">
                  <c:v>4.7187123158391443E-2</c:v>
                </c:pt>
                <c:pt idx="377">
                  <c:v>2.6215068421328581E-2</c:v>
                </c:pt>
                <c:pt idx="378">
                  <c:v>0.60294657369055749</c:v>
                </c:pt>
                <c:pt idx="379">
                  <c:v>0.24117862947622296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2.548104650553138</c:v>
                </c:pt>
                <c:pt idx="388">
                  <c:v>0.3932260263199287</c:v>
                </c:pt>
                <c:pt idx="389">
                  <c:v>0.79169506632412312</c:v>
                </c:pt>
                <c:pt idx="390">
                  <c:v>0.28836575263461439</c:v>
                </c:pt>
                <c:pt idx="391">
                  <c:v>9.9617260001048605E-2</c:v>
                </c:pt>
                <c:pt idx="392">
                  <c:v>0.99617260001048602</c:v>
                </c:pt>
                <c:pt idx="393">
                  <c:v>5.2430136842657165E-3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A-4FA0-B290-32E2B341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0.32746067366508541</c:v>
                </c:pt>
                <c:pt idx="4">
                  <c:v>8.4224904835639922E-3</c:v>
                </c:pt>
                <c:pt idx="5">
                  <c:v>0.7309618482774517</c:v>
                </c:pt>
                <c:pt idx="6">
                  <c:v>1.7264291652643831</c:v>
                </c:pt>
                <c:pt idx="7">
                  <c:v>0.27735599629656155</c:v>
                </c:pt>
                <c:pt idx="8">
                  <c:v>0.26281794624323718</c:v>
                </c:pt>
                <c:pt idx="9">
                  <c:v>0.24904193091126414</c:v>
                </c:pt>
                <c:pt idx="10">
                  <c:v>0.23598800705416745</c:v>
                </c:pt>
                <c:pt idx="11">
                  <c:v>0.2236183251134555</c:v>
                </c:pt>
                <c:pt idx="12">
                  <c:v>0.21189701947467679</c:v>
                </c:pt>
                <c:pt idx="13">
                  <c:v>0.20429572217197683</c:v>
                </c:pt>
                <c:pt idx="14">
                  <c:v>0.19026537586694126</c:v>
                </c:pt>
                <c:pt idx="15">
                  <c:v>0.18029231743408683</c:v>
                </c:pt>
                <c:pt idx="16">
                  <c:v>0.17084201251879669</c:v>
                </c:pt>
                <c:pt idx="17">
                  <c:v>0.16188706017461432</c:v>
                </c:pt>
                <c:pt idx="18">
                  <c:v>0.15340149571871706</c:v>
                </c:pt>
                <c:pt idx="19">
                  <c:v>0.14536071544790244</c:v>
                </c:pt>
                <c:pt idx="20">
                  <c:v>0.13774140530070428</c:v>
                </c:pt>
                <c:pt idx="21">
                  <c:v>0.13052147325879623</c:v>
                </c:pt>
                <c:pt idx="22">
                  <c:v>0.12367998529168163</c:v>
                </c:pt>
                <c:pt idx="23">
                  <c:v>0.11719710465894306</c:v>
                </c:pt>
                <c:pt idx="24">
                  <c:v>0.11105403439406009</c:v>
                </c:pt>
                <c:pt idx="25">
                  <c:v>0.1052329628030275</c:v>
                </c:pt>
                <c:pt idx="26">
                  <c:v>9.9717011819749624E-2</c:v>
                </c:pt>
                <c:pt idx="27">
                  <c:v>9.4490188068467248E-2</c:v>
                </c:pt>
                <c:pt idx="28">
                  <c:v>8.9537336491324546E-2</c:v>
                </c:pt>
                <c:pt idx="29">
                  <c:v>8.4844096406619884E-2</c:v>
                </c:pt>
                <c:pt idx="30">
                  <c:v>0.12456914416643136</c:v>
                </c:pt>
                <c:pt idx="31">
                  <c:v>7.6182732220193991E-2</c:v>
                </c:pt>
                <c:pt idx="32">
                  <c:v>7.2189494687907335E-2</c:v>
                </c:pt>
                <c:pt idx="33">
                  <c:v>6.8405568971101047E-2</c:v>
                </c:pt>
                <c:pt idx="34">
                  <c:v>6.4819983662303002E-2</c:v>
                </c:pt>
                <c:pt idx="35">
                  <c:v>6.1422342437591149E-2</c:v>
                </c:pt>
                <c:pt idx="36">
                  <c:v>5.8202793912686235E-2</c:v>
                </c:pt>
                <c:pt idx="37">
                  <c:v>5.5152003079084758E-2</c:v>
                </c:pt>
                <c:pt idx="38">
                  <c:v>1.2858296572429639</c:v>
                </c:pt>
                <c:pt idx="39">
                  <c:v>0.1203342896400382</c:v>
                </c:pt>
                <c:pt idx="40">
                  <c:v>0.11793951912715259</c:v>
                </c:pt>
                <c:pt idx="41">
                  <c:v>0.67072793438875145</c:v>
                </c:pt>
                <c:pt idx="42">
                  <c:v>0.16243393799955033</c:v>
                </c:pt>
                <c:pt idx="43">
                  <c:v>0.15391970808374544</c:v>
                </c:pt>
                <c:pt idx="44">
                  <c:v>0.14585176489811508</c:v>
                </c:pt>
                <c:pt idx="45">
                  <c:v>0.1382067156229328</c:v>
                </c:pt>
                <c:pt idx="46">
                  <c:v>0.13096239360984974</c:v>
                </c:pt>
                <c:pt idx="47">
                  <c:v>0.12409779411019665</c:v>
                </c:pt>
                <c:pt idx="48">
                  <c:v>0.11759301337218762</c:v>
                </c:pt>
                <c:pt idx="49">
                  <c:v>0.11142919093043968</c:v>
                </c:pt>
                <c:pt idx="50">
                  <c:v>0.10558845492047786</c:v>
                </c:pt>
                <c:pt idx="51">
                  <c:v>0.10005387025966618</c:v>
                </c:pt>
                <c:pt idx="52">
                  <c:v>9.4809389544316738E-2</c:v>
                </c:pt>
                <c:pt idx="53">
                  <c:v>8.9839806520603721E-2</c:v>
                </c:pt>
                <c:pt idx="54">
                  <c:v>8.5130711994372624E-2</c:v>
                </c:pt>
                <c:pt idx="55">
                  <c:v>1.0023707561490696</c:v>
                </c:pt>
                <c:pt idx="56">
                  <c:v>0.10353783408308417</c:v>
                </c:pt>
                <c:pt idx="57">
                  <c:v>9.8110735933371912E-2</c:v>
                </c:pt>
                <c:pt idx="58">
                  <c:v>9.2968107654866114E-2</c:v>
                </c:pt>
                <c:pt idx="59">
                  <c:v>8.8095038312589746E-2</c:v>
                </c:pt>
                <c:pt idx="60">
                  <c:v>8.3477398551635953E-2</c:v>
                </c:pt>
                <c:pt idx="61">
                  <c:v>7.9101799629421363E-2</c:v>
                </c:pt>
                <c:pt idx="62">
                  <c:v>7.4955554595328266E-2</c:v>
                </c:pt>
                <c:pt idx="63">
                  <c:v>0.93174187944992326</c:v>
                </c:pt>
                <c:pt idx="64">
                  <c:v>3.2077110276013387</c:v>
                </c:pt>
                <c:pt idx="65">
                  <c:v>0.59894134409173938</c:v>
                </c:pt>
                <c:pt idx="66">
                  <c:v>1.3627393301808786</c:v>
                </c:pt>
                <c:pt idx="67">
                  <c:v>0.83158728603880661</c:v>
                </c:pt>
                <c:pt idx="68">
                  <c:v>0.79521305202213854</c:v>
                </c:pt>
                <c:pt idx="69">
                  <c:v>0.75353071124810567</c:v>
                </c:pt>
                <c:pt idx="70">
                  <c:v>0.71403321581581436</c:v>
                </c:pt>
                <c:pt idx="71">
                  <c:v>0.67660604362600896</c:v>
                </c:pt>
                <c:pt idx="72">
                  <c:v>0.64114067543509012</c:v>
                </c:pt>
                <c:pt idx="73">
                  <c:v>0.60753428020601008</c:v>
                </c:pt>
                <c:pt idx="74">
                  <c:v>0.57568941695199405</c:v>
                </c:pt>
                <c:pt idx="75">
                  <c:v>3.8181986732393449</c:v>
                </c:pt>
                <c:pt idx="76">
                  <c:v>1.5988679294426054</c:v>
                </c:pt>
                <c:pt idx="77">
                  <c:v>1.060742148012549</c:v>
                </c:pt>
                <c:pt idx="78">
                  <c:v>1.0051416827354678</c:v>
                </c:pt>
                <c:pt idx="79">
                  <c:v>1.8724955687131564</c:v>
                </c:pt>
                <c:pt idx="80">
                  <c:v>0.93462360072865303</c:v>
                </c:pt>
                <c:pt idx="81">
                  <c:v>0.88563383714018928</c:v>
                </c:pt>
                <c:pt idx="82">
                  <c:v>0.83921194893448103</c:v>
                </c:pt>
                <c:pt idx="83">
                  <c:v>0.79522333689123526</c:v>
                </c:pt>
                <c:pt idx="84">
                  <c:v>0.75354045701963934</c:v>
                </c:pt>
                <c:pt idx="85">
                  <c:v>0.71404245074743011</c:v>
                </c:pt>
                <c:pt idx="86">
                  <c:v>0.93585374539028221</c:v>
                </c:pt>
                <c:pt idx="87">
                  <c:v>1.2776909978087203</c:v>
                </c:pt>
                <c:pt idx="88">
                  <c:v>0.66073339651426399</c:v>
                </c:pt>
                <c:pt idx="89">
                  <c:v>1.2336624838413017</c:v>
                </c:pt>
                <c:pt idx="90">
                  <c:v>0.63022845240408432</c:v>
                </c:pt>
                <c:pt idx="91">
                  <c:v>0.59719403847966723</c:v>
                </c:pt>
                <c:pt idx="92">
                  <c:v>0.56589117523209898</c:v>
                </c:pt>
                <c:pt idx="93">
                  <c:v>0.53622910071375263</c:v>
                </c:pt>
                <c:pt idx="94">
                  <c:v>0.50812181040700155</c:v>
                </c:pt>
                <c:pt idx="95">
                  <c:v>0.48148780785605561</c:v>
                </c:pt>
                <c:pt idx="96">
                  <c:v>0.45624986836982162</c:v>
                </c:pt>
                <c:pt idx="97">
                  <c:v>0.43233481511064914</c:v>
                </c:pt>
                <c:pt idx="98">
                  <c:v>0.40967330691973625</c:v>
                </c:pt>
                <c:pt idx="99">
                  <c:v>0.47877192156009868</c:v>
                </c:pt>
                <c:pt idx="100">
                  <c:v>0.69296213125492645</c:v>
                </c:pt>
                <c:pt idx="101">
                  <c:v>0.38831148975599594</c:v>
                </c:pt>
                <c:pt idx="102">
                  <c:v>0.36795753328945746</c:v>
                </c:pt>
                <c:pt idx="103">
                  <c:v>0.34867046141111924</c:v>
                </c:pt>
                <c:pt idx="104">
                  <c:v>0.33039435169005682</c:v>
                </c:pt>
                <c:pt idx="105">
                  <c:v>0.31307621295737265</c:v>
                </c:pt>
                <c:pt idx="106">
                  <c:v>0.29666583165949428</c:v>
                </c:pt>
                <c:pt idx="107">
                  <c:v>0.28111562626510567</c:v>
                </c:pt>
                <c:pt idx="108">
                  <c:v>0.26638050930356771</c:v>
                </c:pt>
                <c:pt idx="109">
                  <c:v>0.68219004093091073</c:v>
                </c:pt>
                <c:pt idx="110">
                  <c:v>0.23918688357165649</c:v>
                </c:pt>
                <c:pt idx="111">
                  <c:v>0.22664952749536921</c:v>
                </c:pt>
                <c:pt idx="112">
                  <c:v>0.21476933662411513</c:v>
                </c:pt>
                <c:pt idx="113">
                  <c:v>0.20351186461178436</c:v>
                </c:pt>
                <c:pt idx="114">
                  <c:v>0.1928444706715865</c:v>
                </c:pt>
                <c:pt idx="115">
                  <c:v>0.30130850923092256</c:v>
                </c:pt>
                <c:pt idx="116">
                  <c:v>0.17315781877043177</c:v>
                </c:pt>
                <c:pt idx="117">
                  <c:v>0.16408147980526547</c:v>
                </c:pt>
                <c:pt idx="118">
                  <c:v>0.15548089139872576</c:v>
                </c:pt>
                <c:pt idx="119">
                  <c:v>0.14733111633825346</c:v>
                </c:pt>
                <c:pt idx="120">
                  <c:v>0.13960852453444239</c:v>
                </c:pt>
                <c:pt idx="121">
                  <c:v>0.13229072450612675</c:v>
                </c:pt>
                <c:pt idx="122">
                  <c:v>0.12535649845678551</c:v>
                </c:pt>
                <c:pt idx="123">
                  <c:v>1.6750593459216161</c:v>
                </c:pt>
                <c:pt idx="124">
                  <c:v>0.47167697836759159</c:v>
                </c:pt>
                <c:pt idx="125">
                  <c:v>0.27003413933672726</c:v>
                </c:pt>
                <c:pt idx="126">
                  <c:v>0.25587987591281308</c:v>
                </c:pt>
                <c:pt idx="127">
                  <c:v>0.2424675304314437</c:v>
                </c:pt>
                <c:pt idx="128">
                  <c:v>0.22975821409869285</c:v>
                </c:pt>
                <c:pt idx="129">
                  <c:v>0.21771507653783162</c:v>
                </c:pt>
                <c:pt idx="130">
                  <c:v>0.20630319894249016</c:v>
                </c:pt>
                <c:pt idx="131">
                  <c:v>0.1954894928303644</c:v>
                </c:pt>
                <c:pt idx="132">
                  <c:v>0.18524260410390617</c:v>
                </c:pt>
                <c:pt idx="133">
                  <c:v>0.1755328221398228</c:v>
                </c:pt>
                <c:pt idx="134">
                  <c:v>0.16633199364379339</c:v>
                </c:pt>
                <c:pt idx="135">
                  <c:v>1.1196681654835572</c:v>
                </c:pt>
                <c:pt idx="136">
                  <c:v>0.18398521240045729</c:v>
                </c:pt>
                <c:pt idx="137">
                  <c:v>0.17434133859688047</c:v>
                </c:pt>
                <c:pt idx="138">
                  <c:v>0.76728781788297251</c:v>
                </c:pt>
                <c:pt idx="139">
                  <c:v>0.59621544243705993</c:v>
                </c:pt>
                <c:pt idx="140">
                  <c:v>0.18260863668207419</c:v>
                </c:pt>
                <c:pt idx="141">
                  <c:v>0.17303691825629078</c:v>
                </c:pt>
                <c:pt idx="142">
                  <c:v>0.16396691648141248</c:v>
                </c:pt>
                <c:pt idx="143">
                  <c:v>0.15537233309138113</c:v>
                </c:pt>
                <c:pt idx="144">
                  <c:v>0.14722824828504777</c:v>
                </c:pt>
                <c:pt idx="145">
                  <c:v>0.13951104847177001</c:v>
                </c:pt>
                <c:pt idx="146">
                  <c:v>1.283666057088741</c:v>
                </c:pt>
                <c:pt idx="147">
                  <c:v>0.18431385792249308</c:v>
                </c:pt>
                <c:pt idx="148">
                  <c:v>0.17567076532406303</c:v>
                </c:pt>
                <c:pt idx="149">
                  <c:v>0.1664627063194318</c:v>
                </c:pt>
                <c:pt idx="150">
                  <c:v>0.15773730218612395</c:v>
                </c:pt>
                <c:pt idx="151">
                  <c:v>0.14946925381118911</c:v>
                </c:pt>
                <c:pt idx="152">
                  <c:v>0.14163458817440711</c:v>
                </c:pt>
                <c:pt idx="153">
                  <c:v>0.13421058883905529</c:v>
                </c:pt>
                <c:pt idx="154">
                  <c:v>0.12717573008611147</c:v>
                </c:pt>
                <c:pt idx="155">
                  <c:v>0.12050961450091589</c:v>
                </c:pt>
                <c:pt idx="156">
                  <c:v>0.11419291383132646</c:v>
                </c:pt>
                <c:pt idx="157">
                  <c:v>0.83650780880033282</c:v>
                </c:pt>
                <c:pt idx="158">
                  <c:v>0.66027599649515389</c:v>
                </c:pt>
                <c:pt idx="159">
                  <c:v>0.58830454881701577</c:v>
                </c:pt>
                <c:pt idx="160">
                  <c:v>0.1857253393865336</c:v>
                </c:pt>
                <c:pt idx="161">
                  <c:v>0.17599025409461502</c:v>
                </c:pt>
                <c:pt idx="162">
                  <c:v>0.1667654485844105</c:v>
                </c:pt>
                <c:pt idx="163">
                  <c:v>0.24659646003601365</c:v>
                </c:pt>
                <c:pt idx="164">
                  <c:v>0.14974109043720579</c:v>
                </c:pt>
                <c:pt idx="165">
                  <c:v>0.14189217605683024</c:v>
                </c:pt>
                <c:pt idx="166">
                  <c:v>0.1344546748481539</c:v>
                </c:pt>
                <c:pt idx="167">
                  <c:v>0.12740702194377662</c:v>
                </c:pt>
                <c:pt idx="168">
                  <c:v>0.12072878283268451</c:v>
                </c:pt>
                <c:pt idx="169">
                  <c:v>0.11440059411084488</c:v>
                </c:pt>
                <c:pt idx="170">
                  <c:v>0.10840410733745212</c:v>
                </c:pt>
                <c:pt idx="171">
                  <c:v>0.1027219358340363</c:v>
                </c:pt>
                <c:pt idx="172">
                  <c:v>9.73376042721803E-2</c:v>
                </c:pt>
                <c:pt idx="173">
                  <c:v>9.2235500903675702E-2</c:v>
                </c:pt>
                <c:pt idx="174">
                  <c:v>8.7400832294610181E-2</c:v>
                </c:pt>
                <c:pt idx="175">
                  <c:v>8.2819580432138717E-2</c:v>
                </c:pt>
                <c:pt idx="176">
                  <c:v>7.8478462079570821E-2</c:v>
                </c:pt>
                <c:pt idx="177">
                  <c:v>7.4364890261924624E-2</c:v>
                </c:pt>
                <c:pt idx="178">
                  <c:v>7.0466937770276128E-2</c:v>
                </c:pt>
                <c:pt idx="179">
                  <c:v>6.6773302579085314E-2</c:v>
                </c:pt>
                <c:pt idx="180">
                  <c:v>6.3273275076227431E-2</c:v>
                </c:pt>
                <c:pt idx="181">
                  <c:v>5.9956707010713581E-2</c:v>
                </c:pt>
                <c:pt idx="182">
                  <c:v>0.46323607169820569</c:v>
                </c:pt>
                <c:pt idx="183">
                  <c:v>5.9000133218140349E-2</c:v>
                </c:pt>
                <c:pt idx="184">
                  <c:v>1.1072540727732654</c:v>
                </c:pt>
                <c:pt idx="185">
                  <c:v>0.37963671665381982</c:v>
                </c:pt>
                <c:pt idx="186">
                  <c:v>0.23853407207741742</c:v>
                </c:pt>
                <c:pt idx="187">
                  <c:v>0.22603093414065248</c:v>
                </c:pt>
                <c:pt idx="188">
                  <c:v>0.21418316781140798</c:v>
                </c:pt>
                <c:pt idx="189">
                  <c:v>0.20295642075780401</c:v>
                </c:pt>
                <c:pt idx="190">
                  <c:v>0.19231814127937655</c:v>
                </c:pt>
                <c:pt idx="191">
                  <c:v>0.18223748392415448</c:v>
                </c:pt>
                <c:pt idx="192">
                  <c:v>0.17268522005296558</c:v>
                </c:pt>
                <c:pt idx="193">
                  <c:v>0.16363365309165498</c:v>
                </c:pt>
                <c:pt idx="194">
                  <c:v>0.15505653822549159</c:v>
                </c:pt>
                <c:pt idx="195">
                  <c:v>0.14692900630291839</c:v>
                </c:pt>
                <c:pt idx="196">
                  <c:v>0.13922749172800702</c:v>
                </c:pt>
                <c:pt idx="197">
                  <c:v>0.13192966413254262</c:v>
                </c:pt>
                <c:pt idx="198">
                  <c:v>0.12501436362962373</c:v>
                </c:pt>
                <c:pt idx="199">
                  <c:v>0.1214338237571454</c:v>
                </c:pt>
                <c:pt idx="200">
                  <c:v>0.11225219186058168</c:v>
                </c:pt>
                <c:pt idx="201">
                  <c:v>0.10636831696458132</c:v>
                </c:pt>
                <c:pt idx="202">
                  <c:v>0.10079285461017999</c:v>
                </c:pt>
                <c:pt idx="203">
                  <c:v>9.5509638869737012E-2</c:v>
                </c:pt>
                <c:pt idx="204">
                  <c:v>9.0503351178092883E-2</c:v>
                </c:pt>
                <c:pt idx="205">
                  <c:v>8.5759475916734371E-2</c:v>
                </c:pt>
                <c:pt idx="206">
                  <c:v>8.1264258326085123E-2</c:v>
                </c:pt>
                <c:pt idx="207">
                  <c:v>7.700466462388994E-2</c:v>
                </c:pt>
                <c:pt idx="208">
                  <c:v>7.2968344214056249E-2</c:v>
                </c:pt>
                <c:pt idx="209">
                  <c:v>6.9143593876378764E-2</c:v>
                </c:pt>
                <c:pt idx="210">
                  <c:v>6.551932383331574E-2</c:v>
                </c:pt>
                <c:pt idx="211">
                  <c:v>6.2085025595428611E-2</c:v>
                </c:pt>
                <c:pt idx="212">
                  <c:v>5.8830741492253251E-2</c:v>
                </c:pt>
                <c:pt idx="213">
                  <c:v>5.5747035800258561E-2</c:v>
                </c:pt>
                <c:pt idx="214">
                  <c:v>5.2824967384178426E-2</c:v>
                </c:pt>
                <c:pt idx="215">
                  <c:v>5.0056063772391135E-2</c:v>
                </c:pt>
                <c:pt idx="216">
                  <c:v>4.7432296591178619E-2</c:v>
                </c:pt>
                <c:pt idx="217">
                  <c:v>0.2947183425827366</c:v>
                </c:pt>
                <c:pt idx="218">
                  <c:v>0.25221635541354565</c:v>
                </c:pt>
                <c:pt idx="219">
                  <c:v>9.3810358684759204E-2</c:v>
                </c:pt>
                <c:pt idx="220">
                  <c:v>0.48860639740666589</c:v>
                </c:pt>
                <c:pt idx="221">
                  <c:v>1.1567144031495609</c:v>
                </c:pt>
                <c:pt idx="222">
                  <c:v>0.6650213280568219</c:v>
                </c:pt>
                <c:pt idx="223">
                  <c:v>0.31477051626541647</c:v>
                </c:pt>
                <c:pt idx="224">
                  <c:v>0.29827132539923323</c:v>
                </c:pt>
                <c:pt idx="225">
                  <c:v>0.28263696552951223</c:v>
                </c:pt>
                <c:pt idx="226">
                  <c:v>0.26782210518160671</c:v>
                </c:pt>
                <c:pt idx="227">
                  <c:v>0.25378378900129356</c:v>
                </c:pt>
                <c:pt idx="228">
                  <c:v>0.52558693090278918</c:v>
                </c:pt>
                <c:pt idx="229">
                  <c:v>0.22787610756855498</c:v>
                </c:pt>
                <c:pt idx="230">
                  <c:v>0.21593162357677531</c:v>
                </c:pt>
                <c:pt idx="231">
                  <c:v>1.9551233640294536</c:v>
                </c:pt>
                <c:pt idx="232">
                  <c:v>0.95787110501721007</c:v>
                </c:pt>
                <c:pt idx="233">
                  <c:v>2.3512258913719544</c:v>
                </c:pt>
                <c:pt idx="234">
                  <c:v>1.1496223926757951</c:v>
                </c:pt>
                <c:pt idx="235">
                  <c:v>0.8212968234900383</c:v>
                </c:pt>
                <c:pt idx="236">
                  <c:v>0.7782472608774903</c:v>
                </c:pt>
                <c:pt idx="237">
                  <c:v>0.73745420868617628</c:v>
                </c:pt>
                <c:pt idx="238">
                  <c:v>0.69879938837916988</c:v>
                </c:pt>
                <c:pt idx="239">
                  <c:v>0.66217072117477971</c:v>
                </c:pt>
                <c:pt idx="240">
                  <c:v>0.62746200307664435</c:v>
                </c:pt>
                <c:pt idx="241">
                  <c:v>0.5945725969376342</c:v>
                </c:pt>
                <c:pt idx="242">
                  <c:v>1.6317937979920192</c:v>
                </c:pt>
                <c:pt idx="243">
                  <c:v>0.59915808591381448</c:v>
                </c:pt>
                <c:pt idx="244">
                  <c:v>0.57212776817803124</c:v>
                </c:pt>
                <c:pt idx="245">
                  <c:v>0.54213879284765698</c:v>
                </c:pt>
                <c:pt idx="246">
                  <c:v>0.51372173674824362</c:v>
                </c:pt>
                <c:pt idx="247">
                  <c:v>0.65563315616115436</c:v>
                </c:pt>
                <c:pt idx="248">
                  <c:v>1.1607823793184984</c:v>
                </c:pt>
                <c:pt idx="249">
                  <c:v>0.44253102758740581</c:v>
                </c:pt>
                <c:pt idx="250">
                  <c:v>0.4193350689093186</c:v>
                </c:pt>
                <c:pt idx="251">
                  <c:v>0.39735496282789307</c:v>
                </c:pt>
                <c:pt idx="252">
                  <c:v>0.37652697852013012</c:v>
                </c:pt>
                <c:pt idx="253">
                  <c:v>0.35679072571418891</c:v>
                </c:pt>
                <c:pt idx="254">
                  <c:v>1.1363816466161596</c:v>
                </c:pt>
                <c:pt idx="255">
                  <c:v>0.34511875670850251</c:v>
                </c:pt>
                <c:pt idx="256">
                  <c:v>0.32702881516635357</c:v>
                </c:pt>
                <c:pt idx="257">
                  <c:v>0.30988708631516182</c:v>
                </c:pt>
                <c:pt idx="258">
                  <c:v>0.29364386809783666</c:v>
                </c:pt>
                <c:pt idx="259">
                  <c:v>0.46629101456475192</c:v>
                </c:pt>
                <c:pt idx="260">
                  <c:v>0.26366704483700543</c:v>
                </c:pt>
                <c:pt idx="261">
                  <c:v>0.24984652266897608</c:v>
                </c:pt>
                <c:pt idx="262">
                  <c:v>0.23675042487152009</c:v>
                </c:pt>
                <c:pt idx="263">
                  <c:v>0.22434077960375476</c:v>
                </c:pt>
                <c:pt idx="264">
                  <c:v>0.21258160537846102</c:v>
                </c:pt>
                <c:pt idx="265">
                  <c:v>0.89574442443067015</c:v>
                </c:pt>
                <c:pt idx="266">
                  <c:v>0.82817172233924818</c:v>
                </c:pt>
                <c:pt idx="267">
                  <c:v>0.21099471113550849</c:v>
                </c:pt>
                <c:pt idx="268">
                  <c:v>0.19993509204512158</c:v>
                </c:pt>
                <c:pt idx="269">
                  <c:v>0.18945518025529298</c:v>
                </c:pt>
                <c:pt idx="270">
                  <c:v>0.89241877749371634</c:v>
                </c:pt>
                <c:pt idx="271">
                  <c:v>0.19252983695130174</c:v>
                </c:pt>
                <c:pt idx="272">
                  <c:v>0.18243808323502886</c:v>
                </c:pt>
                <c:pt idx="273">
                  <c:v>0.17287530463597719</c:v>
                </c:pt>
                <c:pt idx="274">
                  <c:v>0.16381377409277514</c:v>
                </c:pt>
                <c:pt idx="275">
                  <c:v>0.15522721790151009</c:v>
                </c:pt>
                <c:pt idx="276">
                  <c:v>0.14709073953571528</c:v>
                </c:pt>
                <c:pt idx="277">
                  <c:v>0.13938074745945153</c:v>
                </c:pt>
                <c:pt idx="278">
                  <c:v>0.13207488672417961</c:v>
                </c:pt>
                <c:pt idx="279">
                  <c:v>0.12515197415109</c:v>
                </c:pt>
                <c:pt idx="280">
                  <c:v>0.59987098660334803</c:v>
                </c:pt>
                <c:pt idx="281">
                  <c:v>0.13022831975835733</c:v>
                </c:pt>
                <c:pt idx="282">
                  <c:v>0.12340219789228107</c:v>
                </c:pt>
                <c:pt idx="283">
                  <c:v>0.11693387792226692</c:v>
                </c:pt>
                <c:pt idx="284">
                  <c:v>0.11080460510010832</c:v>
                </c:pt>
                <c:pt idx="285">
                  <c:v>0.10499660773717487</c:v>
                </c:pt>
                <c:pt idx="286">
                  <c:v>9.9493045675800987E-2</c:v>
                </c:pt>
                <c:pt idx="287">
                  <c:v>9.4277961461627785E-2</c:v>
                </c:pt>
                <c:pt idx="288">
                  <c:v>8.9336234075323137E-2</c:v>
                </c:pt>
                <c:pt idx="289">
                  <c:v>8.4653535089526416E-2</c:v>
                </c:pt>
                <c:pt idx="290">
                  <c:v>2.5170820550425672</c:v>
                </c:pt>
                <c:pt idx="291">
                  <c:v>0.30987444828387306</c:v>
                </c:pt>
                <c:pt idx="292">
                  <c:v>0.36316380656684566</c:v>
                </c:pt>
                <c:pt idx="293">
                  <c:v>0.35055486575343664</c:v>
                </c:pt>
                <c:pt idx="294">
                  <c:v>0.33477774443067021</c:v>
                </c:pt>
                <c:pt idx="295">
                  <c:v>0.31722984328463527</c:v>
                </c:pt>
                <c:pt idx="296">
                  <c:v>0.30060174293107733</c:v>
                </c:pt>
                <c:pt idx="297">
                  <c:v>0.28484523056717748</c:v>
                </c:pt>
                <c:pt idx="298">
                  <c:v>0.26991462053988063</c:v>
                </c:pt>
                <c:pt idx="299">
                  <c:v>0.25576662188137289</c:v>
                </c:pt>
                <c:pt idx="300">
                  <c:v>0.24236021278789416</c:v>
                </c:pt>
                <c:pt idx="301">
                  <c:v>0.22965652167794129</c:v>
                </c:pt>
                <c:pt idx="302">
                  <c:v>0.21761871448499231</c:v>
                </c:pt>
                <c:pt idx="303">
                  <c:v>0.20621188785795919</c:v>
                </c:pt>
                <c:pt idx="304">
                  <c:v>0.1954029679597068</c:v>
                </c:pt>
                <c:pt idx="305">
                  <c:v>0.18516061457020638</c:v>
                </c:pt>
                <c:pt idx="306">
                  <c:v>0.17545513021627274</c:v>
                </c:pt>
                <c:pt idx="307">
                  <c:v>0.16625837406440894</c:v>
                </c:pt>
                <c:pt idx="308">
                  <c:v>0.26598263122319193</c:v>
                </c:pt>
                <c:pt idx="309">
                  <c:v>0.14928578094592634</c:v>
                </c:pt>
                <c:pt idx="310">
                  <c:v>0.1414607323274682</c:v>
                </c:pt>
                <c:pt idx="311">
                  <c:v>0.13404584591932403</c:v>
                </c:pt>
                <c:pt idx="312">
                  <c:v>0.1270196224251991</c:v>
                </c:pt>
                <c:pt idx="313">
                  <c:v>0.1203616894681722</c:v>
                </c:pt>
                <c:pt idx="314">
                  <c:v>0.20435836021754661</c:v>
                </c:pt>
                <c:pt idx="315">
                  <c:v>0.10807448893531342</c:v>
                </c:pt>
                <c:pt idx="316">
                  <c:v>0.10240959489801615</c:v>
                </c:pt>
                <c:pt idx="317">
                  <c:v>0.36783656111966034</c:v>
                </c:pt>
                <c:pt idx="318">
                  <c:v>9.7725173086672085E-2</c:v>
                </c:pt>
                <c:pt idx="319">
                  <c:v>9.260275469019108E-2</c:v>
                </c:pt>
                <c:pt idx="320">
                  <c:v>8.7748835897239405E-2</c:v>
                </c:pt>
                <c:pt idx="321">
                  <c:v>8.3149342879497046E-2</c:v>
                </c:pt>
                <c:pt idx="322">
                  <c:v>7.8790939510454239E-2</c:v>
                </c:pt>
                <c:pt idx="323">
                  <c:v>7.4660988697612798E-2</c:v>
                </c:pt>
                <c:pt idx="324">
                  <c:v>7.0747515741520675E-2</c:v>
                </c:pt>
                <c:pt idx="325">
                  <c:v>6.703917361540046E-2</c:v>
                </c:pt>
                <c:pt idx="326">
                  <c:v>6.3525210064700494E-2</c:v>
                </c:pt>
                <c:pt idx="327">
                  <c:v>6.0195436431174726E-2</c:v>
                </c:pt>
                <c:pt idx="328">
                  <c:v>0.19515298375869966</c:v>
                </c:pt>
                <c:pt idx="329">
                  <c:v>0.20871842439570532</c:v>
                </c:pt>
                <c:pt idx="330">
                  <c:v>1.0162479027300526</c:v>
                </c:pt>
                <c:pt idx="331">
                  <c:v>0.61038722543682167</c:v>
                </c:pt>
                <c:pt idx="332">
                  <c:v>0.23784957960635594</c:v>
                </c:pt>
                <c:pt idx="333">
                  <c:v>0.22538232041725934</c:v>
                </c:pt>
                <c:pt idx="334">
                  <c:v>0.21356855219478688</c:v>
                </c:pt>
                <c:pt idx="335">
                  <c:v>0.20237402118380432</c:v>
                </c:pt>
                <c:pt idx="336">
                  <c:v>0.19176626909353828</c:v>
                </c:pt>
                <c:pt idx="337">
                  <c:v>1.0484583183026026</c:v>
                </c:pt>
                <c:pt idx="338">
                  <c:v>0.37209001934970981</c:v>
                </c:pt>
                <c:pt idx="339">
                  <c:v>0.18842797746247711</c:v>
                </c:pt>
                <c:pt idx="340">
                  <c:v>0.17855122915209587</c:v>
                </c:pt>
                <c:pt idx="341">
                  <c:v>0.16919218611298226</c:v>
                </c:pt>
                <c:pt idx="342">
                  <c:v>0.16032371201043624</c:v>
                </c:pt>
                <c:pt idx="343">
                  <c:v>0.15192009290335087</c:v>
                </c:pt>
                <c:pt idx="344">
                  <c:v>0.14395696268721869</c:v>
                </c:pt>
                <c:pt idx="345">
                  <c:v>0.13641123244515982</c:v>
                </c:pt>
                <c:pt idx="346">
                  <c:v>0.1292610235021272</c:v>
                </c:pt>
                <c:pt idx="347">
                  <c:v>0.12248560398818047</c:v>
                </c:pt>
                <c:pt idx="348">
                  <c:v>0.11606532872689559</c:v>
                </c:pt>
                <c:pt idx="349">
                  <c:v>0.10998158227461789</c:v>
                </c:pt>
                <c:pt idx="350">
                  <c:v>0.104216724945402</c:v>
                </c:pt>
                <c:pt idx="351">
                  <c:v>9.8754041665139444E-2</c:v>
                </c:pt>
                <c:pt idx="352">
                  <c:v>9.3577693506577311E-2</c:v>
                </c:pt>
                <c:pt idx="353">
                  <c:v>8.8672671764705085E-2</c:v>
                </c:pt>
                <c:pt idx="354">
                  <c:v>8.4024754439352256E-2</c:v>
                </c:pt>
                <c:pt idx="355">
                  <c:v>7.962046499881878E-2</c:v>
                </c:pt>
                <c:pt idx="356">
                  <c:v>7.5447033304974639E-2</c:v>
                </c:pt>
                <c:pt idx="357">
                  <c:v>7.149235858653176E-2</c:v>
                </c:pt>
                <c:pt idx="358">
                  <c:v>6.7744974353129858E-2</c:v>
                </c:pt>
                <c:pt idx="359">
                  <c:v>6.4194015148505715E-2</c:v>
                </c:pt>
                <c:pt idx="360">
                  <c:v>6.0829185046347198E-2</c:v>
                </c:pt>
                <c:pt idx="361">
                  <c:v>5.7640727797486607E-2</c:v>
                </c:pt>
                <c:pt idx="362">
                  <c:v>5.4619398541875724E-2</c:v>
                </c:pt>
                <c:pt idx="363">
                  <c:v>5.1756437003322164E-2</c:v>
                </c:pt>
                <c:pt idx="364">
                  <c:v>0.64325165818227914</c:v>
                </c:pt>
                <c:pt idx="365">
                  <c:v>0.35529312151061926</c:v>
                </c:pt>
                <c:pt idx="366">
                  <c:v>0.10786935061268757</c:v>
                </c:pt>
                <c:pt idx="367">
                  <c:v>0.10221520922268118</c:v>
                </c:pt>
                <c:pt idx="368">
                  <c:v>9.6857438531827073E-2</c:v>
                </c:pt>
                <c:pt idx="369">
                  <c:v>9.1780503804564623E-2</c:v>
                </c:pt>
                <c:pt idx="370">
                  <c:v>8.6969684582890464E-2</c:v>
                </c:pt>
                <c:pt idx="371">
                  <c:v>8.2411032004721677E-2</c:v>
                </c:pt>
                <c:pt idx="372">
                  <c:v>7.8091328359484083E-2</c:v>
                </c:pt>
                <c:pt idx="373">
                  <c:v>7.399804876365787E-2</c:v>
                </c:pt>
                <c:pt idx="374">
                  <c:v>7.0119324845159592E-2</c:v>
                </c:pt>
                <c:pt idx="375">
                  <c:v>6.6443910331264414E-2</c:v>
                </c:pt>
                <c:pt idx="376">
                  <c:v>6.2961148440291409E-2</c:v>
                </c:pt>
                <c:pt idx="377">
                  <c:v>5.9660940982504816E-2</c:v>
                </c:pt>
                <c:pt idx="378">
                  <c:v>0.75720364905792703</c:v>
                </c:pt>
                <c:pt idx="379">
                  <c:v>7.9563556665381868E-2</c:v>
                </c:pt>
                <c:pt idx="380">
                  <c:v>7.5393107911192928E-2</c:v>
                </c:pt>
                <c:pt idx="381">
                  <c:v>7.1441259776939353E-2</c:v>
                </c:pt>
                <c:pt idx="382">
                  <c:v>6.7696553967878159E-2</c:v>
                </c:pt>
                <c:pt idx="383">
                  <c:v>6.4148132793777193E-2</c:v>
                </c:pt>
                <c:pt idx="384">
                  <c:v>6.078570768728675E-2</c:v>
                </c:pt>
                <c:pt idx="385">
                  <c:v>5.7599529372469926E-2</c:v>
                </c:pt>
                <c:pt idx="386">
                  <c:v>5.458035959699651E-2</c:v>
                </c:pt>
                <c:pt idx="387">
                  <c:v>0.41855839524213734</c:v>
                </c:pt>
                <c:pt idx="388">
                  <c:v>4.9008488460199458E-2</c:v>
                </c:pt>
                <c:pt idx="389">
                  <c:v>4.6439631583889758E-2</c:v>
                </c:pt>
                <c:pt idx="390">
                  <c:v>4.40054253743992E-2</c:v>
                </c:pt>
                <c:pt idx="391">
                  <c:v>4.1698811905596482E-2</c:v>
                </c:pt>
                <c:pt idx="392">
                  <c:v>3.9513103203630939E-2</c:v>
                </c:pt>
                <c:pt idx="393">
                  <c:v>3.744196185530279E-2</c:v>
                </c:pt>
                <c:pt idx="394">
                  <c:v>3.547938263287622E-2</c:v>
                </c:pt>
                <c:pt idx="395">
                  <c:v>3.3619675082056648E-2</c:v>
                </c:pt>
              </c:numCache>
            </c:numRef>
          </c:xVal>
          <c:yVal>
            <c:numRef>
              <c:f>'MODEL - pluie - débit'!$P$6:$P$401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0.98637716998090352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1.1071660255386706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1.0110040240266618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1.7199707587513768E-2</c:v>
                </c:pt>
                <c:pt idx="64">
                  <c:v>1.2448939870538374</c:v>
                </c:pt>
                <c:pt idx="65">
                  <c:v>0.19818753970157924</c:v>
                </c:pt>
                <c:pt idx="66">
                  <c:v>1.1501652945074543</c:v>
                </c:pt>
                <c:pt idx="67">
                  <c:v>0.12183126207822255</c:v>
                </c:pt>
                <c:pt idx="68">
                  <c:v>0.21147822283738529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1.9013494933106134</c:v>
                </c:pt>
                <c:pt idx="76">
                  <c:v>7.6210340710492863</c:v>
                </c:pt>
                <c:pt idx="77">
                  <c:v>2.3425480530933536</c:v>
                </c:pt>
                <c:pt idx="78">
                  <c:v>0.18007572640866693</c:v>
                </c:pt>
                <c:pt idx="79">
                  <c:v>0.83053739517282399</c:v>
                </c:pt>
                <c:pt idx="80">
                  <c:v>0.19479971851009908</c:v>
                </c:pt>
                <c:pt idx="81">
                  <c:v>7.8180489034153523E-3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0.16834865305354382</c:v>
                </c:pt>
                <c:pt idx="86">
                  <c:v>0.23845049155416814</c:v>
                </c:pt>
                <c:pt idx="87">
                  <c:v>0.35168189983863396</c:v>
                </c:pt>
                <c:pt idx="88">
                  <c:v>0.38086928241138462</c:v>
                </c:pt>
                <c:pt idx="89">
                  <c:v>1.7363886614485493</c:v>
                </c:pt>
                <c:pt idx="90">
                  <c:v>4.5474984454865953E-2</c:v>
                </c:pt>
                <c:pt idx="91">
                  <c:v>6.9580635240396649E-2</c:v>
                </c:pt>
                <c:pt idx="92">
                  <c:v>0.13681585580976868</c:v>
                </c:pt>
                <c:pt idx="93">
                  <c:v>2.9969187463092179E-3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4.5091900058598604</c:v>
                </c:pt>
                <c:pt idx="124">
                  <c:v>0.96735325098259284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6.4763414107742214</c:v>
                </c:pt>
                <c:pt idx="136">
                  <c:v>9.1210570539845782E-4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5.1468821947484381E-2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0.70792432820425999</c:v>
                </c:pt>
                <c:pt idx="158">
                  <c:v>0.2351929711777451</c:v>
                </c:pt>
                <c:pt idx="159">
                  <c:v>0.54126958574645623</c:v>
                </c:pt>
                <c:pt idx="160">
                  <c:v>0.15180044954131475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2.5278358121042972E-2</c:v>
                </c:pt>
                <c:pt idx="183">
                  <c:v>0</c:v>
                </c:pt>
                <c:pt idx="184">
                  <c:v>2.3584447525302976E-2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1.5391132274523682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2.7102569531839885E-2</c:v>
                </c:pt>
                <c:pt idx="217">
                  <c:v>3.9090244517076753E-3</c:v>
                </c:pt>
                <c:pt idx="218">
                  <c:v>9.1080269724788845E-2</c:v>
                </c:pt>
                <c:pt idx="219">
                  <c:v>0</c:v>
                </c:pt>
                <c:pt idx="220">
                  <c:v>5.0817317872199792E-3</c:v>
                </c:pt>
                <c:pt idx="221">
                  <c:v>0.35376671287954448</c:v>
                </c:pt>
                <c:pt idx="222">
                  <c:v>2.3454146710246049E-3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6.541100915857509E-2</c:v>
                </c:pt>
                <c:pt idx="229">
                  <c:v>0</c:v>
                </c:pt>
                <c:pt idx="230">
                  <c:v>0</c:v>
                </c:pt>
                <c:pt idx="231">
                  <c:v>0.43702893370091817</c:v>
                </c:pt>
                <c:pt idx="232">
                  <c:v>1.0365429837778188</c:v>
                </c:pt>
                <c:pt idx="233">
                  <c:v>2.1667722535815646</c:v>
                </c:pt>
                <c:pt idx="234">
                  <c:v>3.0534693000439237</c:v>
                </c:pt>
                <c:pt idx="235">
                  <c:v>1.3994307537113475</c:v>
                </c:pt>
                <c:pt idx="236">
                  <c:v>0.98351055204965121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1.8927279400199235</c:v>
                </c:pt>
                <c:pt idx="241">
                  <c:v>0.87558328527237461</c:v>
                </c:pt>
                <c:pt idx="242">
                  <c:v>3.7802128663555812</c:v>
                </c:pt>
                <c:pt idx="243">
                  <c:v>4.1419808105699154</c:v>
                </c:pt>
                <c:pt idx="244">
                  <c:v>2.4642164316048865</c:v>
                </c:pt>
                <c:pt idx="245">
                  <c:v>2.0762334189692235</c:v>
                </c:pt>
                <c:pt idx="246">
                  <c:v>1.9661301315996436</c:v>
                </c:pt>
                <c:pt idx="247">
                  <c:v>1.1167619147485977</c:v>
                </c:pt>
                <c:pt idx="248">
                  <c:v>2.0657473916006923</c:v>
                </c:pt>
                <c:pt idx="249">
                  <c:v>0.8441252031667803</c:v>
                </c:pt>
                <c:pt idx="250">
                  <c:v>0.76547999790279453</c:v>
                </c:pt>
                <c:pt idx="251">
                  <c:v>1.793110680018875</c:v>
                </c:pt>
                <c:pt idx="252">
                  <c:v>3.4761180726681697</c:v>
                </c:pt>
                <c:pt idx="253">
                  <c:v>4.2048969747811045</c:v>
                </c:pt>
                <c:pt idx="254">
                  <c:v>2.212551774760132</c:v>
                </c:pt>
                <c:pt idx="255">
                  <c:v>0.81791013474545171</c:v>
                </c:pt>
                <c:pt idx="256">
                  <c:v>1.0066586273790175</c:v>
                </c:pt>
                <c:pt idx="257">
                  <c:v>0.55575945053216591</c:v>
                </c:pt>
                <c:pt idx="258">
                  <c:v>8.3888218948251464E-2</c:v>
                </c:pt>
                <c:pt idx="259">
                  <c:v>0.75499397053426309</c:v>
                </c:pt>
                <c:pt idx="260">
                  <c:v>0.57673150526922878</c:v>
                </c:pt>
                <c:pt idx="261">
                  <c:v>0.2621506842132858</c:v>
                </c:pt>
                <c:pt idx="262">
                  <c:v>0</c:v>
                </c:pt>
                <c:pt idx="263">
                  <c:v>0.83888218948251458</c:v>
                </c:pt>
                <c:pt idx="264">
                  <c:v>1.7249515021234207</c:v>
                </c:pt>
                <c:pt idx="265">
                  <c:v>7.7439312116604633</c:v>
                </c:pt>
                <c:pt idx="266">
                  <c:v>4.425103549520264</c:v>
                </c:pt>
                <c:pt idx="267">
                  <c:v>1.4365857494888064</c:v>
                </c:pt>
                <c:pt idx="268">
                  <c:v>1.3893986263304148</c:v>
                </c:pt>
                <c:pt idx="269">
                  <c:v>1.0433597231688776</c:v>
                </c:pt>
                <c:pt idx="270">
                  <c:v>2.6739369789755152</c:v>
                </c:pt>
                <c:pt idx="271">
                  <c:v>1.4313427358045407</c:v>
                </c:pt>
                <c:pt idx="272">
                  <c:v>0.89131232632517188</c:v>
                </c:pt>
                <c:pt idx="273">
                  <c:v>0.35652493053006873</c:v>
                </c:pt>
                <c:pt idx="274">
                  <c:v>0.10486027368531432</c:v>
                </c:pt>
                <c:pt idx="275">
                  <c:v>-0.25690767052902014</c:v>
                </c:pt>
                <c:pt idx="276">
                  <c:v>0.6684842447438788</c:v>
                </c:pt>
                <c:pt idx="277">
                  <c:v>0.22544958842342577</c:v>
                </c:pt>
                <c:pt idx="278">
                  <c:v>0.40790646463587266</c:v>
                </c:pt>
                <c:pt idx="279">
                  <c:v>0.40476065642531328</c:v>
                </c:pt>
                <c:pt idx="280">
                  <c:v>1.0370681067477587</c:v>
                </c:pt>
                <c:pt idx="281">
                  <c:v>0.85513553190373837</c:v>
                </c:pt>
                <c:pt idx="282">
                  <c:v>0.45981230011010332</c:v>
                </c:pt>
                <c:pt idx="283">
                  <c:v>0.41262517695171191</c:v>
                </c:pt>
                <c:pt idx="284">
                  <c:v>0.14156136947517434</c:v>
                </c:pt>
                <c:pt idx="285">
                  <c:v>0</c:v>
                </c:pt>
                <c:pt idx="286">
                  <c:v>5.2430136842657165E-3</c:v>
                </c:pt>
                <c:pt idx="287">
                  <c:v>0</c:v>
                </c:pt>
                <c:pt idx="288">
                  <c:v>4.5614219053111729</c:v>
                </c:pt>
                <c:pt idx="289">
                  <c:v>7.3402191579720028E-2</c:v>
                </c:pt>
                <c:pt idx="290">
                  <c:v>7.1357416242856395</c:v>
                </c:pt>
                <c:pt idx="291">
                  <c:v>7.3402191579720028E-2</c:v>
                </c:pt>
                <c:pt idx="292">
                  <c:v>1.8298117758087349</c:v>
                </c:pt>
                <c:pt idx="293">
                  <c:v>0.91752739474650025</c:v>
                </c:pt>
                <c:pt idx="294">
                  <c:v>1.1954071200125833</c:v>
                </c:pt>
                <c:pt idx="295">
                  <c:v>0.31458082105594298</c:v>
                </c:pt>
                <c:pt idx="296">
                  <c:v>0.30933780737167726</c:v>
                </c:pt>
                <c:pt idx="297">
                  <c:v>0.12583232842237718</c:v>
                </c:pt>
                <c:pt idx="298">
                  <c:v>0.22020657473916011</c:v>
                </c:pt>
                <c:pt idx="299">
                  <c:v>0.23593561579195721</c:v>
                </c:pt>
                <c:pt idx="300">
                  <c:v>0.65013369684894873</c:v>
                </c:pt>
                <c:pt idx="301">
                  <c:v>0.39846904000419442</c:v>
                </c:pt>
                <c:pt idx="302">
                  <c:v>0.3198238347402087</c:v>
                </c:pt>
                <c:pt idx="303">
                  <c:v>0.1310753421066429</c:v>
                </c:pt>
                <c:pt idx="304">
                  <c:v>0.19399150631783149</c:v>
                </c:pt>
                <c:pt idx="305">
                  <c:v>0.54003040947936876</c:v>
                </c:pt>
                <c:pt idx="306">
                  <c:v>0.48760027263671157</c:v>
                </c:pt>
                <c:pt idx="307">
                  <c:v>1.0486027368531433E-2</c:v>
                </c:pt>
                <c:pt idx="308">
                  <c:v>6.2916164211188591E-2</c:v>
                </c:pt>
                <c:pt idx="309">
                  <c:v>0</c:v>
                </c:pt>
                <c:pt idx="310">
                  <c:v>7.8645205263985746E-2</c:v>
                </c:pt>
                <c:pt idx="311">
                  <c:v>8.9131232632517182E-2</c:v>
                </c:pt>
                <c:pt idx="312">
                  <c:v>0.16777643789650434</c:v>
                </c:pt>
                <c:pt idx="313">
                  <c:v>0.55051643684789997</c:v>
                </c:pt>
                <c:pt idx="314">
                  <c:v>2.2125517747601311</c:v>
                </c:pt>
                <c:pt idx="315">
                  <c:v>1.7668956115975465</c:v>
                </c:pt>
                <c:pt idx="316">
                  <c:v>0.70780684737587174</c:v>
                </c:pt>
                <c:pt idx="317">
                  <c:v>0.98044355895768887</c:v>
                </c:pt>
                <c:pt idx="318">
                  <c:v>0.34079588947727157</c:v>
                </c:pt>
                <c:pt idx="319">
                  <c:v>2.6215068421328581E-2</c:v>
                </c:pt>
                <c:pt idx="320">
                  <c:v>0.15729041052797149</c:v>
                </c:pt>
                <c:pt idx="321">
                  <c:v>0.14680438315944006</c:v>
                </c:pt>
                <c:pt idx="322">
                  <c:v>1.0486027368531433E-2</c:v>
                </c:pt>
                <c:pt idx="323">
                  <c:v>2.0972054737062866E-2</c:v>
                </c:pt>
                <c:pt idx="324">
                  <c:v>2.0972054737062866E-2</c:v>
                </c:pt>
                <c:pt idx="325">
                  <c:v>2.0972054737062866E-2</c:v>
                </c:pt>
                <c:pt idx="326">
                  <c:v>0.28836575263461439</c:v>
                </c:pt>
                <c:pt idx="327">
                  <c:v>0.71829287474440318</c:v>
                </c:pt>
                <c:pt idx="328">
                  <c:v>1.3369684894877576</c:v>
                </c:pt>
                <c:pt idx="329">
                  <c:v>0.98568657264195547</c:v>
                </c:pt>
                <c:pt idx="330">
                  <c:v>1.6515493105437009</c:v>
                </c:pt>
                <c:pt idx="331">
                  <c:v>1.2897813663293662</c:v>
                </c:pt>
                <c:pt idx="332">
                  <c:v>0.13631835579090862</c:v>
                </c:pt>
                <c:pt idx="333">
                  <c:v>0.51905835474230588</c:v>
                </c:pt>
                <c:pt idx="334">
                  <c:v>0.62916164211188597</c:v>
                </c:pt>
                <c:pt idx="335">
                  <c:v>0.16777643789650445</c:v>
                </c:pt>
                <c:pt idx="336">
                  <c:v>0.40371205368846014</c:v>
                </c:pt>
                <c:pt idx="337">
                  <c:v>1.1796780789597863</c:v>
                </c:pt>
                <c:pt idx="338">
                  <c:v>0.98568657264195458</c:v>
                </c:pt>
                <c:pt idx="339">
                  <c:v>0.41419808105699157</c:v>
                </c:pt>
                <c:pt idx="340">
                  <c:v>0.37749698526713155</c:v>
                </c:pt>
                <c:pt idx="341">
                  <c:v>0.37749698526713155</c:v>
                </c:pt>
                <c:pt idx="342">
                  <c:v>0.12058931473811148</c:v>
                </c:pt>
                <c:pt idx="343">
                  <c:v>0.16777643789650293</c:v>
                </c:pt>
                <c:pt idx="344">
                  <c:v>7.8645205263985746E-2</c:v>
                </c:pt>
                <c:pt idx="345">
                  <c:v>8.3888218948251464E-2</c:v>
                </c:pt>
                <c:pt idx="346">
                  <c:v>5.2430136842657165E-3</c:v>
                </c:pt>
                <c:pt idx="347">
                  <c:v>6.8159177895454309E-2</c:v>
                </c:pt>
                <c:pt idx="348">
                  <c:v>3.1458082105594296E-2</c:v>
                </c:pt>
                <c:pt idx="349">
                  <c:v>9.4374246316782887E-2</c:v>
                </c:pt>
                <c:pt idx="350">
                  <c:v>0.47187123158391442</c:v>
                </c:pt>
                <c:pt idx="351">
                  <c:v>0.72877890211293461</c:v>
                </c:pt>
                <c:pt idx="352">
                  <c:v>0.34079588947727157</c:v>
                </c:pt>
                <c:pt idx="353">
                  <c:v>7.8645205263985746E-2</c:v>
                </c:pt>
                <c:pt idx="354">
                  <c:v>8.3888218948251464E-2</c:v>
                </c:pt>
                <c:pt idx="355">
                  <c:v>0.3198238347402087</c:v>
                </c:pt>
                <c:pt idx="356">
                  <c:v>1.3369684894877576</c:v>
                </c:pt>
                <c:pt idx="357">
                  <c:v>1.0486027368531433E-2</c:v>
                </c:pt>
                <c:pt idx="358">
                  <c:v>4.1944109474125732E-2</c:v>
                </c:pt>
                <c:pt idx="359">
                  <c:v>0</c:v>
                </c:pt>
                <c:pt idx="360">
                  <c:v>0</c:v>
                </c:pt>
                <c:pt idx="361">
                  <c:v>2.0972054737062866E-2</c:v>
                </c:pt>
                <c:pt idx="362">
                  <c:v>9.4374246316782887E-2</c:v>
                </c:pt>
                <c:pt idx="363">
                  <c:v>0.30933780737167726</c:v>
                </c:pt>
                <c:pt idx="364">
                  <c:v>1.4680438315944007</c:v>
                </c:pt>
                <c:pt idx="365">
                  <c:v>0.72353588842866889</c:v>
                </c:pt>
                <c:pt idx="366">
                  <c:v>1.1377339694856605</c:v>
                </c:pt>
                <c:pt idx="367">
                  <c:v>0.19399150631783149</c:v>
                </c:pt>
                <c:pt idx="368">
                  <c:v>8.3888218948251464E-2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0.10486027368531432</c:v>
                </c:pt>
                <c:pt idx="375">
                  <c:v>0.49808630000524301</c:v>
                </c:pt>
                <c:pt idx="376">
                  <c:v>4.7187123158391443E-2</c:v>
                </c:pt>
                <c:pt idx="377">
                  <c:v>2.6215068421328581E-2</c:v>
                </c:pt>
                <c:pt idx="378">
                  <c:v>0.60294657369055749</c:v>
                </c:pt>
                <c:pt idx="379">
                  <c:v>0.24117862947622296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2.548104650553138</c:v>
                </c:pt>
                <c:pt idx="388">
                  <c:v>0.3932260263199287</c:v>
                </c:pt>
                <c:pt idx="389">
                  <c:v>0.79169506632412312</c:v>
                </c:pt>
                <c:pt idx="390">
                  <c:v>0.28836575263461439</c:v>
                </c:pt>
                <c:pt idx="391">
                  <c:v>9.9617260001048605E-2</c:v>
                </c:pt>
                <c:pt idx="392">
                  <c:v>0.99617260001048602</c:v>
                </c:pt>
                <c:pt idx="393">
                  <c:v>5.2430136842657165E-3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0.32746067366508541</c:v>
                </c:pt>
                <c:pt idx="4">
                  <c:v>8.4224904835639922E-3</c:v>
                </c:pt>
                <c:pt idx="5">
                  <c:v>0.7309618482774517</c:v>
                </c:pt>
                <c:pt idx="6">
                  <c:v>1.7264291652643831</c:v>
                </c:pt>
                <c:pt idx="7">
                  <c:v>0.27735599629656155</c:v>
                </c:pt>
                <c:pt idx="8">
                  <c:v>0.26281794624323718</c:v>
                </c:pt>
                <c:pt idx="9">
                  <c:v>0.24904193091126414</c:v>
                </c:pt>
                <c:pt idx="10">
                  <c:v>0.23598800705416745</c:v>
                </c:pt>
                <c:pt idx="11">
                  <c:v>0.2236183251134555</c:v>
                </c:pt>
                <c:pt idx="12">
                  <c:v>0.21189701947467679</c:v>
                </c:pt>
                <c:pt idx="13">
                  <c:v>0.20429572217197683</c:v>
                </c:pt>
                <c:pt idx="14">
                  <c:v>0.19026537586694126</c:v>
                </c:pt>
                <c:pt idx="15">
                  <c:v>0.18029231743408683</c:v>
                </c:pt>
                <c:pt idx="16">
                  <c:v>0.17084201251879669</c:v>
                </c:pt>
                <c:pt idx="17">
                  <c:v>0.16188706017461432</c:v>
                </c:pt>
                <c:pt idx="18">
                  <c:v>0.15340149571871706</c:v>
                </c:pt>
                <c:pt idx="19">
                  <c:v>0.14536071544790244</c:v>
                </c:pt>
                <c:pt idx="20">
                  <c:v>0.13774140530070428</c:v>
                </c:pt>
                <c:pt idx="21">
                  <c:v>0.13052147325879623</c:v>
                </c:pt>
                <c:pt idx="22">
                  <c:v>0.12367998529168163</c:v>
                </c:pt>
                <c:pt idx="23">
                  <c:v>0.11719710465894306</c:v>
                </c:pt>
                <c:pt idx="24">
                  <c:v>0.11105403439406009</c:v>
                </c:pt>
                <c:pt idx="25">
                  <c:v>0.1052329628030275</c:v>
                </c:pt>
                <c:pt idx="26">
                  <c:v>9.9717011819749624E-2</c:v>
                </c:pt>
                <c:pt idx="27">
                  <c:v>9.4490188068467248E-2</c:v>
                </c:pt>
                <c:pt idx="28">
                  <c:v>8.9537336491324546E-2</c:v>
                </c:pt>
                <c:pt idx="29">
                  <c:v>8.4844096406619884E-2</c:v>
                </c:pt>
                <c:pt idx="30">
                  <c:v>0.12456914416643136</c:v>
                </c:pt>
                <c:pt idx="31">
                  <c:v>7.6182732220193991E-2</c:v>
                </c:pt>
                <c:pt idx="32">
                  <c:v>7.2189494687907335E-2</c:v>
                </c:pt>
                <c:pt idx="33">
                  <c:v>6.8405568971101047E-2</c:v>
                </c:pt>
                <c:pt idx="34">
                  <c:v>6.4819983662303002E-2</c:v>
                </c:pt>
                <c:pt idx="35">
                  <c:v>6.1422342437591149E-2</c:v>
                </c:pt>
                <c:pt idx="36">
                  <c:v>5.8202793912686235E-2</c:v>
                </c:pt>
                <c:pt idx="37">
                  <c:v>5.5152003079084758E-2</c:v>
                </c:pt>
                <c:pt idx="38">
                  <c:v>1.2858296572429639</c:v>
                </c:pt>
                <c:pt idx="39">
                  <c:v>0.1203342896400382</c:v>
                </c:pt>
                <c:pt idx="40">
                  <c:v>0.11793951912715259</c:v>
                </c:pt>
                <c:pt idx="41">
                  <c:v>0.67072793438875145</c:v>
                </c:pt>
                <c:pt idx="42">
                  <c:v>0.16243393799955033</c:v>
                </c:pt>
                <c:pt idx="43">
                  <c:v>0.15391970808374544</c:v>
                </c:pt>
                <c:pt idx="44">
                  <c:v>0.14585176489811508</c:v>
                </c:pt>
                <c:pt idx="45">
                  <c:v>0.1382067156229328</c:v>
                </c:pt>
                <c:pt idx="46">
                  <c:v>0.13096239360984974</c:v>
                </c:pt>
                <c:pt idx="47">
                  <c:v>0.12409779411019665</c:v>
                </c:pt>
                <c:pt idx="48">
                  <c:v>0.11759301337218762</c:v>
                </c:pt>
                <c:pt idx="49">
                  <c:v>0.11142919093043968</c:v>
                </c:pt>
                <c:pt idx="50">
                  <c:v>0.10558845492047786</c:v>
                </c:pt>
                <c:pt idx="51">
                  <c:v>0.10005387025966618</c:v>
                </c:pt>
                <c:pt idx="52">
                  <c:v>9.4809389544316738E-2</c:v>
                </c:pt>
                <c:pt idx="53">
                  <c:v>8.9839806520603721E-2</c:v>
                </c:pt>
                <c:pt idx="54">
                  <c:v>8.5130711994372624E-2</c:v>
                </c:pt>
                <c:pt idx="55">
                  <c:v>1.0023707561490696</c:v>
                </c:pt>
                <c:pt idx="56">
                  <c:v>0.10353783408308417</c:v>
                </c:pt>
                <c:pt idx="57">
                  <c:v>9.8110735933371912E-2</c:v>
                </c:pt>
                <c:pt idx="58">
                  <c:v>9.2968107654866114E-2</c:v>
                </c:pt>
                <c:pt idx="59">
                  <c:v>8.8095038312589746E-2</c:v>
                </c:pt>
                <c:pt idx="60">
                  <c:v>8.3477398551635953E-2</c:v>
                </c:pt>
                <c:pt idx="61">
                  <c:v>7.9101799629421363E-2</c:v>
                </c:pt>
                <c:pt idx="62">
                  <c:v>7.4955554595328266E-2</c:v>
                </c:pt>
                <c:pt idx="63">
                  <c:v>0.93174187944992326</c:v>
                </c:pt>
                <c:pt idx="64">
                  <c:v>3.2077110276013387</c:v>
                </c:pt>
                <c:pt idx="65">
                  <c:v>0.59894134409173938</c:v>
                </c:pt>
                <c:pt idx="66">
                  <c:v>1.3627393301808786</c:v>
                </c:pt>
                <c:pt idx="67">
                  <c:v>0.83158728603880661</c:v>
                </c:pt>
                <c:pt idx="68">
                  <c:v>0.79521305202213854</c:v>
                </c:pt>
                <c:pt idx="69">
                  <c:v>0.75353071124810567</c:v>
                </c:pt>
                <c:pt idx="70">
                  <c:v>0.71403321581581436</c:v>
                </c:pt>
                <c:pt idx="71">
                  <c:v>0.67660604362600896</c:v>
                </c:pt>
                <c:pt idx="72">
                  <c:v>0.64114067543509012</c:v>
                </c:pt>
                <c:pt idx="73">
                  <c:v>0.60753428020601008</c:v>
                </c:pt>
                <c:pt idx="74">
                  <c:v>0.57568941695199405</c:v>
                </c:pt>
                <c:pt idx="75">
                  <c:v>3.8181986732393449</c:v>
                </c:pt>
                <c:pt idx="76">
                  <c:v>1.5988679294426054</c:v>
                </c:pt>
                <c:pt idx="77">
                  <c:v>1.060742148012549</c:v>
                </c:pt>
                <c:pt idx="78">
                  <c:v>1.0051416827354678</c:v>
                </c:pt>
                <c:pt idx="79">
                  <c:v>1.8724955687131564</c:v>
                </c:pt>
                <c:pt idx="80">
                  <c:v>0.93462360072865303</c:v>
                </c:pt>
                <c:pt idx="81">
                  <c:v>0.88563383714018928</c:v>
                </c:pt>
                <c:pt idx="82">
                  <c:v>0.83921194893448103</c:v>
                </c:pt>
                <c:pt idx="83">
                  <c:v>0.79522333689123526</c:v>
                </c:pt>
                <c:pt idx="84">
                  <c:v>0.75354045701963934</c:v>
                </c:pt>
                <c:pt idx="85">
                  <c:v>0.71404245074743011</c:v>
                </c:pt>
                <c:pt idx="86">
                  <c:v>0.93585374539028221</c:v>
                </c:pt>
                <c:pt idx="87">
                  <c:v>1.2776909978087203</c:v>
                </c:pt>
                <c:pt idx="88">
                  <c:v>0.66073339651426399</c:v>
                </c:pt>
                <c:pt idx="89">
                  <c:v>1.2336624838413017</c:v>
                </c:pt>
                <c:pt idx="90">
                  <c:v>0.63022845240408432</c:v>
                </c:pt>
                <c:pt idx="91">
                  <c:v>0.59719403847966723</c:v>
                </c:pt>
                <c:pt idx="92">
                  <c:v>0.56589117523209898</c:v>
                </c:pt>
                <c:pt idx="93">
                  <c:v>0.53622910071375263</c:v>
                </c:pt>
                <c:pt idx="94">
                  <c:v>0.50812181040700155</c:v>
                </c:pt>
                <c:pt idx="95">
                  <c:v>0.48148780785605561</c:v>
                </c:pt>
                <c:pt idx="96">
                  <c:v>0.45624986836982162</c:v>
                </c:pt>
                <c:pt idx="97">
                  <c:v>0.43233481511064914</c:v>
                </c:pt>
                <c:pt idx="98">
                  <c:v>0.40967330691973625</c:v>
                </c:pt>
                <c:pt idx="99">
                  <c:v>0.47877192156009868</c:v>
                </c:pt>
                <c:pt idx="100">
                  <c:v>0.69296213125492645</c:v>
                </c:pt>
                <c:pt idx="101">
                  <c:v>0.38831148975599594</c:v>
                </c:pt>
                <c:pt idx="102">
                  <c:v>0.36795753328945746</c:v>
                </c:pt>
                <c:pt idx="103">
                  <c:v>0.34867046141111924</c:v>
                </c:pt>
                <c:pt idx="104">
                  <c:v>0.33039435169005682</c:v>
                </c:pt>
                <c:pt idx="105">
                  <c:v>0.31307621295737265</c:v>
                </c:pt>
                <c:pt idx="106">
                  <c:v>0.29666583165949428</c:v>
                </c:pt>
                <c:pt idx="107">
                  <c:v>0.28111562626510567</c:v>
                </c:pt>
                <c:pt idx="108">
                  <c:v>0.26638050930356771</c:v>
                </c:pt>
                <c:pt idx="109">
                  <c:v>0.68219004093091073</c:v>
                </c:pt>
                <c:pt idx="110">
                  <c:v>0.23918688357165649</c:v>
                </c:pt>
                <c:pt idx="111">
                  <c:v>0.22664952749536921</c:v>
                </c:pt>
                <c:pt idx="112">
                  <c:v>0.21476933662411513</c:v>
                </c:pt>
                <c:pt idx="113">
                  <c:v>0.20351186461178436</c:v>
                </c:pt>
                <c:pt idx="114">
                  <c:v>0.1928444706715865</c:v>
                </c:pt>
                <c:pt idx="115">
                  <c:v>0.30130850923092256</c:v>
                </c:pt>
                <c:pt idx="116">
                  <c:v>0.17315781877043177</c:v>
                </c:pt>
                <c:pt idx="117">
                  <c:v>0.16408147980526547</c:v>
                </c:pt>
                <c:pt idx="118">
                  <c:v>0.15548089139872576</c:v>
                </c:pt>
                <c:pt idx="119">
                  <c:v>0.14733111633825346</c:v>
                </c:pt>
                <c:pt idx="120">
                  <c:v>0.13960852453444239</c:v>
                </c:pt>
                <c:pt idx="121">
                  <c:v>0.13229072450612675</c:v>
                </c:pt>
                <c:pt idx="122">
                  <c:v>0.12535649845678551</c:v>
                </c:pt>
                <c:pt idx="123">
                  <c:v>1.6750593459216161</c:v>
                </c:pt>
                <c:pt idx="124">
                  <c:v>0.47167697836759159</c:v>
                </c:pt>
                <c:pt idx="125">
                  <c:v>0.27003413933672726</c:v>
                </c:pt>
                <c:pt idx="126">
                  <c:v>0.25587987591281308</c:v>
                </c:pt>
                <c:pt idx="127">
                  <c:v>0.2424675304314437</c:v>
                </c:pt>
                <c:pt idx="128">
                  <c:v>0.22975821409869285</c:v>
                </c:pt>
                <c:pt idx="129">
                  <c:v>0.21771507653783162</c:v>
                </c:pt>
                <c:pt idx="130">
                  <c:v>0.20630319894249016</c:v>
                </c:pt>
                <c:pt idx="131">
                  <c:v>0.1954894928303644</c:v>
                </c:pt>
                <c:pt idx="132">
                  <c:v>0.18524260410390617</c:v>
                </c:pt>
                <c:pt idx="133">
                  <c:v>0.1755328221398228</c:v>
                </c:pt>
                <c:pt idx="134">
                  <c:v>0.16633199364379339</c:v>
                </c:pt>
                <c:pt idx="135">
                  <c:v>1.1196681654835572</c:v>
                </c:pt>
                <c:pt idx="136">
                  <c:v>0.18398521240045729</c:v>
                </c:pt>
                <c:pt idx="137">
                  <c:v>0.17434133859688047</c:v>
                </c:pt>
                <c:pt idx="138">
                  <c:v>0.76728781788297251</c:v>
                </c:pt>
                <c:pt idx="139">
                  <c:v>0.59621544243705993</c:v>
                </c:pt>
                <c:pt idx="140">
                  <c:v>0.18260863668207419</c:v>
                </c:pt>
                <c:pt idx="141">
                  <c:v>0.17303691825629078</c:v>
                </c:pt>
                <c:pt idx="142">
                  <c:v>0.16396691648141248</c:v>
                </c:pt>
                <c:pt idx="143">
                  <c:v>0.15537233309138113</c:v>
                </c:pt>
                <c:pt idx="144">
                  <c:v>0.14722824828504777</c:v>
                </c:pt>
                <c:pt idx="145">
                  <c:v>0.13951104847177001</c:v>
                </c:pt>
                <c:pt idx="146">
                  <c:v>1.283666057088741</c:v>
                </c:pt>
                <c:pt idx="147">
                  <c:v>0.18431385792249308</c:v>
                </c:pt>
                <c:pt idx="148">
                  <c:v>0.17567076532406303</c:v>
                </c:pt>
                <c:pt idx="149">
                  <c:v>0.1664627063194318</c:v>
                </c:pt>
                <c:pt idx="150">
                  <c:v>0.15773730218612395</c:v>
                </c:pt>
                <c:pt idx="151">
                  <c:v>0.14946925381118911</c:v>
                </c:pt>
                <c:pt idx="152">
                  <c:v>0.14163458817440711</c:v>
                </c:pt>
                <c:pt idx="153">
                  <c:v>0.13421058883905529</c:v>
                </c:pt>
                <c:pt idx="154">
                  <c:v>0.12717573008611147</c:v>
                </c:pt>
                <c:pt idx="155">
                  <c:v>0.12050961450091589</c:v>
                </c:pt>
                <c:pt idx="156">
                  <c:v>0.11419291383132646</c:v>
                </c:pt>
                <c:pt idx="157">
                  <c:v>0.83650780880033282</c:v>
                </c:pt>
                <c:pt idx="158">
                  <c:v>0.66027599649515389</c:v>
                </c:pt>
                <c:pt idx="159">
                  <c:v>0.58830454881701577</c:v>
                </c:pt>
                <c:pt idx="160">
                  <c:v>0.1857253393865336</c:v>
                </c:pt>
                <c:pt idx="161">
                  <c:v>0.17599025409461502</c:v>
                </c:pt>
                <c:pt idx="162">
                  <c:v>0.1667654485844105</c:v>
                </c:pt>
                <c:pt idx="163">
                  <c:v>0.24659646003601365</c:v>
                </c:pt>
                <c:pt idx="164">
                  <c:v>0.14974109043720579</c:v>
                </c:pt>
                <c:pt idx="165">
                  <c:v>0.14189217605683024</c:v>
                </c:pt>
                <c:pt idx="166">
                  <c:v>0.1344546748481539</c:v>
                </c:pt>
                <c:pt idx="167">
                  <c:v>0.12740702194377662</c:v>
                </c:pt>
                <c:pt idx="168">
                  <c:v>0.12072878283268451</c:v>
                </c:pt>
                <c:pt idx="169">
                  <c:v>0.11440059411084488</c:v>
                </c:pt>
                <c:pt idx="170">
                  <c:v>0.10840410733745212</c:v>
                </c:pt>
                <c:pt idx="171">
                  <c:v>0.1027219358340363</c:v>
                </c:pt>
                <c:pt idx="172">
                  <c:v>9.73376042721803E-2</c:v>
                </c:pt>
                <c:pt idx="173">
                  <c:v>9.2235500903675702E-2</c:v>
                </c:pt>
                <c:pt idx="174">
                  <c:v>8.7400832294610181E-2</c:v>
                </c:pt>
                <c:pt idx="175">
                  <c:v>8.2819580432138717E-2</c:v>
                </c:pt>
                <c:pt idx="176">
                  <c:v>7.8478462079570821E-2</c:v>
                </c:pt>
                <c:pt idx="177">
                  <c:v>7.4364890261924624E-2</c:v>
                </c:pt>
                <c:pt idx="178">
                  <c:v>7.0466937770276128E-2</c:v>
                </c:pt>
                <c:pt idx="179">
                  <c:v>6.6773302579085314E-2</c:v>
                </c:pt>
                <c:pt idx="180">
                  <c:v>6.3273275076227431E-2</c:v>
                </c:pt>
                <c:pt idx="181">
                  <c:v>5.9956707010713581E-2</c:v>
                </c:pt>
                <c:pt idx="182">
                  <c:v>0.46323607169820569</c:v>
                </c:pt>
                <c:pt idx="183">
                  <c:v>5.9000133218140349E-2</c:v>
                </c:pt>
                <c:pt idx="184">
                  <c:v>1.1072540727732654</c:v>
                </c:pt>
                <c:pt idx="185">
                  <c:v>0.37963671665381982</c:v>
                </c:pt>
                <c:pt idx="186">
                  <c:v>0.23853407207741742</c:v>
                </c:pt>
                <c:pt idx="187">
                  <c:v>0.22603093414065248</c:v>
                </c:pt>
                <c:pt idx="188">
                  <c:v>0.21418316781140798</c:v>
                </c:pt>
                <c:pt idx="189">
                  <c:v>0.20295642075780401</c:v>
                </c:pt>
                <c:pt idx="190">
                  <c:v>0.19231814127937655</c:v>
                </c:pt>
                <c:pt idx="191">
                  <c:v>0.18223748392415448</c:v>
                </c:pt>
                <c:pt idx="192">
                  <c:v>0.17268522005296558</c:v>
                </c:pt>
                <c:pt idx="193">
                  <c:v>0.16363365309165498</c:v>
                </c:pt>
                <c:pt idx="194">
                  <c:v>0.15505653822549159</c:v>
                </c:pt>
                <c:pt idx="195">
                  <c:v>0.14692900630291839</c:v>
                </c:pt>
                <c:pt idx="196">
                  <c:v>0.13922749172800702</c:v>
                </c:pt>
                <c:pt idx="197">
                  <c:v>0.13192966413254262</c:v>
                </c:pt>
                <c:pt idx="198">
                  <c:v>0.12501436362962373</c:v>
                </c:pt>
                <c:pt idx="199">
                  <c:v>0.1214338237571454</c:v>
                </c:pt>
                <c:pt idx="200">
                  <c:v>0.11225219186058168</c:v>
                </c:pt>
                <c:pt idx="201">
                  <c:v>0.10636831696458132</c:v>
                </c:pt>
                <c:pt idx="202">
                  <c:v>0.10079285461017999</c:v>
                </c:pt>
                <c:pt idx="203">
                  <c:v>9.5509638869737012E-2</c:v>
                </c:pt>
                <c:pt idx="204">
                  <c:v>9.0503351178092883E-2</c:v>
                </c:pt>
                <c:pt idx="205">
                  <c:v>8.5759475916734371E-2</c:v>
                </c:pt>
                <c:pt idx="206">
                  <c:v>8.1264258326085123E-2</c:v>
                </c:pt>
                <c:pt idx="207">
                  <c:v>7.700466462388994E-2</c:v>
                </c:pt>
                <c:pt idx="208">
                  <c:v>7.2968344214056249E-2</c:v>
                </c:pt>
                <c:pt idx="209">
                  <c:v>6.9143593876378764E-2</c:v>
                </c:pt>
                <c:pt idx="210">
                  <c:v>6.551932383331574E-2</c:v>
                </c:pt>
                <c:pt idx="211">
                  <c:v>6.2085025595428611E-2</c:v>
                </c:pt>
                <c:pt idx="212">
                  <c:v>5.8830741492253251E-2</c:v>
                </c:pt>
                <c:pt idx="213">
                  <c:v>5.5747035800258561E-2</c:v>
                </c:pt>
                <c:pt idx="214">
                  <c:v>5.2824967384178426E-2</c:v>
                </c:pt>
                <c:pt idx="215">
                  <c:v>5.0056063772391135E-2</c:v>
                </c:pt>
                <c:pt idx="216">
                  <c:v>4.7432296591178619E-2</c:v>
                </c:pt>
                <c:pt idx="217">
                  <c:v>0.2947183425827366</c:v>
                </c:pt>
                <c:pt idx="218">
                  <c:v>0.25221635541354565</c:v>
                </c:pt>
                <c:pt idx="219">
                  <c:v>9.3810358684759204E-2</c:v>
                </c:pt>
                <c:pt idx="220">
                  <c:v>0.48860639740666589</c:v>
                </c:pt>
                <c:pt idx="221">
                  <c:v>1.1567144031495609</c:v>
                </c:pt>
                <c:pt idx="222">
                  <c:v>0.6650213280568219</c:v>
                </c:pt>
                <c:pt idx="223">
                  <c:v>0.31477051626541647</c:v>
                </c:pt>
                <c:pt idx="224">
                  <c:v>0.29827132539923323</c:v>
                </c:pt>
                <c:pt idx="225">
                  <c:v>0.28263696552951223</c:v>
                </c:pt>
                <c:pt idx="226">
                  <c:v>0.26782210518160671</c:v>
                </c:pt>
                <c:pt idx="227">
                  <c:v>0.25378378900129356</c:v>
                </c:pt>
                <c:pt idx="228">
                  <c:v>0.52558693090278918</c:v>
                </c:pt>
                <c:pt idx="229">
                  <c:v>0.22787610756855498</c:v>
                </c:pt>
                <c:pt idx="230">
                  <c:v>0.21593162357677531</c:v>
                </c:pt>
                <c:pt idx="231">
                  <c:v>1.9551233640294536</c:v>
                </c:pt>
                <c:pt idx="232">
                  <c:v>0.95787110501721007</c:v>
                </c:pt>
                <c:pt idx="233">
                  <c:v>2.3512258913719544</c:v>
                </c:pt>
                <c:pt idx="234">
                  <c:v>1.1496223926757951</c:v>
                </c:pt>
                <c:pt idx="235">
                  <c:v>0.8212968234900383</c:v>
                </c:pt>
                <c:pt idx="236">
                  <c:v>0.7782472608774903</c:v>
                </c:pt>
                <c:pt idx="237">
                  <c:v>0.73745420868617628</c:v>
                </c:pt>
                <c:pt idx="238">
                  <c:v>0.69879938837916988</c:v>
                </c:pt>
                <c:pt idx="239">
                  <c:v>0.66217072117477971</c:v>
                </c:pt>
                <c:pt idx="240">
                  <c:v>0.62746200307664435</c:v>
                </c:pt>
                <c:pt idx="241">
                  <c:v>0.5945725969376342</c:v>
                </c:pt>
                <c:pt idx="242">
                  <c:v>1.6317937979920192</c:v>
                </c:pt>
                <c:pt idx="243">
                  <c:v>0.59915808591381448</c:v>
                </c:pt>
                <c:pt idx="244">
                  <c:v>0.57212776817803124</c:v>
                </c:pt>
                <c:pt idx="245">
                  <c:v>0.54213879284765698</c:v>
                </c:pt>
                <c:pt idx="246">
                  <c:v>0.51372173674824362</c:v>
                </c:pt>
                <c:pt idx="247">
                  <c:v>0.65563315616115436</c:v>
                </c:pt>
                <c:pt idx="248">
                  <c:v>1.1607823793184984</c:v>
                </c:pt>
                <c:pt idx="249">
                  <c:v>0.44253102758740581</c:v>
                </c:pt>
                <c:pt idx="250">
                  <c:v>0.4193350689093186</c:v>
                </c:pt>
                <c:pt idx="251">
                  <c:v>0.39735496282789307</c:v>
                </c:pt>
                <c:pt idx="252">
                  <c:v>0.37652697852013012</c:v>
                </c:pt>
                <c:pt idx="253">
                  <c:v>0.35679072571418891</c:v>
                </c:pt>
                <c:pt idx="254">
                  <c:v>1.1363816466161596</c:v>
                </c:pt>
                <c:pt idx="255">
                  <c:v>0.34511875670850251</c:v>
                </c:pt>
                <c:pt idx="256">
                  <c:v>0.32702881516635357</c:v>
                </c:pt>
                <c:pt idx="257">
                  <c:v>0.30988708631516182</c:v>
                </c:pt>
                <c:pt idx="258">
                  <c:v>0.29364386809783666</c:v>
                </c:pt>
                <c:pt idx="259">
                  <c:v>0.46629101456475192</c:v>
                </c:pt>
                <c:pt idx="260">
                  <c:v>0.26366704483700543</c:v>
                </c:pt>
                <c:pt idx="261">
                  <c:v>0.24984652266897608</c:v>
                </c:pt>
                <c:pt idx="262">
                  <c:v>0.23675042487152009</c:v>
                </c:pt>
                <c:pt idx="263">
                  <c:v>0.22434077960375476</c:v>
                </c:pt>
                <c:pt idx="264">
                  <c:v>0.21258160537846102</c:v>
                </c:pt>
                <c:pt idx="265">
                  <c:v>0.89574442443067015</c:v>
                </c:pt>
                <c:pt idx="266">
                  <c:v>0.82817172233924818</c:v>
                </c:pt>
                <c:pt idx="267">
                  <c:v>0.21099471113550849</c:v>
                </c:pt>
                <c:pt idx="268">
                  <c:v>0.19993509204512158</c:v>
                </c:pt>
                <c:pt idx="269">
                  <c:v>0.18945518025529298</c:v>
                </c:pt>
                <c:pt idx="270">
                  <c:v>0.89241877749371634</c:v>
                </c:pt>
                <c:pt idx="271">
                  <c:v>0.19252983695130174</c:v>
                </c:pt>
                <c:pt idx="272">
                  <c:v>0.18243808323502886</c:v>
                </c:pt>
                <c:pt idx="273">
                  <c:v>0.17287530463597719</c:v>
                </c:pt>
                <c:pt idx="274">
                  <c:v>0.16381377409277514</c:v>
                </c:pt>
                <c:pt idx="275">
                  <c:v>0.15522721790151009</c:v>
                </c:pt>
                <c:pt idx="276">
                  <c:v>0.14709073953571528</c:v>
                </c:pt>
                <c:pt idx="277">
                  <c:v>0.13938074745945153</c:v>
                </c:pt>
                <c:pt idx="278">
                  <c:v>0.13207488672417961</c:v>
                </c:pt>
                <c:pt idx="279">
                  <c:v>0.12515197415109</c:v>
                </c:pt>
                <c:pt idx="280">
                  <c:v>0.59987098660334803</c:v>
                </c:pt>
                <c:pt idx="281">
                  <c:v>0.13022831975835733</c:v>
                </c:pt>
                <c:pt idx="282">
                  <c:v>0.12340219789228107</c:v>
                </c:pt>
                <c:pt idx="283">
                  <c:v>0.11693387792226692</c:v>
                </c:pt>
                <c:pt idx="284">
                  <c:v>0.11080460510010832</c:v>
                </c:pt>
                <c:pt idx="285">
                  <c:v>0.10499660773717487</c:v>
                </c:pt>
                <c:pt idx="286">
                  <c:v>9.9493045675800987E-2</c:v>
                </c:pt>
                <c:pt idx="287">
                  <c:v>9.4277961461627785E-2</c:v>
                </c:pt>
                <c:pt idx="288">
                  <c:v>8.9336234075323137E-2</c:v>
                </c:pt>
                <c:pt idx="289">
                  <c:v>8.4653535089526416E-2</c:v>
                </c:pt>
                <c:pt idx="290">
                  <c:v>2.5170820550425672</c:v>
                </c:pt>
                <c:pt idx="291">
                  <c:v>0.30987444828387306</c:v>
                </c:pt>
                <c:pt idx="292">
                  <c:v>0.36316380656684566</c:v>
                </c:pt>
                <c:pt idx="293">
                  <c:v>0.35055486575343664</c:v>
                </c:pt>
                <c:pt idx="294">
                  <c:v>0.33477774443067021</c:v>
                </c:pt>
                <c:pt idx="295">
                  <c:v>0.31722984328463527</c:v>
                </c:pt>
                <c:pt idx="296">
                  <c:v>0.30060174293107733</c:v>
                </c:pt>
                <c:pt idx="297">
                  <c:v>0.28484523056717748</c:v>
                </c:pt>
                <c:pt idx="298">
                  <c:v>0.26991462053988063</c:v>
                </c:pt>
                <c:pt idx="299">
                  <c:v>0.25576662188137289</c:v>
                </c:pt>
                <c:pt idx="300">
                  <c:v>0.24236021278789416</c:v>
                </c:pt>
                <c:pt idx="301">
                  <c:v>0.22965652167794129</c:v>
                </c:pt>
                <c:pt idx="302">
                  <c:v>0.21761871448499231</c:v>
                </c:pt>
                <c:pt idx="303">
                  <c:v>0.20621188785795919</c:v>
                </c:pt>
                <c:pt idx="304">
                  <c:v>0.1954029679597068</c:v>
                </c:pt>
                <c:pt idx="305">
                  <c:v>0.18516061457020638</c:v>
                </c:pt>
                <c:pt idx="306">
                  <c:v>0.17545513021627274</c:v>
                </c:pt>
                <c:pt idx="307">
                  <c:v>0.16625837406440894</c:v>
                </c:pt>
                <c:pt idx="308">
                  <c:v>0.26598263122319193</c:v>
                </c:pt>
                <c:pt idx="309">
                  <c:v>0.14928578094592634</c:v>
                </c:pt>
                <c:pt idx="310">
                  <c:v>0.1414607323274682</c:v>
                </c:pt>
                <c:pt idx="311">
                  <c:v>0.13404584591932403</c:v>
                </c:pt>
                <c:pt idx="312">
                  <c:v>0.1270196224251991</c:v>
                </c:pt>
                <c:pt idx="313">
                  <c:v>0.1203616894681722</c:v>
                </c:pt>
                <c:pt idx="314">
                  <c:v>0.20435836021754661</c:v>
                </c:pt>
                <c:pt idx="315">
                  <c:v>0.10807448893531342</c:v>
                </c:pt>
                <c:pt idx="316">
                  <c:v>0.10240959489801615</c:v>
                </c:pt>
                <c:pt idx="317">
                  <c:v>0.36783656111966034</c:v>
                </c:pt>
                <c:pt idx="318">
                  <c:v>9.7725173086672085E-2</c:v>
                </c:pt>
                <c:pt idx="319">
                  <c:v>9.260275469019108E-2</c:v>
                </c:pt>
                <c:pt idx="320">
                  <c:v>8.7748835897239405E-2</c:v>
                </c:pt>
                <c:pt idx="321">
                  <c:v>8.3149342879497046E-2</c:v>
                </c:pt>
                <c:pt idx="322">
                  <c:v>7.8790939510454239E-2</c:v>
                </c:pt>
                <c:pt idx="323">
                  <c:v>7.4660988697612798E-2</c:v>
                </c:pt>
                <c:pt idx="324">
                  <c:v>7.0747515741520675E-2</c:v>
                </c:pt>
                <c:pt idx="325">
                  <c:v>6.703917361540046E-2</c:v>
                </c:pt>
                <c:pt idx="326">
                  <c:v>6.3525210064700494E-2</c:v>
                </c:pt>
                <c:pt idx="327">
                  <c:v>6.0195436431174726E-2</c:v>
                </c:pt>
                <c:pt idx="328">
                  <c:v>0.19515298375869966</c:v>
                </c:pt>
                <c:pt idx="329">
                  <c:v>0.20871842439570532</c:v>
                </c:pt>
                <c:pt idx="330">
                  <c:v>1.0162479027300526</c:v>
                </c:pt>
                <c:pt idx="331">
                  <c:v>0.61038722543682167</c:v>
                </c:pt>
                <c:pt idx="332">
                  <c:v>0.23784957960635594</c:v>
                </c:pt>
                <c:pt idx="333">
                  <c:v>0.22538232041725934</c:v>
                </c:pt>
                <c:pt idx="334">
                  <c:v>0.21356855219478688</c:v>
                </c:pt>
                <c:pt idx="335">
                  <c:v>0.20237402118380432</c:v>
                </c:pt>
                <c:pt idx="336">
                  <c:v>0.19176626909353828</c:v>
                </c:pt>
                <c:pt idx="337">
                  <c:v>1.0484583183026026</c:v>
                </c:pt>
                <c:pt idx="338">
                  <c:v>0.37209001934970981</c:v>
                </c:pt>
                <c:pt idx="339">
                  <c:v>0.18842797746247711</c:v>
                </c:pt>
                <c:pt idx="340">
                  <c:v>0.17855122915209587</c:v>
                </c:pt>
                <c:pt idx="341">
                  <c:v>0.16919218611298226</c:v>
                </c:pt>
                <c:pt idx="342">
                  <c:v>0.16032371201043624</c:v>
                </c:pt>
                <c:pt idx="343">
                  <c:v>0.15192009290335087</c:v>
                </c:pt>
                <c:pt idx="344">
                  <c:v>0.14395696268721869</c:v>
                </c:pt>
                <c:pt idx="345">
                  <c:v>0.13641123244515982</c:v>
                </c:pt>
                <c:pt idx="346">
                  <c:v>0.1292610235021272</c:v>
                </c:pt>
                <c:pt idx="347">
                  <c:v>0.12248560398818047</c:v>
                </c:pt>
                <c:pt idx="348">
                  <c:v>0.11606532872689559</c:v>
                </c:pt>
                <c:pt idx="349">
                  <c:v>0.10998158227461789</c:v>
                </c:pt>
                <c:pt idx="350">
                  <c:v>0.104216724945402</c:v>
                </c:pt>
                <c:pt idx="351">
                  <c:v>9.8754041665139444E-2</c:v>
                </c:pt>
                <c:pt idx="352">
                  <c:v>9.3577693506577311E-2</c:v>
                </c:pt>
                <c:pt idx="353">
                  <c:v>8.8672671764705085E-2</c:v>
                </c:pt>
                <c:pt idx="354">
                  <c:v>8.4024754439352256E-2</c:v>
                </c:pt>
                <c:pt idx="355">
                  <c:v>7.962046499881878E-2</c:v>
                </c:pt>
                <c:pt idx="356">
                  <c:v>7.5447033304974639E-2</c:v>
                </c:pt>
                <c:pt idx="357">
                  <c:v>7.149235858653176E-2</c:v>
                </c:pt>
                <c:pt idx="358">
                  <c:v>6.7744974353129858E-2</c:v>
                </c:pt>
                <c:pt idx="359">
                  <c:v>6.4194015148505715E-2</c:v>
                </c:pt>
                <c:pt idx="360">
                  <c:v>6.0829185046347198E-2</c:v>
                </c:pt>
                <c:pt idx="361">
                  <c:v>5.7640727797486607E-2</c:v>
                </c:pt>
                <c:pt idx="362">
                  <c:v>5.4619398541875724E-2</c:v>
                </c:pt>
                <c:pt idx="363">
                  <c:v>5.1756437003322164E-2</c:v>
                </c:pt>
                <c:pt idx="364">
                  <c:v>0.64325165818227914</c:v>
                </c:pt>
                <c:pt idx="365">
                  <c:v>0.35529312151061926</c:v>
                </c:pt>
                <c:pt idx="366">
                  <c:v>0.10786935061268757</c:v>
                </c:pt>
                <c:pt idx="367">
                  <c:v>0.10221520922268118</c:v>
                </c:pt>
                <c:pt idx="368">
                  <c:v>9.6857438531827073E-2</c:v>
                </c:pt>
                <c:pt idx="369">
                  <c:v>9.1780503804564623E-2</c:v>
                </c:pt>
                <c:pt idx="370">
                  <c:v>8.6969684582890464E-2</c:v>
                </c:pt>
                <c:pt idx="371">
                  <c:v>8.2411032004721677E-2</c:v>
                </c:pt>
                <c:pt idx="372">
                  <c:v>7.8091328359484083E-2</c:v>
                </c:pt>
                <c:pt idx="373">
                  <c:v>7.399804876365787E-2</c:v>
                </c:pt>
                <c:pt idx="374">
                  <c:v>7.0119324845159592E-2</c:v>
                </c:pt>
                <c:pt idx="375">
                  <c:v>6.6443910331264414E-2</c:v>
                </c:pt>
                <c:pt idx="376">
                  <c:v>6.2961148440291409E-2</c:v>
                </c:pt>
                <c:pt idx="377">
                  <c:v>5.9660940982504816E-2</c:v>
                </c:pt>
                <c:pt idx="378">
                  <c:v>0.75720364905792703</c:v>
                </c:pt>
                <c:pt idx="379">
                  <c:v>7.9563556665381868E-2</c:v>
                </c:pt>
                <c:pt idx="380">
                  <c:v>7.5393107911192928E-2</c:v>
                </c:pt>
                <c:pt idx="381">
                  <c:v>7.1441259776939353E-2</c:v>
                </c:pt>
                <c:pt idx="382">
                  <c:v>6.7696553967878159E-2</c:v>
                </c:pt>
                <c:pt idx="383">
                  <c:v>6.4148132793777193E-2</c:v>
                </c:pt>
                <c:pt idx="384">
                  <c:v>6.078570768728675E-2</c:v>
                </c:pt>
                <c:pt idx="385">
                  <c:v>5.7599529372469926E-2</c:v>
                </c:pt>
                <c:pt idx="386">
                  <c:v>5.458035959699651E-2</c:v>
                </c:pt>
                <c:pt idx="387">
                  <c:v>0.41855839524213734</c:v>
                </c:pt>
                <c:pt idx="388">
                  <c:v>4.9008488460199458E-2</c:v>
                </c:pt>
                <c:pt idx="389">
                  <c:v>4.6439631583889758E-2</c:v>
                </c:pt>
                <c:pt idx="390">
                  <c:v>4.40054253743992E-2</c:v>
                </c:pt>
                <c:pt idx="391">
                  <c:v>4.1698811905596482E-2</c:v>
                </c:pt>
                <c:pt idx="392">
                  <c:v>3.9513103203630939E-2</c:v>
                </c:pt>
                <c:pt idx="393">
                  <c:v>3.744196185530279E-2</c:v>
                </c:pt>
                <c:pt idx="394">
                  <c:v>3.547938263287622E-2</c:v>
                </c:pt>
                <c:pt idx="395">
                  <c:v>3.3619675082056648E-2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0.98637716998090352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1.1071660255386706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1.0110040240266618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1.7199707587513768E-2</c:v>
                </c:pt>
                <c:pt idx="64">
                  <c:v>1.2448939870538374</c:v>
                </c:pt>
                <c:pt idx="65">
                  <c:v>0.19818753970157924</c:v>
                </c:pt>
                <c:pt idx="66">
                  <c:v>1.1501652945074543</c:v>
                </c:pt>
                <c:pt idx="67">
                  <c:v>0.12183126207822255</c:v>
                </c:pt>
                <c:pt idx="68">
                  <c:v>0.21147822283738529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1.9013494933106134</c:v>
                </c:pt>
                <c:pt idx="76">
                  <c:v>7.6210340710492863</c:v>
                </c:pt>
                <c:pt idx="77">
                  <c:v>2.3425480530933536</c:v>
                </c:pt>
                <c:pt idx="78">
                  <c:v>0.18007572640866693</c:v>
                </c:pt>
                <c:pt idx="79">
                  <c:v>0.83053739517282399</c:v>
                </c:pt>
                <c:pt idx="80">
                  <c:v>0.19479971851009908</c:v>
                </c:pt>
                <c:pt idx="81">
                  <c:v>7.8180489034153523E-3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0.16834865305354382</c:v>
                </c:pt>
                <c:pt idx="86">
                  <c:v>0.23845049155416814</c:v>
                </c:pt>
                <c:pt idx="87">
                  <c:v>0.35168189983863396</c:v>
                </c:pt>
                <c:pt idx="88">
                  <c:v>0.38086928241138462</c:v>
                </c:pt>
                <c:pt idx="89">
                  <c:v>1.7363886614485493</c:v>
                </c:pt>
                <c:pt idx="90">
                  <c:v>4.5474984454865953E-2</c:v>
                </c:pt>
                <c:pt idx="91">
                  <c:v>6.9580635240396649E-2</c:v>
                </c:pt>
                <c:pt idx="92">
                  <c:v>0.13681585580976868</c:v>
                </c:pt>
                <c:pt idx="93">
                  <c:v>2.9969187463092179E-3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4.5091900058598604</c:v>
                </c:pt>
                <c:pt idx="124">
                  <c:v>0.96735325098259284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6.4763414107742214</c:v>
                </c:pt>
                <c:pt idx="136">
                  <c:v>9.1210570539845782E-4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5.1468821947484381E-2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0.70792432820425999</c:v>
                </c:pt>
                <c:pt idx="158">
                  <c:v>0.2351929711777451</c:v>
                </c:pt>
                <c:pt idx="159">
                  <c:v>0.54126958574645623</c:v>
                </c:pt>
                <c:pt idx="160">
                  <c:v>0.15180044954131475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2.5278358121042972E-2</c:v>
                </c:pt>
                <c:pt idx="183">
                  <c:v>0</c:v>
                </c:pt>
                <c:pt idx="184">
                  <c:v>2.3584447525302976E-2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1.5391132274523682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2.7102569531839885E-2</c:v>
                </c:pt>
                <c:pt idx="217">
                  <c:v>3.9090244517076753E-3</c:v>
                </c:pt>
                <c:pt idx="218">
                  <c:v>9.1080269724788845E-2</c:v>
                </c:pt>
                <c:pt idx="219">
                  <c:v>0</c:v>
                </c:pt>
                <c:pt idx="220">
                  <c:v>5.0817317872199792E-3</c:v>
                </c:pt>
                <c:pt idx="221">
                  <c:v>0.35376671287954448</c:v>
                </c:pt>
                <c:pt idx="222">
                  <c:v>2.3454146710246049E-3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6.541100915857509E-2</c:v>
                </c:pt>
                <c:pt idx="229">
                  <c:v>0</c:v>
                </c:pt>
                <c:pt idx="230">
                  <c:v>0</c:v>
                </c:pt>
                <c:pt idx="231">
                  <c:v>0.43702893370091817</c:v>
                </c:pt>
                <c:pt idx="232">
                  <c:v>1.0365429837778188</c:v>
                </c:pt>
                <c:pt idx="233">
                  <c:v>2.1667722535815646</c:v>
                </c:pt>
                <c:pt idx="234">
                  <c:v>3.0534693000439237</c:v>
                </c:pt>
                <c:pt idx="235">
                  <c:v>1.3994307537113475</c:v>
                </c:pt>
                <c:pt idx="236">
                  <c:v>0.98351055204965121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1.8927279400199235</c:v>
                </c:pt>
                <c:pt idx="241">
                  <c:v>0.87558328527237461</c:v>
                </c:pt>
                <c:pt idx="242">
                  <c:v>3.7802128663555812</c:v>
                </c:pt>
                <c:pt idx="243">
                  <c:v>4.1419808105699154</c:v>
                </c:pt>
                <c:pt idx="244">
                  <c:v>2.4642164316048865</c:v>
                </c:pt>
                <c:pt idx="245">
                  <c:v>2.0762334189692235</c:v>
                </c:pt>
                <c:pt idx="246">
                  <c:v>1.9661301315996436</c:v>
                </c:pt>
                <c:pt idx="247">
                  <c:v>1.1167619147485977</c:v>
                </c:pt>
                <c:pt idx="248">
                  <c:v>2.0657473916006923</c:v>
                </c:pt>
                <c:pt idx="249">
                  <c:v>0.8441252031667803</c:v>
                </c:pt>
                <c:pt idx="250">
                  <c:v>0.76547999790279453</c:v>
                </c:pt>
                <c:pt idx="251">
                  <c:v>1.793110680018875</c:v>
                </c:pt>
                <c:pt idx="252">
                  <c:v>3.4761180726681697</c:v>
                </c:pt>
                <c:pt idx="253">
                  <c:v>4.2048969747811045</c:v>
                </c:pt>
                <c:pt idx="254">
                  <c:v>2.212551774760132</c:v>
                </c:pt>
                <c:pt idx="255">
                  <c:v>0.81791013474545171</c:v>
                </c:pt>
                <c:pt idx="256">
                  <c:v>1.0066586273790175</c:v>
                </c:pt>
                <c:pt idx="257">
                  <c:v>0.55575945053216591</c:v>
                </c:pt>
                <c:pt idx="258">
                  <c:v>8.3888218948251464E-2</c:v>
                </c:pt>
                <c:pt idx="259">
                  <c:v>0.75499397053426309</c:v>
                </c:pt>
                <c:pt idx="260">
                  <c:v>0.57673150526922878</c:v>
                </c:pt>
                <c:pt idx="261">
                  <c:v>0.2621506842132858</c:v>
                </c:pt>
                <c:pt idx="262">
                  <c:v>0</c:v>
                </c:pt>
                <c:pt idx="263">
                  <c:v>0.83888218948251458</c:v>
                </c:pt>
                <c:pt idx="264">
                  <c:v>1.7249515021234207</c:v>
                </c:pt>
                <c:pt idx="265">
                  <c:v>7.7439312116604633</c:v>
                </c:pt>
                <c:pt idx="266">
                  <c:v>4.425103549520264</c:v>
                </c:pt>
                <c:pt idx="267">
                  <c:v>1.4365857494888064</c:v>
                </c:pt>
                <c:pt idx="268">
                  <c:v>1.3893986263304148</c:v>
                </c:pt>
                <c:pt idx="269">
                  <c:v>1.0433597231688776</c:v>
                </c:pt>
                <c:pt idx="270">
                  <c:v>2.6739369789755152</c:v>
                </c:pt>
                <c:pt idx="271">
                  <c:v>1.4313427358045407</c:v>
                </c:pt>
                <c:pt idx="272">
                  <c:v>0.89131232632517188</c:v>
                </c:pt>
                <c:pt idx="273">
                  <c:v>0.35652493053006873</c:v>
                </c:pt>
                <c:pt idx="274">
                  <c:v>0.10486027368531432</c:v>
                </c:pt>
                <c:pt idx="275">
                  <c:v>-0.25690767052902014</c:v>
                </c:pt>
                <c:pt idx="276">
                  <c:v>0.6684842447438788</c:v>
                </c:pt>
                <c:pt idx="277">
                  <c:v>0.22544958842342577</c:v>
                </c:pt>
                <c:pt idx="278">
                  <c:v>0.40790646463587266</c:v>
                </c:pt>
                <c:pt idx="279">
                  <c:v>0.40476065642531328</c:v>
                </c:pt>
                <c:pt idx="280">
                  <c:v>1.0370681067477587</c:v>
                </c:pt>
                <c:pt idx="281">
                  <c:v>0.85513553190373837</c:v>
                </c:pt>
                <c:pt idx="282">
                  <c:v>0.45981230011010332</c:v>
                </c:pt>
                <c:pt idx="283">
                  <c:v>0.41262517695171191</c:v>
                </c:pt>
                <c:pt idx="284">
                  <c:v>0.14156136947517434</c:v>
                </c:pt>
                <c:pt idx="285">
                  <c:v>0</c:v>
                </c:pt>
                <c:pt idx="286">
                  <c:v>5.2430136842657165E-3</c:v>
                </c:pt>
                <c:pt idx="287">
                  <c:v>0</c:v>
                </c:pt>
                <c:pt idx="288">
                  <c:v>4.5614219053111729</c:v>
                </c:pt>
                <c:pt idx="289">
                  <c:v>7.3402191579720028E-2</c:v>
                </c:pt>
                <c:pt idx="290">
                  <c:v>7.1357416242856395</c:v>
                </c:pt>
                <c:pt idx="291">
                  <c:v>7.3402191579720028E-2</c:v>
                </c:pt>
                <c:pt idx="292">
                  <c:v>1.8298117758087349</c:v>
                </c:pt>
                <c:pt idx="293">
                  <c:v>0.91752739474650025</c:v>
                </c:pt>
                <c:pt idx="294">
                  <c:v>1.1954071200125833</c:v>
                </c:pt>
                <c:pt idx="295">
                  <c:v>0.31458082105594298</c:v>
                </c:pt>
                <c:pt idx="296">
                  <c:v>0.30933780737167726</c:v>
                </c:pt>
                <c:pt idx="297">
                  <c:v>0.12583232842237718</c:v>
                </c:pt>
                <c:pt idx="298">
                  <c:v>0.22020657473916011</c:v>
                </c:pt>
                <c:pt idx="299">
                  <c:v>0.23593561579195721</c:v>
                </c:pt>
                <c:pt idx="300">
                  <c:v>0.65013369684894873</c:v>
                </c:pt>
                <c:pt idx="301">
                  <c:v>0.39846904000419442</c:v>
                </c:pt>
                <c:pt idx="302">
                  <c:v>0.3198238347402087</c:v>
                </c:pt>
                <c:pt idx="303">
                  <c:v>0.1310753421066429</c:v>
                </c:pt>
                <c:pt idx="304">
                  <c:v>0.19399150631783149</c:v>
                </c:pt>
                <c:pt idx="305">
                  <c:v>0.54003040947936876</c:v>
                </c:pt>
                <c:pt idx="306">
                  <c:v>0.48760027263671157</c:v>
                </c:pt>
                <c:pt idx="307">
                  <c:v>1.0486027368531433E-2</c:v>
                </c:pt>
                <c:pt idx="308">
                  <c:v>6.2916164211188591E-2</c:v>
                </c:pt>
                <c:pt idx="309">
                  <c:v>0</c:v>
                </c:pt>
                <c:pt idx="310">
                  <c:v>7.8645205263985746E-2</c:v>
                </c:pt>
                <c:pt idx="311">
                  <c:v>8.9131232632517182E-2</c:v>
                </c:pt>
                <c:pt idx="312">
                  <c:v>0.16777643789650434</c:v>
                </c:pt>
                <c:pt idx="313">
                  <c:v>0.55051643684789997</c:v>
                </c:pt>
                <c:pt idx="314">
                  <c:v>2.2125517747601311</c:v>
                </c:pt>
                <c:pt idx="315">
                  <c:v>1.7668956115975465</c:v>
                </c:pt>
                <c:pt idx="316">
                  <c:v>0.70780684737587174</c:v>
                </c:pt>
                <c:pt idx="317">
                  <c:v>0.98044355895768887</c:v>
                </c:pt>
                <c:pt idx="318">
                  <c:v>0.34079588947727157</c:v>
                </c:pt>
                <c:pt idx="319">
                  <c:v>2.6215068421328581E-2</c:v>
                </c:pt>
                <c:pt idx="320">
                  <c:v>0.15729041052797149</c:v>
                </c:pt>
                <c:pt idx="321">
                  <c:v>0.14680438315944006</c:v>
                </c:pt>
                <c:pt idx="322">
                  <c:v>1.0486027368531433E-2</c:v>
                </c:pt>
                <c:pt idx="323">
                  <c:v>2.0972054737062866E-2</c:v>
                </c:pt>
                <c:pt idx="324">
                  <c:v>2.0972054737062866E-2</c:v>
                </c:pt>
                <c:pt idx="325">
                  <c:v>2.0972054737062866E-2</c:v>
                </c:pt>
                <c:pt idx="326">
                  <c:v>0.28836575263461439</c:v>
                </c:pt>
                <c:pt idx="327">
                  <c:v>0.71829287474440318</c:v>
                </c:pt>
                <c:pt idx="328">
                  <c:v>1.3369684894877576</c:v>
                </c:pt>
                <c:pt idx="329">
                  <c:v>0.98568657264195547</c:v>
                </c:pt>
                <c:pt idx="330">
                  <c:v>1.6515493105437009</c:v>
                </c:pt>
                <c:pt idx="331">
                  <c:v>1.2897813663293662</c:v>
                </c:pt>
                <c:pt idx="332">
                  <c:v>0.13631835579090862</c:v>
                </c:pt>
                <c:pt idx="333">
                  <c:v>0.51905835474230588</c:v>
                </c:pt>
                <c:pt idx="334">
                  <c:v>0.62916164211188597</c:v>
                </c:pt>
                <c:pt idx="335">
                  <c:v>0.16777643789650445</c:v>
                </c:pt>
                <c:pt idx="336">
                  <c:v>0.40371205368846014</c:v>
                </c:pt>
                <c:pt idx="337">
                  <c:v>1.1796780789597863</c:v>
                </c:pt>
                <c:pt idx="338">
                  <c:v>0.98568657264195458</c:v>
                </c:pt>
                <c:pt idx="339">
                  <c:v>0.41419808105699157</c:v>
                </c:pt>
                <c:pt idx="340">
                  <c:v>0.37749698526713155</c:v>
                </c:pt>
                <c:pt idx="341">
                  <c:v>0.37749698526713155</c:v>
                </c:pt>
                <c:pt idx="342">
                  <c:v>0.12058931473811148</c:v>
                </c:pt>
                <c:pt idx="343">
                  <c:v>0.16777643789650293</c:v>
                </c:pt>
                <c:pt idx="344">
                  <c:v>7.8645205263985746E-2</c:v>
                </c:pt>
                <c:pt idx="345">
                  <c:v>8.3888218948251464E-2</c:v>
                </c:pt>
                <c:pt idx="346">
                  <c:v>5.2430136842657165E-3</c:v>
                </c:pt>
                <c:pt idx="347">
                  <c:v>6.8159177895454309E-2</c:v>
                </c:pt>
                <c:pt idx="348">
                  <c:v>3.1458082105594296E-2</c:v>
                </c:pt>
                <c:pt idx="349">
                  <c:v>9.4374246316782887E-2</c:v>
                </c:pt>
                <c:pt idx="350">
                  <c:v>0.47187123158391442</c:v>
                </c:pt>
                <c:pt idx="351">
                  <c:v>0.72877890211293461</c:v>
                </c:pt>
                <c:pt idx="352">
                  <c:v>0.34079588947727157</c:v>
                </c:pt>
                <c:pt idx="353">
                  <c:v>7.8645205263985746E-2</c:v>
                </c:pt>
                <c:pt idx="354">
                  <c:v>8.3888218948251464E-2</c:v>
                </c:pt>
                <c:pt idx="355">
                  <c:v>0.3198238347402087</c:v>
                </c:pt>
                <c:pt idx="356">
                  <c:v>1.3369684894877576</c:v>
                </c:pt>
                <c:pt idx="357">
                  <c:v>1.0486027368531433E-2</c:v>
                </c:pt>
                <c:pt idx="358">
                  <c:v>4.1944109474125732E-2</c:v>
                </c:pt>
                <c:pt idx="359">
                  <c:v>0</c:v>
                </c:pt>
                <c:pt idx="360">
                  <c:v>0</c:v>
                </c:pt>
                <c:pt idx="361">
                  <c:v>2.0972054737062866E-2</c:v>
                </c:pt>
                <c:pt idx="362">
                  <c:v>9.4374246316782887E-2</c:v>
                </c:pt>
                <c:pt idx="363">
                  <c:v>0.30933780737167726</c:v>
                </c:pt>
                <c:pt idx="364">
                  <c:v>1.4680438315944007</c:v>
                </c:pt>
                <c:pt idx="365">
                  <c:v>0.72353588842866889</c:v>
                </c:pt>
                <c:pt idx="366">
                  <c:v>1.1377339694856605</c:v>
                </c:pt>
                <c:pt idx="367">
                  <c:v>0.19399150631783149</c:v>
                </c:pt>
                <c:pt idx="368">
                  <c:v>8.3888218948251464E-2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0.10486027368531432</c:v>
                </c:pt>
                <c:pt idx="375">
                  <c:v>0.49808630000524301</c:v>
                </c:pt>
                <c:pt idx="376">
                  <c:v>4.7187123158391443E-2</c:v>
                </c:pt>
                <c:pt idx="377">
                  <c:v>2.6215068421328581E-2</c:v>
                </c:pt>
                <c:pt idx="378">
                  <c:v>0.60294657369055749</c:v>
                </c:pt>
                <c:pt idx="379">
                  <c:v>0.24117862947622296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2.548104650553138</c:v>
                </c:pt>
                <c:pt idx="388">
                  <c:v>0.3932260263199287</c:v>
                </c:pt>
                <c:pt idx="389">
                  <c:v>0.79169506632412312</c:v>
                </c:pt>
                <c:pt idx="390">
                  <c:v>0.28836575263461439</c:v>
                </c:pt>
                <c:pt idx="391">
                  <c:v>9.9617260001048605E-2</c:v>
                </c:pt>
                <c:pt idx="392">
                  <c:v>0.99617260001048602</c:v>
                </c:pt>
                <c:pt idx="393">
                  <c:v>5.2430136842657165E-3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-1</xdr:colOff>
      <xdr:row>6</xdr:row>
      <xdr:rowOff>0</xdr:rowOff>
    </xdr:from>
    <xdr:to>
      <xdr:col>22</xdr:col>
      <xdr:colOff>650487</xdr:colOff>
      <xdr:row>40</xdr:row>
      <xdr:rowOff>69695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860182-F407-5CE7-7542-39070039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7682" y="975732"/>
          <a:ext cx="10082561" cy="5598841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17</xdr:row>
      <xdr:rowOff>0</xdr:rowOff>
    </xdr:from>
    <xdr:to>
      <xdr:col>37</xdr:col>
      <xdr:colOff>723876</xdr:colOff>
      <xdr:row>51</xdr:row>
      <xdr:rowOff>116238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CF4F830-65B1-FD90-6149-0646C5C49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6341" y="2764573"/>
          <a:ext cx="9156986" cy="5645385"/>
        </a:xfrm>
        <a:prstGeom prst="rect">
          <a:avLst/>
        </a:prstGeom>
      </xdr:spPr>
    </xdr:pic>
    <xdr:clientData/>
  </xdr:twoCellAnchor>
  <xdr:absoluteAnchor>
    <xdr:pos x="13009756" y="7968476"/>
    <xdr:ext cx="10059329" cy="5459451"/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A02C34-AAEF-4648-849D-9DE7B24CB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8D49-1A08-4934-A8B2-471360F0254E}">
  <dimension ref="A1:S971"/>
  <sheetViews>
    <sheetView view="pageBreakPreview" zoomScale="75" zoomScaleNormal="90" workbookViewId="0">
      <pane xSplit="1" ySplit="5" topLeftCell="B142" activePane="bottomRight" state="frozen"/>
      <selection pane="topRight" activeCell="B1" sqref="B1"/>
      <selection pane="bottomLeft" activeCell="A6" sqref="A6"/>
      <selection pane="bottomRight" activeCell="J2" sqref="J2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114</v>
      </c>
      <c r="B1" s="1" t="s">
        <v>0</v>
      </c>
      <c r="E1" s="2" t="s">
        <v>1</v>
      </c>
      <c r="F1" s="8" t="s">
        <v>36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</row>
    <row r="2" spans="1:18" s="1" customFormat="1" ht="13.5" thickBot="1" x14ac:dyDescent="0.25">
      <c r="A2" s="83" t="s">
        <v>115</v>
      </c>
      <c r="B2" s="59" t="s">
        <v>35</v>
      </c>
      <c r="C2" s="60"/>
      <c r="D2" s="60"/>
      <c r="E2" s="20"/>
      <c r="F2" s="69">
        <f>SQRT(RSQ(P6:P401,O6:O401))</f>
        <v>0.30444166506371423</v>
      </c>
      <c r="G2" s="6">
        <v>0</v>
      </c>
      <c r="H2" s="57">
        <v>0</v>
      </c>
      <c r="I2" s="44">
        <v>4.1032351672121332E-2</v>
      </c>
      <c r="J2" s="45">
        <v>44.703561433902721</v>
      </c>
      <c r="K2" s="26">
        <v>0.10761205748279656</v>
      </c>
      <c r="L2" s="43">
        <v>13.823022476516087</v>
      </c>
      <c r="M2" s="26">
        <v>0.01</v>
      </c>
      <c r="N2" s="43">
        <v>21.721839763860334</v>
      </c>
    </row>
    <row r="3" spans="1:18" s="1" customFormat="1" ht="14.25" thickTop="1" thickBot="1" x14ac:dyDescent="0.25">
      <c r="A3" s="46">
        <f>SUM(R6:R401)</f>
        <v>3268.9832568996089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0</v>
      </c>
      <c r="K3" s="8" t="s">
        <v>14</v>
      </c>
      <c r="L3" s="9">
        <v>0</v>
      </c>
      <c r="M3" s="8" t="s">
        <v>15</v>
      </c>
      <c r="N3" s="9">
        <v>0</v>
      </c>
      <c r="O3" s="15" t="s">
        <v>16</v>
      </c>
      <c r="P3" s="50">
        <v>0</v>
      </c>
      <c r="Q3" s="34"/>
      <c r="R3" s="34"/>
    </row>
    <row r="4" spans="1:18" s="1" customFormat="1" ht="13.5" thickTop="1" x14ac:dyDescent="0.2">
      <c r="C4" s="10"/>
      <c r="D4" s="10"/>
      <c r="E4" s="10" t="s">
        <v>17</v>
      </c>
      <c r="F4" s="10" t="s">
        <v>65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22</v>
      </c>
      <c r="M4" s="10" t="s">
        <v>23</v>
      </c>
      <c r="N4" s="11" t="s">
        <v>24</v>
      </c>
      <c r="O4" s="10" t="s">
        <v>24</v>
      </c>
      <c r="P4" s="10" t="s">
        <v>24</v>
      </c>
      <c r="Q4" s="10" t="s">
        <v>137</v>
      </c>
      <c r="R4" s="10" t="s">
        <v>139</v>
      </c>
    </row>
    <row r="5" spans="1:18" s="1" customFormat="1" ht="13.5" thickBot="1" x14ac:dyDescent="0.25">
      <c r="A5" s="17"/>
      <c r="C5" s="12"/>
      <c r="D5" s="12"/>
      <c r="E5" s="12" t="s">
        <v>64</v>
      </c>
      <c r="F5" s="12" t="s">
        <v>64</v>
      </c>
      <c r="G5" s="12" t="s">
        <v>25</v>
      </c>
      <c r="H5" s="12" t="s">
        <v>26</v>
      </c>
      <c r="I5" s="12" t="s">
        <v>27</v>
      </c>
      <c r="J5" s="13" t="s">
        <v>28</v>
      </c>
      <c r="K5" s="12" t="s">
        <v>29</v>
      </c>
      <c r="L5" s="12" t="s">
        <v>30</v>
      </c>
      <c r="M5" s="12" t="s">
        <v>31</v>
      </c>
      <c r="N5" s="14" t="s">
        <v>32</v>
      </c>
      <c r="O5" s="12" t="s">
        <v>34</v>
      </c>
      <c r="P5" s="12" t="s">
        <v>33</v>
      </c>
      <c r="Q5" s="12" t="s">
        <v>138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11.653333330000001</v>
      </c>
      <c r="G6" s="16">
        <f t="shared" ref="G6:G69" si="0">IF((F6-$J$2)&gt;0,$I$2*(F6-$J$2),0)</f>
        <v>0</v>
      </c>
      <c r="H6" s="16">
        <f t="shared" ref="H6:H69" si="1">F6-G6</f>
        <v>11.653333330000001</v>
      </c>
      <c r="I6" s="22">
        <f>H6+$H$3-$J$3</f>
        <v>11.653333330000001</v>
      </c>
      <c r="J6" s="16">
        <f>I6/SQRT(1+(I6/($K$2*(300+(25*Q6)+0.05*(Q6)^3)))^2)</f>
        <v>11.623905428032868</v>
      </c>
      <c r="K6" s="16">
        <f t="shared" ref="K6:K70" si="2">I6-J6</f>
        <v>2.9427901967132186E-2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6">
        <f>'App MESURE'!T2</f>
        <v>0</v>
      </c>
      <c r="Q6" s="84">
        <v>23.355488033333327</v>
      </c>
      <c r="R6" s="78">
        <f>(P6-O6)^2</f>
        <v>0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22.486666670000002</v>
      </c>
      <c r="G7" s="16">
        <f t="shared" si="0"/>
        <v>0</v>
      </c>
      <c r="H7" s="16">
        <f t="shared" si="1"/>
        <v>22.486666670000002</v>
      </c>
      <c r="I7" s="23">
        <f t="shared" ref="I7:I70" si="7">H7+K6-L6</f>
        <v>22.516094571967134</v>
      </c>
      <c r="J7" s="16">
        <f t="shared" ref="J7:J70" si="8">I7/SQRT(1+(I7/($K$2*(300+(25*Q7)+0.05*(Q7)^3)))^2)</f>
        <v>22.059389597684241</v>
      </c>
      <c r="K7" s="16">
        <f t="shared" si="2"/>
        <v>0.45670497428289281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6">
        <f>'App MESURE'!T3</f>
        <v>0</v>
      </c>
      <c r="Q7" s="84">
        <v>17.744387580645153</v>
      </c>
      <c r="R7" s="78">
        <f t="shared" ref="R7:R70" si="10">(P7-O7)^2</f>
        <v>0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20.36</v>
      </c>
      <c r="G8" s="16">
        <f t="shared" si="0"/>
        <v>0</v>
      </c>
      <c r="H8" s="16">
        <f t="shared" si="1"/>
        <v>20.36</v>
      </c>
      <c r="I8" s="23">
        <f t="shared" si="7"/>
        <v>20.816704974282892</v>
      </c>
      <c r="J8" s="16">
        <f t="shared" si="8"/>
        <v>20.235556405446221</v>
      </c>
      <c r="K8" s="16">
        <f t="shared" si="2"/>
        <v>0.58114856883667088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</v>
      </c>
      <c r="P8" s="16">
        <f>'App MESURE'!T4</f>
        <v>0</v>
      </c>
      <c r="Q8" s="84">
        <v>14.258592766666668</v>
      </c>
      <c r="R8" s="78">
        <f t="shared" si="10"/>
        <v>0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73.06</v>
      </c>
      <c r="G9" s="16">
        <f t="shared" si="0"/>
        <v>1.1635313594130077</v>
      </c>
      <c r="H9" s="16">
        <f t="shared" si="1"/>
        <v>71.896468640586988</v>
      </c>
      <c r="I9" s="23">
        <f t="shared" si="7"/>
        <v>72.477617209423656</v>
      </c>
      <c r="J9" s="16">
        <f t="shared" si="8"/>
        <v>50.74858876820651</v>
      </c>
      <c r="K9" s="16">
        <f t="shared" si="2"/>
        <v>21.729028441217146</v>
      </c>
      <c r="L9" s="16">
        <f t="shared" si="3"/>
        <v>5.2005105026954536E-4</v>
      </c>
      <c r="M9" s="16">
        <f t="shared" si="9"/>
        <v>5.2005105026954536E-4</v>
      </c>
      <c r="N9" s="16">
        <f t="shared" si="4"/>
        <v>5.2005105026954536E-6</v>
      </c>
      <c r="O9" s="16">
        <f t="shared" si="5"/>
        <v>1.1635365599235103</v>
      </c>
      <c r="P9" s="16">
        <f>'App MESURE'!T5</f>
        <v>0</v>
      </c>
      <c r="Q9" s="84">
        <v>11.432702806451614</v>
      </c>
      <c r="R9" s="78">
        <f t="shared" si="10"/>
        <v>1.3538173262786366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3.786666667</v>
      </c>
      <c r="G10" s="16">
        <f t="shared" si="0"/>
        <v>0</v>
      </c>
      <c r="H10" s="16">
        <f t="shared" si="1"/>
        <v>3.786666667</v>
      </c>
      <c r="I10" s="23">
        <f t="shared" si="7"/>
        <v>25.515175057166875</v>
      </c>
      <c r="J10" s="16">
        <f t="shared" si="8"/>
        <v>23.674084901137899</v>
      </c>
      <c r="K10" s="16">
        <f t="shared" si="2"/>
        <v>1.8410901560289759</v>
      </c>
      <c r="L10" s="16">
        <f t="shared" si="3"/>
        <v>0</v>
      </c>
      <c r="M10" s="16">
        <f t="shared" si="9"/>
        <v>5.1485053976684989E-4</v>
      </c>
      <c r="N10" s="16">
        <f t="shared" si="4"/>
        <v>5.1485053976684986E-6</v>
      </c>
      <c r="O10" s="16">
        <f t="shared" si="5"/>
        <v>5.1485053976684986E-6</v>
      </c>
      <c r="P10" s="16">
        <f>'App MESURE'!T6</f>
        <v>0</v>
      </c>
      <c r="Q10" s="84">
        <v>9.7436907741935439</v>
      </c>
      <c r="R10" s="78">
        <f t="shared" si="10"/>
        <v>2.6507107829821666E-11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90.993333329999999</v>
      </c>
      <c r="G11" s="16">
        <f t="shared" si="0"/>
        <v>1.8993781992629422</v>
      </c>
      <c r="H11" s="16">
        <f t="shared" si="1"/>
        <v>89.093955130737058</v>
      </c>
      <c r="I11" s="23">
        <f t="shared" si="7"/>
        <v>90.935045286766041</v>
      </c>
      <c r="J11" s="16">
        <f t="shared" si="8"/>
        <v>51.318157231811043</v>
      </c>
      <c r="K11" s="16">
        <f t="shared" si="2"/>
        <v>39.616888054954998</v>
      </c>
      <c r="L11" s="16">
        <f t="shared" si="3"/>
        <v>1.294582883121006</v>
      </c>
      <c r="M11" s="16">
        <f t="shared" si="9"/>
        <v>1.2950925851553752</v>
      </c>
      <c r="N11" s="16">
        <f t="shared" si="4"/>
        <v>1.2950925851553751E-2</v>
      </c>
      <c r="O11" s="16">
        <f t="shared" si="5"/>
        <v>1.9123291251144958</v>
      </c>
      <c r="P11" s="16">
        <f>'App MESURE'!T7</f>
        <v>0</v>
      </c>
      <c r="Q11" s="84">
        <v>9.4294554250000004</v>
      </c>
      <c r="R11" s="78">
        <f t="shared" si="10"/>
        <v>3.6570026827611728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132.4866667</v>
      </c>
      <c r="G12" s="16">
        <f t="shared" si="0"/>
        <v>3.6019472461493498</v>
      </c>
      <c r="H12" s="16">
        <f t="shared" si="1"/>
        <v>128.88471945385066</v>
      </c>
      <c r="I12" s="23">
        <f t="shared" si="7"/>
        <v>167.20702462568465</v>
      </c>
      <c r="J12" s="16">
        <f t="shared" si="8"/>
        <v>68.239124411593608</v>
      </c>
      <c r="K12" s="16">
        <f t="shared" si="2"/>
        <v>98.967900214091046</v>
      </c>
      <c r="L12" s="16">
        <f t="shared" si="3"/>
        <v>5.5882178142634098</v>
      </c>
      <c r="M12" s="16">
        <f t="shared" si="9"/>
        <v>6.8703594735672313</v>
      </c>
      <c r="N12" s="16">
        <f t="shared" si="4"/>
        <v>6.8703594735672321E-2</v>
      </c>
      <c r="O12" s="16">
        <f t="shared" si="5"/>
        <v>3.6706508408850222</v>
      </c>
      <c r="P12" s="16">
        <f>'App MESURE'!T8</f>
        <v>0</v>
      </c>
      <c r="Q12" s="84">
        <v>12.174755483870964</v>
      </c>
      <c r="R12" s="78">
        <f t="shared" si="10"/>
        <v>13.473677595689921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29.626666669999999</v>
      </c>
      <c r="G13" s="16">
        <f t="shared" si="0"/>
        <v>0</v>
      </c>
      <c r="H13" s="16">
        <f t="shared" si="1"/>
        <v>29.626666669999999</v>
      </c>
      <c r="I13" s="23">
        <f t="shared" si="7"/>
        <v>123.00634906982764</v>
      </c>
      <c r="J13" s="16">
        <f t="shared" si="8"/>
        <v>69.402963215576207</v>
      </c>
      <c r="K13" s="16">
        <f t="shared" si="2"/>
        <v>53.603385854251428</v>
      </c>
      <c r="L13" s="16">
        <f t="shared" si="3"/>
        <v>2.3064091912282287</v>
      </c>
      <c r="M13" s="16">
        <f t="shared" si="9"/>
        <v>9.1080650700597889</v>
      </c>
      <c r="N13" s="16">
        <f t="shared" si="4"/>
        <v>9.1080650700597884E-2</v>
      </c>
      <c r="O13" s="16">
        <f t="shared" si="5"/>
        <v>9.1080650700597884E-2</v>
      </c>
      <c r="P13" s="16">
        <f>'App MESURE'!T9</f>
        <v>0</v>
      </c>
      <c r="Q13" s="84">
        <v>13.888340299999998</v>
      </c>
      <c r="R13" s="78">
        <f t="shared" si="10"/>
        <v>8.2956849320443213E-3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3.54</v>
      </c>
      <c r="G14" s="16">
        <f t="shared" si="0"/>
        <v>0</v>
      </c>
      <c r="H14" s="16">
        <f t="shared" si="1"/>
        <v>3.54</v>
      </c>
      <c r="I14" s="23">
        <f t="shared" si="7"/>
        <v>54.836976663023201</v>
      </c>
      <c r="J14" s="16">
        <f t="shared" si="8"/>
        <v>48.840440440956819</v>
      </c>
      <c r="K14" s="16">
        <f t="shared" si="2"/>
        <v>5.996536222066382</v>
      </c>
      <c r="L14" s="16">
        <f t="shared" si="3"/>
        <v>0</v>
      </c>
      <c r="M14" s="16">
        <f t="shared" si="9"/>
        <v>9.0169844193591917</v>
      </c>
      <c r="N14" s="16">
        <f t="shared" si="4"/>
        <v>9.0169844193591919E-2</v>
      </c>
      <c r="O14" s="16">
        <f t="shared" si="5"/>
        <v>9.0169844193591919E-2</v>
      </c>
      <c r="P14" s="16">
        <f>'App MESURE'!T10</f>
        <v>0</v>
      </c>
      <c r="Q14" s="84">
        <v>17.396563080645162</v>
      </c>
      <c r="R14" s="78">
        <f t="shared" si="10"/>
        <v>8.1306008018966428E-3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4.8666666669999996</v>
      </c>
      <c r="G15" s="16">
        <f t="shared" si="0"/>
        <v>0</v>
      </c>
      <c r="H15" s="16">
        <f t="shared" si="1"/>
        <v>4.8666666669999996</v>
      </c>
      <c r="I15" s="23">
        <f t="shared" si="7"/>
        <v>10.863202889066383</v>
      </c>
      <c r="J15" s="16">
        <f t="shared" si="8"/>
        <v>10.833862632816352</v>
      </c>
      <c r="K15" s="16">
        <f t="shared" si="2"/>
        <v>2.934025625003045E-2</v>
      </c>
      <c r="L15" s="16">
        <f t="shared" si="3"/>
        <v>0</v>
      </c>
      <c r="M15" s="16">
        <f t="shared" si="9"/>
        <v>8.926814575165599</v>
      </c>
      <c r="N15" s="16">
        <f t="shared" si="4"/>
        <v>8.9268145751655995E-2</v>
      </c>
      <c r="O15" s="16">
        <f t="shared" si="5"/>
        <v>8.9268145751655995E-2</v>
      </c>
      <c r="P15" s="16">
        <f>'App MESURE'!T11</f>
        <v>0</v>
      </c>
      <c r="Q15" s="84">
        <v>21.879810566666666</v>
      </c>
      <c r="R15" s="78">
        <f t="shared" si="10"/>
        <v>7.9688018459388981E-3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4.3666666669999996</v>
      </c>
      <c r="G16" s="16">
        <f t="shared" si="0"/>
        <v>0</v>
      </c>
      <c r="H16" s="16">
        <f t="shared" si="1"/>
        <v>4.3666666669999996</v>
      </c>
      <c r="I16" s="23">
        <f t="shared" si="7"/>
        <v>4.3960069232500301</v>
      </c>
      <c r="J16" s="16">
        <f t="shared" si="8"/>
        <v>4.3947545967675818</v>
      </c>
      <c r="K16" s="16">
        <f t="shared" si="2"/>
        <v>1.2523264824482183E-3</v>
      </c>
      <c r="L16" s="16">
        <f t="shared" si="3"/>
        <v>0</v>
      </c>
      <c r="M16" s="16">
        <f t="shared" si="9"/>
        <v>8.8375464294139423</v>
      </c>
      <c r="N16" s="16">
        <f t="shared" si="4"/>
        <v>8.8375464294139422E-2</v>
      </c>
      <c r="O16" s="16">
        <f t="shared" si="5"/>
        <v>8.8375464294139422E-2</v>
      </c>
      <c r="P16" s="16">
        <f>'App MESURE'!T12</f>
        <v>0</v>
      </c>
      <c r="Q16" s="84">
        <v>25.040281193548381</v>
      </c>
      <c r="R16" s="80">
        <f t="shared" si="10"/>
        <v>7.8102226892047119E-3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3.5666666669999998</v>
      </c>
      <c r="G17" s="25">
        <f t="shared" si="0"/>
        <v>0</v>
      </c>
      <c r="H17" s="25">
        <f t="shared" si="1"/>
        <v>3.5666666669999998</v>
      </c>
      <c r="I17" s="24">
        <f t="shared" si="7"/>
        <v>3.567918993482448</v>
      </c>
      <c r="J17" s="25">
        <f t="shared" si="8"/>
        <v>3.5673253313937763</v>
      </c>
      <c r="K17" s="25">
        <f t="shared" si="2"/>
        <v>5.9366208867173142E-4</v>
      </c>
      <c r="L17" s="25">
        <f t="shared" si="3"/>
        <v>0</v>
      </c>
      <c r="M17" s="25">
        <f t="shared" si="9"/>
        <v>8.7491709651198022</v>
      </c>
      <c r="N17" s="25">
        <f t="shared" si="4"/>
        <v>8.7491709651198027E-2</v>
      </c>
      <c r="O17" s="25">
        <f t="shared" si="5"/>
        <v>8.7491709651198027E-2</v>
      </c>
      <c r="P17" s="25">
        <f>'App MESURE'!T13</f>
        <v>0</v>
      </c>
      <c r="Q17" s="85">
        <v>25.908631258064514</v>
      </c>
      <c r="R17" s="81">
        <f t="shared" si="10"/>
        <v>7.6547992576895376E-3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33.286666670000002</v>
      </c>
      <c r="G18" s="16">
        <f t="shared" si="0"/>
        <v>0</v>
      </c>
      <c r="H18" s="16">
        <f t="shared" si="1"/>
        <v>33.286666670000002</v>
      </c>
      <c r="I18" s="23">
        <f t="shared" si="7"/>
        <v>33.287260332088671</v>
      </c>
      <c r="J18" s="16">
        <f t="shared" si="8"/>
        <v>32.525276464318992</v>
      </c>
      <c r="K18" s="16">
        <f t="shared" si="2"/>
        <v>0.76198386776967908</v>
      </c>
      <c r="L18" s="16">
        <f t="shared" si="3"/>
        <v>0</v>
      </c>
      <c r="M18" s="16">
        <f t="shared" si="9"/>
        <v>8.661679255468604</v>
      </c>
      <c r="N18" s="16">
        <f t="shared" si="4"/>
        <v>8.6616792554686045E-2</v>
      </c>
      <c r="O18" s="16">
        <f t="shared" si="5"/>
        <v>8.6616792554686045E-2</v>
      </c>
      <c r="P18" s="16">
        <f>'App MESURE'!T14</f>
        <v>0</v>
      </c>
      <c r="Q18" s="84">
        <v>22.387594616666668</v>
      </c>
      <c r="R18" s="78">
        <f t="shared" si="10"/>
        <v>7.5024687524615158E-3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57.306666669999998</v>
      </c>
      <c r="G19" s="16">
        <f t="shared" si="0"/>
        <v>0.51713504620829731</v>
      </c>
      <c r="H19" s="16">
        <f t="shared" si="1"/>
        <v>56.789531623791703</v>
      </c>
      <c r="I19" s="23">
        <f t="shared" si="7"/>
        <v>57.551515491561382</v>
      </c>
      <c r="J19" s="16">
        <f t="shared" si="8"/>
        <v>49.742311077416332</v>
      </c>
      <c r="K19" s="16">
        <f t="shared" si="2"/>
        <v>7.8092044141450501</v>
      </c>
      <c r="L19" s="16">
        <f t="shared" si="3"/>
        <v>0</v>
      </c>
      <c r="M19" s="16">
        <f t="shared" si="9"/>
        <v>8.5750624629139178</v>
      </c>
      <c r="N19" s="16">
        <f t="shared" si="4"/>
        <v>8.5750624629139183E-2</v>
      </c>
      <c r="O19" s="16">
        <f t="shared" si="5"/>
        <v>0.60288567083743649</v>
      </c>
      <c r="P19" s="16">
        <f>'App MESURE'!T15</f>
        <v>0</v>
      </c>
      <c r="Q19" s="84">
        <v>16.222608016129037</v>
      </c>
      <c r="R19" s="78">
        <f t="shared" si="10"/>
        <v>0.36347113210110582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4.8533333330000001</v>
      </c>
      <c r="G20" s="16">
        <f t="shared" si="0"/>
        <v>0</v>
      </c>
      <c r="H20" s="16">
        <f t="shared" si="1"/>
        <v>4.8533333330000001</v>
      </c>
      <c r="I20" s="23">
        <f t="shared" si="7"/>
        <v>12.66253774714505</v>
      </c>
      <c r="J20" s="16">
        <f t="shared" si="8"/>
        <v>12.515318446403262</v>
      </c>
      <c r="K20" s="16">
        <f t="shared" si="2"/>
        <v>0.14721930074178857</v>
      </c>
      <c r="L20" s="16">
        <f t="shared" si="3"/>
        <v>0</v>
      </c>
      <c r="M20" s="16">
        <f t="shared" si="9"/>
        <v>8.4893118382847792</v>
      </c>
      <c r="N20" s="16">
        <f t="shared" si="4"/>
        <v>8.4893118382847799E-2</v>
      </c>
      <c r="O20" s="16">
        <f t="shared" si="5"/>
        <v>8.4893118382847799E-2</v>
      </c>
      <c r="P20" s="16">
        <f>'App MESURE'!T16</f>
        <v>0</v>
      </c>
      <c r="Q20" s="84">
        <v>13.583619153333334</v>
      </c>
      <c r="R20" s="78">
        <f t="shared" si="10"/>
        <v>7.2068415487642106E-3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13.38666667</v>
      </c>
      <c r="G21" s="16">
        <f t="shared" si="0"/>
        <v>0</v>
      </c>
      <c r="H21" s="16">
        <f t="shared" si="1"/>
        <v>13.38666667</v>
      </c>
      <c r="I21" s="23">
        <f t="shared" si="7"/>
        <v>13.533885970741789</v>
      </c>
      <c r="J21" s="16">
        <f t="shared" si="8"/>
        <v>13.329261606506831</v>
      </c>
      <c r="K21" s="16">
        <f t="shared" si="2"/>
        <v>0.20462436423495767</v>
      </c>
      <c r="L21" s="16">
        <f t="shared" si="3"/>
        <v>0</v>
      </c>
      <c r="M21" s="16">
        <f t="shared" si="9"/>
        <v>8.4044187199019316</v>
      </c>
      <c r="N21" s="16">
        <f t="shared" si="4"/>
        <v>8.4044187199019321E-2</v>
      </c>
      <c r="O21" s="16">
        <f t="shared" si="5"/>
        <v>8.4044187199019321E-2</v>
      </c>
      <c r="P21" s="16">
        <f>'App MESURE'!T17</f>
        <v>0</v>
      </c>
      <c r="Q21" s="84">
        <v>12.599766887096775</v>
      </c>
      <c r="R21" s="78">
        <f t="shared" si="10"/>
        <v>7.0634254019438028E-3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0.83333333300000001</v>
      </c>
      <c r="G22" s="16">
        <f t="shared" si="0"/>
        <v>0</v>
      </c>
      <c r="H22" s="16">
        <f t="shared" si="1"/>
        <v>0.83333333300000001</v>
      </c>
      <c r="I22" s="23">
        <f t="shared" si="7"/>
        <v>1.0379576972349578</v>
      </c>
      <c r="J22" s="16">
        <f t="shared" si="8"/>
        <v>1.0378279890435425</v>
      </c>
      <c r="K22" s="16">
        <f t="shared" si="2"/>
        <v>1.2970819141533418E-4</v>
      </c>
      <c r="L22" s="16">
        <f t="shared" si="3"/>
        <v>0</v>
      </c>
      <c r="M22" s="16">
        <f t="shared" si="9"/>
        <v>8.3203745327029122</v>
      </c>
      <c r="N22" s="16">
        <f t="shared" si="4"/>
        <v>8.3203745327029122E-2</v>
      </c>
      <c r="O22" s="16">
        <f t="shared" si="5"/>
        <v>8.3203745327029122E-2</v>
      </c>
      <c r="P22" s="16">
        <f>'App MESURE'!T18</f>
        <v>0</v>
      </c>
      <c r="Q22" s="84">
        <v>10.249035216129036</v>
      </c>
      <c r="R22" s="78">
        <f t="shared" si="10"/>
        <v>6.92286323644512E-3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33.886666669999997</v>
      </c>
      <c r="G23" s="16">
        <f t="shared" si="0"/>
        <v>0</v>
      </c>
      <c r="H23" s="16">
        <f t="shared" si="1"/>
        <v>33.886666669999997</v>
      </c>
      <c r="I23" s="23">
        <f t="shared" si="7"/>
        <v>33.886796378191413</v>
      </c>
      <c r="J23" s="16">
        <f t="shared" si="8"/>
        <v>31.186551474675429</v>
      </c>
      <c r="K23" s="16">
        <f t="shared" si="2"/>
        <v>2.7002449035159835</v>
      </c>
      <c r="L23" s="16">
        <f t="shared" si="3"/>
        <v>0</v>
      </c>
      <c r="M23" s="16">
        <f t="shared" si="9"/>
        <v>8.2371707873758826</v>
      </c>
      <c r="N23" s="16">
        <f t="shared" si="4"/>
        <v>8.2371707873758832E-2</v>
      </c>
      <c r="O23" s="16">
        <f t="shared" si="5"/>
        <v>8.2371707873758832E-2</v>
      </c>
      <c r="P23" s="16">
        <f>'App MESURE'!T19</f>
        <v>0</v>
      </c>
      <c r="Q23" s="84">
        <v>13.118736551724139</v>
      </c>
      <c r="R23" s="78">
        <f t="shared" si="10"/>
        <v>6.7850982580398627E-3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39.42</v>
      </c>
      <c r="G24" s="16">
        <f t="shared" si="0"/>
        <v>0</v>
      </c>
      <c r="H24" s="16">
        <f t="shared" si="1"/>
        <v>39.42</v>
      </c>
      <c r="I24" s="23">
        <f t="shared" si="7"/>
        <v>42.120244903515982</v>
      </c>
      <c r="J24" s="16">
        <f t="shared" si="8"/>
        <v>37.475216002582499</v>
      </c>
      <c r="K24" s="16">
        <f t="shared" si="2"/>
        <v>4.6450289009334824</v>
      </c>
      <c r="L24" s="16">
        <f t="shared" si="3"/>
        <v>0</v>
      </c>
      <c r="M24" s="16">
        <f t="shared" si="9"/>
        <v>8.1547990795021246</v>
      </c>
      <c r="N24" s="16">
        <f t="shared" si="4"/>
        <v>8.1547990795021244E-2</v>
      </c>
      <c r="O24" s="16">
        <f t="shared" si="5"/>
        <v>8.1547990795021244E-2</v>
      </c>
      <c r="P24" s="16">
        <f>'App MESURE'!T20</f>
        <v>0</v>
      </c>
      <c r="Q24" s="84">
        <v>13.544351851612905</v>
      </c>
      <c r="R24" s="78">
        <f t="shared" si="10"/>
        <v>6.6500748027048693E-3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54.186666670000001</v>
      </c>
      <c r="G25" s="16">
        <f t="shared" si="0"/>
        <v>0.3891141089912788</v>
      </c>
      <c r="H25" s="16">
        <f t="shared" si="1"/>
        <v>53.797552561008722</v>
      </c>
      <c r="I25" s="23">
        <f t="shared" si="7"/>
        <v>58.442581461942204</v>
      </c>
      <c r="J25" s="16">
        <f t="shared" si="8"/>
        <v>49.960336572071327</v>
      </c>
      <c r="K25" s="16">
        <f t="shared" si="2"/>
        <v>8.4822448898708771</v>
      </c>
      <c r="L25" s="16">
        <f t="shared" si="3"/>
        <v>0</v>
      </c>
      <c r="M25" s="16">
        <f t="shared" si="9"/>
        <v>8.073251088707103</v>
      </c>
      <c r="N25" s="16">
        <f t="shared" si="4"/>
        <v>8.0732510887071035E-2</v>
      </c>
      <c r="O25" s="16">
        <f t="shared" si="5"/>
        <v>0.46984661987834986</v>
      </c>
      <c r="P25" s="16">
        <f>'App MESURE'!T21</f>
        <v>0</v>
      </c>
      <c r="Q25" s="84">
        <v>15.841056399999998</v>
      </c>
      <c r="R25" s="78">
        <f t="shared" si="10"/>
        <v>0.22075584621111058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27.366666670000001</v>
      </c>
      <c r="G26" s="16">
        <f t="shared" si="0"/>
        <v>0</v>
      </c>
      <c r="H26" s="16">
        <f t="shared" si="1"/>
        <v>27.366666670000001</v>
      </c>
      <c r="I26" s="23">
        <f t="shared" si="7"/>
        <v>35.848911559870878</v>
      </c>
      <c r="J26" s="16">
        <f t="shared" si="8"/>
        <v>34.479984349578025</v>
      </c>
      <c r="K26" s="16">
        <f t="shared" si="2"/>
        <v>1.3689272102928527</v>
      </c>
      <c r="L26" s="16">
        <f t="shared" si="3"/>
        <v>0</v>
      </c>
      <c r="M26" s="16">
        <f t="shared" si="9"/>
        <v>7.9925185778200323</v>
      </c>
      <c r="N26" s="16">
        <f t="shared" si="4"/>
        <v>7.9925185778200319E-2</v>
      </c>
      <c r="O26" s="16">
        <f t="shared" si="5"/>
        <v>7.9925185778200319E-2</v>
      </c>
      <c r="P26" s="16">
        <f>'App MESURE'!T22</f>
        <v>0</v>
      </c>
      <c r="Q26" s="84">
        <v>19.650351225806457</v>
      </c>
      <c r="R26" s="78">
        <f t="shared" si="10"/>
        <v>6.3880353216798349E-3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11.8</v>
      </c>
      <c r="G27" s="16">
        <f t="shared" si="0"/>
        <v>0</v>
      </c>
      <c r="H27" s="16">
        <f t="shared" si="1"/>
        <v>11.8</v>
      </c>
      <c r="I27" s="23">
        <f t="shared" si="7"/>
        <v>13.168927210292853</v>
      </c>
      <c r="J27" s="16">
        <f t="shared" si="8"/>
        <v>13.07119266164721</v>
      </c>
      <c r="K27" s="16">
        <f t="shared" si="2"/>
        <v>9.7734548645643571E-2</v>
      </c>
      <c r="L27" s="16">
        <f t="shared" si="3"/>
        <v>0</v>
      </c>
      <c r="M27" s="16">
        <f t="shared" si="9"/>
        <v>7.9125933920418321</v>
      </c>
      <c r="N27" s="16">
        <f t="shared" si="4"/>
        <v>7.912593392041832E-2</v>
      </c>
      <c r="O27" s="16">
        <f t="shared" si="5"/>
        <v>7.912593392041832E-2</v>
      </c>
      <c r="P27" s="16">
        <f>'App MESURE'!T23</f>
        <v>0</v>
      </c>
      <c r="Q27" s="84">
        <v>17.406288683333333</v>
      </c>
      <c r="R27" s="78">
        <f t="shared" si="10"/>
        <v>6.2609134187784068E-3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0.89333333299999995</v>
      </c>
      <c r="G28" s="16">
        <f t="shared" si="0"/>
        <v>0</v>
      </c>
      <c r="H28" s="16">
        <f t="shared" si="1"/>
        <v>0.89333333299999995</v>
      </c>
      <c r="I28" s="23">
        <f t="shared" si="7"/>
        <v>0.99106788164564352</v>
      </c>
      <c r="J28" s="16">
        <f t="shared" si="8"/>
        <v>0.99105061911887582</v>
      </c>
      <c r="K28" s="16">
        <f t="shared" si="2"/>
        <v>1.7262526767702902E-5</v>
      </c>
      <c r="L28" s="16">
        <f t="shared" si="3"/>
        <v>0</v>
      </c>
      <c r="M28" s="16">
        <f t="shared" si="9"/>
        <v>7.8334674581214134</v>
      </c>
      <c r="N28" s="16">
        <f t="shared" si="4"/>
        <v>7.8334674581214139E-2</v>
      </c>
      <c r="O28" s="16">
        <f t="shared" si="5"/>
        <v>7.8334674581214139E-2</v>
      </c>
      <c r="P28" s="16">
        <f>'App MESURE'!T24</f>
        <v>0</v>
      </c>
      <c r="Q28" s="84">
        <v>23.72053293548387</v>
      </c>
      <c r="R28" s="78">
        <f t="shared" si="10"/>
        <v>6.1363212417447164E-3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9.6066666670000007</v>
      </c>
      <c r="G29" s="25">
        <f t="shared" si="0"/>
        <v>0</v>
      </c>
      <c r="H29" s="25">
        <f t="shared" si="1"/>
        <v>9.6066666670000007</v>
      </c>
      <c r="I29" s="24">
        <f t="shared" si="7"/>
        <v>9.6066839295267688</v>
      </c>
      <c r="J29" s="25">
        <f t="shared" si="8"/>
        <v>9.5929613912403777</v>
      </c>
      <c r="K29" s="25">
        <f t="shared" si="2"/>
        <v>1.3722538286391028E-2</v>
      </c>
      <c r="L29" s="25">
        <f t="shared" si="3"/>
        <v>0</v>
      </c>
      <c r="M29" s="25">
        <f t="shared" si="9"/>
        <v>7.7551327835401995</v>
      </c>
      <c r="N29" s="25">
        <f t="shared" si="4"/>
        <v>7.7551327835402001E-2</v>
      </c>
      <c r="O29" s="25">
        <f t="shared" si="5"/>
        <v>7.7551327835402001E-2</v>
      </c>
      <c r="P29" s="25">
        <f>'App MESURE'!T25</f>
        <v>0.98637716998090352</v>
      </c>
      <c r="Q29" s="85">
        <v>24.678044451612902</v>
      </c>
      <c r="R29" s="79">
        <f t="shared" si="10"/>
        <v>0.82596441135148013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6.7733333330000001</v>
      </c>
      <c r="G30" s="16">
        <f t="shared" si="0"/>
        <v>0</v>
      </c>
      <c r="H30" s="16">
        <f t="shared" si="1"/>
        <v>6.7733333330000001</v>
      </c>
      <c r="I30" s="23">
        <f t="shared" si="7"/>
        <v>6.7870558712863911</v>
      </c>
      <c r="J30" s="16">
        <f t="shared" si="8"/>
        <v>6.7802830337255457</v>
      </c>
      <c r="K30" s="16">
        <f t="shared" si="2"/>
        <v>6.7728375608453462E-3</v>
      </c>
      <c r="L30" s="16">
        <f t="shared" si="3"/>
        <v>0</v>
      </c>
      <c r="M30" s="16">
        <f t="shared" si="9"/>
        <v>7.6775814557047974</v>
      </c>
      <c r="N30" s="16">
        <f t="shared" si="4"/>
        <v>7.6775814557047975E-2</v>
      </c>
      <c r="O30" s="16">
        <f t="shared" si="5"/>
        <v>7.6775814557047975E-2</v>
      </c>
      <c r="P30" s="16">
        <f>'App MESURE'!T26</f>
        <v>0</v>
      </c>
      <c r="Q30" s="84">
        <v>22.287190766666672</v>
      </c>
      <c r="R30" s="78">
        <f t="shared" si="10"/>
        <v>5.89452570089822E-3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19.62</v>
      </c>
      <c r="G31" s="16">
        <f t="shared" si="0"/>
        <v>0</v>
      </c>
      <c r="H31" s="16">
        <f t="shared" si="1"/>
        <v>19.62</v>
      </c>
      <c r="I31" s="23">
        <f t="shared" si="7"/>
        <v>19.626772837560846</v>
      </c>
      <c r="J31" s="16">
        <f t="shared" si="8"/>
        <v>19.250039736084162</v>
      </c>
      <c r="K31" s="16">
        <f t="shared" si="2"/>
        <v>0.3767331014766846</v>
      </c>
      <c r="L31" s="16">
        <f t="shared" si="3"/>
        <v>0</v>
      </c>
      <c r="M31" s="16">
        <f t="shared" si="9"/>
        <v>7.6008056411477494</v>
      </c>
      <c r="N31" s="16">
        <f t="shared" si="4"/>
        <v>7.6008056411477495E-2</v>
      </c>
      <c r="O31" s="16">
        <f t="shared" si="5"/>
        <v>7.6008056411477495E-2</v>
      </c>
      <c r="P31" s="16">
        <f>'App MESURE'!T27</f>
        <v>0</v>
      </c>
      <c r="Q31" s="84">
        <v>16.197214483870972</v>
      </c>
      <c r="R31" s="78">
        <f t="shared" si="10"/>
        <v>5.7772246394503452E-3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8.48</v>
      </c>
      <c r="G32" s="16">
        <f t="shared" si="0"/>
        <v>0</v>
      </c>
      <c r="H32" s="16">
        <f t="shared" si="1"/>
        <v>8.48</v>
      </c>
      <c r="I32" s="23">
        <f t="shared" si="7"/>
        <v>8.856733101476685</v>
      </c>
      <c r="J32" s="16">
        <f t="shared" si="8"/>
        <v>8.8115033729193417</v>
      </c>
      <c r="K32" s="16">
        <f t="shared" si="2"/>
        <v>4.5229728557343307E-2</v>
      </c>
      <c r="L32" s="16">
        <f t="shared" si="3"/>
        <v>0</v>
      </c>
      <c r="M32" s="16">
        <f t="shared" si="9"/>
        <v>7.5247975847362722</v>
      </c>
      <c r="N32" s="16">
        <f t="shared" si="4"/>
        <v>7.524797584736273E-2</v>
      </c>
      <c r="O32" s="16">
        <f t="shared" si="5"/>
        <v>7.524797584736273E-2</v>
      </c>
      <c r="P32" s="16">
        <f>'App MESURE'!T28</f>
        <v>0</v>
      </c>
      <c r="Q32" s="84">
        <v>14.434702500000002</v>
      </c>
      <c r="R32" s="78">
        <f t="shared" si="10"/>
        <v>5.6622578691252852E-3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13.50666667</v>
      </c>
      <c r="G33" s="16">
        <f t="shared" si="0"/>
        <v>0</v>
      </c>
      <c r="H33" s="16">
        <f t="shared" si="1"/>
        <v>13.50666667</v>
      </c>
      <c r="I33" s="23">
        <f t="shared" si="7"/>
        <v>13.551896398557343</v>
      </c>
      <c r="J33" s="16">
        <f t="shared" si="8"/>
        <v>13.321522750398366</v>
      </c>
      <c r="K33" s="16">
        <f t="shared" si="2"/>
        <v>0.23037364815897732</v>
      </c>
      <c r="L33" s="16">
        <f t="shared" si="3"/>
        <v>0</v>
      </c>
      <c r="M33" s="16">
        <f t="shared" si="9"/>
        <v>7.4495496088889093</v>
      </c>
      <c r="N33" s="16">
        <f t="shared" si="4"/>
        <v>7.4495496088889099E-2</v>
      </c>
      <c r="O33" s="16">
        <f t="shared" si="5"/>
        <v>7.4495496088889099E-2</v>
      </c>
      <c r="P33" s="16">
        <f>'App MESURE'!T29</f>
        <v>0</v>
      </c>
      <c r="Q33" s="84">
        <v>11.736412790322577</v>
      </c>
      <c r="R33" s="78">
        <f t="shared" si="10"/>
        <v>5.5495789375296914E-3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21.213333330000001</v>
      </c>
      <c r="G34" s="16">
        <f t="shared" si="0"/>
        <v>0</v>
      </c>
      <c r="H34" s="16">
        <f t="shared" si="1"/>
        <v>21.213333330000001</v>
      </c>
      <c r="I34" s="23">
        <f t="shared" si="7"/>
        <v>21.443706978158978</v>
      </c>
      <c r="J34" s="16">
        <f t="shared" si="8"/>
        <v>20.271235378719407</v>
      </c>
      <c r="K34" s="16">
        <f t="shared" si="2"/>
        <v>1.1724715994395716</v>
      </c>
      <c r="L34" s="16">
        <f t="shared" si="3"/>
        <v>0</v>
      </c>
      <c r="M34" s="16">
        <f t="shared" si="9"/>
        <v>7.3750541128000204</v>
      </c>
      <c r="N34" s="16">
        <f t="shared" si="4"/>
        <v>7.375054112800021E-2</v>
      </c>
      <c r="O34" s="16">
        <f t="shared" si="5"/>
        <v>7.375054112800021E-2</v>
      </c>
      <c r="P34" s="16">
        <f>'App MESURE'!T30</f>
        <v>0</v>
      </c>
      <c r="Q34" s="84">
        <v>9.4277885225806468</v>
      </c>
      <c r="R34" s="78">
        <f t="shared" si="10"/>
        <v>5.4391423166728504E-3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21.326666670000002</v>
      </c>
      <c r="G35" s="16">
        <f t="shared" si="0"/>
        <v>0</v>
      </c>
      <c r="H35" s="16">
        <f t="shared" si="1"/>
        <v>21.326666670000002</v>
      </c>
      <c r="I35" s="23">
        <f t="shared" si="7"/>
        <v>22.499138269439573</v>
      </c>
      <c r="J35" s="16">
        <f t="shared" si="8"/>
        <v>21.48782760553388</v>
      </c>
      <c r="K35" s="16">
        <f t="shared" si="2"/>
        <v>1.011310663905693</v>
      </c>
      <c r="L35" s="16">
        <f t="shared" si="3"/>
        <v>0</v>
      </c>
      <c r="M35" s="16">
        <f t="shared" si="9"/>
        <v>7.3013035716720198</v>
      </c>
      <c r="N35" s="16">
        <f t="shared" si="4"/>
        <v>7.3013035716720201E-2</v>
      </c>
      <c r="O35" s="16">
        <f t="shared" si="5"/>
        <v>7.3013035716720201E-2</v>
      </c>
      <c r="P35" s="16">
        <f>'App MESURE'!T31</f>
        <v>0</v>
      </c>
      <c r="Q35" s="84">
        <v>11.722064392857144</v>
      </c>
      <c r="R35" s="78">
        <f t="shared" si="10"/>
        <v>5.3309033845710596E-3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59.34</v>
      </c>
      <c r="G36" s="16">
        <f t="shared" si="0"/>
        <v>0.60056749447150304</v>
      </c>
      <c r="H36" s="16">
        <f t="shared" si="1"/>
        <v>58.739432505528498</v>
      </c>
      <c r="I36" s="23">
        <f t="shared" si="7"/>
        <v>59.750743169434188</v>
      </c>
      <c r="J36" s="16">
        <f t="shared" si="8"/>
        <v>49.420889652214647</v>
      </c>
      <c r="K36" s="16">
        <f t="shared" si="2"/>
        <v>10.32985351721954</v>
      </c>
      <c r="L36" s="16">
        <f t="shared" si="3"/>
        <v>0</v>
      </c>
      <c r="M36" s="16">
        <f t="shared" si="9"/>
        <v>7.2282905359553</v>
      </c>
      <c r="N36" s="16">
        <f t="shared" si="4"/>
        <v>7.2282905359553007E-2</v>
      </c>
      <c r="O36" s="16">
        <f t="shared" si="5"/>
        <v>0.67285039983105599</v>
      </c>
      <c r="P36" s="16">
        <f>'App MESURE'!T32</f>
        <v>0</v>
      </c>
      <c r="Q36" s="84">
        <v>14.538825274193551</v>
      </c>
      <c r="R36" s="78">
        <f t="shared" si="10"/>
        <v>0.45272766055281188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32.246666670000003</v>
      </c>
      <c r="G37" s="16">
        <f t="shared" si="0"/>
        <v>0</v>
      </c>
      <c r="H37" s="16">
        <f t="shared" si="1"/>
        <v>32.246666670000003</v>
      </c>
      <c r="I37" s="23">
        <f t="shared" si="7"/>
        <v>42.576520187219543</v>
      </c>
      <c r="J37" s="16">
        <f t="shared" si="8"/>
        <v>38.341050489121784</v>
      </c>
      <c r="K37" s="16">
        <f t="shared" si="2"/>
        <v>4.2354696980977593</v>
      </c>
      <c r="L37" s="16">
        <f t="shared" si="3"/>
        <v>0</v>
      </c>
      <c r="M37" s="16">
        <f t="shared" si="9"/>
        <v>7.156007630595747</v>
      </c>
      <c r="N37" s="16">
        <f t="shared" si="4"/>
        <v>7.1560076305957468E-2</v>
      </c>
      <c r="O37" s="16">
        <f t="shared" si="5"/>
        <v>7.1560076305957468E-2</v>
      </c>
      <c r="P37" s="16">
        <f>'App MESURE'!T33</f>
        <v>0</v>
      </c>
      <c r="Q37" s="84">
        <v>14.578969283333329</v>
      </c>
      <c r="R37" s="78">
        <f t="shared" si="10"/>
        <v>5.1208445209144551E-3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19.606666669999999</v>
      </c>
      <c r="G38" s="16">
        <f t="shared" si="0"/>
        <v>0</v>
      </c>
      <c r="H38" s="16">
        <f t="shared" si="1"/>
        <v>19.606666669999999</v>
      </c>
      <c r="I38" s="23">
        <f t="shared" si="7"/>
        <v>23.842136368097758</v>
      </c>
      <c r="J38" s="16">
        <f t="shared" si="8"/>
        <v>23.182862890613695</v>
      </c>
      <c r="K38" s="16">
        <f t="shared" si="2"/>
        <v>0.65927347748406362</v>
      </c>
      <c r="L38" s="16">
        <f t="shared" si="3"/>
        <v>0</v>
      </c>
      <c r="M38" s="16">
        <f t="shared" si="9"/>
        <v>7.0844475542897891</v>
      </c>
      <c r="N38" s="16">
        <f t="shared" si="4"/>
        <v>7.0844475542897897E-2</v>
      </c>
      <c r="O38" s="16">
        <f t="shared" si="5"/>
        <v>7.0844475542897897E-2</v>
      </c>
      <c r="P38" s="16">
        <f>'App MESURE'!T34</f>
        <v>0</v>
      </c>
      <c r="Q38" s="84">
        <v>16.275871016129035</v>
      </c>
      <c r="R38" s="78">
        <f t="shared" si="10"/>
        <v>5.0189397149482586E-3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1.433333333</v>
      </c>
      <c r="G39" s="16">
        <f t="shared" si="0"/>
        <v>0</v>
      </c>
      <c r="H39" s="16">
        <f t="shared" si="1"/>
        <v>1.433333333</v>
      </c>
      <c r="I39" s="23">
        <f t="shared" si="7"/>
        <v>2.0926068104840638</v>
      </c>
      <c r="J39" s="16">
        <f t="shared" si="8"/>
        <v>2.0923329665996802</v>
      </c>
      <c r="K39" s="16">
        <f t="shared" si="2"/>
        <v>2.7384388438367324E-4</v>
      </c>
      <c r="L39" s="16">
        <f t="shared" si="3"/>
        <v>0</v>
      </c>
      <c r="M39" s="16">
        <f t="shared" si="9"/>
        <v>7.0136030787468915</v>
      </c>
      <c r="N39" s="16">
        <f t="shared" si="4"/>
        <v>7.0136030787468912E-2</v>
      </c>
      <c r="O39" s="16">
        <f t="shared" si="5"/>
        <v>7.0136030787468912E-2</v>
      </c>
      <c r="P39" s="16">
        <f>'App MESURE'!T35</f>
        <v>0</v>
      </c>
      <c r="Q39" s="84">
        <v>20.022108833333334</v>
      </c>
      <c r="R39" s="78">
        <f t="shared" si="10"/>
        <v>4.9190628146207867E-3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0.85333333300000003</v>
      </c>
      <c r="G40" s="16">
        <f t="shared" si="0"/>
        <v>0</v>
      </c>
      <c r="H40" s="16">
        <f t="shared" si="1"/>
        <v>0.85333333300000003</v>
      </c>
      <c r="I40" s="23">
        <f t="shared" si="7"/>
        <v>0.8536071768843837</v>
      </c>
      <c r="J40" s="16">
        <f t="shared" si="8"/>
        <v>0.85359802333199319</v>
      </c>
      <c r="K40" s="16">
        <f t="shared" si="2"/>
        <v>9.1535523905061922E-6</v>
      </c>
      <c r="L40" s="16">
        <f t="shared" si="3"/>
        <v>0</v>
      </c>
      <c r="M40" s="16">
        <f t="shared" si="9"/>
        <v>6.9434670479594223</v>
      </c>
      <c r="N40" s="16">
        <f t="shared" si="4"/>
        <v>6.9434670479594229E-2</v>
      </c>
      <c r="O40" s="16">
        <f t="shared" si="5"/>
        <v>6.9434670479594229E-2</v>
      </c>
      <c r="P40" s="16">
        <f>'App MESURE'!T36</f>
        <v>0</v>
      </c>
      <c r="Q40" s="84">
        <v>25.055266322580646</v>
      </c>
      <c r="R40" s="78">
        <f t="shared" si="10"/>
        <v>4.8211734646098348E-3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1.0133333330000001</v>
      </c>
      <c r="G41" s="25">
        <f t="shared" si="0"/>
        <v>0</v>
      </c>
      <c r="H41" s="25">
        <f t="shared" si="1"/>
        <v>1.0133333330000001</v>
      </c>
      <c r="I41" s="24">
        <f t="shared" si="7"/>
        <v>1.0133424865523906</v>
      </c>
      <c r="J41" s="25">
        <f t="shared" si="8"/>
        <v>1.01332325456968</v>
      </c>
      <c r="K41" s="25">
        <f t="shared" si="2"/>
        <v>1.9231982710588014E-5</v>
      </c>
      <c r="L41" s="25">
        <f t="shared" si="3"/>
        <v>0</v>
      </c>
      <c r="M41" s="25">
        <f t="shared" si="9"/>
        <v>6.8740323774798284</v>
      </c>
      <c r="N41" s="25">
        <f t="shared" si="4"/>
        <v>6.8740323774798287E-2</v>
      </c>
      <c r="O41" s="25">
        <f t="shared" si="5"/>
        <v>6.8740323774798287E-2</v>
      </c>
      <c r="P41" s="25">
        <f>'App MESURE'!T37</f>
        <v>0</v>
      </c>
      <c r="Q41" s="85">
        <v>23.42579703225806</v>
      </c>
      <c r="R41" s="79">
        <f t="shared" si="10"/>
        <v>4.7252321126640988E-3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5.3</v>
      </c>
      <c r="G42" s="16">
        <f t="shared" si="0"/>
        <v>0</v>
      </c>
      <c r="H42" s="16">
        <f t="shared" si="1"/>
        <v>5.3</v>
      </c>
      <c r="I42" s="23">
        <f t="shared" si="7"/>
        <v>5.3000192319827102</v>
      </c>
      <c r="J42" s="16">
        <f t="shared" si="8"/>
        <v>5.2949513558906824</v>
      </c>
      <c r="K42" s="16">
        <f t="shared" si="2"/>
        <v>5.0678760920277455E-3</v>
      </c>
      <c r="L42" s="16">
        <f t="shared" si="3"/>
        <v>0</v>
      </c>
      <c r="M42" s="16">
        <f t="shared" si="9"/>
        <v>6.8052920537050303</v>
      </c>
      <c r="N42" s="16">
        <f t="shared" si="4"/>
        <v>6.805292053705031E-2</v>
      </c>
      <c r="O42" s="16">
        <f t="shared" si="5"/>
        <v>6.805292053705031E-2</v>
      </c>
      <c r="P42" s="16">
        <f>'App MESURE'!T38</f>
        <v>0</v>
      </c>
      <c r="Q42" s="84">
        <v>19.094090700000006</v>
      </c>
      <c r="R42" s="78">
        <f t="shared" si="10"/>
        <v>4.6311999936220838E-3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50.026666669999997</v>
      </c>
      <c r="G43" s="16">
        <f t="shared" si="0"/>
        <v>0.21841952603525391</v>
      </c>
      <c r="H43" s="16">
        <f t="shared" si="1"/>
        <v>49.808247143964742</v>
      </c>
      <c r="I43" s="23">
        <f t="shared" si="7"/>
        <v>49.81331502005677</v>
      </c>
      <c r="J43" s="16">
        <f t="shared" si="8"/>
        <v>44.427171038184397</v>
      </c>
      <c r="K43" s="16">
        <f t="shared" si="2"/>
        <v>5.3861439818723724</v>
      </c>
      <c r="L43" s="16">
        <f t="shared" si="3"/>
        <v>0</v>
      </c>
      <c r="M43" s="16">
        <f t="shared" si="9"/>
        <v>6.7372391331679804</v>
      </c>
      <c r="N43" s="16">
        <f t="shared" si="4"/>
        <v>6.7372391331679812E-2</v>
      </c>
      <c r="O43" s="16">
        <f t="shared" si="5"/>
        <v>0.28579191736693371</v>
      </c>
      <c r="P43" s="16">
        <f>'App MESURE'!T39</f>
        <v>0</v>
      </c>
      <c r="Q43" s="84">
        <v>16.125577806451609</v>
      </c>
      <c r="R43" s="78">
        <f t="shared" si="10"/>
        <v>8.167702003226826E-2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115.0733333</v>
      </c>
      <c r="G44" s="16">
        <f t="shared" si="0"/>
        <v>2.8874372262966537</v>
      </c>
      <c r="H44" s="16">
        <f t="shared" si="1"/>
        <v>112.18589607370335</v>
      </c>
      <c r="I44" s="23">
        <f t="shared" si="7"/>
        <v>117.57204005557571</v>
      </c>
      <c r="J44" s="16">
        <f t="shared" si="8"/>
        <v>63.965200736481016</v>
      </c>
      <c r="K44" s="16">
        <f t="shared" si="2"/>
        <v>53.606839319094696</v>
      </c>
      <c r="L44" s="16">
        <f t="shared" si="3"/>
        <v>2.3066590255064505</v>
      </c>
      <c r="M44" s="16">
        <f t="shared" si="9"/>
        <v>8.9765257673427499</v>
      </c>
      <c r="N44" s="16">
        <f t="shared" si="4"/>
        <v>8.9765257673427495E-2</v>
      </c>
      <c r="O44" s="16">
        <f t="shared" si="5"/>
        <v>2.977202483970081</v>
      </c>
      <c r="P44" s="16">
        <f>'App MESURE'!T40</f>
        <v>1.1071660255386706</v>
      </c>
      <c r="Q44" s="84">
        <v>12.464209916666666</v>
      </c>
      <c r="R44" s="78">
        <f t="shared" si="10"/>
        <v>3.4970363558626922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14.58666667</v>
      </c>
      <c r="G45" s="16">
        <f t="shared" si="0"/>
        <v>0</v>
      </c>
      <c r="H45" s="16">
        <f t="shared" si="1"/>
        <v>14.58666667</v>
      </c>
      <c r="I45" s="23">
        <f t="shared" si="7"/>
        <v>65.886846963588241</v>
      </c>
      <c r="J45" s="16">
        <f t="shared" si="8"/>
        <v>47.938645657176046</v>
      </c>
      <c r="K45" s="16">
        <f t="shared" si="2"/>
        <v>17.948201306412194</v>
      </c>
      <c r="L45" s="16">
        <f t="shared" si="3"/>
        <v>0</v>
      </c>
      <c r="M45" s="16">
        <f t="shared" si="9"/>
        <v>8.8867605096693225</v>
      </c>
      <c r="N45" s="16">
        <f t="shared" si="4"/>
        <v>8.8867605096693225E-2</v>
      </c>
      <c r="O45" s="16">
        <f t="shared" si="5"/>
        <v>8.8867605096693225E-2</v>
      </c>
      <c r="P45" s="16">
        <f>'App MESURE'!T41</f>
        <v>0</v>
      </c>
      <c r="Q45" s="84">
        <v>11.180020209677419</v>
      </c>
      <c r="R45" s="78">
        <f t="shared" si="10"/>
        <v>7.8974512356218152E-3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50.04666667</v>
      </c>
      <c r="G46" s="16">
        <f t="shared" si="0"/>
        <v>0.21924017306869648</v>
      </c>
      <c r="H46" s="16">
        <f t="shared" si="1"/>
        <v>49.827426496931302</v>
      </c>
      <c r="I46" s="23">
        <f t="shared" si="7"/>
        <v>67.775627803343497</v>
      </c>
      <c r="J46" s="16">
        <f t="shared" si="8"/>
        <v>46.475393796032378</v>
      </c>
      <c r="K46" s="16">
        <f t="shared" si="2"/>
        <v>21.300234007311118</v>
      </c>
      <c r="L46" s="16">
        <f t="shared" si="3"/>
        <v>0</v>
      </c>
      <c r="M46" s="16">
        <f t="shared" si="9"/>
        <v>8.7978929045726293</v>
      </c>
      <c r="N46" s="16">
        <f t="shared" si="4"/>
        <v>8.7978929045726295E-2</v>
      </c>
      <c r="O46" s="16">
        <f t="shared" si="5"/>
        <v>0.30721910211442277</v>
      </c>
      <c r="P46" s="16">
        <f>'App MESURE'!T42</f>
        <v>0</v>
      </c>
      <c r="Q46" s="84">
        <v>9.8327932290322568</v>
      </c>
      <c r="R46" s="78">
        <f t="shared" si="10"/>
        <v>9.4383576703992125E-2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82.653333329999995</v>
      </c>
      <c r="G47" s="16">
        <f t="shared" si="0"/>
        <v>1.5571683863174501</v>
      </c>
      <c r="H47" s="16">
        <f t="shared" si="1"/>
        <v>81.096164943682538</v>
      </c>
      <c r="I47" s="23">
        <f t="shared" si="7"/>
        <v>102.39639895099366</v>
      </c>
      <c r="J47" s="16">
        <f t="shared" si="8"/>
        <v>58.710723181496292</v>
      </c>
      <c r="K47" s="16">
        <f t="shared" si="2"/>
        <v>43.685675769497365</v>
      </c>
      <c r="L47" s="16">
        <f t="shared" si="3"/>
        <v>1.588931512116931</v>
      </c>
      <c r="M47" s="16">
        <f t="shared" si="9"/>
        <v>10.298845487643833</v>
      </c>
      <c r="N47" s="16">
        <f t="shared" si="4"/>
        <v>0.10298845487643833</v>
      </c>
      <c r="O47" s="16">
        <f t="shared" si="5"/>
        <v>1.6601568411938885</v>
      </c>
      <c r="P47" s="16">
        <f>'App MESURE'!T43</f>
        <v>0</v>
      </c>
      <c r="Q47" s="84">
        <v>11.552624214285714</v>
      </c>
      <c r="R47" s="78">
        <f t="shared" si="10"/>
        <v>2.75612073736287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45.766666669999999</v>
      </c>
      <c r="G48" s="16">
        <f t="shared" si="0"/>
        <v>4.3621707912017124E-2</v>
      </c>
      <c r="H48" s="16">
        <f t="shared" si="1"/>
        <v>45.723044962087982</v>
      </c>
      <c r="I48" s="23">
        <f t="shared" si="7"/>
        <v>87.819789219468419</v>
      </c>
      <c r="J48" s="16">
        <f t="shared" si="8"/>
        <v>61.966886695585437</v>
      </c>
      <c r="K48" s="16">
        <f t="shared" si="2"/>
        <v>25.852902523882982</v>
      </c>
      <c r="L48" s="16">
        <f t="shared" si="3"/>
        <v>0.29885379749912899</v>
      </c>
      <c r="M48" s="16">
        <f t="shared" si="9"/>
        <v>10.494710830266524</v>
      </c>
      <c r="N48" s="16">
        <f t="shared" si="4"/>
        <v>0.10494710830266524</v>
      </c>
      <c r="O48" s="16">
        <f t="shared" si="5"/>
        <v>0.14856881621468238</v>
      </c>
      <c r="P48" s="16">
        <f>'App MESURE'!T44</f>
        <v>0</v>
      </c>
      <c r="Q48" s="84">
        <v>14.459466629032258</v>
      </c>
      <c r="R48" s="78">
        <f t="shared" si="10"/>
        <v>2.2072693151432069E-2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8.6</v>
      </c>
      <c r="G49" s="16">
        <f t="shared" si="0"/>
        <v>0</v>
      </c>
      <c r="H49" s="16">
        <f t="shared" si="1"/>
        <v>8.6</v>
      </c>
      <c r="I49" s="23">
        <f t="shared" si="7"/>
        <v>34.154048726383856</v>
      </c>
      <c r="J49" s="16">
        <f t="shared" si="8"/>
        <v>31.857984622097689</v>
      </c>
      <c r="K49" s="16">
        <f t="shared" si="2"/>
        <v>2.2960641042861667</v>
      </c>
      <c r="L49" s="16">
        <f t="shared" si="3"/>
        <v>0</v>
      </c>
      <c r="M49" s="16">
        <f t="shared" si="9"/>
        <v>10.389763721963858</v>
      </c>
      <c r="N49" s="16">
        <f t="shared" si="4"/>
        <v>0.10389763721963859</v>
      </c>
      <c r="O49" s="16">
        <f t="shared" si="5"/>
        <v>0.10389763721963859</v>
      </c>
      <c r="P49" s="16">
        <f>'App MESURE'!T45</f>
        <v>0</v>
      </c>
      <c r="Q49" s="84">
        <v>14.611968083333331</v>
      </c>
      <c r="R49" s="78">
        <f t="shared" si="10"/>
        <v>1.079471901982363E-2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11.313333330000001</v>
      </c>
      <c r="G50" s="16">
        <f t="shared" si="0"/>
        <v>0</v>
      </c>
      <c r="H50" s="16">
        <f t="shared" si="1"/>
        <v>11.313333330000001</v>
      </c>
      <c r="I50" s="23">
        <f t="shared" si="7"/>
        <v>13.609397434286167</v>
      </c>
      <c r="J50" s="16">
        <f t="shared" si="8"/>
        <v>13.509886545998333</v>
      </c>
      <c r="K50" s="16">
        <f t="shared" si="2"/>
        <v>9.9510888287834831E-2</v>
      </c>
      <c r="L50" s="16">
        <f t="shared" si="3"/>
        <v>0</v>
      </c>
      <c r="M50" s="16">
        <f t="shared" si="9"/>
        <v>10.285866084744219</v>
      </c>
      <c r="N50" s="16">
        <f t="shared" si="4"/>
        <v>0.10285866084744219</v>
      </c>
      <c r="O50" s="16">
        <f t="shared" si="5"/>
        <v>0.10285866084744219</v>
      </c>
      <c r="P50" s="16">
        <f>'App MESURE'!T46</f>
        <v>0</v>
      </c>
      <c r="Q50" s="84">
        <v>17.978957645161284</v>
      </c>
      <c r="R50" s="78">
        <f t="shared" si="10"/>
        <v>1.0579904111329136E-2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2.1</v>
      </c>
      <c r="G51" s="16">
        <f t="shared" si="0"/>
        <v>0</v>
      </c>
      <c r="H51" s="16">
        <f t="shared" si="1"/>
        <v>2.1</v>
      </c>
      <c r="I51" s="23">
        <f t="shared" si="7"/>
        <v>2.1995108882878349</v>
      </c>
      <c r="J51" s="16">
        <f t="shared" si="8"/>
        <v>2.1992808156905319</v>
      </c>
      <c r="K51" s="16">
        <f t="shared" si="2"/>
        <v>2.3007259730301044E-4</v>
      </c>
      <c r="L51" s="16">
        <f t="shared" si="3"/>
        <v>0</v>
      </c>
      <c r="M51" s="16">
        <f t="shared" si="9"/>
        <v>10.183007423896777</v>
      </c>
      <c r="N51" s="16">
        <f t="shared" si="4"/>
        <v>0.10183007423896777</v>
      </c>
      <c r="O51" s="16">
        <f t="shared" si="5"/>
        <v>0.10183007423896777</v>
      </c>
      <c r="P51" s="16">
        <f>'App MESURE'!T47</f>
        <v>0</v>
      </c>
      <c r="Q51" s="84">
        <v>22.310403500000003</v>
      </c>
      <c r="R51" s="78">
        <f t="shared" si="10"/>
        <v>1.0369364019513687E-2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5.1666666670000003</v>
      </c>
      <c r="G52" s="16">
        <f t="shared" si="0"/>
        <v>0</v>
      </c>
      <c r="H52" s="16">
        <f t="shared" si="1"/>
        <v>5.1666666670000003</v>
      </c>
      <c r="I52" s="23">
        <f t="shared" si="7"/>
        <v>5.1668967395973038</v>
      </c>
      <c r="J52" s="16">
        <f t="shared" si="8"/>
        <v>5.1652786209680173</v>
      </c>
      <c r="K52" s="16">
        <f t="shared" si="2"/>
        <v>1.6181186292865135E-3</v>
      </c>
      <c r="L52" s="16">
        <f t="shared" si="3"/>
        <v>0</v>
      </c>
      <c r="M52" s="16">
        <f t="shared" si="9"/>
        <v>10.081177349657809</v>
      </c>
      <c r="N52" s="16">
        <f t="shared" si="4"/>
        <v>0.10081177349657809</v>
      </c>
      <c r="O52" s="16">
        <f t="shared" si="5"/>
        <v>0.10081177349657809</v>
      </c>
      <c r="P52" s="16">
        <f>'App MESURE'!T48</f>
        <v>0</v>
      </c>
      <c r="Q52" s="84">
        <v>26.691273387096771</v>
      </c>
      <c r="R52" s="78">
        <f t="shared" si="10"/>
        <v>1.0163013675525365E-2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3.14</v>
      </c>
      <c r="G53" s="25">
        <f t="shared" si="0"/>
        <v>0</v>
      </c>
      <c r="H53" s="25">
        <f t="shared" si="1"/>
        <v>3.14</v>
      </c>
      <c r="I53" s="24">
        <f t="shared" si="7"/>
        <v>3.1416181186292866</v>
      </c>
      <c r="J53" s="25">
        <f t="shared" si="8"/>
        <v>3.1411245304912674</v>
      </c>
      <c r="K53" s="25">
        <f t="shared" si="2"/>
        <v>4.9358813801925194E-4</v>
      </c>
      <c r="L53" s="25">
        <f t="shared" si="3"/>
        <v>0</v>
      </c>
      <c r="M53" s="25">
        <f t="shared" si="9"/>
        <v>9.9803655761612315</v>
      </c>
      <c r="N53" s="25">
        <f t="shared" si="4"/>
        <v>9.980365576161232E-2</v>
      </c>
      <c r="O53" s="25">
        <f t="shared" si="5"/>
        <v>9.980365576161232E-2</v>
      </c>
      <c r="P53" s="25">
        <f>'App MESURE'!T49</f>
        <v>0</v>
      </c>
      <c r="Q53" s="85">
        <v>24.490582935483864</v>
      </c>
      <c r="R53" s="79">
        <f t="shared" si="10"/>
        <v>9.9607697033824126E-3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4.1333333330000004</v>
      </c>
      <c r="G54" s="16">
        <f t="shared" si="0"/>
        <v>0</v>
      </c>
      <c r="H54" s="16">
        <f t="shared" si="1"/>
        <v>4.1333333330000004</v>
      </c>
      <c r="I54" s="23">
        <f t="shared" si="7"/>
        <v>4.1338269211380201</v>
      </c>
      <c r="J54" s="16">
        <f t="shared" si="8"/>
        <v>4.1317866747316438</v>
      </c>
      <c r="K54" s="16">
        <f t="shared" si="2"/>
        <v>2.0402464063762338E-3</v>
      </c>
      <c r="L54" s="16">
        <f t="shared" si="3"/>
        <v>0</v>
      </c>
      <c r="M54" s="16">
        <f t="shared" si="9"/>
        <v>9.8805619203996198</v>
      </c>
      <c r="N54" s="16">
        <f t="shared" si="4"/>
        <v>9.8805619203996206E-2</v>
      </c>
      <c r="O54" s="16">
        <f t="shared" si="5"/>
        <v>9.8805619203996206E-2</v>
      </c>
      <c r="P54" s="16">
        <f>'App MESURE'!T50</f>
        <v>0</v>
      </c>
      <c r="Q54" s="84">
        <v>20.259065833333334</v>
      </c>
      <c r="R54" s="78">
        <f t="shared" si="10"/>
        <v>9.7625503862851046E-3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33.64</v>
      </c>
      <c r="G55" s="16">
        <f t="shared" si="0"/>
        <v>0</v>
      </c>
      <c r="H55" s="16">
        <f t="shared" si="1"/>
        <v>33.64</v>
      </c>
      <c r="I55" s="23">
        <f t="shared" si="7"/>
        <v>33.642040246406374</v>
      </c>
      <c r="J55" s="16">
        <f t="shared" si="8"/>
        <v>32.364307201625671</v>
      </c>
      <c r="K55" s="16">
        <f t="shared" si="2"/>
        <v>1.2777330447807032</v>
      </c>
      <c r="L55" s="16">
        <f t="shared" si="3"/>
        <v>0</v>
      </c>
      <c r="M55" s="16">
        <f t="shared" si="9"/>
        <v>9.7817563011956228</v>
      </c>
      <c r="N55" s="16">
        <f t="shared" si="4"/>
        <v>9.7817563011956224E-2</v>
      </c>
      <c r="O55" s="16">
        <f t="shared" si="5"/>
        <v>9.7817563011956224E-2</v>
      </c>
      <c r="P55" s="16">
        <f>'App MESURE'!T51</f>
        <v>0</v>
      </c>
      <c r="Q55" s="84">
        <v>18.793530935483869</v>
      </c>
      <c r="R55" s="78">
        <f t="shared" si="10"/>
        <v>9.5682756335980258E-3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22.346666670000001</v>
      </c>
      <c r="G56" s="16">
        <f t="shared" si="0"/>
        <v>0</v>
      </c>
      <c r="H56" s="16">
        <f t="shared" si="1"/>
        <v>22.346666670000001</v>
      </c>
      <c r="I56" s="23">
        <f t="shared" si="7"/>
        <v>23.624399714780704</v>
      </c>
      <c r="J56" s="16">
        <f t="shared" si="8"/>
        <v>22.964899859208231</v>
      </c>
      <c r="K56" s="16">
        <f t="shared" si="2"/>
        <v>0.65949985557247359</v>
      </c>
      <c r="L56" s="16">
        <f t="shared" si="3"/>
        <v>0</v>
      </c>
      <c r="M56" s="16">
        <f t="shared" si="9"/>
        <v>9.6839387381836666</v>
      </c>
      <c r="N56" s="16">
        <f t="shared" si="4"/>
        <v>9.6839387381836672E-2</v>
      </c>
      <c r="O56" s="16">
        <f t="shared" si="5"/>
        <v>9.6839387381836672E-2</v>
      </c>
      <c r="P56" s="16">
        <f>'App MESURE'!T52</f>
        <v>0</v>
      </c>
      <c r="Q56" s="84">
        <v>16.07429505</v>
      </c>
      <c r="R56" s="78">
        <f t="shared" si="10"/>
        <v>9.377866948489428E-3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2.98</v>
      </c>
      <c r="G57" s="16">
        <f t="shared" si="0"/>
        <v>0</v>
      </c>
      <c r="H57" s="16">
        <f t="shared" si="1"/>
        <v>2.98</v>
      </c>
      <c r="I57" s="23">
        <f t="shared" si="7"/>
        <v>3.6394998555724736</v>
      </c>
      <c r="J57" s="16">
        <f t="shared" si="8"/>
        <v>3.6353049981056085</v>
      </c>
      <c r="K57" s="16">
        <f t="shared" si="2"/>
        <v>4.1948574668650984E-3</v>
      </c>
      <c r="L57" s="16">
        <f t="shared" si="3"/>
        <v>0</v>
      </c>
      <c r="M57" s="16">
        <f t="shared" si="9"/>
        <v>9.5870993508018305</v>
      </c>
      <c r="N57" s="16">
        <f t="shared" si="4"/>
        <v>9.587099350801831E-2</v>
      </c>
      <c r="O57" s="16">
        <f t="shared" si="5"/>
        <v>9.587099350801831E-2</v>
      </c>
      <c r="P57" s="16">
        <f>'App MESURE'!T53</f>
        <v>0</v>
      </c>
      <c r="Q57" s="84">
        <v>12.368207383870971</v>
      </c>
      <c r="R57" s="78">
        <f t="shared" si="10"/>
        <v>9.1912473962144896E-3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5.92</v>
      </c>
      <c r="G58" s="16">
        <f t="shared" si="0"/>
        <v>0</v>
      </c>
      <c r="H58" s="16">
        <f t="shared" si="1"/>
        <v>5.92</v>
      </c>
      <c r="I58" s="23">
        <f t="shared" si="7"/>
        <v>5.9241948574668655</v>
      </c>
      <c r="J58" s="16">
        <f t="shared" si="8"/>
        <v>5.9022937102286468</v>
      </c>
      <c r="K58" s="16">
        <f t="shared" si="2"/>
        <v>2.1901147238218677E-2</v>
      </c>
      <c r="L58" s="16">
        <f t="shared" si="3"/>
        <v>0</v>
      </c>
      <c r="M58" s="16">
        <f t="shared" si="9"/>
        <v>9.4912283572938119</v>
      </c>
      <c r="N58" s="16">
        <f t="shared" si="4"/>
        <v>9.4912283572938128E-2</v>
      </c>
      <c r="O58" s="16">
        <f t="shared" si="5"/>
        <v>9.4912283572938128E-2</v>
      </c>
      <c r="P58" s="16">
        <f>'App MESURE'!T54</f>
        <v>0</v>
      </c>
      <c r="Q58" s="84">
        <v>10.927993316129031</v>
      </c>
      <c r="R58" s="78">
        <f t="shared" si="10"/>
        <v>9.0083415730298211E-3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34.6</v>
      </c>
      <c r="G59" s="16">
        <f t="shared" si="0"/>
        <v>0</v>
      </c>
      <c r="H59" s="16">
        <f t="shared" si="1"/>
        <v>34.6</v>
      </c>
      <c r="I59" s="23">
        <f t="shared" si="7"/>
        <v>34.621901147238219</v>
      </c>
      <c r="J59" s="16">
        <f t="shared" si="8"/>
        <v>31.730314888791742</v>
      </c>
      <c r="K59" s="16">
        <f t="shared" si="2"/>
        <v>2.8915862584464769</v>
      </c>
      <c r="L59" s="16">
        <f t="shared" si="3"/>
        <v>0</v>
      </c>
      <c r="M59" s="16">
        <f t="shared" si="9"/>
        <v>9.3963160737208735</v>
      </c>
      <c r="N59" s="16">
        <f t="shared" si="4"/>
        <v>9.3963160737208742E-2</v>
      </c>
      <c r="O59" s="16">
        <f t="shared" si="5"/>
        <v>9.3963160737208742E-2</v>
      </c>
      <c r="P59" s="16">
        <f>'App MESURE'!T55</f>
        <v>0</v>
      </c>
      <c r="Q59" s="84">
        <v>13.042666882142859</v>
      </c>
      <c r="R59" s="78">
        <f t="shared" si="10"/>
        <v>8.8290755757265259E-3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30.266666669999999</v>
      </c>
      <c r="G60" s="16">
        <f t="shared" si="0"/>
        <v>0</v>
      </c>
      <c r="H60" s="16">
        <f t="shared" si="1"/>
        <v>30.266666669999999</v>
      </c>
      <c r="I60" s="23">
        <f t="shared" si="7"/>
        <v>33.158252928446473</v>
      </c>
      <c r="J60" s="16">
        <f t="shared" si="8"/>
        <v>31.14099536427387</v>
      </c>
      <c r="K60" s="16">
        <f t="shared" si="2"/>
        <v>2.0172575641726027</v>
      </c>
      <c r="L60" s="16">
        <f t="shared" si="3"/>
        <v>0</v>
      </c>
      <c r="M60" s="16">
        <f t="shared" si="9"/>
        <v>9.3023529129836646</v>
      </c>
      <c r="N60" s="16">
        <f t="shared" si="4"/>
        <v>9.3023529129836649E-2</v>
      </c>
      <c r="O60" s="16">
        <f t="shared" si="5"/>
        <v>9.3023529129836649E-2</v>
      </c>
      <c r="P60" s="16">
        <f>'App MESURE'!T56</f>
        <v>0</v>
      </c>
      <c r="Q60" s="84">
        <v>14.97902558064516</v>
      </c>
      <c r="R60" s="78">
        <f t="shared" si="10"/>
        <v>8.6533769717695684E-3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101.7866667</v>
      </c>
      <c r="G61" s="16">
        <f t="shared" si="0"/>
        <v>2.3422540498152244</v>
      </c>
      <c r="H61" s="16">
        <f t="shared" si="1"/>
        <v>99.444412650184773</v>
      </c>
      <c r="I61" s="23">
        <f t="shared" si="7"/>
        <v>101.46167021435738</v>
      </c>
      <c r="J61" s="16">
        <f t="shared" si="8"/>
        <v>69.938752286391164</v>
      </c>
      <c r="K61" s="16">
        <f t="shared" si="2"/>
        <v>31.522917927966219</v>
      </c>
      <c r="L61" s="16">
        <f t="shared" si="3"/>
        <v>0.70904016692130267</v>
      </c>
      <c r="M61" s="16">
        <f t="shared" si="9"/>
        <v>9.9183695507751306</v>
      </c>
      <c r="N61" s="16">
        <f t="shared" si="4"/>
        <v>9.9183695507751302E-2</v>
      </c>
      <c r="O61" s="16">
        <f t="shared" si="5"/>
        <v>2.4414377453229759</v>
      </c>
      <c r="P61" s="16">
        <f>'App MESURE'!T57</f>
        <v>1.0110040240266618</v>
      </c>
      <c r="Q61" s="84">
        <v>15.87795211666667</v>
      </c>
      <c r="R61" s="78">
        <f t="shared" si="10"/>
        <v>2.046140631021621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5.0866666670000003</v>
      </c>
      <c r="G62" s="16">
        <f t="shared" si="0"/>
        <v>0</v>
      </c>
      <c r="H62" s="16">
        <f t="shared" si="1"/>
        <v>5.0866666670000003</v>
      </c>
      <c r="I62" s="23">
        <f t="shared" si="7"/>
        <v>35.900544428044917</v>
      </c>
      <c r="J62" s="16">
        <f t="shared" si="8"/>
        <v>34.663904524977475</v>
      </c>
      <c r="K62" s="16">
        <f t="shared" si="2"/>
        <v>1.2366399030674415</v>
      </c>
      <c r="L62" s="16">
        <f t="shared" si="3"/>
        <v>0</v>
      </c>
      <c r="M62" s="16">
        <f t="shared" si="9"/>
        <v>9.8191858552673796</v>
      </c>
      <c r="N62" s="16">
        <f t="shared" si="4"/>
        <v>9.8191858552673802E-2</v>
      </c>
      <c r="O62" s="16">
        <f t="shared" si="5"/>
        <v>9.8191858552673802E-2</v>
      </c>
      <c r="P62" s="16">
        <f>'App MESURE'!T58</f>
        <v>0</v>
      </c>
      <c r="Q62" s="84">
        <v>20.439595870967743</v>
      </c>
      <c r="R62" s="78">
        <f t="shared" si="10"/>
        <v>9.6416410860283002E-3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14.17333333</v>
      </c>
      <c r="G63" s="16">
        <f t="shared" si="0"/>
        <v>0</v>
      </c>
      <c r="H63" s="16">
        <f t="shared" si="1"/>
        <v>14.17333333</v>
      </c>
      <c r="I63" s="23">
        <f t="shared" si="7"/>
        <v>15.409973233067442</v>
      </c>
      <c r="J63" s="16">
        <f t="shared" si="8"/>
        <v>15.30381966831799</v>
      </c>
      <c r="K63" s="16">
        <f t="shared" si="2"/>
        <v>0.10615356474945159</v>
      </c>
      <c r="L63" s="16">
        <f t="shared" si="3"/>
        <v>0</v>
      </c>
      <c r="M63" s="16">
        <f t="shared" si="9"/>
        <v>9.7209939967147054</v>
      </c>
      <c r="N63" s="16">
        <f t="shared" si="4"/>
        <v>9.7209939967147052E-2</v>
      </c>
      <c r="O63" s="16">
        <f t="shared" si="5"/>
        <v>9.7209939967147052E-2</v>
      </c>
      <c r="P63" s="16">
        <f>'App MESURE'!T59</f>
        <v>0</v>
      </c>
      <c r="Q63" s="84">
        <v>20.160118600000008</v>
      </c>
      <c r="R63" s="78">
        <f t="shared" si="10"/>
        <v>9.449772428416334E-3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7.4866666669999997</v>
      </c>
      <c r="G64" s="16">
        <f t="shared" si="0"/>
        <v>0</v>
      </c>
      <c r="H64" s="16">
        <f t="shared" si="1"/>
        <v>7.4866666669999997</v>
      </c>
      <c r="I64" s="23">
        <f t="shared" si="7"/>
        <v>7.5928202317494513</v>
      </c>
      <c r="J64" s="16">
        <f t="shared" si="8"/>
        <v>7.5859596537394882</v>
      </c>
      <c r="K64" s="16">
        <f t="shared" si="2"/>
        <v>6.860578009963092E-3</v>
      </c>
      <c r="L64" s="16">
        <f t="shared" si="3"/>
        <v>0</v>
      </c>
      <c r="M64" s="16">
        <f t="shared" si="9"/>
        <v>9.6237840567475583</v>
      </c>
      <c r="N64" s="16">
        <f t="shared" si="4"/>
        <v>9.6237840567475585E-2</v>
      </c>
      <c r="O64" s="16">
        <f t="shared" si="5"/>
        <v>9.6237840567475585E-2</v>
      </c>
      <c r="P64" s="16">
        <f>'App MESURE'!T60</f>
        <v>0</v>
      </c>
      <c r="Q64" s="84">
        <v>24.593952935483877</v>
      </c>
      <c r="R64" s="78">
        <f t="shared" si="10"/>
        <v>9.2617219570908498E-3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3.7266666669999999</v>
      </c>
      <c r="G65" s="25">
        <f t="shared" si="0"/>
        <v>0</v>
      </c>
      <c r="H65" s="25">
        <f t="shared" si="1"/>
        <v>3.7266666669999999</v>
      </c>
      <c r="I65" s="24">
        <f t="shared" si="7"/>
        <v>3.733527245009963</v>
      </c>
      <c r="J65" s="25">
        <f t="shared" si="8"/>
        <v>3.7326895306260823</v>
      </c>
      <c r="K65" s="25">
        <f t="shared" si="2"/>
        <v>8.3771438388069441E-4</v>
      </c>
      <c r="L65" s="25">
        <f t="shared" si="3"/>
        <v>0</v>
      </c>
      <c r="M65" s="25">
        <f t="shared" si="9"/>
        <v>9.5275462161800828</v>
      </c>
      <c r="N65" s="25">
        <f t="shared" si="4"/>
        <v>9.5275462161800828E-2</v>
      </c>
      <c r="O65" s="25">
        <f t="shared" si="5"/>
        <v>9.5275462161800828E-2</v>
      </c>
      <c r="P65" s="25">
        <f>'App MESURE'!T61</f>
        <v>0</v>
      </c>
      <c r="Q65" s="85">
        <v>24.410174032258062</v>
      </c>
      <c r="R65" s="79">
        <f t="shared" si="10"/>
        <v>9.0774136901447412E-3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12.43333333</v>
      </c>
      <c r="G66" s="16">
        <f t="shared" si="0"/>
        <v>0</v>
      </c>
      <c r="H66" s="16">
        <f t="shared" si="1"/>
        <v>12.43333333</v>
      </c>
      <c r="I66" s="23">
        <f t="shared" si="7"/>
        <v>12.434171044383881</v>
      </c>
      <c r="J66" s="16">
        <f t="shared" si="8"/>
        <v>12.378819486486254</v>
      </c>
      <c r="K66" s="16">
        <f t="shared" si="2"/>
        <v>5.5351557897626691E-2</v>
      </c>
      <c r="L66" s="16">
        <f t="shared" si="3"/>
        <v>0</v>
      </c>
      <c r="M66" s="16">
        <f t="shared" si="9"/>
        <v>9.4322707540182815</v>
      </c>
      <c r="N66" s="16">
        <f t="shared" si="4"/>
        <v>9.4322707540182821E-2</v>
      </c>
      <c r="O66" s="16">
        <f t="shared" si="5"/>
        <v>9.4322707540182821E-2</v>
      </c>
      <c r="P66" s="16">
        <f>'App MESURE'!T62</f>
        <v>0</v>
      </c>
      <c r="Q66" s="84">
        <v>20.238918033333334</v>
      </c>
      <c r="R66" s="78">
        <f t="shared" si="10"/>
        <v>8.8967731577108619E-3</v>
      </c>
    </row>
    <row r="67" spans="1:18" s="1" customFormat="1" x14ac:dyDescent="0.2">
      <c r="A67" s="17">
        <v>34973</v>
      </c>
      <c r="B67" s="1">
        <f t="shared" ref="B67:B77" si="11">B66+1</f>
        <v>10</v>
      </c>
      <c r="C67" s="47"/>
      <c r="D67" s="47"/>
      <c r="E67" s="47">
        <v>8.7380952379999997</v>
      </c>
      <c r="F67" s="51">
        <v>9.5733333330000008</v>
      </c>
      <c r="G67" s="16">
        <f t="shared" si="0"/>
        <v>0</v>
      </c>
      <c r="H67" s="16">
        <f t="shared" si="1"/>
        <v>9.5733333330000008</v>
      </c>
      <c r="I67" s="23">
        <f t="shared" si="7"/>
        <v>9.6286848908976275</v>
      </c>
      <c r="J67" s="16">
        <f t="shared" si="8"/>
        <v>9.6056194141662505</v>
      </c>
      <c r="K67" s="16">
        <f t="shared" si="2"/>
        <v>2.3065476731376933E-2</v>
      </c>
      <c r="L67" s="16">
        <f t="shared" si="3"/>
        <v>0</v>
      </c>
      <c r="M67" s="16">
        <f t="shared" si="9"/>
        <v>9.3379480464780986</v>
      </c>
      <c r="N67" s="16">
        <f t="shared" si="4"/>
        <v>9.3379480464780992E-2</v>
      </c>
      <c r="O67" s="16">
        <f t="shared" si="5"/>
        <v>9.3379480464780992E-2</v>
      </c>
      <c r="P67" s="16">
        <f>'App MESURE'!T63</f>
        <v>0</v>
      </c>
      <c r="Q67" s="84">
        <v>21.025355290322583</v>
      </c>
      <c r="R67" s="78">
        <f t="shared" si="10"/>
        <v>8.7197273718724148E-3</v>
      </c>
    </row>
    <row r="68" spans="1:18" s="1" customFormat="1" x14ac:dyDescent="0.2">
      <c r="A68" s="17">
        <v>35004</v>
      </c>
      <c r="B68" s="1">
        <f t="shared" si="11"/>
        <v>11</v>
      </c>
      <c r="C68" s="47"/>
      <c r="D68" s="47"/>
      <c r="E68" s="47">
        <v>42.530952380000002</v>
      </c>
      <c r="F68" s="51">
        <v>35.893333329999997</v>
      </c>
      <c r="G68" s="16">
        <f t="shared" si="0"/>
        <v>0</v>
      </c>
      <c r="H68" s="16">
        <f t="shared" si="1"/>
        <v>35.893333329999997</v>
      </c>
      <c r="I68" s="23">
        <f t="shared" si="7"/>
        <v>35.916398806731372</v>
      </c>
      <c r="J68" s="16">
        <f t="shared" si="8"/>
        <v>34.051583573329921</v>
      </c>
      <c r="K68" s="16">
        <f t="shared" si="2"/>
        <v>1.8648152334014512</v>
      </c>
      <c r="L68" s="16">
        <f t="shared" si="3"/>
        <v>0</v>
      </c>
      <c r="M68" s="16">
        <f t="shared" si="9"/>
        <v>9.2445685660133172</v>
      </c>
      <c r="N68" s="16">
        <f t="shared" si="4"/>
        <v>9.244568566013317E-2</v>
      </c>
      <c r="O68" s="16">
        <f t="shared" si="5"/>
        <v>9.244568566013317E-2</v>
      </c>
      <c r="P68" s="16">
        <f>'App MESURE'!T64</f>
        <v>0</v>
      </c>
      <c r="Q68" s="84">
        <v>17.350908449999999</v>
      </c>
      <c r="R68" s="78">
        <f t="shared" si="10"/>
        <v>8.5462047971721512E-3</v>
      </c>
    </row>
    <row r="69" spans="1:18" s="1" customFormat="1" x14ac:dyDescent="0.2">
      <c r="A69" s="17">
        <v>35034</v>
      </c>
      <c r="B69" s="1">
        <f t="shared" si="11"/>
        <v>12</v>
      </c>
      <c r="C69" s="47"/>
      <c r="D69" s="47"/>
      <c r="E69" s="47">
        <v>82.564285709999993</v>
      </c>
      <c r="F69" s="51">
        <v>98.28</v>
      </c>
      <c r="G69" s="16">
        <f t="shared" si="0"/>
        <v>2.1983672685839077</v>
      </c>
      <c r="H69" s="16">
        <f t="shared" si="1"/>
        <v>96.081632731416093</v>
      </c>
      <c r="I69" s="23">
        <f t="shared" si="7"/>
        <v>97.946447964817537</v>
      </c>
      <c r="J69" s="16">
        <f t="shared" si="8"/>
        <v>62.173959662319817</v>
      </c>
      <c r="K69" s="16">
        <f t="shared" si="2"/>
        <v>35.77248830249772</v>
      </c>
      <c r="L69" s="16">
        <f t="shared" si="3"/>
        <v>1.0164671700786143</v>
      </c>
      <c r="M69" s="16">
        <f t="shared" si="9"/>
        <v>10.168590050431799</v>
      </c>
      <c r="N69" s="16">
        <f t="shared" si="4"/>
        <v>0.101685900504318</v>
      </c>
      <c r="O69" s="16">
        <f t="shared" si="5"/>
        <v>2.3000531690882258</v>
      </c>
      <c r="P69" s="16">
        <f>'App MESURE'!T65</f>
        <v>1.7199707587513768E-2</v>
      </c>
      <c r="Q69" s="84">
        <v>13.253092177419358</v>
      </c>
      <c r="R69" s="78">
        <f t="shared" si="10"/>
        <v>5.2114199266857835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197.97333330000001</v>
      </c>
      <c r="G70" s="16">
        <f t="shared" ref="G70:G133" si="12">IF((F70-$J$2)&gt;0,$I$2*(F70-$J$2),0)</f>
        <v>6.2890191799155124</v>
      </c>
      <c r="H70" s="16">
        <f t="shared" ref="H70:H133" si="13">F70-G70</f>
        <v>191.68431412008451</v>
      </c>
      <c r="I70" s="23">
        <f t="shared" si="7"/>
        <v>226.44033525250362</v>
      </c>
      <c r="J70" s="16">
        <f t="shared" si="8"/>
        <v>72.272097941964333</v>
      </c>
      <c r="K70" s="16">
        <f t="shared" si="2"/>
        <v>154.16823731053927</v>
      </c>
      <c r="L70" s="16">
        <f t="shared" si="3"/>
        <v>9.5815801335555904</v>
      </c>
      <c r="M70" s="16">
        <f t="shared" si="9"/>
        <v>19.648484283483072</v>
      </c>
      <c r="N70" s="16">
        <f t="shared" si="4"/>
        <v>0.19648484283483073</v>
      </c>
      <c r="O70" s="16">
        <f t="shared" si="5"/>
        <v>6.4855040227503435</v>
      </c>
      <c r="P70" s="16">
        <f>'App MESURE'!T66</f>
        <v>1.2448939870538374</v>
      </c>
      <c r="Q70" s="84">
        <v>12.469123096774196</v>
      </c>
      <c r="R70" s="78">
        <f t="shared" si="10"/>
        <v>27.463993546242939</v>
      </c>
    </row>
    <row r="71" spans="1:18" s="1" customFormat="1" x14ac:dyDescent="0.2">
      <c r="A71" s="17">
        <v>35096</v>
      </c>
      <c r="B71" s="1">
        <f t="shared" si="11"/>
        <v>2</v>
      </c>
      <c r="C71" s="47"/>
      <c r="D71" s="47"/>
      <c r="E71" s="47">
        <v>43.569047619999999</v>
      </c>
      <c r="F71" s="51">
        <v>44.513333330000002</v>
      </c>
      <c r="G71" s="16">
        <f t="shared" si="12"/>
        <v>0</v>
      </c>
      <c r="H71" s="16">
        <f t="shared" si="13"/>
        <v>44.513333330000002</v>
      </c>
      <c r="I71" s="23">
        <f t="shared" ref="I71:I134" si="14">H71+K70-L70</f>
        <v>189.09999050698366</v>
      </c>
      <c r="J71" s="16">
        <f t="shared" ref="J71:J134" si="15">I71/SQRT(1+(I71/($K$2*(300+(25*Q71)+0.05*(Q71)^3)))^2)</f>
        <v>62.333668920746064</v>
      </c>
      <c r="K71" s="16">
        <f t="shared" ref="K71:K134" si="16">I71-J71</f>
        <v>126.76632158623759</v>
      </c>
      <c r="L71" s="16">
        <f t="shared" ref="L71:L134" si="17">IF(K71&gt;$N$2,(K71-$N$2)/$L$2,0)</f>
        <v>7.5992411935115625</v>
      </c>
      <c r="M71" s="16">
        <f t="shared" ref="M71:M134" si="18">L71+M70-N70</f>
        <v>27.051240634159804</v>
      </c>
      <c r="N71" s="16">
        <f t="shared" ref="N71:N134" si="19">$M$2*M71</f>
        <v>0.27051240634159807</v>
      </c>
      <c r="O71" s="16">
        <f t="shared" ref="O71:O134" si="20">N71+G71</f>
        <v>0.27051240634159807</v>
      </c>
      <c r="P71" s="16">
        <f>'App MESURE'!T67</f>
        <v>0.19818753970157924</v>
      </c>
      <c r="Q71" s="84">
        <v>10.334150665517241</v>
      </c>
      <c r="R71" s="78">
        <f t="shared" ref="R71:R134" si="21">(P71-O71)^2</f>
        <v>5.2308863344965092E-3</v>
      </c>
    </row>
    <row r="72" spans="1:18" s="1" customFormat="1" x14ac:dyDescent="0.2">
      <c r="A72" s="17">
        <v>35125</v>
      </c>
      <c r="B72" s="1">
        <f t="shared" si="11"/>
        <v>3</v>
      </c>
      <c r="C72" s="47"/>
      <c r="D72" s="47"/>
      <c r="E72" s="47">
        <v>96.964285709999999</v>
      </c>
      <c r="F72" s="51">
        <v>85.373333329999994</v>
      </c>
      <c r="G72" s="16">
        <f t="shared" si="12"/>
        <v>1.6687763828656201</v>
      </c>
      <c r="H72" s="16">
        <f t="shared" si="13"/>
        <v>83.704556947134378</v>
      </c>
      <c r="I72" s="23">
        <f t="shared" si="14"/>
        <v>202.8716373398604</v>
      </c>
      <c r="J72" s="16">
        <f t="shared" si="15"/>
        <v>74.511549661089532</v>
      </c>
      <c r="K72" s="16">
        <f t="shared" si="16"/>
        <v>128.36008767877087</v>
      </c>
      <c r="L72" s="16">
        <f t="shared" si="17"/>
        <v>7.7145391390398235</v>
      </c>
      <c r="M72" s="16">
        <f t="shared" si="18"/>
        <v>34.49526736685803</v>
      </c>
      <c r="N72" s="16">
        <f t="shared" si="19"/>
        <v>0.34495267366858029</v>
      </c>
      <c r="O72" s="16">
        <f t="shared" si="20"/>
        <v>2.0137290565342005</v>
      </c>
      <c r="P72" s="16">
        <f>'App MESURE'!T68</f>
        <v>1.1501652945074543</v>
      </c>
      <c r="Q72" s="84">
        <v>13.189049490322581</v>
      </c>
      <c r="R72" s="78">
        <f t="shared" si="21"/>
        <v>0.74574237108578678</v>
      </c>
    </row>
    <row r="73" spans="1:18" s="1" customFormat="1" x14ac:dyDescent="0.2">
      <c r="A73" s="17">
        <v>35156</v>
      </c>
      <c r="B73" s="1">
        <f t="shared" si="11"/>
        <v>4</v>
      </c>
      <c r="C73" s="47"/>
      <c r="D73" s="47"/>
      <c r="E73" s="47">
        <v>27.271428570000001</v>
      </c>
      <c r="F73" s="51">
        <v>13.41333333</v>
      </c>
      <c r="G73" s="16">
        <f t="shared" si="12"/>
        <v>0</v>
      </c>
      <c r="H73" s="16">
        <f t="shared" si="13"/>
        <v>13.41333333</v>
      </c>
      <c r="I73" s="23">
        <f t="shared" si="14"/>
        <v>134.05888186973104</v>
      </c>
      <c r="J73" s="16">
        <f t="shared" si="15"/>
        <v>77.770530195189579</v>
      </c>
      <c r="K73" s="16">
        <f t="shared" si="16"/>
        <v>56.28835167454146</v>
      </c>
      <c r="L73" s="16">
        <f t="shared" si="17"/>
        <v>2.5006478843108391</v>
      </c>
      <c r="M73" s="16">
        <f t="shared" si="18"/>
        <v>36.650962577500287</v>
      </c>
      <c r="N73" s="16">
        <f t="shared" si="19"/>
        <v>0.3665096257750029</v>
      </c>
      <c r="O73" s="16">
        <f t="shared" si="20"/>
        <v>0.3665096257750029</v>
      </c>
      <c r="P73" s="16">
        <f>'App MESURE'!T69</f>
        <v>0.12183126207822255</v>
      </c>
      <c r="Q73" s="84">
        <v>15.7202839</v>
      </c>
      <c r="R73" s="78">
        <f t="shared" si="21"/>
        <v>5.9867501661333929E-2</v>
      </c>
    </row>
    <row r="74" spans="1:18" s="1" customFormat="1" x14ac:dyDescent="0.2">
      <c r="A74" s="17">
        <v>35186</v>
      </c>
      <c r="B74" s="1">
        <f t="shared" si="11"/>
        <v>5</v>
      </c>
      <c r="C74" s="47"/>
      <c r="D74" s="47"/>
      <c r="E74" s="47">
        <v>72.8</v>
      </c>
      <c r="F74" s="51">
        <v>45.306666669999998</v>
      </c>
      <c r="G74" s="16">
        <f t="shared" si="12"/>
        <v>2.4746826142841273E-2</v>
      </c>
      <c r="H74" s="16">
        <f t="shared" si="13"/>
        <v>45.28191984385716</v>
      </c>
      <c r="I74" s="23">
        <f t="shared" si="14"/>
        <v>99.069623634087776</v>
      </c>
      <c r="J74" s="16">
        <f t="shared" si="15"/>
        <v>75.31056039014176</v>
      </c>
      <c r="K74" s="16">
        <f t="shared" si="16"/>
        <v>23.759063243946017</v>
      </c>
      <c r="L74" s="16">
        <f t="shared" si="17"/>
        <v>0.14737901812333146</v>
      </c>
      <c r="M74" s="16">
        <f t="shared" si="18"/>
        <v>36.431831969848616</v>
      </c>
      <c r="N74" s="16">
        <f t="shared" si="19"/>
        <v>0.36431831969848616</v>
      </c>
      <c r="O74" s="16">
        <f t="shared" si="20"/>
        <v>0.38906514584132745</v>
      </c>
      <c r="P74" s="16">
        <f>'App MESURE'!T70</f>
        <v>0.21147822283738529</v>
      </c>
      <c r="Q74" s="84">
        <v>18.474549258064517</v>
      </c>
      <c r="R74" s="78">
        <f t="shared" si="21"/>
        <v>3.1537115222008083E-2</v>
      </c>
    </row>
    <row r="75" spans="1:18" s="1" customFormat="1" x14ac:dyDescent="0.2">
      <c r="A75" s="17">
        <v>35217</v>
      </c>
      <c r="B75" s="1">
        <f t="shared" si="11"/>
        <v>6</v>
      </c>
      <c r="C75" s="47"/>
      <c r="D75" s="47"/>
      <c r="E75" s="47">
        <v>22.495238100000002</v>
      </c>
      <c r="F75" s="51">
        <v>18.46</v>
      </c>
      <c r="G75" s="16">
        <f t="shared" si="12"/>
        <v>0</v>
      </c>
      <c r="H75" s="16">
        <f t="shared" si="13"/>
        <v>18.46</v>
      </c>
      <c r="I75" s="23">
        <f t="shared" si="14"/>
        <v>42.071684225822686</v>
      </c>
      <c r="J75" s="16">
        <f t="shared" si="15"/>
        <v>40.733935998893529</v>
      </c>
      <c r="K75" s="16">
        <f t="shared" si="16"/>
        <v>1.3377482269291576</v>
      </c>
      <c r="L75" s="16">
        <f t="shared" si="17"/>
        <v>0</v>
      </c>
      <c r="M75" s="16">
        <f t="shared" si="18"/>
        <v>36.067513650150133</v>
      </c>
      <c r="N75" s="16">
        <f t="shared" si="19"/>
        <v>0.36067513650150135</v>
      </c>
      <c r="O75" s="16">
        <f t="shared" si="20"/>
        <v>0.36067513650150135</v>
      </c>
      <c r="P75" s="16">
        <f>'App MESURE'!T71</f>
        <v>0</v>
      </c>
      <c r="Q75" s="84">
        <v>23.282469800000001</v>
      </c>
      <c r="R75" s="78">
        <f t="shared" si="21"/>
        <v>0.13008655409037662</v>
      </c>
    </row>
    <row r="76" spans="1:18" s="1" customFormat="1" x14ac:dyDescent="0.2">
      <c r="A76" s="17">
        <v>35247</v>
      </c>
      <c r="B76" s="1">
        <f t="shared" si="11"/>
        <v>7</v>
      </c>
      <c r="C76" s="47"/>
      <c r="D76" s="47"/>
      <c r="E76" s="47">
        <v>3.0071428569999998</v>
      </c>
      <c r="F76" s="51">
        <v>2.2400000000000002</v>
      </c>
      <c r="G76" s="16">
        <f t="shared" si="12"/>
        <v>0</v>
      </c>
      <c r="H76" s="16">
        <f t="shared" si="13"/>
        <v>2.2400000000000002</v>
      </c>
      <c r="I76" s="23">
        <f t="shared" si="14"/>
        <v>3.5777482269291578</v>
      </c>
      <c r="J76" s="16">
        <f t="shared" si="15"/>
        <v>3.5770514347544546</v>
      </c>
      <c r="K76" s="16">
        <f t="shared" si="16"/>
        <v>6.9679217470319799E-4</v>
      </c>
      <c r="L76" s="16">
        <f t="shared" si="17"/>
        <v>0</v>
      </c>
      <c r="M76" s="16">
        <f t="shared" si="18"/>
        <v>35.706838513648634</v>
      </c>
      <c r="N76" s="16">
        <f t="shared" si="19"/>
        <v>0.35706838513648637</v>
      </c>
      <c r="O76" s="16">
        <f t="shared" si="20"/>
        <v>0.35706838513648637</v>
      </c>
      <c r="P76" s="16">
        <f>'App MESURE'!T72</f>
        <v>0</v>
      </c>
      <c r="Q76" s="84">
        <v>24.814207870967749</v>
      </c>
      <c r="R76" s="78">
        <f t="shared" si="21"/>
        <v>0.12749783166397816</v>
      </c>
    </row>
    <row r="77" spans="1:18" s="4" customFormat="1" ht="13.5" thickBot="1" x14ac:dyDescent="0.25">
      <c r="A77" s="17">
        <v>35278</v>
      </c>
      <c r="B77" s="4">
        <f t="shared" si="11"/>
        <v>8</v>
      </c>
      <c r="C77" s="48"/>
      <c r="D77" s="48"/>
      <c r="E77" s="48">
        <v>0.38095238100000001</v>
      </c>
      <c r="F77" s="58">
        <v>0.25333333299999999</v>
      </c>
      <c r="G77" s="25">
        <f t="shared" si="12"/>
        <v>0</v>
      </c>
      <c r="H77" s="25">
        <f t="shared" si="13"/>
        <v>0.25333333299999999</v>
      </c>
      <c r="I77" s="24">
        <f t="shared" si="14"/>
        <v>0.25403012517470319</v>
      </c>
      <c r="J77" s="25">
        <f t="shared" si="15"/>
        <v>0.25402974441178522</v>
      </c>
      <c r="K77" s="25">
        <f t="shared" si="16"/>
        <v>3.8076291797306538E-7</v>
      </c>
      <c r="L77" s="25">
        <f t="shared" si="17"/>
        <v>0</v>
      </c>
      <c r="M77" s="25">
        <f t="shared" si="18"/>
        <v>35.349770128512148</v>
      </c>
      <c r="N77" s="25">
        <f t="shared" si="19"/>
        <v>0.35349770128512148</v>
      </c>
      <c r="O77" s="25">
        <f t="shared" si="20"/>
        <v>0.35349770128512148</v>
      </c>
      <c r="P77" s="25">
        <f>'App MESURE'!T73</f>
        <v>0</v>
      </c>
      <c r="Q77" s="85">
        <v>21.804059322580649</v>
      </c>
      <c r="R77" s="79">
        <f t="shared" si="21"/>
        <v>0.12496062481386498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14.48</v>
      </c>
      <c r="G78" s="16">
        <f t="shared" si="12"/>
        <v>0</v>
      </c>
      <c r="H78" s="16">
        <f t="shared" si="13"/>
        <v>14.48</v>
      </c>
      <c r="I78" s="23">
        <f t="shared" si="14"/>
        <v>14.480000380762919</v>
      </c>
      <c r="J78" s="16">
        <f t="shared" si="15"/>
        <v>14.397187150381736</v>
      </c>
      <c r="K78" s="16">
        <f t="shared" si="16"/>
        <v>8.2813230381182379E-2</v>
      </c>
      <c r="L78" s="16">
        <f t="shared" si="17"/>
        <v>0</v>
      </c>
      <c r="M78" s="16">
        <f t="shared" si="18"/>
        <v>34.996272427227026</v>
      </c>
      <c r="N78" s="16">
        <f t="shared" si="19"/>
        <v>0.34996272427227026</v>
      </c>
      <c r="O78" s="16">
        <f t="shared" si="20"/>
        <v>0.34996272427227026</v>
      </c>
      <c r="P78" s="16">
        <f>'App MESURE'!T74</f>
        <v>0</v>
      </c>
      <c r="Q78" s="84">
        <v>20.607224533333333</v>
      </c>
      <c r="R78" s="78">
        <f t="shared" si="21"/>
        <v>0.12247390838006907</v>
      </c>
    </row>
    <row r="79" spans="1:18" s="1" customFormat="1" x14ac:dyDescent="0.2">
      <c r="A79" s="17">
        <v>35339</v>
      </c>
      <c r="B79" s="1">
        <f t="shared" ref="B79:B89" si="22">B78+1</f>
        <v>10</v>
      </c>
      <c r="C79" s="47"/>
      <c r="D79" s="47"/>
      <c r="E79" s="47">
        <v>19.1547619</v>
      </c>
      <c r="F79" s="51">
        <v>16.993333329999999</v>
      </c>
      <c r="G79" s="16">
        <f t="shared" si="12"/>
        <v>0</v>
      </c>
      <c r="H79" s="16">
        <f t="shared" si="13"/>
        <v>16.993333329999999</v>
      </c>
      <c r="I79" s="23">
        <f t="shared" si="14"/>
        <v>17.076146560381183</v>
      </c>
      <c r="J79" s="16">
        <f t="shared" si="15"/>
        <v>16.89748391252245</v>
      </c>
      <c r="K79" s="16">
        <f t="shared" si="16"/>
        <v>0.17866264785873298</v>
      </c>
      <c r="L79" s="16">
        <f t="shared" si="17"/>
        <v>0</v>
      </c>
      <c r="M79" s="16">
        <f t="shared" si="18"/>
        <v>34.646309702954753</v>
      </c>
      <c r="N79" s="16">
        <f t="shared" si="19"/>
        <v>0.34646309702954753</v>
      </c>
      <c r="O79" s="16">
        <f t="shared" si="20"/>
        <v>0.34646309702954753</v>
      </c>
      <c r="P79" s="16">
        <f>'App MESURE'!T75</f>
        <v>0</v>
      </c>
      <c r="Q79" s="84">
        <v>18.620707870967738</v>
      </c>
      <c r="R79" s="78">
        <f t="shared" si="21"/>
        <v>0.12003667760330566</v>
      </c>
    </row>
    <row r="80" spans="1:18" s="1" customFormat="1" x14ac:dyDescent="0.2">
      <c r="A80" s="17">
        <v>35370</v>
      </c>
      <c r="B80" s="1">
        <f t="shared" si="22"/>
        <v>11</v>
      </c>
      <c r="C80" s="47"/>
      <c r="D80" s="47"/>
      <c r="E80" s="47">
        <v>40.97142857</v>
      </c>
      <c r="F80" s="51">
        <v>47.986666669999998</v>
      </c>
      <c r="G80" s="16">
        <f t="shared" si="12"/>
        <v>0.13471352862412644</v>
      </c>
      <c r="H80" s="16">
        <f t="shared" si="13"/>
        <v>47.851953141375873</v>
      </c>
      <c r="I80" s="23">
        <f t="shared" si="14"/>
        <v>48.030615789234602</v>
      </c>
      <c r="J80" s="16">
        <f t="shared" si="15"/>
        <v>42.36279840094388</v>
      </c>
      <c r="K80" s="16">
        <f t="shared" si="16"/>
        <v>5.6678173882907217</v>
      </c>
      <c r="L80" s="16">
        <f t="shared" si="17"/>
        <v>0</v>
      </c>
      <c r="M80" s="16">
        <f t="shared" si="18"/>
        <v>34.299846605925204</v>
      </c>
      <c r="N80" s="16">
        <f t="shared" si="19"/>
        <v>0.34299846605925205</v>
      </c>
      <c r="O80" s="16">
        <f t="shared" si="20"/>
        <v>0.47771199468337849</v>
      </c>
      <c r="P80" s="16">
        <f>'App MESURE'!T76</f>
        <v>0</v>
      </c>
      <c r="Q80" s="84">
        <v>14.856135033333336</v>
      </c>
      <c r="R80" s="78">
        <f t="shared" si="21"/>
        <v>0.22820874986437223</v>
      </c>
    </row>
    <row r="81" spans="1:18" s="1" customFormat="1" x14ac:dyDescent="0.2">
      <c r="A81" s="17">
        <v>35400</v>
      </c>
      <c r="B81" s="1">
        <f t="shared" si="22"/>
        <v>12</v>
      </c>
      <c r="C81" s="47"/>
      <c r="D81" s="47"/>
      <c r="E81" s="47">
        <v>217.70714290000001</v>
      </c>
      <c r="F81" s="51">
        <v>208.1</v>
      </c>
      <c r="G81" s="16">
        <f t="shared" si="12"/>
        <v>6.704540129216273</v>
      </c>
      <c r="H81" s="16">
        <f t="shared" si="13"/>
        <v>201.39545987078372</v>
      </c>
      <c r="I81" s="23">
        <f t="shared" si="14"/>
        <v>207.06327725907445</v>
      </c>
      <c r="J81" s="16">
        <f t="shared" si="15"/>
        <v>70.453960646207037</v>
      </c>
      <c r="K81" s="16">
        <f t="shared" si="16"/>
        <v>136.60931661286742</v>
      </c>
      <c r="L81" s="16">
        <f t="shared" si="17"/>
        <v>8.311313755308527</v>
      </c>
      <c r="M81" s="16">
        <f t="shared" si="18"/>
        <v>42.26816189517448</v>
      </c>
      <c r="N81" s="16">
        <f t="shared" si="19"/>
        <v>0.42268161895174483</v>
      </c>
      <c r="O81" s="16">
        <f t="shared" si="20"/>
        <v>7.1272217481680178</v>
      </c>
      <c r="P81" s="16">
        <f>'App MESURE'!T77</f>
        <v>1.9013494933106134</v>
      </c>
      <c r="Q81" s="84">
        <v>12.20957109032258</v>
      </c>
      <c r="R81" s="78">
        <f t="shared" si="21"/>
        <v>27.309740824088411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86.08</v>
      </c>
      <c r="G82" s="16">
        <f t="shared" si="12"/>
        <v>1.6977725781840272</v>
      </c>
      <c r="H82" s="16">
        <f t="shared" si="13"/>
        <v>84.382227421815969</v>
      </c>
      <c r="I82" s="23">
        <f t="shared" si="14"/>
        <v>212.68023027937485</v>
      </c>
      <c r="J82" s="16">
        <f t="shared" si="15"/>
        <v>71.076957780300589</v>
      </c>
      <c r="K82" s="16">
        <f t="shared" si="16"/>
        <v>141.60327249907425</v>
      </c>
      <c r="L82" s="16">
        <f t="shared" si="17"/>
        <v>8.6725918979644518</v>
      </c>
      <c r="M82" s="16">
        <f t="shared" si="18"/>
        <v>50.518072174187189</v>
      </c>
      <c r="N82" s="16">
        <f t="shared" si="19"/>
        <v>0.5051807217418719</v>
      </c>
      <c r="O82" s="16">
        <f t="shared" si="20"/>
        <v>2.2029532999258992</v>
      </c>
      <c r="P82" s="16">
        <f>'App MESURE'!T78</f>
        <v>7.6210340710492863</v>
      </c>
      <c r="Q82" s="84">
        <v>12.305070454838708</v>
      </c>
      <c r="R82" s="78">
        <f t="shared" si="21"/>
        <v>29.355599242416996</v>
      </c>
    </row>
    <row r="83" spans="1:18" s="1" customFormat="1" x14ac:dyDescent="0.2">
      <c r="A83" s="17">
        <v>35462</v>
      </c>
      <c r="B83" s="1">
        <f t="shared" si="22"/>
        <v>2</v>
      </c>
      <c r="C83" s="47"/>
      <c r="D83" s="47"/>
      <c r="E83" s="47">
        <v>2.7738095239999998</v>
      </c>
      <c r="F83" s="51">
        <v>4.0466666670000002</v>
      </c>
      <c r="G83" s="16">
        <f t="shared" si="12"/>
        <v>0</v>
      </c>
      <c r="H83" s="16">
        <f t="shared" si="13"/>
        <v>4.0466666670000002</v>
      </c>
      <c r="I83" s="23">
        <f t="shared" si="14"/>
        <v>136.97734726810981</v>
      </c>
      <c r="J83" s="16">
        <f t="shared" si="15"/>
        <v>73.673581934000651</v>
      </c>
      <c r="K83" s="16">
        <f t="shared" si="16"/>
        <v>63.303765334109158</v>
      </c>
      <c r="L83" s="16">
        <f t="shared" si="17"/>
        <v>3.0081645053310373</v>
      </c>
      <c r="M83" s="16">
        <f t="shared" si="18"/>
        <v>53.021055957776355</v>
      </c>
      <c r="N83" s="16">
        <f t="shared" si="19"/>
        <v>0.53021055957776353</v>
      </c>
      <c r="O83" s="16">
        <f t="shared" si="20"/>
        <v>0.53021055957776353</v>
      </c>
      <c r="P83" s="16">
        <f>'App MESURE'!T79</f>
        <v>2.3425480530933536</v>
      </c>
      <c r="Q83" s="84">
        <v>14.449614392857143</v>
      </c>
      <c r="R83" s="78">
        <f t="shared" si="21"/>
        <v>3.2845671904023712</v>
      </c>
    </row>
    <row r="84" spans="1:18" s="1" customFormat="1" x14ac:dyDescent="0.2">
      <c r="A84" s="17">
        <v>35490</v>
      </c>
      <c r="B84" s="1">
        <f t="shared" si="22"/>
        <v>3</v>
      </c>
      <c r="C84" s="47"/>
      <c r="D84" s="47"/>
      <c r="E84" s="47">
        <v>19</v>
      </c>
      <c r="F84" s="51">
        <v>10.74</v>
      </c>
      <c r="G84" s="16">
        <f t="shared" si="12"/>
        <v>0</v>
      </c>
      <c r="H84" s="16">
        <f t="shared" si="13"/>
        <v>10.74</v>
      </c>
      <c r="I84" s="23">
        <f t="shared" si="14"/>
        <v>71.035600828778115</v>
      </c>
      <c r="J84" s="16">
        <f t="shared" si="15"/>
        <v>58.704166646545538</v>
      </c>
      <c r="K84" s="16">
        <f t="shared" si="16"/>
        <v>12.331434182232577</v>
      </c>
      <c r="L84" s="16">
        <f t="shared" si="17"/>
        <v>0</v>
      </c>
      <c r="M84" s="16">
        <f t="shared" si="18"/>
        <v>52.490845398198594</v>
      </c>
      <c r="N84" s="16">
        <f t="shared" si="19"/>
        <v>0.52490845398198593</v>
      </c>
      <c r="O84" s="16">
        <f t="shared" si="20"/>
        <v>0.52490845398198593</v>
      </c>
      <c r="P84" s="16">
        <f>'App MESURE'!T80</f>
        <v>0.18007572640866693</v>
      </c>
      <c r="Q84" s="84">
        <v>16.973120854838712</v>
      </c>
      <c r="R84" s="78">
        <f t="shared" si="21"/>
        <v>0.11890961000565485</v>
      </c>
    </row>
    <row r="85" spans="1:18" s="1" customFormat="1" x14ac:dyDescent="0.2">
      <c r="A85" s="17">
        <v>35521</v>
      </c>
      <c r="B85" s="1">
        <f t="shared" si="22"/>
        <v>4</v>
      </c>
      <c r="C85" s="47"/>
      <c r="D85" s="47"/>
      <c r="E85" s="47">
        <v>83.992857139999998</v>
      </c>
      <c r="F85" s="51">
        <v>101.44</v>
      </c>
      <c r="G85" s="16">
        <f t="shared" si="12"/>
        <v>2.328029499867811</v>
      </c>
      <c r="H85" s="16">
        <f t="shared" si="13"/>
        <v>99.111970500132188</v>
      </c>
      <c r="I85" s="23">
        <f t="shared" si="14"/>
        <v>111.44340468236476</v>
      </c>
      <c r="J85" s="16">
        <f t="shared" si="15"/>
        <v>76.012643000828376</v>
      </c>
      <c r="K85" s="16">
        <f t="shared" si="16"/>
        <v>35.430761681536382</v>
      </c>
      <c r="L85" s="16">
        <f t="shared" si="17"/>
        <v>0.99174561431598007</v>
      </c>
      <c r="M85" s="16">
        <f t="shared" si="18"/>
        <v>52.957682558532589</v>
      </c>
      <c r="N85" s="16">
        <f t="shared" si="19"/>
        <v>0.52957682558532593</v>
      </c>
      <c r="O85" s="16">
        <f t="shared" si="20"/>
        <v>2.857606325453137</v>
      </c>
      <c r="P85" s="16">
        <f>'App MESURE'!T81</f>
        <v>0.83053739517282399</v>
      </c>
      <c r="Q85" s="84">
        <v>16.930557150000002</v>
      </c>
      <c r="R85" s="78">
        <f t="shared" si="21"/>
        <v>4.1090084481077724</v>
      </c>
    </row>
    <row r="86" spans="1:18" s="1" customFormat="1" x14ac:dyDescent="0.2">
      <c r="A86" s="17">
        <v>35551</v>
      </c>
      <c r="B86" s="1">
        <f t="shared" si="22"/>
        <v>5</v>
      </c>
      <c r="C86" s="47"/>
      <c r="D86" s="47"/>
      <c r="E86" s="47">
        <v>13.8452381</v>
      </c>
      <c r="F86" s="51">
        <v>8.84</v>
      </c>
      <c r="G86" s="16">
        <f t="shared" si="12"/>
        <v>0</v>
      </c>
      <c r="H86" s="16">
        <f t="shared" si="13"/>
        <v>8.84</v>
      </c>
      <c r="I86" s="23">
        <f t="shared" si="14"/>
        <v>43.279016067220404</v>
      </c>
      <c r="J86" s="16">
        <f t="shared" si="15"/>
        <v>40.276842802613643</v>
      </c>
      <c r="K86" s="16">
        <f t="shared" si="16"/>
        <v>3.0021732646067605</v>
      </c>
      <c r="L86" s="16">
        <f t="shared" si="17"/>
        <v>0</v>
      </c>
      <c r="M86" s="16">
        <f t="shared" si="18"/>
        <v>52.428105732947266</v>
      </c>
      <c r="N86" s="16">
        <f t="shared" si="19"/>
        <v>0.52428105732947272</v>
      </c>
      <c r="O86" s="16">
        <f t="shared" si="20"/>
        <v>0.52428105732947272</v>
      </c>
      <c r="P86" s="16">
        <f>'App MESURE'!T82</f>
        <v>0.19479971851009908</v>
      </c>
      <c r="Q86" s="84">
        <v>17.741316241935483</v>
      </c>
      <c r="R86" s="78">
        <f t="shared" si="21"/>
        <v>0.10855795263020689</v>
      </c>
    </row>
    <row r="87" spans="1:18" s="1" customFormat="1" x14ac:dyDescent="0.2">
      <c r="A87" s="17">
        <v>35582</v>
      </c>
      <c r="B87" s="1">
        <f t="shared" si="22"/>
        <v>6</v>
      </c>
      <c r="C87" s="47"/>
      <c r="D87" s="47"/>
      <c r="E87" s="47">
        <v>22.945238100000001</v>
      </c>
      <c r="F87" s="51">
        <v>11.973333330000001</v>
      </c>
      <c r="G87" s="16">
        <f t="shared" si="12"/>
        <v>0</v>
      </c>
      <c r="H87" s="16">
        <f t="shared" si="13"/>
        <v>11.973333330000001</v>
      </c>
      <c r="I87" s="23">
        <f t="shared" si="14"/>
        <v>14.975506594606761</v>
      </c>
      <c r="J87" s="16">
        <f t="shared" si="15"/>
        <v>14.872900754876492</v>
      </c>
      <c r="K87" s="16">
        <f t="shared" si="16"/>
        <v>0.10260583973026982</v>
      </c>
      <c r="L87" s="16">
        <f t="shared" si="17"/>
        <v>0</v>
      </c>
      <c r="M87" s="16">
        <f t="shared" si="18"/>
        <v>51.903824675617791</v>
      </c>
      <c r="N87" s="16">
        <f t="shared" si="19"/>
        <v>0.51903824675617793</v>
      </c>
      <c r="O87" s="16">
        <f t="shared" si="20"/>
        <v>0.51903824675617793</v>
      </c>
      <c r="P87" s="16">
        <f>'App MESURE'!T83</f>
        <v>7.8180489034153523E-3</v>
      </c>
      <c r="Q87" s="84">
        <v>19.794831400000003</v>
      </c>
      <c r="R87" s="78">
        <f t="shared" si="21"/>
        <v>0.26134609069261777</v>
      </c>
    </row>
    <row r="88" spans="1:18" s="1" customFormat="1" x14ac:dyDescent="0.2">
      <c r="A88" s="17">
        <v>35612</v>
      </c>
      <c r="B88" s="1">
        <f t="shared" si="22"/>
        <v>7</v>
      </c>
      <c r="C88" s="47"/>
      <c r="D88" s="47"/>
      <c r="E88" s="47">
        <v>2.2261904760000002</v>
      </c>
      <c r="F88" s="51">
        <v>1.5</v>
      </c>
      <c r="G88" s="16">
        <f t="shared" si="12"/>
        <v>0</v>
      </c>
      <c r="H88" s="16">
        <f t="shared" si="13"/>
        <v>1.5</v>
      </c>
      <c r="I88" s="23">
        <f t="shared" si="14"/>
        <v>1.6026058397302698</v>
      </c>
      <c r="J88" s="16">
        <f t="shared" si="15"/>
        <v>1.6025147564897866</v>
      </c>
      <c r="K88" s="16">
        <f t="shared" si="16"/>
        <v>9.1083240483236239E-5</v>
      </c>
      <c r="L88" s="16">
        <f t="shared" si="17"/>
        <v>0</v>
      </c>
      <c r="M88" s="16">
        <f t="shared" si="18"/>
        <v>51.384786428861617</v>
      </c>
      <c r="N88" s="16">
        <f t="shared" si="19"/>
        <v>0.51384786428861617</v>
      </c>
      <c r="O88" s="16">
        <f t="shared" si="20"/>
        <v>0.51384786428861617</v>
      </c>
      <c r="P88" s="16">
        <f>'App MESURE'!T84</f>
        <v>0</v>
      </c>
      <c r="Q88" s="84">
        <v>22.146555225806448</v>
      </c>
      <c r="R88" s="78">
        <f t="shared" si="21"/>
        <v>0.2640396276339721</v>
      </c>
    </row>
    <row r="89" spans="1:18" s="4" customFormat="1" ht="13.5" thickBot="1" x14ac:dyDescent="0.25">
      <c r="A89" s="17">
        <v>35643</v>
      </c>
      <c r="B89" s="4">
        <f t="shared" si="22"/>
        <v>8</v>
      </c>
      <c r="C89" s="48"/>
      <c r="D89" s="48"/>
      <c r="E89" s="48">
        <v>8.4</v>
      </c>
      <c r="F89" s="58">
        <v>7.98</v>
      </c>
      <c r="G89" s="25">
        <f t="shared" si="12"/>
        <v>0</v>
      </c>
      <c r="H89" s="25">
        <f t="shared" si="13"/>
        <v>7.98</v>
      </c>
      <c r="I89" s="24">
        <f t="shared" si="14"/>
        <v>7.9800910832404837</v>
      </c>
      <c r="J89" s="25">
        <f t="shared" si="15"/>
        <v>7.9703483845438727</v>
      </c>
      <c r="K89" s="25">
        <f t="shared" si="16"/>
        <v>9.7426986966109297E-3</v>
      </c>
      <c r="L89" s="25">
        <f t="shared" si="17"/>
        <v>0</v>
      </c>
      <c r="M89" s="25">
        <f t="shared" si="18"/>
        <v>50.870938564573002</v>
      </c>
      <c r="N89" s="25">
        <f t="shared" si="19"/>
        <v>0.50870938564572998</v>
      </c>
      <c r="O89" s="25">
        <f t="shared" si="20"/>
        <v>0.50870938564572998</v>
      </c>
      <c r="P89" s="25">
        <f>'App MESURE'!T85</f>
        <v>0</v>
      </c>
      <c r="Q89" s="85">
        <v>23.152402774193547</v>
      </c>
      <c r="R89" s="79">
        <f t="shared" si="21"/>
        <v>0.25878523904405604</v>
      </c>
    </row>
    <row r="90" spans="1:18" s="1" customFormat="1" x14ac:dyDescent="0.2">
      <c r="A90" s="17">
        <v>35674</v>
      </c>
      <c r="B90" s="1">
        <f t="shared" ref="B90:B153" si="23">B78</f>
        <v>9</v>
      </c>
      <c r="C90" s="47"/>
      <c r="D90" s="47"/>
      <c r="E90" s="47">
        <v>38.79047619</v>
      </c>
      <c r="F90" s="51">
        <v>30.366666670000001</v>
      </c>
      <c r="G90" s="16">
        <f t="shared" si="12"/>
        <v>0</v>
      </c>
      <c r="H90" s="16">
        <f t="shared" si="13"/>
        <v>30.366666670000001</v>
      </c>
      <c r="I90" s="23">
        <f t="shared" si="14"/>
        <v>30.376409368696613</v>
      </c>
      <c r="J90" s="16">
        <f t="shared" si="15"/>
        <v>29.818484340030047</v>
      </c>
      <c r="K90" s="16">
        <f t="shared" si="16"/>
        <v>0.5579250286665669</v>
      </c>
      <c r="L90" s="16">
        <f t="shared" si="17"/>
        <v>0</v>
      </c>
      <c r="M90" s="16">
        <f t="shared" si="18"/>
        <v>50.362229178927272</v>
      </c>
      <c r="N90" s="16">
        <f t="shared" si="19"/>
        <v>0.50362229178927276</v>
      </c>
      <c r="O90" s="16">
        <f t="shared" si="20"/>
        <v>0.50362229178927276</v>
      </c>
      <c r="P90" s="16">
        <f>'App MESURE'!T86</f>
        <v>0</v>
      </c>
      <c r="Q90" s="84">
        <v>22.700679616666665</v>
      </c>
      <c r="R90" s="78">
        <f t="shared" si="21"/>
        <v>0.25363541278707941</v>
      </c>
    </row>
    <row r="91" spans="1:18" s="1" customFormat="1" x14ac:dyDescent="0.2">
      <c r="A91" s="17">
        <v>35704</v>
      </c>
      <c r="B91" s="1">
        <f t="shared" si="23"/>
        <v>10</v>
      </c>
      <c r="C91" s="47"/>
      <c r="D91" s="47"/>
      <c r="E91" s="47">
        <v>42.678571429999998</v>
      </c>
      <c r="F91" s="51">
        <v>33.40666667</v>
      </c>
      <c r="G91" s="16">
        <f t="shared" si="12"/>
        <v>0</v>
      </c>
      <c r="H91" s="16">
        <f t="shared" si="13"/>
        <v>33.40666667</v>
      </c>
      <c r="I91" s="23">
        <f t="shared" si="14"/>
        <v>33.964591698666567</v>
      </c>
      <c r="J91" s="16">
        <f t="shared" si="15"/>
        <v>32.865950118153599</v>
      </c>
      <c r="K91" s="16">
        <f t="shared" si="16"/>
        <v>1.0986415805129681</v>
      </c>
      <c r="L91" s="16">
        <f t="shared" si="17"/>
        <v>0</v>
      </c>
      <c r="M91" s="16">
        <f t="shared" si="18"/>
        <v>49.858606887138002</v>
      </c>
      <c r="N91" s="16">
        <f t="shared" si="19"/>
        <v>0.49858606887138002</v>
      </c>
      <c r="O91" s="16">
        <f t="shared" si="20"/>
        <v>0.49858606887138002</v>
      </c>
      <c r="P91" s="16">
        <f>'App MESURE'!T87</f>
        <v>0.16834865305354382</v>
      </c>
      <c r="Q91" s="84">
        <v>20.124013677419356</v>
      </c>
      <c r="R91" s="78">
        <f t="shared" si="21"/>
        <v>0.10905675080604244</v>
      </c>
    </row>
    <row r="92" spans="1:18" s="1" customFormat="1" x14ac:dyDescent="0.2">
      <c r="A92" s="17">
        <v>35735</v>
      </c>
      <c r="B92" s="1">
        <f t="shared" si="23"/>
        <v>11</v>
      </c>
      <c r="C92" s="47"/>
      <c r="D92" s="47"/>
      <c r="E92" s="47">
        <v>81.383333329999999</v>
      </c>
      <c r="F92" s="51">
        <v>70.093333329999993</v>
      </c>
      <c r="G92" s="16">
        <f t="shared" si="12"/>
        <v>1.0418020493156062</v>
      </c>
      <c r="H92" s="16">
        <f t="shared" si="13"/>
        <v>69.051531280684387</v>
      </c>
      <c r="I92" s="23">
        <f t="shared" si="14"/>
        <v>70.150172861197348</v>
      </c>
      <c r="J92" s="16">
        <f t="shared" si="15"/>
        <v>56.124589187063648</v>
      </c>
      <c r="K92" s="16">
        <f t="shared" si="16"/>
        <v>14.025583674133699</v>
      </c>
      <c r="L92" s="16">
        <f t="shared" si="17"/>
        <v>0</v>
      </c>
      <c r="M92" s="16">
        <f t="shared" si="18"/>
        <v>49.360020818266619</v>
      </c>
      <c r="N92" s="16">
        <f t="shared" si="19"/>
        <v>0.4936002081826662</v>
      </c>
      <c r="O92" s="16">
        <f t="shared" si="20"/>
        <v>1.5354022574982724</v>
      </c>
      <c r="P92" s="16">
        <f>'App MESURE'!T88</f>
        <v>0.23845049155416814</v>
      </c>
      <c r="Q92" s="84">
        <v>15.428890883333333</v>
      </c>
      <c r="R92" s="78">
        <f t="shared" si="21"/>
        <v>1.6820838831855307</v>
      </c>
    </row>
    <row r="93" spans="1:18" s="1" customFormat="1" x14ac:dyDescent="0.2">
      <c r="A93" s="17">
        <v>35765</v>
      </c>
      <c r="B93" s="1">
        <f t="shared" si="23"/>
        <v>12</v>
      </c>
      <c r="C93" s="47"/>
      <c r="D93" s="47"/>
      <c r="E93" s="47">
        <v>89.121428570000006</v>
      </c>
      <c r="F93" s="51">
        <v>86.84</v>
      </c>
      <c r="G93" s="16">
        <f t="shared" si="12"/>
        <v>1.7289571654548397</v>
      </c>
      <c r="H93" s="16">
        <f t="shared" si="13"/>
        <v>85.11104283454516</v>
      </c>
      <c r="I93" s="23">
        <f t="shared" si="14"/>
        <v>99.136626508678859</v>
      </c>
      <c r="J93" s="16">
        <f t="shared" si="15"/>
        <v>60.261865379244718</v>
      </c>
      <c r="K93" s="16">
        <f t="shared" si="16"/>
        <v>38.874761129434141</v>
      </c>
      <c r="L93" s="16">
        <f t="shared" si="17"/>
        <v>1.2408951366978445</v>
      </c>
      <c r="M93" s="16">
        <f t="shared" si="18"/>
        <v>50.107315746781801</v>
      </c>
      <c r="N93" s="16">
        <f t="shared" si="19"/>
        <v>0.501073157467818</v>
      </c>
      <c r="O93" s="16">
        <f t="shared" si="20"/>
        <v>2.2300303229226577</v>
      </c>
      <c r="P93" s="16">
        <f>'App MESURE'!T89</f>
        <v>0.35168189983863396</v>
      </c>
      <c r="Q93" s="84">
        <v>12.398199193548386</v>
      </c>
      <c r="R93" s="78">
        <f t="shared" si="21"/>
        <v>3.5281927985022388</v>
      </c>
    </row>
    <row r="94" spans="1:18" s="1" customFormat="1" x14ac:dyDescent="0.2">
      <c r="A94" s="17">
        <v>35796</v>
      </c>
      <c r="B94" s="1">
        <f t="shared" si="23"/>
        <v>1</v>
      </c>
      <c r="C94" s="47"/>
      <c r="D94" s="47"/>
      <c r="E94" s="47">
        <v>35.114285709999997</v>
      </c>
      <c r="F94" s="51">
        <v>40.833333330000002</v>
      </c>
      <c r="G94" s="16">
        <f t="shared" si="12"/>
        <v>0</v>
      </c>
      <c r="H94" s="16">
        <f t="shared" si="13"/>
        <v>40.833333330000002</v>
      </c>
      <c r="I94" s="23">
        <f t="shared" si="14"/>
        <v>78.467199322736292</v>
      </c>
      <c r="J94" s="16">
        <f t="shared" si="15"/>
        <v>52.421813763420545</v>
      </c>
      <c r="K94" s="16">
        <f t="shared" si="16"/>
        <v>26.045385559315747</v>
      </c>
      <c r="L94" s="16">
        <f t="shared" si="17"/>
        <v>0.31277861283960717</v>
      </c>
      <c r="M94" s="16">
        <f t="shared" si="18"/>
        <v>49.919021202153594</v>
      </c>
      <c r="N94" s="16">
        <f t="shared" si="19"/>
        <v>0.49919021202153596</v>
      </c>
      <c r="O94" s="16">
        <f t="shared" si="20"/>
        <v>0.49919021202153596</v>
      </c>
      <c r="P94" s="16">
        <f>'App MESURE'!T90</f>
        <v>0.38086928241138462</v>
      </c>
      <c r="Q94" s="84">
        <v>11.30056372580645</v>
      </c>
      <c r="R94" s="78">
        <f t="shared" si="21"/>
        <v>1.3999842383810388E-2</v>
      </c>
    </row>
    <row r="95" spans="1:18" s="1" customFormat="1" x14ac:dyDescent="0.2">
      <c r="A95" s="17">
        <v>35827</v>
      </c>
      <c r="B95" s="1">
        <f t="shared" si="23"/>
        <v>2</v>
      </c>
      <c r="C95" s="47"/>
      <c r="D95" s="47"/>
      <c r="E95" s="47">
        <v>72.585714289999999</v>
      </c>
      <c r="F95" s="51">
        <v>85.56</v>
      </c>
      <c r="G95" s="16">
        <f t="shared" si="12"/>
        <v>1.6764357553145244</v>
      </c>
      <c r="H95" s="16">
        <f t="shared" si="13"/>
        <v>83.883564244685473</v>
      </c>
      <c r="I95" s="23">
        <f t="shared" si="14"/>
        <v>109.61617119116161</v>
      </c>
      <c r="J95" s="16">
        <f t="shared" si="15"/>
        <v>70.280428929497333</v>
      </c>
      <c r="K95" s="16">
        <f t="shared" si="16"/>
        <v>39.335742261664279</v>
      </c>
      <c r="L95" s="16">
        <f t="shared" si="17"/>
        <v>1.2742439309295908</v>
      </c>
      <c r="M95" s="16">
        <f t="shared" si="18"/>
        <v>50.694074921061649</v>
      </c>
      <c r="N95" s="16">
        <f t="shared" si="19"/>
        <v>0.50694074921061649</v>
      </c>
      <c r="O95" s="16">
        <f t="shared" si="20"/>
        <v>2.1833765045251408</v>
      </c>
      <c r="P95" s="16">
        <f>'App MESURE'!T91</f>
        <v>1.7363886614485493</v>
      </c>
      <c r="Q95" s="84">
        <v>15.123267142857141</v>
      </c>
      <c r="R95" s="78">
        <f t="shared" si="21"/>
        <v>0.19979813185826353</v>
      </c>
    </row>
    <row r="96" spans="1:18" s="1" customFormat="1" x14ac:dyDescent="0.2">
      <c r="A96" s="17">
        <v>35855</v>
      </c>
      <c r="B96" s="1">
        <f t="shared" si="23"/>
        <v>3</v>
      </c>
      <c r="C96" s="47"/>
      <c r="D96" s="47"/>
      <c r="E96" s="47">
        <v>18.373809519999998</v>
      </c>
      <c r="F96" s="51">
        <v>24.133333329999999</v>
      </c>
      <c r="G96" s="16">
        <f t="shared" si="12"/>
        <v>0</v>
      </c>
      <c r="H96" s="16">
        <f t="shared" si="13"/>
        <v>24.133333329999999</v>
      </c>
      <c r="I96" s="23">
        <f t="shared" si="14"/>
        <v>62.194831660734685</v>
      </c>
      <c r="J96" s="16">
        <f t="shared" si="15"/>
        <v>53.234234722332474</v>
      </c>
      <c r="K96" s="16">
        <f t="shared" si="16"/>
        <v>8.9605969384022117</v>
      </c>
      <c r="L96" s="16">
        <f t="shared" si="17"/>
        <v>0</v>
      </c>
      <c r="M96" s="16">
        <f t="shared" si="18"/>
        <v>50.187134171851035</v>
      </c>
      <c r="N96" s="16">
        <f t="shared" si="19"/>
        <v>0.50187134171851033</v>
      </c>
      <c r="O96" s="16">
        <f t="shared" si="20"/>
        <v>0.50187134171851033</v>
      </c>
      <c r="P96" s="16">
        <f>'App MESURE'!T92</f>
        <v>4.5474984454865953E-2</v>
      </c>
      <c r="Q96" s="84">
        <v>16.793760258064513</v>
      </c>
      <c r="R96" s="78">
        <f t="shared" si="21"/>
        <v>0.2082976349235241</v>
      </c>
    </row>
    <row r="97" spans="1:18" s="1" customFormat="1" x14ac:dyDescent="0.2">
      <c r="A97" s="17">
        <v>35886</v>
      </c>
      <c r="B97" s="1">
        <f t="shared" si="23"/>
        <v>4</v>
      </c>
      <c r="C97" s="47"/>
      <c r="D97" s="47"/>
      <c r="E97" s="47">
        <v>15.46428571</v>
      </c>
      <c r="F97" s="51">
        <v>12.713333329999999</v>
      </c>
      <c r="G97" s="16">
        <f t="shared" si="12"/>
        <v>0</v>
      </c>
      <c r="H97" s="16">
        <f t="shared" si="13"/>
        <v>12.713333329999999</v>
      </c>
      <c r="I97" s="23">
        <f t="shared" si="14"/>
        <v>21.673930268402209</v>
      </c>
      <c r="J97" s="16">
        <f t="shared" si="15"/>
        <v>21.022491635310089</v>
      </c>
      <c r="K97" s="16">
        <f t="shared" si="16"/>
        <v>0.6514386330921198</v>
      </c>
      <c r="L97" s="16">
        <f t="shared" si="17"/>
        <v>0</v>
      </c>
      <c r="M97" s="16">
        <f t="shared" si="18"/>
        <v>49.685262830132523</v>
      </c>
      <c r="N97" s="16">
        <f t="shared" si="19"/>
        <v>0.49685262830132526</v>
      </c>
      <c r="O97" s="16">
        <f t="shared" si="20"/>
        <v>0.49685262830132526</v>
      </c>
      <c r="P97" s="16">
        <f>'App MESURE'!T93</f>
        <v>6.9580635240396649E-2</v>
      </c>
      <c r="Q97" s="84">
        <v>14.284338416666666</v>
      </c>
      <c r="R97" s="78">
        <f t="shared" si="21"/>
        <v>0.18256135605425822</v>
      </c>
    </row>
    <row r="98" spans="1:18" s="1" customFormat="1" x14ac:dyDescent="0.2">
      <c r="A98" s="17">
        <v>35916</v>
      </c>
      <c r="B98" s="1">
        <f t="shared" si="23"/>
        <v>5</v>
      </c>
      <c r="C98" s="47"/>
      <c r="D98" s="47"/>
      <c r="E98" s="47">
        <v>20.202380949999998</v>
      </c>
      <c r="F98" s="51">
        <v>18.713333330000001</v>
      </c>
      <c r="G98" s="16">
        <f t="shared" si="12"/>
        <v>0</v>
      </c>
      <c r="H98" s="16">
        <f t="shared" si="13"/>
        <v>18.713333330000001</v>
      </c>
      <c r="I98" s="23">
        <f t="shared" si="14"/>
        <v>19.364771963092121</v>
      </c>
      <c r="J98" s="16">
        <f t="shared" si="15"/>
        <v>19.019603894611922</v>
      </c>
      <c r="K98" s="16">
        <f t="shared" si="16"/>
        <v>0.34516806848019854</v>
      </c>
      <c r="L98" s="16">
        <f t="shared" si="17"/>
        <v>0</v>
      </c>
      <c r="M98" s="16">
        <f t="shared" si="18"/>
        <v>49.188410201831196</v>
      </c>
      <c r="N98" s="16">
        <f t="shared" si="19"/>
        <v>0.49188410201831195</v>
      </c>
      <c r="O98" s="16">
        <f t="shared" si="20"/>
        <v>0.49188410201831195</v>
      </c>
      <c r="P98" s="16">
        <f>'App MESURE'!T94</f>
        <v>0.13681585580976868</v>
      </c>
      <c r="Q98" s="84">
        <v>16.548222677419353</v>
      </c>
      <c r="R98" s="78">
        <f t="shared" si="21"/>
        <v>0.12607345946561072</v>
      </c>
    </row>
    <row r="99" spans="1:18" s="1" customFormat="1" x14ac:dyDescent="0.2">
      <c r="A99" s="17">
        <v>35947</v>
      </c>
      <c r="B99" s="1">
        <f t="shared" si="23"/>
        <v>6</v>
      </c>
      <c r="C99" s="47"/>
      <c r="D99" s="47"/>
      <c r="E99" s="47">
        <v>20.34047619</v>
      </c>
      <c r="F99" s="51">
        <v>13.62</v>
      </c>
      <c r="G99" s="16">
        <f t="shared" si="12"/>
        <v>0</v>
      </c>
      <c r="H99" s="16">
        <f t="shared" si="13"/>
        <v>13.62</v>
      </c>
      <c r="I99" s="23">
        <f t="shared" si="14"/>
        <v>13.965168068480198</v>
      </c>
      <c r="J99" s="16">
        <f t="shared" si="15"/>
        <v>13.907362987611586</v>
      </c>
      <c r="K99" s="16">
        <f t="shared" si="16"/>
        <v>5.7805080868611469E-2</v>
      </c>
      <c r="L99" s="16">
        <f t="shared" si="17"/>
        <v>0</v>
      </c>
      <c r="M99" s="16">
        <f t="shared" si="18"/>
        <v>48.696526099812885</v>
      </c>
      <c r="N99" s="16">
        <f t="shared" si="19"/>
        <v>0.48696526099812887</v>
      </c>
      <c r="O99" s="16">
        <f t="shared" si="20"/>
        <v>0.48696526099812887</v>
      </c>
      <c r="P99" s="16">
        <f>'App MESURE'!T95</f>
        <v>2.9969187463092179E-3</v>
      </c>
      <c r="Q99" s="84">
        <v>22.398955366666666</v>
      </c>
      <c r="R99" s="78">
        <f t="shared" si="21"/>
        <v>0.23422535630197447</v>
      </c>
    </row>
    <row r="100" spans="1:18" s="1" customFormat="1" x14ac:dyDescent="0.2">
      <c r="A100" s="17">
        <v>35977</v>
      </c>
      <c r="B100" s="1">
        <f t="shared" si="23"/>
        <v>7</v>
      </c>
      <c r="C100" s="47"/>
      <c r="D100" s="47"/>
      <c r="E100" s="47">
        <v>0.8</v>
      </c>
      <c r="F100" s="51">
        <v>0.56000000000000005</v>
      </c>
      <c r="G100" s="16">
        <f t="shared" si="12"/>
        <v>0</v>
      </c>
      <c r="H100" s="16">
        <f t="shared" si="13"/>
        <v>0.56000000000000005</v>
      </c>
      <c r="I100" s="23">
        <f t="shared" si="14"/>
        <v>0.61780508086861152</v>
      </c>
      <c r="J100" s="16">
        <f t="shared" si="15"/>
        <v>0.61780136046406064</v>
      </c>
      <c r="K100" s="16">
        <f t="shared" si="16"/>
        <v>3.7204045508776318E-6</v>
      </c>
      <c r="L100" s="16">
        <f t="shared" si="17"/>
        <v>0</v>
      </c>
      <c r="M100" s="16">
        <f t="shared" si="18"/>
        <v>48.20956083881476</v>
      </c>
      <c r="N100" s="16">
        <f t="shared" si="19"/>
        <v>0.48209560838814763</v>
      </c>
      <c r="O100" s="16">
        <f t="shared" si="20"/>
        <v>0.48209560838814763</v>
      </c>
      <c r="P100" s="16">
        <f>'App MESURE'!T96</f>
        <v>0</v>
      </c>
      <c r="Q100" s="84">
        <v>24.55601641935484</v>
      </c>
      <c r="R100" s="78">
        <f t="shared" si="21"/>
        <v>0.23241617562713821</v>
      </c>
    </row>
    <row r="101" spans="1:18" s="1" customFormat="1" ht="13.5" thickBot="1" x14ac:dyDescent="0.25">
      <c r="A101" s="17">
        <v>36008</v>
      </c>
      <c r="B101" s="4">
        <f t="shared" si="23"/>
        <v>8</v>
      </c>
      <c r="C101" s="48"/>
      <c r="D101" s="48"/>
      <c r="E101" s="48">
        <v>2.8547619050000002</v>
      </c>
      <c r="F101" s="58">
        <v>2.246666667</v>
      </c>
      <c r="G101" s="25">
        <f t="shared" si="12"/>
        <v>0</v>
      </c>
      <c r="H101" s="25">
        <f t="shared" si="13"/>
        <v>2.246666667</v>
      </c>
      <c r="I101" s="24">
        <f t="shared" si="14"/>
        <v>2.2466703874045511</v>
      </c>
      <c r="J101" s="25">
        <f t="shared" si="15"/>
        <v>2.2465071395314324</v>
      </c>
      <c r="K101" s="25">
        <f t="shared" si="16"/>
        <v>1.6324787311861044E-4</v>
      </c>
      <c r="L101" s="25">
        <f t="shared" si="17"/>
        <v>0</v>
      </c>
      <c r="M101" s="25">
        <f t="shared" si="18"/>
        <v>47.72746523042661</v>
      </c>
      <c r="N101" s="25">
        <f t="shared" si="19"/>
        <v>0.47727465230426613</v>
      </c>
      <c r="O101" s="25">
        <f t="shared" si="20"/>
        <v>0.47727465230426613</v>
      </c>
      <c r="P101" s="25">
        <f>'App MESURE'!T97</f>
        <v>0</v>
      </c>
      <c r="Q101" s="85">
        <v>25.213311903225808</v>
      </c>
      <c r="R101" s="79">
        <f t="shared" si="21"/>
        <v>0.22779109373215814</v>
      </c>
    </row>
    <row r="102" spans="1:18" s="1" customFormat="1" x14ac:dyDescent="0.2">
      <c r="A102" s="17">
        <v>36039</v>
      </c>
      <c r="B102" s="1">
        <f t="shared" si="23"/>
        <v>9</v>
      </c>
      <c r="C102" s="47"/>
      <c r="D102" s="47"/>
      <c r="E102" s="47">
        <v>20.319047619999999</v>
      </c>
      <c r="F102" s="51">
        <v>15.98666667</v>
      </c>
      <c r="G102" s="16">
        <f t="shared" si="12"/>
        <v>0</v>
      </c>
      <c r="H102" s="16">
        <f t="shared" si="13"/>
        <v>15.98666667</v>
      </c>
      <c r="I102" s="23">
        <f t="shared" si="14"/>
        <v>15.986829917873118</v>
      </c>
      <c r="J102" s="16">
        <f t="shared" si="15"/>
        <v>15.892984681191914</v>
      </c>
      <c r="K102" s="16">
        <f t="shared" si="16"/>
        <v>9.3845236681204369E-2</v>
      </c>
      <c r="L102" s="16">
        <f t="shared" si="17"/>
        <v>0</v>
      </c>
      <c r="M102" s="16">
        <f t="shared" si="18"/>
        <v>47.250190578122343</v>
      </c>
      <c r="N102" s="16">
        <f t="shared" si="19"/>
        <v>0.47250190578122342</v>
      </c>
      <c r="O102" s="16">
        <f t="shared" si="20"/>
        <v>0.47250190578122342</v>
      </c>
      <c r="P102" s="16">
        <f>'App MESURE'!T98</f>
        <v>0</v>
      </c>
      <c r="Q102" s="84">
        <v>21.820969733333332</v>
      </c>
      <c r="R102" s="78">
        <f t="shared" si="21"/>
        <v>0.22325805096688814</v>
      </c>
    </row>
    <row r="103" spans="1:18" s="1" customFormat="1" x14ac:dyDescent="0.2">
      <c r="A103" s="17">
        <v>36069</v>
      </c>
      <c r="B103" s="1">
        <f t="shared" si="23"/>
        <v>10</v>
      </c>
      <c r="C103" s="47"/>
      <c r="D103" s="47"/>
      <c r="E103" s="47">
        <v>5.3833333330000004</v>
      </c>
      <c r="F103" s="51">
        <v>6.1866666669999999</v>
      </c>
      <c r="G103" s="16">
        <f t="shared" si="12"/>
        <v>0</v>
      </c>
      <c r="H103" s="16">
        <f t="shared" si="13"/>
        <v>6.1866666669999999</v>
      </c>
      <c r="I103" s="23">
        <f t="shared" si="14"/>
        <v>6.2805119036812043</v>
      </c>
      <c r="J103" s="16">
        <f t="shared" si="15"/>
        <v>6.2712409943217864</v>
      </c>
      <c r="K103" s="16">
        <f t="shared" si="16"/>
        <v>9.2709093594178782E-3</v>
      </c>
      <c r="L103" s="16">
        <f t="shared" si="17"/>
        <v>0</v>
      </c>
      <c r="M103" s="16">
        <f t="shared" si="18"/>
        <v>46.777688672341121</v>
      </c>
      <c r="N103" s="16">
        <f t="shared" si="19"/>
        <v>0.46777688672341122</v>
      </c>
      <c r="O103" s="16">
        <f t="shared" si="20"/>
        <v>0.46777688672341122</v>
      </c>
      <c r="P103" s="16">
        <f>'App MESURE'!T99</f>
        <v>0</v>
      </c>
      <c r="Q103" s="84">
        <v>18.419276096774198</v>
      </c>
      <c r="R103" s="78">
        <f t="shared" si="21"/>
        <v>0.21881521575264709</v>
      </c>
    </row>
    <row r="104" spans="1:18" s="1" customFormat="1" x14ac:dyDescent="0.2">
      <c r="A104" s="17">
        <v>36100</v>
      </c>
      <c r="B104" s="1">
        <f t="shared" si="23"/>
        <v>11</v>
      </c>
      <c r="C104" s="47"/>
      <c r="D104" s="47"/>
      <c r="E104" s="47">
        <v>0.55238095200000004</v>
      </c>
      <c r="F104" s="51">
        <v>0.47333333300000002</v>
      </c>
      <c r="G104" s="16">
        <f t="shared" si="12"/>
        <v>0</v>
      </c>
      <c r="H104" s="16">
        <f t="shared" si="13"/>
        <v>0.47333333300000002</v>
      </c>
      <c r="I104" s="23">
        <f t="shared" si="14"/>
        <v>0.4826042423594179</v>
      </c>
      <c r="J104" s="16">
        <f t="shared" si="15"/>
        <v>0.48259818996689452</v>
      </c>
      <c r="K104" s="16">
        <f t="shared" si="16"/>
        <v>6.0523925233813003E-6</v>
      </c>
      <c r="L104" s="16">
        <f t="shared" si="17"/>
        <v>0</v>
      </c>
      <c r="M104" s="16">
        <f t="shared" si="18"/>
        <v>46.309911785617707</v>
      </c>
      <c r="N104" s="16">
        <f t="shared" si="19"/>
        <v>0.46309911785617708</v>
      </c>
      <c r="O104" s="16">
        <f t="shared" si="20"/>
        <v>0.46309911785617708</v>
      </c>
      <c r="P104" s="16">
        <f>'App MESURE'!T100</f>
        <v>0</v>
      </c>
      <c r="Q104" s="84">
        <v>15.851752866666667</v>
      </c>
      <c r="R104" s="78">
        <f t="shared" si="21"/>
        <v>0.21446079295916939</v>
      </c>
    </row>
    <row r="105" spans="1:18" s="1" customFormat="1" x14ac:dyDescent="0.2">
      <c r="A105" s="17">
        <v>36130</v>
      </c>
      <c r="B105" s="1">
        <f t="shared" si="23"/>
        <v>12</v>
      </c>
      <c r="C105" s="47"/>
      <c r="D105" s="47"/>
      <c r="E105" s="47">
        <v>60.27857143</v>
      </c>
      <c r="F105" s="51">
        <v>61.66</v>
      </c>
      <c r="G105" s="16">
        <f t="shared" si="12"/>
        <v>0.69576255035082424</v>
      </c>
      <c r="H105" s="16">
        <f t="shared" si="13"/>
        <v>60.964237449649175</v>
      </c>
      <c r="I105" s="23">
        <f t="shared" si="14"/>
        <v>60.964243502041697</v>
      </c>
      <c r="J105" s="16">
        <f t="shared" si="15"/>
        <v>45.366576263959516</v>
      </c>
      <c r="K105" s="16">
        <f t="shared" si="16"/>
        <v>15.597667238082181</v>
      </c>
      <c r="L105" s="16">
        <f t="shared" si="17"/>
        <v>0</v>
      </c>
      <c r="M105" s="16">
        <f t="shared" si="18"/>
        <v>45.846812667761533</v>
      </c>
      <c r="N105" s="16">
        <f t="shared" si="19"/>
        <v>0.45846812667761533</v>
      </c>
      <c r="O105" s="16">
        <f t="shared" si="20"/>
        <v>1.1542306770284396</v>
      </c>
      <c r="P105" s="16">
        <f>'App MESURE'!T101</f>
        <v>0</v>
      </c>
      <c r="Q105" s="84">
        <v>10.755302145161293</v>
      </c>
      <c r="R105" s="78">
        <f t="shared" si="21"/>
        <v>1.3322484557935301</v>
      </c>
    </row>
    <row r="106" spans="1:18" s="1" customFormat="1" x14ac:dyDescent="0.2">
      <c r="A106" s="17">
        <v>36161</v>
      </c>
      <c r="B106" s="1">
        <f t="shared" si="23"/>
        <v>1</v>
      </c>
      <c r="C106" s="47"/>
      <c r="D106" s="47"/>
      <c r="E106" s="47">
        <v>82.295238100000006</v>
      </c>
      <c r="F106" s="51">
        <v>71.813333330000006</v>
      </c>
      <c r="G106" s="16">
        <f t="shared" si="12"/>
        <v>1.1123776941916554</v>
      </c>
      <c r="H106" s="16">
        <f t="shared" si="13"/>
        <v>70.700955635808356</v>
      </c>
      <c r="I106" s="23">
        <f t="shared" si="14"/>
        <v>86.298622873890537</v>
      </c>
      <c r="J106" s="16">
        <f t="shared" si="15"/>
        <v>52.692355157503641</v>
      </c>
      <c r="K106" s="16">
        <f t="shared" si="16"/>
        <v>33.606267716386895</v>
      </c>
      <c r="L106" s="16">
        <f t="shared" si="17"/>
        <v>0.85975610418900783</v>
      </c>
      <c r="M106" s="16">
        <f t="shared" si="18"/>
        <v>46.248100645272928</v>
      </c>
      <c r="N106" s="16">
        <f t="shared" si="19"/>
        <v>0.46248100645272927</v>
      </c>
      <c r="O106" s="16">
        <f t="shared" si="20"/>
        <v>1.5748587006443846</v>
      </c>
      <c r="P106" s="16">
        <f>'App MESURE'!T102</f>
        <v>0</v>
      </c>
      <c r="Q106" s="84">
        <v>10.449381158064517</v>
      </c>
      <c r="R106" s="78">
        <f t="shared" si="21"/>
        <v>2.4801799269953193</v>
      </c>
    </row>
    <row r="107" spans="1:18" s="1" customFormat="1" x14ac:dyDescent="0.2">
      <c r="A107" s="17">
        <v>36192</v>
      </c>
      <c r="B107" s="1">
        <f t="shared" si="23"/>
        <v>2</v>
      </c>
      <c r="C107" s="47"/>
      <c r="D107" s="47"/>
      <c r="E107" s="47">
        <v>52.952380949999998</v>
      </c>
      <c r="F107" s="51">
        <v>39.56</v>
      </c>
      <c r="G107" s="16">
        <f t="shared" si="12"/>
        <v>0</v>
      </c>
      <c r="H107" s="16">
        <f t="shared" si="13"/>
        <v>39.56</v>
      </c>
      <c r="I107" s="23">
        <f t="shared" si="14"/>
        <v>72.306511612197895</v>
      </c>
      <c r="J107" s="16">
        <f t="shared" si="15"/>
        <v>47.859471830315073</v>
      </c>
      <c r="K107" s="16">
        <f t="shared" si="16"/>
        <v>24.447039781882822</v>
      </c>
      <c r="L107" s="16">
        <f t="shared" si="17"/>
        <v>0.19714935880718751</v>
      </c>
      <c r="M107" s="16">
        <f t="shared" si="18"/>
        <v>45.982768997627389</v>
      </c>
      <c r="N107" s="16">
        <f t="shared" si="19"/>
        <v>0.45982768997627388</v>
      </c>
      <c r="O107" s="16">
        <f t="shared" si="20"/>
        <v>0.45982768997627388</v>
      </c>
      <c r="P107" s="16">
        <f>'App MESURE'!T103</f>
        <v>0</v>
      </c>
      <c r="Q107" s="84">
        <v>9.8316520500000006</v>
      </c>
      <c r="R107" s="78">
        <f t="shared" si="21"/>
        <v>0.21144150446891624</v>
      </c>
    </row>
    <row r="108" spans="1:18" s="1" customFormat="1" x14ac:dyDescent="0.2">
      <c r="A108" s="17">
        <v>36220</v>
      </c>
      <c r="B108" s="1">
        <f t="shared" si="23"/>
        <v>3</v>
      </c>
      <c r="C108" s="47"/>
      <c r="D108" s="47"/>
      <c r="E108" s="47">
        <v>35.397619050000003</v>
      </c>
      <c r="F108" s="51">
        <v>29.493333329999999</v>
      </c>
      <c r="G108" s="16">
        <f t="shared" si="12"/>
        <v>0</v>
      </c>
      <c r="H108" s="16">
        <f t="shared" si="13"/>
        <v>29.493333329999999</v>
      </c>
      <c r="I108" s="23">
        <f t="shared" si="14"/>
        <v>53.743223753075632</v>
      </c>
      <c r="J108" s="16">
        <f t="shared" si="15"/>
        <v>44.65647328015411</v>
      </c>
      <c r="K108" s="16">
        <f t="shared" si="16"/>
        <v>9.0867504729215227</v>
      </c>
      <c r="L108" s="16">
        <f t="shared" si="17"/>
        <v>0</v>
      </c>
      <c r="M108" s="16">
        <f t="shared" si="18"/>
        <v>45.522941307651116</v>
      </c>
      <c r="N108" s="16">
        <f t="shared" si="19"/>
        <v>0.45522941307651116</v>
      </c>
      <c r="O108" s="16">
        <f t="shared" si="20"/>
        <v>0.45522941307651116</v>
      </c>
      <c r="P108" s="16">
        <f>'App MESURE'!T104</f>
        <v>0</v>
      </c>
      <c r="Q108" s="84">
        <v>13.216459258064518</v>
      </c>
      <c r="R108" s="78">
        <f t="shared" si="21"/>
        <v>0.20723381852998482</v>
      </c>
    </row>
    <row r="109" spans="1:18" s="1" customFormat="1" x14ac:dyDescent="0.2">
      <c r="A109" s="17">
        <v>36251</v>
      </c>
      <c r="B109" s="1">
        <f t="shared" si="23"/>
        <v>4</v>
      </c>
      <c r="C109" s="47"/>
      <c r="D109" s="47"/>
      <c r="E109" s="47">
        <v>6.5785714290000001</v>
      </c>
      <c r="F109" s="51">
        <v>3.1066666669999998</v>
      </c>
      <c r="G109" s="16">
        <f t="shared" si="12"/>
        <v>0</v>
      </c>
      <c r="H109" s="16">
        <f t="shared" si="13"/>
        <v>3.1066666669999998</v>
      </c>
      <c r="I109" s="23">
        <f t="shared" si="14"/>
        <v>12.193417139921522</v>
      </c>
      <c r="J109" s="16">
        <f t="shared" si="15"/>
        <v>12.107523298754245</v>
      </c>
      <c r="K109" s="16">
        <f t="shared" si="16"/>
        <v>8.5893841167276719E-2</v>
      </c>
      <c r="L109" s="16">
        <f t="shared" si="17"/>
        <v>0</v>
      </c>
      <c r="M109" s="16">
        <f t="shared" si="18"/>
        <v>45.067711894574607</v>
      </c>
      <c r="N109" s="16">
        <f t="shared" si="19"/>
        <v>0.45067711894574608</v>
      </c>
      <c r="O109" s="16">
        <f t="shared" si="20"/>
        <v>0.45067711894574608</v>
      </c>
      <c r="P109" s="16">
        <f>'App MESURE'!T105</f>
        <v>0</v>
      </c>
      <c r="Q109" s="84">
        <v>16.687986300000002</v>
      </c>
      <c r="R109" s="78">
        <f t="shared" si="21"/>
        <v>0.20310986554123817</v>
      </c>
    </row>
    <row r="110" spans="1:18" s="1" customFormat="1" x14ac:dyDescent="0.2">
      <c r="A110" s="17">
        <v>36281</v>
      </c>
      <c r="B110" s="1">
        <f t="shared" si="23"/>
        <v>5</v>
      </c>
      <c r="C110" s="47"/>
      <c r="D110" s="47"/>
      <c r="E110" s="47">
        <v>13.69047619</v>
      </c>
      <c r="F110" s="51">
        <v>15.64</v>
      </c>
      <c r="G110" s="16">
        <f t="shared" si="12"/>
        <v>0</v>
      </c>
      <c r="H110" s="16">
        <f t="shared" si="13"/>
        <v>15.64</v>
      </c>
      <c r="I110" s="23">
        <f t="shared" si="14"/>
        <v>15.725893841167277</v>
      </c>
      <c r="J110" s="16">
        <f t="shared" si="15"/>
        <v>15.600059616148904</v>
      </c>
      <c r="K110" s="16">
        <f t="shared" si="16"/>
        <v>0.12583422501837305</v>
      </c>
      <c r="L110" s="16">
        <f t="shared" si="17"/>
        <v>0</v>
      </c>
      <c r="M110" s="16">
        <f t="shared" si="18"/>
        <v>44.617034775628859</v>
      </c>
      <c r="N110" s="16">
        <f t="shared" si="19"/>
        <v>0.44617034775628861</v>
      </c>
      <c r="O110" s="16">
        <f t="shared" si="20"/>
        <v>0.44617034775628861</v>
      </c>
      <c r="P110" s="16">
        <f>'App MESURE'!T106</f>
        <v>0</v>
      </c>
      <c r="Q110" s="84">
        <v>19.377409774193545</v>
      </c>
      <c r="R110" s="78">
        <f t="shared" si="21"/>
        <v>0.19906797921696751</v>
      </c>
    </row>
    <row r="111" spans="1:18" s="1" customFormat="1" x14ac:dyDescent="0.2">
      <c r="A111" s="17">
        <v>36312</v>
      </c>
      <c r="B111" s="1">
        <f t="shared" si="23"/>
        <v>6</v>
      </c>
      <c r="C111" s="47"/>
      <c r="D111" s="47"/>
      <c r="E111" s="47">
        <v>9.7619048E-2</v>
      </c>
      <c r="F111" s="51">
        <v>0.133333333</v>
      </c>
      <c r="G111" s="16">
        <f t="shared" si="12"/>
        <v>0</v>
      </c>
      <c r="H111" s="16">
        <f t="shared" si="13"/>
        <v>0.133333333</v>
      </c>
      <c r="I111" s="23">
        <f t="shared" si="14"/>
        <v>0.25916755801837305</v>
      </c>
      <c r="J111" s="16">
        <f t="shared" si="15"/>
        <v>0.25916713262476948</v>
      </c>
      <c r="K111" s="16">
        <f t="shared" si="16"/>
        <v>4.2539360356474987E-7</v>
      </c>
      <c r="L111" s="16">
        <f t="shared" si="17"/>
        <v>0</v>
      </c>
      <c r="M111" s="16">
        <f t="shared" si="18"/>
        <v>44.170864427872573</v>
      </c>
      <c r="N111" s="16">
        <f t="shared" si="19"/>
        <v>0.44170864427872575</v>
      </c>
      <c r="O111" s="16">
        <f t="shared" si="20"/>
        <v>0.44170864427872575</v>
      </c>
      <c r="P111" s="16">
        <f>'App MESURE'!T107</f>
        <v>0</v>
      </c>
      <c r="Q111" s="84">
        <v>21.444857666666667</v>
      </c>
      <c r="R111" s="78">
        <f t="shared" si="21"/>
        <v>0.19510652643054988</v>
      </c>
    </row>
    <row r="112" spans="1:18" s="1" customFormat="1" x14ac:dyDescent="0.2">
      <c r="A112" s="17">
        <v>36342</v>
      </c>
      <c r="B112" s="1">
        <f t="shared" si="23"/>
        <v>7</v>
      </c>
      <c r="C112" s="47"/>
      <c r="D112" s="47"/>
      <c r="E112" s="47">
        <v>0.83571428599999997</v>
      </c>
      <c r="F112" s="51">
        <v>0.77333333299999996</v>
      </c>
      <c r="G112" s="16">
        <f t="shared" si="12"/>
        <v>0</v>
      </c>
      <c r="H112" s="16">
        <f t="shared" si="13"/>
        <v>0.77333333299999996</v>
      </c>
      <c r="I112" s="23">
        <f t="shared" si="14"/>
        <v>0.77333375839360352</v>
      </c>
      <c r="J112" s="16">
        <f t="shared" si="15"/>
        <v>0.77332599308741301</v>
      </c>
      <c r="K112" s="16">
        <f t="shared" si="16"/>
        <v>7.7653061905103016E-6</v>
      </c>
      <c r="L112" s="16">
        <f t="shared" si="17"/>
        <v>0</v>
      </c>
      <c r="M112" s="16">
        <f t="shared" si="18"/>
        <v>43.729155783593846</v>
      </c>
      <c r="N112" s="16">
        <f t="shared" si="19"/>
        <v>0.43729155783593848</v>
      </c>
      <c r="O112" s="16">
        <f t="shared" si="20"/>
        <v>0.43729155783593848</v>
      </c>
      <c r="P112" s="16">
        <f>'App MESURE'!T108</f>
        <v>0</v>
      </c>
      <c r="Q112" s="84">
        <v>24.110777838709687</v>
      </c>
      <c r="R112" s="78">
        <f t="shared" si="21"/>
        <v>0.19122390655458193</v>
      </c>
    </row>
    <row r="113" spans="1:18" s="1" customFormat="1" ht="13.5" thickBot="1" x14ac:dyDescent="0.25">
      <c r="A113" s="17">
        <v>36373</v>
      </c>
      <c r="B113" s="4">
        <f t="shared" si="23"/>
        <v>8</v>
      </c>
      <c r="C113" s="48"/>
      <c r="D113" s="48"/>
      <c r="E113" s="48">
        <v>1.588095238</v>
      </c>
      <c r="F113" s="58">
        <v>2.58</v>
      </c>
      <c r="G113" s="25">
        <f t="shared" si="12"/>
        <v>0</v>
      </c>
      <c r="H113" s="25">
        <f t="shared" si="13"/>
        <v>2.58</v>
      </c>
      <c r="I113" s="24">
        <f t="shared" si="14"/>
        <v>2.5800077653061906</v>
      </c>
      <c r="J113" s="25">
        <f t="shared" si="15"/>
        <v>2.5797219524178003</v>
      </c>
      <c r="K113" s="25">
        <f t="shared" si="16"/>
        <v>2.8581288839024666E-4</v>
      </c>
      <c r="L113" s="25">
        <f t="shared" si="17"/>
        <v>0</v>
      </c>
      <c r="M113" s="25">
        <f t="shared" si="18"/>
        <v>43.291864225757905</v>
      </c>
      <c r="N113" s="25">
        <f t="shared" si="19"/>
        <v>0.43291864225757903</v>
      </c>
      <c r="O113" s="25">
        <f t="shared" si="20"/>
        <v>0.43291864225757903</v>
      </c>
      <c r="P113" s="25">
        <f>'App MESURE'!T109</f>
        <v>0</v>
      </c>
      <c r="Q113" s="85">
        <v>24.172876225806451</v>
      </c>
      <c r="R113" s="79">
        <f t="shared" si="21"/>
        <v>0.18741855081414568</v>
      </c>
    </row>
    <row r="114" spans="1:18" s="1" customFormat="1" x14ac:dyDescent="0.2">
      <c r="A114" s="17">
        <v>36404</v>
      </c>
      <c r="B114" s="1">
        <f t="shared" si="23"/>
        <v>9</v>
      </c>
      <c r="C114" s="47"/>
      <c r="D114" s="47"/>
      <c r="E114" s="47">
        <v>11.38809524</v>
      </c>
      <c r="F114" s="51">
        <v>10.06666667</v>
      </c>
      <c r="G114" s="16">
        <f t="shared" si="12"/>
        <v>0</v>
      </c>
      <c r="H114" s="16">
        <f t="shared" si="13"/>
        <v>10.06666667</v>
      </c>
      <c r="I114" s="23">
        <f t="shared" si="14"/>
        <v>10.066952482888389</v>
      </c>
      <c r="J114" s="16">
        <f t="shared" si="15"/>
        <v>10.04030127312639</v>
      </c>
      <c r="K114" s="16">
        <f t="shared" si="16"/>
        <v>2.6651209761999084E-2</v>
      </c>
      <c r="L114" s="16">
        <f t="shared" si="17"/>
        <v>0</v>
      </c>
      <c r="M114" s="16">
        <f t="shared" si="18"/>
        <v>42.858945583500329</v>
      </c>
      <c r="N114" s="16">
        <f t="shared" si="19"/>
        <v>0.4285894558350033</v>
      </c>
      <c r="O114" s="16">
        <f t="shared" si="20"/>
        <v>0.4285894558350033</v>
      </c>
      <c r="P114" s="16">
        <f>'App MESURE'!T110</f>
        <v>0</v>
      </c>
      <c r="Q114" s="84">
        <v>20.945216900000002</v>
      </c>
      <c r="R114" s="78">
        <f t="shared" si="21"/>
        <v>0.18368892165294423</v>
      </c>
    </row>
    <row r="115" spans="1:18" s="1" customFormat="1" x14ac:dyDescent="0.2">
      <c r="A115" s="17">
        <v>36434</v>
      </c>
      <c r="B115" s="1">
        <f t="shared" si="23"/>
        <v>10</v>
      </c>
      <c r="C115" s="47"/>
      <c r="D115" s="47"/>
      <c r="E115" s="47">
        <v>64.7</v>
      </c>
      <c r="F115" s="51">
        <v>78.62</v>
      </c>
      <c r="G115" s="16">
        <f t="shared" si="12"/>
        <v>1.3916712347100024</v>
      </c>
      <c r="H115" s="16">
        <f t="shared" si="13"/>
        <v>77.228328765290001</v>
      </c>
      <c r="I115" s="23">
        <f t="shared" si="14"/>
        <v>77.254979975051995</v>
      </c>
      <c r="J115" s="16">
        <f t="shared" si="15"/>
        <v>65.013534332707195</v>
      </c>
      <c r="K115" s="16">
        <f t="shared" si="16"/>
        <v>12.2414456423448</v>
      </c>
      <c r="L115" s="16">
        <f t="shared" si="17"/>
        <v>0</v>
      </c>
      <c r="M115" s="16">
        <f t="shared" si="18"/>
        <v>42.430356127665327</v>
      </c>
      <c r="N115" s="16">
        <f t="shared" si="19"/>
        <v>0.42430356127665325</v>
      </c>
      <c r="O115" s="16">
        <f t="shared" si="20"/>
        <v>1.8159747959866557</v>
      </c>
      <c r="P115" s="16">
        <f>'App MESURE'!T111</f>
        <v>0</v>
      </c>
      <c r="Q115" s="84">
        <v>19.005730258064517</v>
      </c>
      <c r="R115" s="78">
        <f t="shared" si="21"/>
        <v>3.2977644596587758</v>
      </c>
    </row>
    <row r="116" spans="1:18" s="1" customFormat="1" x14ac:dyDescent="0.2">
      <c r="A116" s="17">
        <v>36465</v>
      </c>
      <c r="B116" s="1">
        <f t="shared" si="23"/>
        <v>11</v>
      </c>
      <c r="C116" s="47"/>
      <c r="D116" s="47"/>
      <c r="E116" s="47">
        <v>35.98809524</v>
      </c>
      <c r="F116" s="51">
        <v>30.44</v>
      </c>
      <c r="G116" s="16">
        <f t="shared" si="12"/>
        <v>0</v>
      </c>
      <c r="H116" s="16">
        <f t="shared" si="13"/>
        <v>30.44</v>
      </c>
      <c r="I116" s="23">
        <f t="shared" si="14"/>
        <v>42.681445642344798</v>
      </c>
      <c r="J116" s="16">
        <f t="shared" si="15"/>
        <v>37.978100693695943</v>
      </c>
      <c r="K116" s="16">
        <f t="shared" si="16"/>
        <v>4.703344948648855</v>
      </c>
      <c r="L116" s="16">
        <f t="shared" si="17"/>
        <v>0</v>
      </c>
      <c r="M116" s="16">
        <f t="shared" si="18"/>
        <v>42.006052566388675</v>
      </c>
      <c r="N116" s="16">
        <f t="shared" si="19"/>
        <v>0.42006052566388674</v>
      </c>
      <c r="O116" s="16">
        <f t="shared" si="20"/>
        <v>0.42006052566388674</v>
      </c>
      <c r="P116" s="16">
        <f>'App MESURE'!T112</f>
        <v>0</v>
      </c>
      <c r="Q116" s="84">
        <v>13.743002433333336</v>
      </c>
      <c r="R116" s="78">
        <f t="shared" si="21"/>
        <v>0.17645084522102086</v>
      </c>
    </row>
    <row r="117" spans="1:18" s="1" customFormat="1" x14ac:dyDescent="0.2">
      <c r="A117" s="17">
        <v>36495</v>
      </c>
      <c r="B117" s="1">
        <f t="shared" si="23"/>
        <v>12</v>
      </c>
      <c r="C117" s="47"/>
      <c r="D117" s="47"/>
      <c r="E117" s="47">
        <v>37.364285709999997</v>
      </c>
      <c r="F117" s="51">
        <v>39.713333329999998</v>
      </c>
      <c r="G117" s="16">
        <f t="shared" si="12"/>
        <v>0</v>
      </c>
      <c r="H117" s="16">
        <f t="shared" si="13"/>
        <v>39.713333329999998</v>
      </c>
      <c r="I117" s="23">
        <f t="shared" si="14"/>
        <v>44.416678278648853</v>
      </c>
      <c r="J117" s="16">
        <f t="shared" si="15"/>
        <v>37.268902795649801</v>
      </c>
      <c r="K117" s="16">
        <f t="shared" si="16"/>
        <v>7.1477754829990516</v>
      </c>
      <c r="L117" s="16">
        <f t="shared" si="17"/>
        <v>0</v>
      </c>
      <c r="M117" s="16">
        <f t="shared" si="18"/>
        <v>41.58599204072479</v>
      </c>
      <c r="N117" s="16">
        <f t="shared" si="19"/>
        <v>0.4158599204072479</v>
      </c>
      <c r="O117" s="16">
        <f t="shared" si="20"/>
        <v>0.4158599204072479</v>
      </c>
      <c r="P117" s="16">
        <f>'App MESURE'!T113</f>
        <v>0</v>
      </c>
      <c r="Q117" s="84">
        <v>10.885016593548388</v>
      </c>
      <c r="R117" s="78">
        <f t="shared" si="21"/>
        <v>0.17293947340112256</v>
      </c>
    </row>
    <row r="118" spans="1:18" s="1" customFormat="1" x14ac:dyDescent="0.2">
      <c r="A118" s="17">
        <v>36526</v>
      </c>
      <c r="B118" s="1">
        <f t="shared" si="23"/>
        <v>1</v>
      </c>
      <c r="C118" s="47"/>
      <c r="D118" s="47"/>
      <c r="E118" s="47">
        <v>29.6547619</v>
      </c>
      <c r="F118" s="51">
        <v>44.113333330000003</v>
      </c>
      <c r="G118" s="16">
        <f t="shared" si="12"/>
        <v>0</v>
      </c>
      <c r="H118" s="16">
        <f t="shared" si="13"/>
        <v>44.113333330000003</v>
      </c>
      <c r="I118" s="23">
        <f t="shared" si="14"/>
        <v>51.261108812999055</v>
      </c>
      <c r="J118" s="16">
        <f t="shared" si="15"/>
        <v>39.931193799121715</v>
      </c>
      <c r="K118" s="16">
        <f t="shared" si="16"/>
        <v>11.32991501387734</v>
      </c>
      <c r="L118" s="16">
        <f t="shared" si="17"/>
        <v>0</v>
      </c>
      <c r="M118" s="16">
        <f t="shared" si="18"/>
        <v>41.17013212031754</v>
      </c>
      <c r="N118" s="16">
        <f t="shared" si="19"/>
        <v>0.41170132120317543</v>
      </c>
      <c r="O118" s="16">
        <f t="shared" si="20"/>
        <v>0.41170132120317543</v>
      </c>
      <c r="P118" s="16">
        <f>'App MESURE'!T114</f>
        <v>0</v>
      </c>
      <c r="Q118" s="84">
        <v>9.79244104516129</v>
      </c>
      <c r="R118" s="78">
        <f t="shared" si="21"/>
        <v>0.16949797788044021</v>
      </c>
    </row>
    <row r="119" spans="1:18" s="1" customFormat="1" x14ac:dyDescent="0.2">
      <c r="A119" s="17">
        <v>36557</v>
      </c>
      <c r="B119" s="1">
        <f t="shared" si="23"/>
        <v>2</v>
      </c>
      <c r="C119" s="47"/>
      <c r="D119" s="47"/>
      <c r="E119" s="47">
        <v>2.1428571E-2</v>
      </c>
      <c r="F119" s="51">
        <v>6.6666666999999999E-2</v>
      </c>
      <c r="G119" s="16">
        <f t="shared" si="12"/>
        <v>0</v>
      </c>
      <c r="H119" s="16">
        <f t="shared" si="13"/>
        <v>6.6666666999999999E-2</v>
      </c>
      <c r="I119" s="23">
        <f t="shared" si="14"/>
        <v>11.39658168087734</v>
      </c>
      <c r="J119" s="16">
        <f t="shared" si="15"/>
        <v>11.299646707194055</v>
      </c>
      <c r="K119" s="16">
        <f t="shared" si="16"/>
        <v>9.6934973683284298E-2</v>
      </c>
      <c r="L119" s="16">
        <f t="shared" si="17"/>
        <v>0</v>
      </c>
      <c r="M119" s="16">
        <f t="shared" si="18"/>
        <v>40.758430799114365</v>
      </c>
      <c r="N119" s="16">
        <f t="shared" si="19"/>
        <v>0.40758430799114365</v>
      </c>
      <c r="O119" s="16">
        <f t="shared" si="20"/>
        <v>0.40758430799114365</v>
      </c>
      <c r="P119" s="16">
        <f>'App MESURE'!T115</f>
        <v>0</v>
      </c>
      <c r="Q119" s="84">
        <v>14.355229827586207</v>
      </c>
      <c r="R119" s="78">
        <f t="shared" si="21"/>
        <v>0.16612496812061944</v>
      </c>
    </row>
    <row r="120" spans="1:18" s="1" customFormat="1" x14ac:dyDescent="0.2">
      <c r="A120" s="17">
        <v>36586</v>
      </c>
      <c r="B120" s="1">
        <f t="shared" si="23"/>
        <v>3</v>
      </c>
      <c r="C120" s="47"/>
      <c r="D120" s="47"/>
      <c r="E120" s="47">
        <v>1.9238095239999999</v>
      </c>
      <c r="F120" s="51">
        <v>1.06</v>
      </c>
      <c r="G120" s="16">
        <f t="shared" si="12"/>
        <v>0</v>
      </c>
      <c r="H120" s="16">
        <f t="shared" si="13"/>
        <v>1.06</v>
      </c>
      <c r="I120" s="23">
        <f t="shared" si="14"/>
        <v>1.1569349736832844</v>
      </c>
      <c r="J120" s="16">
        <f t="shared" si="15"/>
        <v>1.1568586641687351</v>
      </c>
      <c r="K120" s="16">
        <f t="shared" si="16"/>
        <v>7.6309514549288693E-5</v>
      </c>
      <c r="L120" s="16">
        <f t="shared" si="17"/>
        <v>0</v>
      </c>
      <c r="M120" s="16">
        <f t="shared" si="18"/>
        <v>40.350846491123221</v>
      </c>
      <c r="N120" s="16">
        <f t="shared" si="19"/>
        <v>0.40350846491123221</v>
      </c>
      <c r="O120" s="16">
        <f t="shared" si="20"/>
        <v>0.40350846491123221</v>
      </c>
      <c r="P120" s="16">
        <f>'App MESURE'!T116</f>
        <v>0</v>
      </c>
      <c r="Q120" s="84">
        <v>16.483213290322585</v>
      </c>
      <c r="R120" s="78">
        <f t="shared" si="21"/>
        <v>0.16281908125501912</v>
      </c>
    </row>
    <row r="121" spans="1:18" s="1" customFormat="1" x14ac:dyDescent="0.2">
      <c r="A121" s="17">
        <v>36617</v>
      </c>
      <c r="B121" s="1">
        <f t="shared" si="23"/>
        <v>4</v>
      </c>
      <c r="C121" s="47"/>
      <c r="D121" s="47"/>
      <c r="E121" s="47">
        <v>68.909523809999996</v>
      </c>
      <c r="F121" s="51">
        <v>63.06</v>
      </c>
      <c r="G121" s="16">
        <f t="shared" si="12"/>
        <v>0.7532078426917943</v>
      </c>
      <c r="H121" s="16">
        <f t="shared" si="13"/>
        <v>62.306792157308209</v>
      </c>
      <c r="I121" s="23">
        <f t="shared" si="14"/>
        <v>62.306868466822756</v>
      </c>
      <c r="J121" s="16">
        <f t="shared" si="15"/>
        <v>50.357183807240823</v>
      </c>
      <c r="K121" s="16">
        <f t="shared" si="16"/>
        <v>11.949684659581933</v>
      </c>
      <c r="L121" s="16">
        <f t="shared" si="17"/>
        <v>0</v>
      </c>
      <c r="M121" s="16">
        <f t="shared" si="18"/>
        <v>39.947338026211987</v>
      </c>
      <c r="N121" s="16">
        <f t="shared" si="19"/>
        <v>0.39947338026211987</v>
      </c>
      <c r="O121" s="16">
        <f t="shared" si="20"/>
        <v>1.1526812229539143</v>
      </c>
      <c r="P121" s="16">
        <f>'App MESURE'!T117</f>
        <v>0</v>
      </c>
      <c r="Q121" s="84">
        <v>14.135884633333335</v>
      </c>
      <c r="R121" s="78">
        <f t="shared" si="21"/>
        <v>1.3286740017505314</v>
      </c>
    </row>
    <row r="122" spans="1:18" s="1" customFormat="1" x14ac:dyDescent="0.2">
      <c r="A122" s="17">
        <v>36647</v>
      </c>
      <c r="B122" s="1">
        <f t="shared" si="23"/>
        <v>5</v>
      </c>
      <c r="C122" s="47"/>
      <c r="D122" s="47"/>
      <c r="E122" s="47">
        <v>39.928571429999998</v>
      </c>
      <c r="F122" s="51">
        <v>49.68</v>
      </c>
      <c r="G122" s="16">
        <f t="shared" si="12"/>
        <v>0.20419497731881078</v>
      </c>
      <c r="H122" s="16">
        <f t="shared" si="13"/>
        <v>49.475805022681186</v>
      </c>
      <c r="I122" s="23">
        <f t="shared" si="14"/>
        <v>61.42548968226312</v>
      </c>
      <c r="J122" s="16">
        <f t="shared" si="15"/>
        <v>54.013366738909198</v>
      </c>
      <c r="K122" s="16">
        <f t="shared" si="16"/>
        <v>7.4121229433539213</v>
      </c>
      <c r="L122" s="16">
        <f t="shared" si="17"/>
        <v>0</v>
      </c>
      <c r="M122" s="16">
        <f t="shared" si="18"/>
        <v>39.547864645949865</v>
      </c>
      <c r="N122" s="16">
        <f t="shared" si="19"/>
        <v>0.39547864645949865</v>
      </c>
      <c r="O122" s="16">
        <f t="shared" si="20"/>
        <v>0.59967362377830946</v>
      </c>
      <c r="P122" s="16">
        <f>'App MESURE'!T118</f>
        <v>0</v>
      </c>
      <c r="Q122" s="84">
        <v>18.167479548387096</v>
      </c>
      <c r="R122" s="78">
        <f t="shared" si="21"/>
        <v>0.35960845505540945</v>
      </c>
    </row>
    <row r="123" spans="1:18" s="1" customFormat="1" x14ac:dyDescent="0.2">
      <c r="A123" s="17">
        <v>36678</v>
      </c>
      <c r="B123" s="1">
        <f t="shared" si="23"/>
        <v>6</v>
      </c>
      <c r="C123" s="47"/>
      <c r="D123" s="47"/>
      <c r="E123" s="47">
        <v>0.51904761899999996</v>
      </c>
      <c r="F123" s="51">
        <v>0.51333333299999995</v>
      </c>
      <c r="G123" s="16">
        <f t="shared" si="12"/>
        <v>0</v>
      </c>
      <c r="H123" s="16">
        <f t="shared" si="13"/>
        <v>0.51333333299999995</v>
      </c>
      <c r="I123" s="23">
        <f t="shared" si="14"/>
        <v>7.9254562763539216</v>
      </c>
      <c r="J123" s="16">
        <f t="shared" si="15"/>
        <v>7.9161973940492203</v>
      </c>
      <c r="K123" s="16">
        <f t="shared" si="16"/>
        <v>9.258882304701288E-3</v>
      </c>
      <c r="L123" s="16">
        <f t="shared" si="17"/>
        <v>0</v>
      </c>
      <c r="M123" s="16">
        <f t="shared" si="18"/>
        <v>39.152385999490363</v>
      </c>
      <c r="N123" s="16">
        <f t="shared" si="19"/>
        <v>0.39152385999490363</v>
      </c>
      <c r="O123" s="16">
        <f t="shared" si="20"/>
        <v>0.39152385999490363</v>
      </c>
      <c r="P123" s="16">
        <f>'App MESURE'!T119</f>
        <v>0</v>
      </c>
      <c r="Q123" s="84">
        <v>23.368749066666666</v>
      </c>
      <c r="R123" s="78">
        <f t="shared" si="21"/>
        <v>0.15329093294530891</v>
      </c>
    </row>
    <row r="124" spans="1:18" s="1" customFormat="1" x14ac:dyDescent="0.2">
      <c r="A124" s="17">
        <v>36708</v>
      </c>
      <c r="B124" s="1">
        <f t="shared" si="23"/>
        <v>7</v>
      </c>
      <c r="C124" s="47"/>
      <c r="D124" s="47"/>
      <c r="E124" s="47">
        <v>0.97857142900000005</v>
      </c>
      <c r="F124" s="51">
        <v>1.0333333330000001</v>
      </c>
      <c r="G124" s="16">
        <f t="shared" si="12"/>
        <v>0</v>
      </c>
      <c r="H124" s="16">
        <f t="shared" si="13"/>
        <v>1.0333333330000001</v>
      </c>
      <c r="I124" s="23">
        <f t="shared" si="14"/>
        <v>1.0425922153047014</v>
      </c>
      <c r="J124" s="16">
        <f t="shared" si="15"/>
        <v>1.0425736350396198</v>
      </c>
      <c r="K124" s="16">
        <f t="shared" si="16"/>
        <v>1.8580265081613589E-5</v>
      </c>
      <c r="L124" s="16">
        <f t="shared" si="17"/>
        <v>0</v>
      </c>
      <c r="M124" s="16">
        <f t="shared" si="18"/>
        <v>38.760862139495458</v>
      </c>
      <c r="N124" s="16">
        <f t="shared" si="19"/>
        <v>0.38760862139495461</v>
      </c>
      <c r="O124" s="16">
        <f t="shared" si="20"/>
        <v>0.38760862139495461</v>
      </c>
      <c r="P124" s="16">
        <f>'App MESURE'!T120</f>
        <v>0</v>
      </c>
      <c r="Q124" s="84">
        <v>24.281066967741936</v>
      </c>
      <c r="R124" s="78">
        <f t="shared" si="21"/>
        <v>0.15024044337969727</v>
      </c>
    </row>
    <row r="125" spans="1:18" s="1" customFormat="1" ht="13.5" thickBot="1" x14ac:dyDescent="0.25">
      <c r="A125" s="17">
        <v>36739</v>
      </c>
      <c r="B125" s="4">
        <f t="shared" si="23"/>
        <v>8</v>
      </c>
      <c r="C125" s="48"/>
      <c r="D125" s="48"/>
      <c r="E125" s="48">
        <v>2.404761905</v>
      </c>
      <c r="F125" s="58">
        <v>3.26</v>
      </c>
      <c r="G125" s="25">
        <f t="shared" si="12"/>
        <v>0</v>
      </c>
      <c r="H125" s="25">
        <f t="shared" si="13"/>
        <v>3.26</v>
      </c>
      <c r="I125" s="24">
        <f t="shared" si="14"/>
        <v>3.2600185802650814</v>
      </c>
      <c r="J125" s="25">
        <f t="shared" si="15"/>
        <v>3.2595241847847185</v>
      </c>
      <c r="K125" s="25">
        <f t="shared" si="16"/>
        <v>4.9439548036289693E-4</v>
      </c>
      <c r="L125" s="25">
        <f t="shared" si="17"/>
        <v>0</v>
      </c>
      <c r="M125" s="25">
        <f t="shared" si="18"/>
        <v>38.373253518100505</v>
      </c>
      <c r="N125" s="25">
        <f t="shared" si="19"/>
        <v>0.38373253518100503</v>
      </c>
      <c r="O125" s="25">
        <f t="shared" si="20"/>
        <v>0.38373253518100503</v>
      </c>
      <c r="P125" s="25">
        <f>'App MESURE'!T121</f>
        <v>0</v>
      </c>
      <c r="Q125" s="85">
        <v>25.275672258064514</v>
      </c>
      <c r="R125" s="79">
        <f t="shared" si="21"/>
        <v>0.14725065855644126</v>
      </c>
    </row>
    <row r="126" spans="1:18" s="1" customFormat="1" x14ac:dyDescent="0.2">
      <c r="A126" s="17">
        <v>36770</v>
      </c>
      <c r="B126" s="1">
        <f t="shared" si="23"/>
        <v>9</v>
      </c>
      <c r="C126" s="47"/>
      <c r="D126" s="47"/>
      <c r="E126" s="47">
        <v>14.852380950000001</v>
      </c>
      <c r="F126" s="51">
        <v>6.52</v>
      </c>
      <c r="G126" s="16">
        <f t="shared" si="12"/>
        <v>0</v>
      </c>
      <c r="H126" s="16">
        <f t="shared" si="13"/>
        <v>6.52</v>
      </c>
      <c r="I126" s="23">
        <f t="shared" si="14"/>
        <v>6.5204943954803625</v>
      </c>
      <c r="J126" s="16">
        <f t="shared" si="15"/>
        <v>6.5147673680016132</v>
      </c>
      <c r="K126" s="16">
        <f t="shared" si="16"/>
        <v>5.7270274787493136E-3</v>
      </c>
      <c r="L126" s="16">
        <f t="shared" si="17"/>
        <v>0</v>
      </c>
      <c r="M126" s="16">
        <f t="shared" si="18"/>
        <v>37.989520982919501</v>
      </c>
      <c r="N126" s="16">
        <f t="shared" si="19"/>
        <v>0.379895209829195</v>
      </c>
      <c r="O126" s="16">
        <f t="shared" si="20"/>
        <v>0.379895209829195</v>
      </c>
      <c r="P126" s="16">
        <f>'App MESURE'!T122</f>
        <v>0</v>
      </c>
      <c r="Q126" s="84">
        <v>22.625520866666669</v>
      </c>
      <c r="R126" s="78">
        <f t="shared" si="21"/>
        <v>0.14432037045116811</v>
      </c>
    </row>
    <row r="127" spans="1:18" s="1" customFormat="1" x14ac:dyDescent="0.2">
      <c r="A127" s="17">
        <v>36800</v>
      </c>
      <c r="B127" s="1">
        <f t="shared" si="23"/>
        <v>10</v>
      </c>
      <c r="C127" s="47"/>
      <c r="D127" s="47"/>
      <c r="E127" s="47">
        <v>48.8</v>
      </c>
      <c r="F127" s="51">
        <v>34.166666669999998</v>
      </c>
      <c r="G127" s="16">
        <f t="shared" si="12"/>
        <v>0</v>
      </c>
      <c r="H127" s="16">
        <f t="shared" si="13"/>
        <v>34.166666669999998</v>
      </c>
      <c r="I127" s="23">
        <f t="shared" si="14"/>
        <v>34.172393697478746</v>
      </c>
      <c r="J127" s="16">
        <f t="shared" si="15"/>
        <v>32.446639791046294</v>
      </c>
      <c r="K127" s="16">
        <f t="shared" si="16"/>
        <v>1.7257539064324519</v>
      </c>
      <c r="L127" s="16">
        <f t="shared" si="17"/>
        <v>0</v>
      </c>
      <c r="M127" s="16">
        <f t="shared" si="18"/>
        <v>37.609625773090308</v>
      </c>
      <c r="N127" s="16">
        <f t="shared" si="19"/>
        <v>0.37609625773090311</v>
      </c>
      <c r="O127" s="16">
        <f t="shared" si="20"/>
        <v>0.37609625773090311</v>
      </c>
      <c r="P127" s="16">
        <f>'App MESURE'!T123</f>
        <v>0</v>
      </c>
      <c r="Q127" s="84">
        <v>16.857156145161291</v>
      </c>
      <c r="R127" s="78">
        <f t="shared" si="21"/>
        <v>0.14144839507918988</v>
      </c>
    </row>
    <row r="128" spans="1:18" s="1" customFormat="1" x14ac:dyDescent="0.2">
      <c r="A128" s="17">
        <v>36831</v>
      </c>
      <c r="B128" s="1">
        <f t="shared" si="23"/>
        <v>11</v>
      </c>
      <c r="C128" s="47"/>
      <c r="D128" s="47"/>
      <c r="E128" s="47">
        <v>18.990476189999999</v>
      </c>
      <c r="F128" s="51">
        <v>13.373333329999999</v>
      </c>
      <c r="G128" s="16">
        <f t="shared" si="12"/>
        <v>0</v>
      </c>
      <c r="H128" s="16">
        <f t="shared" si="13"/>
        <v>13.373333329999999</v>
      </c>
      <c r="I128" s="23">
        <f t="shared" si="14"/>
        <v>15.099087236432451</v>
      </c>
      <c r="J128" s="16">
        <f t="shared" si="15"/>
        <v>14.85852090107012</v>
      </c>
      <c r="K128" s="16">
        <f t="shared" si="16"/>
        <v>0.24056633536233107</v>
      </c>
      <c r="L128" s="16">
        <f t="shared" si="17"/>
        <v>0</v>
      </c>
      <c r="M128" s="16">
        <f t="shared" si="18"/>
        <v>37.233529515359407</v>
      </c>
      <c r="N128" s="16">
        <f t="shared" si="19"/>
        <v>0.37233529515359409</v>
      </c>
      <c r="O128" s="16">
        <f t="shared" si="20"/>
        <v>0.37233529515359409</v>
      </c>
      <c r="P128" s="16">
        <f>'App MESURE'!T124</f>
        <v>0</v>
      </c>
      <c r="Q128" s="84">
        <v>13.80356448333333</v>
      </c>
      <c r="R128" s="78">
        <f t="shared" si="21"/>
        <v>0.13863357201711402</v>
      </c>
    </row>
    <row r="129" spans="1:18" s="1" customFormat="1" x14ac:dyDescent="0.2">
      <c r="A129" s="17">
        <v>36861</v>
      </c>
      <c r="B129" s="1">
        <f t="shared" si="23"/>
        <v>12</v>
      </c>
      <c r="C129" s="47"/>
      <c r="D129" s="47"/>
      <c r="E129" s="47">
        <v>108.4666667</v>
      </c>
      <c r="F129" s="51">
        <v>130.49333329999999</v>
      </c>
      <c r="G129" s="16">
        <f t="shared" si="12"/>
        <v>3.5201560890807637</v>
      </c>
      <c r="H129" s="16">
        <f t="shared" si="13"/>
        <v>126.97317721091923</v>
      </c>
      <c r="I129" s="23">
        <f t="shared" si="14"/>
        <v>127.21374354628156</v>
      </c>
      <c r="J129" s="16">
        <f t="shared" si="15"/>
        <v>67.393405063863824</v>
      </c>
      <c r="K129" s="16">
        <f t="shared" si="16"/>
        <v>59.820338482417739</v>
      </c>
      <c r="L129" s="16">
        <f t="shared" si="17"/>
        <v>2.7561626831818362</v>
      </c>
      <c r="M129" s="16">
        <f t="shared" si="18"/>
        <v>39.617356903387645</v>
      </c>
      <c r="N129" s="16">
        <f t="shared" si="19"/>
        <v>0.39617356903387646</v>
      </c>
      <c r="O129" s="16">
        <f t="shared" si="20"/>
        <v>3.9163296581146403</v>
      </c>
      <c r="P129" s="16">
        <f>'App MESURE'!T125</f>
        <v>4.5091900058598604</v>
      </c>
      <c r="Q129" s="84">
        <v>13.070146096774193</v>
      </c>
      <c r="R129" s="78">
        <f t="shared" si="21"/>
        <v>0.3514833919285833</v>
      </c>
    </row>
    <row r="130" spans="1:18" s="1" customFormat="1" x14ac:dyDescent="0.2">
      <c r="A130" s="17">
        <v>36892</v>
      </c>
      <c r="B130" s="1">
        <f t="shared" si="23"/>
        <v>1</v>
      </c>
      <c r="C130" s="47"/>
      <c r="D130" s="47"/>
      <c r="E130" s="47">
        <v>62.514285710000003</v>
      </c>
      <c r="F130" s="51">
        <v>66.466666669999995</v>
      </c>
      <c r="G130" s="16">
        <f t="shared" si="12"/>
        <v>0.89299138752492857</v>
      </c>
      <c r="H130" s="16">
        <f t="shared" si="13"/>
        <v>65.573675282475065</v>
      </c>
      <c r="I130" s="23">
        <f t="shared" si="14"/>
        <v>122.63785108171096</v>
      </c>
      <c r="J130" s="16">
        <f t="shared" si="15"/>
        <v>61.526853465330738</v>
      </c>
      <c r="K130" s="16">
        <f t="shared" si="16"/>
        <v>61.110997616380224</v>
      </c>
      <c r="L130" s="16">
        <f t="shared" si="17"/>
        <v>2.8495329382150736</v>
      </c>
      <c r="M130" s="16">
        <f t="shared" si="18"/>
        <v>42.070716272568845</v>
      </c>
      <c r="N130" s="16">
        <f t="shared" si="19"/>
        <v>0.42070716272568848</v>
      </c>
      <c r="O130" s="16">
        <f t="shared" si="20"/>
        <v>1.3136985502506171</v>
      </c>
      <c r="P130" s="16">
        <f>'App MESURE'!T126</f>
        <v>0.96735325098259284</v>
      </c>
      <c r="Q130" s="84">
        <v>11.44191430645161</v>
      </c>
      <c r="R130" s="78">
        <f t="shared" si="21"/>
        <v>0.11995506632505729</v>
      </c>
    </row>
    <row r="131" spans="1:18" s="1" customFormat="1" x14ac:dyDescent="0.2">
      <c r="A131" s="17">
        <v>36923</v>
      </c>
      <c r="B131" s="1">
        <f t="shared" si="23"/>
        <v>2</v>
      </c>
      <c r="C131" s="47"/>
      <c r="D131" s="47"/>
      <c r="E131" s="47">
        <v>8.0142857139999997</v>
      </c>
      <c r="F131" s="51">
        <v>5.1866666669999999</v>
      </c>
      <c r="G131" s="16">
        <f t="shared" si="12"/>
        <v>0</v>
      </c>
      <c r="H131" s="16">
        <f t="shared" si="13"/>
        <v>5.1866666669999999</v>
      </c>
      <c r="I131" s="23">
        <f t="shared" si="14"/>
        <v>63.448131345165152</v>
      </c>
      <c r="J131" s="16">
        <f t="shared" si="15"/>
        <v>48.535580780992817</v>
      </c>
      <c r="K131" s="16">
        <f t="shared" si="16"/>
        <v>14.912550564172335</v>
      </c>
      <c r="L131" s="16">
        <f t="shared" si="17"/>
        <v>0</v>
      </c>
      <c r="M131" s="16">
        <f t="shared" si="18"/>
        <v>41.650009109843154</v>
      </c>
      <c r="N131" s="16">
        <f t="shared" si="19"/>
        <v>0.41650009109843156</v>
      </c>
      <c r="O131" s="16">
        <f t="shared" si="20"/>
        <v>0.41650009109843156</v>
      </c>
      <c r="P131" s="16">
        <f>'App MESURE'!T127</f>
        <v>0</v>
      </c>
      <c r="Q131" s="84">
        <v>12.294240821428573</v>
      </c>
      <c r="R131" s="78">
        <f t="shared" si="21"/>
        <v>0.17347232588500178</v>
      </c>
    </row>
    <row r="132" spans="1:18" s="1" customFormat="1" x14ac:dyDescent="0.2">
      <c r="A132" s="17">
        <v>36951</v>
      </c>
      <c r="B132" s="1">
        <f t="shared" si="23"/>
        <v>3</v>
      </c>
      <c r="C132" s="47"/>
      <c r="D132" s="47"/>
      <c r="E132" s="47">
        <v>13.233333330000001</v>
      </c>
      <c r="F132" s="51">
        <v>10.153333330000001</v>
      </c>
      <c r="G132" s="16">
        <f t="shared" si="12"/>
        <v>0</v>
      </c>
      <c r="H132" s="16">
        <f t="shared" si="13"/>
        <v>10.153333330000001</v>
      </c>
      <c r="I132" s="23">
        <f t="shared" si="14"/>
        <v>25.065883894172337</v>
      </c>
      <c r="J132" s="16">
        <f t="shared" si="15"/>
        <v>24.263927571217589</v>
      </c>
      <c r="K132" s="16">
        <f t="shared" si="16"/>
        <v>0.80195632295474795</v>
      </c>
      <c r="L132" s="16">
        <f t="shared" si="17"/>
        <v>0</v>
      </c>
      <c r="M132" s="16">
        <f t="shared" si="18"/>
        <v>41.233509018744719</v>
      </c>
      <c r="N132" s="16">
        <f t="shared" si="19"/>
        <v>0.41233509018744718</v>
      </c>
      <c r="O132" s="16">
        <f t="shared" si="20"/>
        <v>0.41233509018744718</v>
      </c>
      <c r="P132" s="16">
        <f>'App MESURE'!T128</f>
        <v>0</v>
      </c>
      <c r="Q132" s="84">
        <v>15.901406596774191</v>
      </c>
      <c r="R132" s="78">
        <f t="shared" si="21"/>
        <v>0.17002022659989019</v>
      </c>
    </row>
    <row r="133" spans="1:18" s="1" customFormat="1" x14ac:dyDescent="0.2">
      <c r="A133" s="17">
        <v>36982</v>
      </c>
      <c r="B133" s="1">
        <f t="shared" si="23"/>
        <v>4</v>
      </c>
      <c r="C133" s="47"/>
      <c r="D133" s="47"/>
      <c r="E133" s="47">
        <v>2.6571428570000002</v>
      </c>
      <c r="F133" s="51">
        <v>2.5466666670000002</v>
      </c>
      <c r="G133" s="16">
        <f t="shared" si="12"/>
        <v>0</v>
      </c>
      <c r="H133" s="16">
        <f t="shared" si="13"/>
        <v>2.5466666670000002</v>
      </c>
      <c r="I133" s="23">
        <f t="shared" si="14"/>
        <v>3.3486229899547482</v>
      </c>
      <c r="J133" s="16">
        <f t="shared" si="15"/>
        <v>3.3467427445410993</v>
      </c>
      <c r="K133" s="16">
        <f t="shared" si="16"/>
        <v>1.88024541364884E-3</v>
      </c>
      <c r="L133" s="16">
        <f t="shared" si="17"/>
        <v>0</v>
      </c>
      <c r="M133" s="16">
        <f t="shared" si="18"/>
        <v>40.821173928557272</v>
      </c>
      <c r="N133" s="16">
        <f t="shared" si="19"/>
        <v>0.40821173928557275</v>
      </c>
      <c r="O133" s="16">
        <f t="shared" si="20"/>
        <v>0.40821173928557275</v>
      </c>
      <c r="P133" s="16">
        <f>'App MESURE'!T129</f>
        <v>0</v>
      </c>
      <c r="Q133" s="84">
        <v>16.363757283333332</v>
      </c>
      <c r="R133" s="78">
        <f t="shared" si="21"/>
        <v>0.16663682409055242</v>
      </c>
    </row>
    <row r="134" spans="1:18" s="1" customFormat="1" x14ac:dyDescent="0.2">
      <c r="A134" s="17">
        <v>37012</v>
      </c>
      <c r="B134" s="1">
        <f t="shared" si="23"/>
        <v>5</v>
      </c>
      <c r="C134" s="47"/>
      <c r="D134" s="47"/>
      <c r="E134" s="47">
        <v>13.45238095</v>
      </c>
      <c r="F134" s="51">
        <v>6.2466666670000004</v>
      </c>
      <c r="G134" s="16">
        <f t="shared" ref="G134:G197" si="24">IF((F134-$J$2)&gt;0,$I$2*(F134-$J$2),0)</f>
        <v>0</v>
      </c>
      <c r="H134" s="16">
        <f t="shared" ref="H134:H197" si="25">F134-G134</f>
        <v>6.2466666670000004</v>
      </c>
      <c r="I134" s="23">
        <f t="shared" si="14"/>
        <v>6.2485469124136497</v>
      </c>
      <c r="J134" s="16">
        <f t="shared" si="15"/>
        <v>6.239068359072566</v>
      </c>
      <c r="K134" s="16">
        <f t="shared" si="16"/>
        <v>9.4785533410837175E-3</v>
      </c>
      <c r="L134" s="16">
        <f t="shared" si="17"/>
        <v>0</v>
      </c>
      <c r="M134" s="16">
        <f t="shared" si="18"/>
        <v>40.412962189271703</v>
      </c>
      <c r="N134" s="16">
        <f t="shared" si="19"/>
        <v>0.40412962189271706</v>
      </c>
      <c r="O134" s="16">
        <f t="shared" si="20"/>
        <v>0.40412962189271706</v>
      </c>
      <c r="P134" s="16">
        <f>'App MESURE'!T130</f>
        <v>0</v>
      </c>
      <c r="Q134" s="84">
        <v>18.153975870967745</v>
      </c>
      <c r="R134" s="78">
        <f t="shared" si="21"/>
        <v>0.16332075129115045</v>
      </c>
    </row>
    <row r="135" spans="1:18" s="1" customFormat="1" x14ac:dyDescent="0.2">
      <c r="A135" s="17">
        <v>37043</v>
      </c>
      <c r="B135" s="1">
        <f t="shared" si="23"/>
        <v>6</v>
      </c>
      <c r="C135" s="47"/>
      <c r="D135" s="47"/>
      <c r="E135" s="47">
        <v>0.94285714300000001</v>
      </c>
      <c r="F135" s="51">
        <v>1.1333333329999999</v>
      </c>
      <c r="G135" s="16">
        <f t="shared" si="24"/>
        <v>0</v>
      </c>
      <c r="H135" s="16">
        <f t="shared" si="25"/>
        <v>1.1333333329999999</v>
      </c>
      <c r="I135" s="23">
        <f t="shared" ref="I135:I199" si="26">H135+K134-L134</f>
        <v>1.1428118863410837</v>
      </c>
      <c r="J135" s="16">
        <f t="shared" ref="J135:J198" si="27">I135/SQRT(1+(I135/($K$2*(300+(25*Q135)+0.05*(Q135)^3)))^2)</f>
        <v>1.1427829858884817</v>
      </c>
      <c r="K135" s="16">
        <f t="shared" ref="K135:K198" si="28">I135-J135</f>
        <v>2.8900452601954285E-5</v>
      </c>
      <c r="L135" s="16">
        <f t="shared" ref="L135:L198" si="29">IF(K135&gt;$N$2,(K135-$N$2)/$L$2,0)</f>
        <v>0</v>
      </c>
      <c r="M135" s="16">
        <f t="shared" ref="M135:M198" si="30">L135+M134-N134</f>
        <v>40.008832567378988</v>
      </c>
      <c r="N135" s="16">
        <f t="shared" ref="N135:N198" si="31">$M$2*M135</f>
        <v>0.40008832567378988</v>
      </c>
      <c r="O135" s="16">
        <f t="shared" ref="O135:O198" si="32">N135+G135</f>
        <v>0.40008832567378988</v>
      </c>
      <c r="P135" s="16">
        <f>'App MESURE'!T131</f>
        <v>0</v>
      </c>
      <c r="Q135" s="84">
        <v>23.094351200000006</v>
      </c>
      <c r="R135" s="78">
        <f t="shared" ref="R135:R198" si="33">(P135-O135)^2</f>
        <v>0.16007066834045655</v>
      </c>
    </row>
    <row r="136" spans="1:18" s="1" customFormat="1" x14ac:dyDescent="0.2">
      <c r="A136" s="17">
        <v>37073</v>
      </c>
      <c r="B136" s="1">
        <f t="shared" si="23"/>
        <v>7</v>
      </c>
      <c r="C136" s="47"/>
      <c r="D136" s="47"/>
      <c r="E136" s="47">
        <v>0.41666666699999999</v>
      </c>
      <c r="F136" s="51">
        <v>0.43333333299999999</v>
      </c>
      <c r="G136" s="16">
        <f t="shared" si="24"/>
        <v>0</v>
      </c>
      <c r="H136" s="16">
        <f t="shared" si="25"/>
        <v>0.43333333299999999</v>
      </c>
      <c r="I136" s="23">
        <f t="shared" si="26"/>
        <v>0.43336223345260194</v>
      </c>
      <c r="J136" s="16">
        <f t="shared" si="27"/>
        <v>0.43336065436380355</v>
      </c>
      <c r="K136" s="16">
        <f t="shared" si="28"/>
        <v>1.5790887983868629E-6</v>
      </c>
      <c r="L136" s="16">
        <f t="shared" si="29"/>
        <v>0</v>
      </c>
      <c r="M136" s="16">
        <f t="shared" si="30"/>
        <v>39.608744241705196</v>
      </c>
      <c r="N136" s="16">
        <f t="shared" si="31"/>
        <v>0.39608744241705196</v>
      </c>
      <c r="O136" s="16">
        <f t="shared" si="32"/>
        <v>0.39608744241705196</v>
      </c>
      <c r="P136" s="16">
        <f>'App MESURE'!T132</f>
        <v>0</v>
      </c>
      <c r="Q136" s="84">
        <v>23.080289838709675</v>
      </c>
      <c r="R136" s="78">
        <f t="shared" si="33"/>
        <v>0.15688526204048145</v>
      </c>
    </row>
    <row r="137" spans="1:18" s="1" customFormat="1" ht="13.5" thickBot="1" x14ac:dyDescent="0.25">
      <c r="A137" s="17">
        <v>37104</v>
      </c>
      <c r="B137" s="4">
        <f t="shared" si="23"/>
        <v>8</v>
      </c>
      <c r="C137" s="48"/>
      <c r="D137" s="48"/>
      <c r="E137" s="48">
        <v>1.9261904759999999</v>
      </c>
      <c r="F137" s="58">
        <v>0.84666666700000004</v>
      </c>
      <c r="G137" s="25">
        <f t="shared" si="24"/>
        <v>0</v>
      </c>
      <c r="H137" s="25">
        <f t="shared" si="25"/>
        <v>0.84666666700000004</v>
      </c>
      <c r="I137" s="24">
        <f t="shared" si="26"/>
        <v>0.84666824608879843</v>
      </c>
      <c r="J137" s="25">
        <f t="shared" si="27"/>
        <v>0.84665820196983943</v>
      </c>
      <c r="K137" s="25">
        <f t="shared" si="28"/>
        <v>1.0044118958996151E-5</v>
      </c>
      <c r="L137" s="25">
        <f t="shared" si="29"/>
        <v>0</v>
      </c>
      <c r="M137" s="25">
        <f t="shared" si="30"/>
        <v>39.212656799288141</v>
      </c>
      <c r="N137" s="25">
        <f t="shared" si="31"/>
        <v>0.39212656799288143</v>
      </c>
      <c r="O137" s="25">
        <f t="shared" si="32"/>
        <v>0.39212656799288143</v>
      </c>
      <c r="P137" s="25">
        <f>'App MESURE'!T133</f>
        <v>0</v>
      </c>
      <c r="Q137" s="85">
        <v>24.214215645161289</v>
      </c>
      <c r="R137" s="79">
        <f t="shared" si="33"/>
        <v>0.15376324532587585</v>
      </c>
    </row>
    <row r="138" spans="1:18" s="1" customFormat="1" x14ac:dyDescent="0.2">
      <c r="A138" s="17">
        <v>37135</v>
      </c>
      <c r="B138" s="1">
        <f t="shared" si="23"/>
        <v>9</v>
      </c>
      <c r="C138" s="47"/>
      <c r="D138" s="47"/>
      <c r="E138" s="47">
        <v>6.9690476190000004</v>
      </c>
      <c r="F138" s="51">
        <v>6.14</v>
      </c>
      <c r="G138" s="16">
        <f t="shared" si="24"/>
        <v>0</v>
      </c>
      <c r="H138" s="16">
        <f t="shared" si="25"/>
        <v>6.14</v>
      </c>
      <c r="I138" s="23">
        <f t="shared" si="26"/>
        <v>6.1400100441189585</v>
      </c>
      <c r="J138" s="16">
        <f t="shared" si="27"/>
        <v>6.134076850804397</v>
      </c>
      <c r="K138" s="16">
        <f t="shared" si="28"/>
        <v>5.9331933145614357E-3</v>
      </c>
      <c r="L138" s="16">
        <f t="shared" si="29"/>
        <v>0</v>
      </c>
      <c r="M138" s="16">
        <f t="shared" si="30"/>
        <v>38.820530231295258</v>
      </c>
      <c r="N138" s="16">
        <f t="shared" si="31"/>
        <v>0.38820530231295258</v>
      </c>
      <c r="O138" s="16">
        <f t="shared" si="32"/>
        <v>0.38820530231295258</v>
      </c>
      <c r="P138" s="16">
        <f>'App MESURE'!T134</f>
        <v>0</v>
      </c>
      <c r="Q138" s="84">
        <v>21.097159866666672</v>
      </c>
      <c r="R138" s="78">
        <f t="shared" si="33"/>
        <v>0.1507033567438909</v>
      </c>
    </row>
    <row r="139" spans="1:18" s="1" customFormat="1" x14ac:dyDescent="0.2">
      <c r="A139" s="17">
        <v>37165</v>
      </c>
      <c r="B139" s="1">
        <f t="shared" si="23"/>
        <v>10</v>
      </c>
      <c r="C139" s="47"/>
      <c r="D139" s="47"/>
      <c r="E139" s="47">
        <v>2.0023809520000002</v>
      </c>
      <c r="F139" s="51">
        <v>1.6266666670000001</v>
      </c>
      <c r="G139" s="16">
        <f t="shared" si="24"/>
        <v>0</v>
      </c>
      <c r="H139" s="16">
        <f t="shared" si="25"/>
        <v>1.6266666670000001</v>
      </c>
      <c r="I139" s="23">
        <f t="shared" si="26"/>
        <v>1.6325998603145615</v>
      </c>
      <c r="J139" s="16">
        <f t="shared" si="27"/>
        <v>1.632490797726408</v>
      </c>
      <c r="K139" s="16">
        <f t="shared" si="28"/>
        <v>1.0906258815346348E-4</v>
      </c>
      <c r="L139" s="16">
        <f t="shared" si="29"/>
        <v>0</v>
      </c>
      <c r="M139" s="16">
        <f t="shared" si="30"/>
        <v>38.432324928982304</v>
      </c>
      <c r="N139" s="16">
        <f t="shared" si="31"/>
        <v>0.38432324928982303</v>
      </c>
      <c r="O139" s="16">
        <f t="shared" si="32"/>
        <v>0.38432324928982303</v>
      </c>
      <c r="P139" s="16">
        <f>'App MESURE'!T135</f>
        <v>0</v>
      </c>
      <c r="Q139" s="84">
        <v>21.265290387096776</v>
      </c>
      <c r="R139" s="78">
        <f t="shared" si="33"/>
        <v>0.14770435994468745</v>
      </c>
    </row>
    <row r="140" spans="1:18" s="1" customFormat="1" x14ac:dyDescent="0.2">
      <c r="A140" s="17">
        <v>37196</v>
      </c>
      <c r="B140" s="1">
        <f t="shared" si="23"/>
        <v>11</v>
      </c>
      <c r="C140" s="47"/>
      <c r="D140" s="47"/>
      <c r="E140" s="47">
        <v>22.138095239999998</v>
      </c>
      <c r="F140" s="51">
        <v>15.106666669999999</v>
      </c>
      <c r="G140" s="16">
        <f t="shared" si="24"/>
        <v>0</v>
      </c>
      <c r="H140" s="16">
        <f t="shared" si="25"/>
        <v>15.106666669999999</v>
      </c>
      <c r="I140" s="23">
        <f t="shared" si="26"/>
        <v>15.106775732588153</v>
      </c>
      <c r="J140" s="16">
        <f t="shared" si="27"/>
        <v>14.889125528275951</v>
      </c>
      <c r="K140" s="16">
        <f t="shared" si="28"/>
        <v>0.21765020431220172</v>
      </c>
      <c r="L140" s="16">
        <f t="shared" si="29"/>
        <v>0</v>
      </c>
      <c r="M140" s="16">
        <f t="shared" si="30"/>
        <v>38.048001679692483</v>
      </c>
      <c r="N140" s="16">
        <f t="shared" si="31"/>
        <v>0.38048001679692484</v>
      </c>
      <c r="O140" s="16">
        <f t="shared" si="32"/>
        <v>0.38048001679692484</v>
      </c>
      <c r="P140" s="16">
        <f>'App MESURE'!T136</f>
        <v>0</v>
      </c>
      <c r="Q140" s="84">
        <v>14.554703819999999</v>
      </c>
      <c r="R140" s="78">
        <f t="shared" si="33"/>
        <v>0.14476504318178821</v>
      </c>
    </row>
    <row r="141" spans="1:18" s="1" customFormat="1" x14ac:dyDescent="0.2">
      <c r="A141" s="17">
        <v>37226</v>
      </c>
      <c r="B141" s="1">
        <f t="shared" si="23"/>
        <v>12</v>
      </c>
      <c r="C141" s="47"/>
      <c r="D141" s="47"/>
      <c r="E141" s="47">
        <v>114.547619</v>
      </c>
      <c r="F141" s="51">
        <v>103.4066667</v>
      </c>
      <c r="G141" s="16">
        <f t="shared" si="24"/>
        <v>2.4087264595240616</v>
      </c>
      <c r="H141" s="16">
        <f t="shared" si="25"/>
        <v>100.99794024047594</v>
      </c>
      <c r="I141" s="23">
        <f t="shared" si="26"/>
        <v>101.21559044478815</v>
      </c>
      <c r="J141" s="16">
        <f t="shared" si="27"/>
        <v>66.147198643842245</v>
      </c>
      <c r="K141" s="16">
        <f t="shared" si="28"/>
        <v>35.068391800945903</v>
      </c>
      <c r="L141" s="16">
        <f t="shared" si="29"/>
        <v>0.9655306616016871</v>
      </c>
      <c r="M141" s="16">
        <f t="shared" si="30"/>
        <v>38.63305232449725</v>
      </c>
      <c r="N141" s="16">
        <f t="shared" si="31"/>
        <v>0.38633052324497252</v>
      </c>
      <c r="O141" s="16">
        <f t="shared" si="32"/>
        <v>2.7950569827690339</v>
      </c>
      <c r="P141" s="16">
        <f>'App MESURE'!T137</f>
        <v>6.4763414107742214</v>
      </c>
      <c r="Q141" s="84">
        <v>14.449860629032257</v>
      </c>
      <c r="R141" s="78">
        <f t="shared" si="33"/>
        <v>13.55185503987348</v>
      </c>
    </row>
    <row r="142" spans="1:18" s="1" customFormat="1" x14ac:dyDescent="0.2">
      <c r="A142" s="17">
        <v>37257</v>
      </c>
      <c r="B142" s="1">
        <f t="shared" si="23"/>
        <v>1</v>
      </c>
      <c r="C142" s="47"/>
      <c r="D142" s="47"/>
      <c r="E142" s="47">
        <v>0.19761904799999999</v>
      </c>
      <c r="F142" s="51">
        <v>0.2</v>
      </c>
      <c r="G142" s="16">
        <f t="shared" si="24"/>
        <v>0</v>
      </c>
      <c r="H142" s="16">
        <f t="shared" si="25"/>
        <v>0.2</v>
      </c>
      <c r="I142" s="23">
        <f t="shared" si="26"/>
        <v>34.302861139344216</v>
      </c>
      <c r="J142" s="16">
        <f t="shared" si="27"/>
        <v>31.560569176417602</v>
      </c>
      <c r="K142" s="16">
        <f t="shared" si="28"/>
        <v>2.7422919629266147</v>
      </c>
      <c r="L142" s="16">
        <f t="shared" si="29"/>
        <v>0</v>
      </c>
      <c r="M142" s="16">
        <f t="shared" si="30"/>
        <v>38.246721801252278</v>
      </c>
      <c r="N142" s="16">
        <f t="shared" si="31"/>
        <v>0.38246721801252281</v>
      </c>
      <c r="O142" s="16">
        <f t="shared" si="32"/>
        <v>0.38246721801252281</v>
      </c>
      <c r="P142" s="16">
        <f>'App MESURE'!T138</f>
        <v>9.1210570539845782E-4</v>
      </c>
      <c r="Q142" s="84">
        <v>13.269750806451613</v>
      </c>
      <c r="R142" s="78">
        <f t="shared" si="33"/>
        <v>0.14558430372770229</v>
      </c>
    </row>
    <row r="143" spans="1:18" s="1" customFormat="1" x14ac:dyDescent="0.2">
      <c r="A143" s="17">
        <v>37288</v>
      </c>
      <c r="B143" s="1">
        <f t="shared" si="23"/>
        <v>2</v>
      </c>
      <c r="C143" s="47"/>
      <c r="D143" s="47"/>
      <c r="E143" s="47">
        <v>8.3119047619999993</v>
      </c>
      <c r="F143" s="51">
        <v>9.3133333329999992</v>
      </c>
      <c r="G143" s="16">
        <f t="shared" si="24"/>
        <v>0</v>
      </c>
      <c r="H143" s="16">
        <f t="shared" si="25"/>
        <v>9.3133333329999992</v>
      </c>
      <c r="I143" s="23">
        <f t="shared" si="26"/>
        <v>12.055625295926614</v>
      </c>
      <c r="J143" s="16">
        <f t="shared" si="27"/>
        <v>11.93365705146673</v>
      </c>
      <c r="K143" s="16">
        <f t="shared" si="28"/>
        <v>0.12196824445988419</v>
      </c>
      <c r="L143" s="16">
        <f t="shared" si="29"/>
        <v>0</v>
      </c>
      <c r="M143" s="16">
        <f t="shared" si="30"/>
        <v>37.864254583239756</v>
      </c>
      <c r="N143" s="16">
        <f t="shared" si="31"/>
        <v>0.37864254583239759</v>
      </c>
      <c r="O143" s="16">
        <f t="shared" si="32"/>
        <v>0.37864254583239759</v>
      </c>
      <c r="P143" s="16">
        <f>'App MESURE'!T139</f>
        <v>0</v>
      </c>
      <c r="Q143" s="84">
        <v>13.896173749999997</v>
      </c>
      <c r="R143" s="78">
        <f t="shared" si="33"/>
        <v>0.14337017751443931</v>
      </c>
    </row>
    <row r="144" spans="1:18" s="1" customFormat="1" x14ac:dyDescent="0.2">
      <c r="A144" s="17">
        <v>37316</v>
      </c>
      <c r="B144" s="1">
        <f t="shared" si="23"/>
        <v>3</v>
      </c>
      <c r="C144" s="47"/>
      <c r="D144" s="47"/>
      <c r="E144" s="47">
        <v>69.780952380000002</v>
      </c>
      <c r="F144" s="51">
        <v>86.626666670000006</v>
      </c>
      <c r="G144" s="16">
        <f t="shared" si="24"/>
        <v>1.720203597234895</v>
      </c>
      <c r="H144" s="16">
        <f t="shared" si="25"/>
        <v>84.906463072765106</v>
      </c>
      <c r="I144" s="23">
        <f t="shared" si="26"/>
        <v>85.028431317224985</v>
      </c>
      <c r="J144" s="16">
        <f t="shared" si="27"/>
        <v>61.681882304841409</v>
      </c>
      <c r="K144" s="16">
        <f t="shared" si="28"/>
        <v>23.346549012383576</v>
      </c>
      <c r="L144" s="16">
        <f t="shared" si="29"/>
        <v>0.11753646869079887</v>
      </c>
      <c r="M144" s="16">
        <f t="shared" si="30"/>
        <v>37.603148506098158</v>
      </c>
      <c r="N144" s="16">
        <f t="shared" si="31"/>
        <v>0.37603148506098161</v>
      </c>
      <c r="O144" s="16">
        <f t="shared" si="32"/>
        <v>2.0962350822958769</v>
      </c>
      <c r="P144" s="16">
        <f>'App MESURE'!T140</f>
        <v>0</v>
      </c>
      <c r="Q144" s="84">
        <v>14.811559854838714</v>
      </c>
      <c r="R144" s="78">
        <f t="shared" si="33"/>
        <v>4.3942015202480018</v>
      </c>
    </row>
    <row r="145" spans="1:18" s="1" customFormat="1" x14ac:dyDescent="0.2">
      <c r="A145" s="17">
        <v>37347</v>
      </c>
      <c r="B145" s="1">
        <f t="shared" si="23"/>
        <v>4</v>
      </c>
      <c r="C145" s="47"/>
      <c r="D145" s="47"/>
      <c r="E145" s="47">
        <v>87.69761905</v>
      </c>
      <c r="F145" s="51">
        <v>77.306666669999998</v>
      </c>
      <c r="G145" s="16">
        <f t="shared" si="24"/>
        <v>1.3377820796507238</v>
      </c>
      <c r="H145" s="16">
        <f t="shared" si="25"/>
        <v>75.968884590349276</v>
      </c>
      <c r="I145" s="23">
        <f t="shared" si="26"/>
        <v>99.197897134042051</v>
      </c>
      <c r="J145" s="16">
        <f t="shared" si="27"/>
        <v>68.415346924916349</v>
      </c>
      <c r="K145" s="16">
        <f t="shared" si="28"/>
        <v>30.782550209125702</v>
      </c>
      <c r="L145" s="16">
        <f t="shared" si="29"/>
        <v>0.65547968692509873</v>
      </c>
      <c r="M145" s="16">
        <f t="shared" si="30"/>
        <v>37.882596707962271</v>
      </c>
      <c r="N145" s="16">
        <f t="shared" si="31"/>
        <v>0.37882596707962274</v>
      </c>
      <c r="O145" s="16">
        <f t="shared" si="32"/>
        <v>1.7166080467303466</v>
      </c>
      <c r="P145" s="16">
        <f>'App MESURE'!T141</f>
        <v>0</v>
      </c>
      <c r="Q145" s="84">
        <v>15.570167133333335</v>
      </c>
      <c r="R145" s="78">
        <f t="shared" si="33"/>
        <v>2.946743186099376</v>
      </c>
    </row>
    <row r="146" spans="1:18" s="1" customFormat="1" x14ac:dyDescent="0.2">
      <c r="A146" s="17">
        <v>37377</v>
      </c>
      <c r="B146" s="1">
        <f t="shared" si="23"/>
        <v>5</v>
      </c>
      <c r="C146" s="47"/>
      <c r="D146" s="47"/>
      <c r="E146" s="47">
        <v>12.12619048</v>
      </c>
      <c r="F146" s="51">
        <v>9.36</v>
      </c>
      <c r="G146" s="16">
        <f t="shared" si="24"/>
        <v>0</v>
      </c>
      <c r="H146" s="16">
        <f t="shared" si="25"/>
        <v>9.36</v>
      </c>
      <c r="I146" s="23">
        <f t="shared" si="26"/>
        <v>39.487070522200604</v>
      </c>
      <c r="J146" s="16">
        <f t="shared" si="27"/>
        <v>37.018615084842011</v>
      </c>
      <c r="K146" s="16">
        <f t="shared" si="28"/>
        <v>2.4684554373585925</v>
      </c>
      <c r="L146" s="16">
        <f t="shared" si="29"/>
        <v>0</v>
      </c>
      <c r="M146" s="16">
        <f t="shared" si="30"/>
        <v>37.503770740882651</v>
      </c>
      <c r="N146" s="16">
        <f t="shared" si="31"/>
        <v>0.37503770740882653</v>
      </c>
      <c r="O146" s="16">
        <f t="shared" si="32"/>
        <v>0.37503770740882653</v>
      </c>
      <c r="P146" s="16">
        <f>'App MESURE'!T142</f>
        <v>0</v>
      </c>
      <c r="Q146" s="84">
        <v>17.257927774193551</v>
      </c>
      <c r="R146" s="78">
        <f t="shared" si="33"/>
        <v>0.14065328197846858</v>
      </c>
    </row>
    <row r="147" spans="1:18" s="1" customFormat="1" x14ac:dyDescent="0.2">
      <c r="A147" s="17">
        <v>37408</v>
      </c>
      <c r="B147" s="1">
        <f t="shared" si="23"/>
        <v>6</v>
      </c>
      <c r="C147" s="47"/>
      <c r="D147" s="47"/>
      <c r="E147" s="47">
        <v>0.84523809500000002</v>
      </c>
      <c r="F147" s="51">
        <v>0.34666666699999998</v>
      </c>
      <c r="G147" s="16">
        <f t="shared" si="24"/>
        <v>0</v>
      </c>
      <c r="H147" s="16">
        <f t="shared" si="25"/>
        <v>0.34666666699999998</v>
      </c>
      <c r="I147" s="23">
        <f t="shared" si="26"/>
        <v>2.8151221043585926</v>
      </c>
      <c r="J147" s="16">
        <f t="shared" si="27"/>
        <v>2.8145213877294748</v>
      </c>
      <c r="K147" s="16">
        <f t="shared" si="28"/>
        <v>6.0071662911775903E-4</v>
      </c>
      <c r="L147" s="16">
        <f t="shared" si="29"/>
        <v>0</v>
      </c>
      <c r="M147" s="16">
        <f t="shared" si="30"/>
        <v>37.128733033473821</v>
      </c>
      <c r="N147" s="16">
        <f t="shared" si="31"/>
        <v>0.37128733033473821</v>
      </c>
      <c r="O147" s="16">
        <f t="shared" si="32"/>
        <v>0.37128733033473821</v>
      </c>
      <c r="P147" s="16">
        <f>'App MESURE'!T143</f>
        <v>0</v>
      </c>
      <c r="Q147" s="84">
        <v>20.757079066666666</v>
      </c>
      <c r="R147" s="78">
        <f t="shared" si="33"/>
        <v>0.13785428166709701</v>
      </c>
    </row>
    <row r="148" spans="1:18" s="1" customFormat="1" x14ac:dyDescent="0.2">
      <c r="A148" s="17">
        <v>37438</v>
      </c>
      <c r="B148" s="1">
        <f t="shared" si="23"/>
        <v>7</v>
      </c>
      <c r="C148" s="47"/>
      <c r="D148" s="47"/>
      <c r="E148" s="47">
        <v>0.72142857100000002</v>
      </c>
      <c r="F148" s="51">
        <v>0.47333333300000002</v>
      </c>
      <c r="G148" s="16">
        <f t="shared" si="24"/>
        <v>0</v>
      </c>
      <c r="H148" s="16">
        <f t="shared" si="25"/>
        <v>0.47333333300000002</v>
      </c>
      <c r="I148" s="23">
        <f t="shared" si="26"/>
        <v>0.47393404962911778</v>
      </c>
      <c r="J148" s="16">
        <f t="shared" si="27"/>
        <v>0.47393201188952511</v>
      </c>
      <c r="K148" s="16">
        <f t="shared" si="28"/>
        <v>2.0377395926751696E-6</v>
      </c>
      <c r="L148" s="16">
        <f t="shared" si="29"/>
        <v>0</v>
      </c>
      <c r="M148" s="16">
        <f t="shared" si="30"/>
        <v>36.757445703139084</v>
      </c>
      <c r="N148" s="16">
        <f t="shared" si="31"/>
        <v>0.36757445703139086</v>
      </c>
      <c r="O148" s="16">
        <f t="shared" si="32"/>
        <v>0.36757445703139086</v>
      </c>
      <c r="P148" s="16">
        <f>'App MESURE'!T144</f>
        <v>0</v>
      </c>
      <c r="Q148" s="84">
        <v>23.176213451612899</v>
      </c>
      <c r="R148" s="78">
        <f t="shared" si="33"/>
        <v>0.1351109814619218</v>
      </c>
    </row>
    <row r="149" spans="1:18" s="1" customFormat="1" ht="13.5" thickBot="1" x14ac:dyDescent="0.25">
      <c r="A149" s="17">
        <v>37469</v>
      </c>
      <c r="B149" s="4">
        <f t="shared" si="23"/>
        <v>8</v>
      </c>
      <c r="C149" s="48"/>
      <c r="D149" s="48"/>
      <c r="E149" s="48">
        <v>1.154761905</v>
      </c>
      <c r="F149" s="58">
        <v>0.50666666699999996</v>
      </c>
      <c r="G149" s="25">
        <f t="shared" si="24"/>
        <v>0</v>
      </c>
      <c r="H149" s="25">
        <f t="shared" si="25"/>
        <v>0.50666666699999996</v>
      </c>
      <c r="I149" s="24">
        <f t="shared" si="26"/>
        <v>0.50666870473959258</v>
      </c>
      <c r="J149" s="25">
        <f t="shared" si="27"/>
        <v>0.50666584022567052</v>
      </c>
      <c r="K149" s="25">
        <f t="shared" si="28"/>
        <v>2.8645139220628835E-6</v>
      </c>
      <c r="L149" s="25">
        <f t="shared" si="29"/>
        <v>0</v>
      </c>
      <c r="M149" s="25">
        <f t="shared" si="30"/>
        <v>36.389871246107695</v>
      </c>
      <c r="N149" s="25">
        <f t="shared" si="31"/>
        <v>0.36389871246107697</v>
      </c>
      <c r="O149" s="25">
        <f t="shared" si="32"/>
        <v>0.36389871246107697</v>
      </c>
      <c r="P149" s="25">
        <f>'App MESURE'!T145</f>
        <v>0</v>
      </c>
      <c r="Q149" s="85">
        <v>22.181028258064519</v>
      </c>
      <c r="R149" s="79">
        <f t="shared" si="33"/>
        <v>0.13242227293082956</v>
      </c>
    </row>
    <row r="150" spans="1:18" s="1" customFormat="1" x14ac:dyDescent="0.2">
      <c r="A150" s="17">
        <v>37500</v>
      </c>
      <c r="B150" s="1">
        <f t="shared" si="23"/>
        <v>9</v>
      </c>
      <c r="C150" s="47"/>
      <c r="D150" s="47"/>
      <c r="E150" s="47">
        <v>2.233333333</v>
      </c>
      <c r="F150" s="51">
        <v>2.2733333330000001</v>
      </c>
      <c r="G150" s="16">
        <f t="shared" si="24"/>
        <v>0</v>
      </c>
      <c r="H150" s="16">
        <f t="shared" si="25"/>
        <v>2.2733333330000001</v>
      </c>
      <c r="I150" s="23">
        <f t="shared" si="26"/>
        <v>2.2733361975139221</v>
      </c>
      <c r="J150" s="16">
        <f t="shared" si="27"/>
        <v>2.2730629644573814</v>
      </c>
      <c r="K150" s="16">
        <f t="shared" si="28"/>
        <v>2.732330565407004E-4</v>
      </c>
      <c r="L150" s="16">
        <f t="shared" si="29"/>
        <v>0</v>
      </c>
      <c r="M150" s="16">
        <f t="shared" si="30"/>
        <v>36.025972533646616</v>
      </c>
      <c r="N150" s="16">
        <f t="shared" si="31"/>
        <v>0.36025972533646616</v>
      </c>
      <c r="O150" s="16">
        <f t="shared" si="32"/>
        <v>0.36025972533646616</v>
      </c>
      <c r="P150" s="16">
        <f>'App MESURE'!T146</f>
        <v>0</v>
      </c>
      <c r="Q150" s="84">
        <v>21.793945333333333</v>
      </c>
      <c r="R150" s="78">
        <f t="shared" si="33"/>
        <v>0.12978706969950604</v>
      </c>
    </row>
    <row r="151" spans="1:18" s="1" customFormat="1" x14ac:dyDescent="0.2">
      <c r="A151" s="17">
        <v>37530</v>
      </c>
      <c r="B151" s="1">
        <f t="shared" si="23"/>
        <v>10</v>
      </c>
      <c r="C151" s="47"/>
      <c r="D151" s="47"/>
      <c r="E151" s="47">
        <v>55.014285710000003</v>
      </c>
      <c r="F151" s="51">
        <v>37.020000000000003</v>
      </c>
      <c r="G151" s="16">
        <f t="shared" si="24"/>
        <v>0</v>
      </c>
      <c r="H151" s="16">
        <f t="shared" si="25"/>
        <v>37.020000000000003</v>
      </c>
      <c r="I151" s="23">
        <f t="shared" si="26"/>
        <v>37.020273233056542</v>
      </c>
      <c r="J151" s="16">
        <f t="shared" si="27"/>
        <v>35.651076375072932</v>
      </c>
      <c r="K151" s="16">
        <f t="shared" si="28"/>
        <v>1.36919685798361</v>
      </c>
      <c r="L151" s="16">
        <f t="shared" si="29"/>
        <v>0</v>
      </c>
      <c r="M151" s="16">
        <f t="shared" si="30"/>
        <v>35.665712808310147</v>
      </c>
      <c r="N151" s="16">
        <f t="shared" si="31"/>
        <v>0.35665712808310146</v>
      </c>
      <c r="O151" s="16">
        <f t="shared" si="32"/>
        <v>0.35665712808310146</v>
      </c>
      <c r="P151" s="16">
        <f>'App MESURE'!T147</f>
        <v>5.1468821947484381E-2</v>
      </c>
      <c r="Q151" s="84">
        <v>20.343153419354845</v>
      </c>
      <c r="R151" s="78">
        <f t="shared" si="33"/>
        <v>9.3139902201927138E-2</v>
      </c>
    </row>
    <row r="152" spans="1:18" s="1" customFormat="1" x14ac:dyDescent="0.2">
      <c r="A152" s="17">
        <v>37561</v>
      </c>
      <c r="B152" s="1">
        <f t="shared" si="23"/>
        <v>11</v>
      </c>
      <c r="C152" s="47"/>
      <c r="D152" s="47"/>
      <c r="E152" s="47">
        <v>180.24047619999999</v>
      </c>
      <c r="F152" s="51">
        <v>112.30666669999999</v>
      </c>
      <c r="G152" s="16">
        <f t="shared" si="24"/>
        <v>2.7739143894059408</v>
      </c>
      <c r="H152" s="16">
        <f t="shared" si="25"/>
        <v>109.53275231059405</v>
      </c>
      <c r="I152" s="23">
        <f t="shared" si="26"/>
        <v>110.90194916857766</v>
      </c>
      <c r="J152" s="16">
        <f t="shared" si="27"/>
        <v>70.229767867968164</v>
      </c>
      <c r="K152" s="16">
        <f t="shared" si="28"/>
        <v>40.672181300609495</v>
      </c>
      <c r="L152" s="16">
        <f t="shared" si="29"/>
        <v>1.3709260452222998</v>
      </c>
      <c r="M152" s="16">
        <f t="shared" si="30"/>
        <v>36.679981725449345</v>
      </c>
      <c r="N152" s="16">
        <f t="shared" si="31"/>
        <v>0.36679981725449345</v>
      </c>
      <c r="O152" s="16">
        <f t="shared" si="32"/>
        <v>3.1407142066604341</v>
      </c>
      <c r="P152" s="16">
        <f>'App MESURE'!T148</f>
        <v>56.987061465145075</v>
      </c>
      <c r="Q152" s="84">
        <v>14.991392099999997</v>
      </c>
      <c r="R152" s="78">
        <f t="shared" si="33"/>
        <v>2899.4291130813162</v>
      </c>
    </row>
    <row r="153" spans="1:18" s="1" customFormat="1" x14ac:dyDescent="0.2">
      <c r="A153" s="17">
        <v>37591</v>
      </c>
      <c r="B153" s="1">
        <f t="shared" si="23"/>
        <v>12</v>
      </c>
      <c r="C153" s="47"/>
      <c r="D153" s="47"/>
      <c r="E153" s="47">
        <v>40.057142859999999</v>
      </c>
      <c r="F153" s="51">
        <v>45.006666670000001</v>
      </c>
      <c r="G153" s="16">
        <f t="shared" si="24"/>
        <v>1.2437120641204991E-2</v>
      </c>
      <c r="H153" s="16">
        <f t="shared" si="25"/>
        <v>44.994229549358799</v>
      </c>
      <c r="I153" s="23">
        <f t="shared" si="26"/>
        <v>84.295484804745982</v>
      </c>
      <c r="J153" s="16">
        <f t="shared" si="27"/>
        <v>58.519800057752782</v>
      </c>
      <c r="K153" s="16">
        <f t="shared" si="28"/>
        <v>25.7756847469932</v>
      </c>
      <c r="L153" s="16">
        <f t="shared" si="29"/>
        <v>0.29326762580469917</v>
      </c>
      <c r="M153" s="16">
        <f t="shared" si="30"/>
        <v>36.606449533999552</v>
      </c>
      <c r="N153" s="16">
        <f t="shared" si="31"/>
        <v>0.36606449533999552</v>
      </c>
      <c r="O153" s="16">
        <f t="shared" si="32"/>
        <v>0.37850161598120052</v>
      </c>
      <c r="P153" s="16">
        <f>'App MESURE'!T149</f>
        <v>0</v>
      </c>
      <c r="Q153" s="84">
        <v>13.404396387096776</v>
      </c>
      <c r="R153" s="78">
        <f t="shared" si="33"/>
        <v>0.1432634733003802</v>
      </c>
    </row>
    <row r="154" spans="1:18" s="1" customFormat="1" x14ac:dyDescent="0.2">
      <c r="A154" s="17">
        <v>37622</v>
      </c>
      <c r="B154" s="1">
        <f t="shared" ref="B154:B217" si="34">B142</f>
        <v>1</v>
      </c>
      <c r="C154" s="47"/>
      <c r="D154" s="47"/>
      <c r="E154" s="47">
        <v>58.15714286</v>
      </c>
      <c r="F154" s="51">
        <v>42.053333330000001</v>
      </c>
      <c r="G154" s="16">
        <f t="shared" si="24"/>
        <v>0</v>
      </c>
      <c r="H154" s="16">
        <f t="shared" si="25"/>
        <v>42.053333330000001</v>
      </c>
      <c r="I154" s="23">
        <f t="shared" si="26"/>
        <v>67.535750451188505</v>
      </c>
      <c r="J154" s="16">
        <f t="shared" si="27"/>
        <v>47.156210456902521</v>
      </c>
      <c r="K154" s="16">
        <f t="shared" si="28"/>
        <v>20.379539994285985</v>
      </c>
      <c r="L154" s="16">
        <f t="shared" si="29"/>
        <v>0</v>
      </c>
      <c r="M154" s="16">
        <f t="shared" si="30"/>
        <v>36.240385038659554</v>
      </c>
      <c r="N154" s="16">
        <f t="shared" si="31"/>
        <v>0.36240385038659556</v>
      </c>
      <c r="O154" s="16">
        <f t="shared" si="32"/>
        <v>0.36240385038659556</v>
      </c>
      <c r="P154" s="16">
        <f>'App MESURE'!T150</f>
        <v>0</v>
      </c>
      <c r="Q154" s="84">
        <v>10.299994670967742</v>
      </c>
      <c r="R154" s="78">
        <f t="shared" si="33"/>
        <v>0.13133655077502993</v>
      </c>
    </row>
    <row r="155" spans="1:18" s="1" customFormat="1" x14ac:dyDescent="0.2">
      <c r="A155" s="17">
        <v>37653</v>
      </c>
      <c r="B155" s="1">
        <f t="shared" si="34"/>
        <v>2</v>
      </c>
      <c r="C155" s="47"/>
      <c r="D155" s="47"/>
      <c r="E155" s="47">
        <v>34.692857140000001</v>
      </c>
      <c r="F155" s="51">
        <v>30.54</v>
      </c>
      <c r="G155" s="16">
        <f t="shared" si="24"/>
        <v>0</v>
      </c>
      <c r="H155" s="16">
        <f t="shared" si="25"/>
        <v>30.54</v>
      </c>
      <c r="I155" s="23">
        <f t="shared" si="26"/>
        <v>50.919539994285984</v>
      </c>
      <c r="J155" s="16">
        <f t="shared" si="27"/>
        <v>40.554570110968022</v>
      </c>
      <c r="K155" s="16">
        <f t="shared" si="28"/>
        <v>10.364969883317961</v>
      </c>
      <c r="L155" s="16">
        <f t="shared" si="29"/>
        <v>0</v>
      </c>
      <c r="M155" s="16">
        <f t="shared" si="30"/>
        <v>35.877981188272955</v>
      </c>
      <c r="N155" s="16">
        <f t="shared" si="31"/>
        <v>0.35877981188272956</v>
      </c>
      <c r="O155" s="16">
        <f t="shared" si="32"/>
        <v>0.35877981188272956</v>
      </c>
      <c r="P155" s="16">
        <f>'App MESURE'!T151</f>
        <v>0</v>
      </c>
      <c r="Q155" s="84">
        <v>10.567781660714287</v>
      </c>
      <c r="R155" s="78">
        <f t="shared" si="33"/>
        <v>0.12872295341460682</v>
      </c>
    </row>
    <row r="156" spans="1:18" s="1" customFormat="1" x14ac:dyDescent="0.2">
      <c r="A156" s="17">
        <v>37681</v>
      </c>
      <c r="B156" s="1">
        <f t="shared" si="34"/>
        <v>3</v>
      </c>
      <c r="C156" s="47"/>
      <c r="D156" s="47"/>
      <c r="E156" s="47">
        <v>72.180952379999994</v>
      </c>
      <c r="F156" s="51">
        <v>45.106666670000003</v>
      </c>
      <c r="G156" s="16">
        <f t="shared" si="24"/>
        <v>1.6540355808417184E-2</v>
      </c>
      <c r="H156" s="16">
        <f t="shared" si="25"/>
        <v>45.090126314191586</v>
      </c>
      <c r="I156" s="23">
        <f t="shared" si="26"/>
        <v>55.455096197509548</v>
      </c>
      <c r="J156" s="16">
        <f t="shared" si="27"/>
        <v>48.15908356984729</v>
      </c>
      <c r="K156" s="16">
        <f t="shared" si="28"/>
        <v>7.2960126276622574</v>
      </c>
      <c r="L156" s="16">
        <f t="shared" si="29"/>
        <v>0</v>
      </c>
      <c r="M156" s="16">
        <f t="shared" si="30"/>
        <v>35.519201376390228</v>
      </c>
      <c r="N156" s="16">
        <f t="shared" si="31"/>
        <v>0.3551920137639023</v>
      </c>
      <c r="O156" s="16">
        <f t="shared" si="32"/>
        <v>0.37173236957231948</v>
      </c>
      <c r="P156" s="16">
        <f>'App MESURE'!T152</f>
        <v>0</v>
      </c>
      <c r="Q156" s="84">
        <v>15.965616467741935</v>
      </c>
      <c r="R156" s="78">
        <f t="shared" si="33"/>
        <v>0.13818495458785152</v>
      </c>
    </row>
    <row r="157" spans="1:18" s="1" customFormat="1" x14ac:dyDescent="0.2">
      <c r="A157" s="17">
        <v>37712</v>
      </c>
      <c r="B157" s="1">
        <f t="shared" si="34"/>
        <v>4</v>
      </c>
      <c r="C157" s="47"/>
      <c r="D157" s="47"/>
      <c r="E157" s="47">
        <v>38.561904759999997</v>
      </c>
      <c r="F157" s="51">
        <v>39.68</v>
      </c>
      <c r="G157" s="16">
        <f t="shared" si="24"/>
        <v>0</v>
      </c>
      <c r="H157" s="16">
        <f t="shared" si="25"/>
        <v>39.68</v>
      </c>
      <c r="I157" s="23">
        <f t="shared" si="26"/>
        <v>46.976012627662257</v>
      </c>
      <c r="J157" s="16">
        <f t="shared" si="27"/>
        <v>42.117416359647613</v>
      </c>
      <c r="K157" s="16">
        <f t="shared" si="28"/>
        <v>4.8585962680146437</v>
      </c>
      <c r="L157" s="16">
        <f t="shared" si="29"/>
        <v>0</v>
      </c>
      <c r="M157" s="16">
        <f t="shared" si="30"/>
        <v>35.164009362626324</v>
      </c>
      <c r="N157" s="16">
        <f t="shared" si="31"/>
        <v>0.35164009362626325</v>
      </c>
      <c r="O157" s="16">
        <f t="shared" si="32"/>
        <v>0.35164009362626325</v>
      </c>
      <c r="P157" s="16">
        <f>'App MESURE'!T153</f>
        <v>0</v>
      </c>
      <c r="Q157" s="84">
        <v>15.662718649999999</v>
      </c>
      <c r="R157" s="78">
        <f t="shared" si="33"/>
        <v>0.12365075544548719</v>
      </c>
    </row>
    <row r="158" spans="1:18" s="1" customFormat="1" x14ac:dyDescent="0.2">
      <c r="A158" s="17">
        <v>37742</v>
      </c>
      <c r="B158" s="1">
        <f t="shared" si="34"/>
        <v>5</v>
      </c>
      <c r="C158" s="47"/>
      <c r="D158" s="47"/>
      <c r="E158" s="47">
        <v>15.78095238</v>
      </c>
      <c r="F158" s="51">
        <v>11.66</v>
      </c>
      <c r="G158" s="16">
        <f t="shared" si="24"/>
        <v>0</v>
      </c>
      <c r="H158" s="16">
        <f t="shared" si="25"/>
        <v>11.66</v>
      </c>
      <c r="I158" s="23">
        <f t="shared" si="26"/>
        <v>16.518596268014644</v>
      </c>
      <c r="J158" s="16">
        <f t="shared" si="27"/>
        <v>16.392022245386819</v>
      </c>
      <c r="K158" s="16">
        <f t="shared" si="28"/>
        <v>0.12657402262782469</v>
      </c>
      <c r="L158" s="16">
        <f t="shared" si="29"/>
        <v>0</v>
      </c>
      <c r="M158" s="16">
        <f t="shared" si="30"/>
        <v>34.812369269000058</v>
      </c>
      <c r="N158" s="16">
        <f t="shared" si="31"/>
        <v>0.3481236926900006</v>
      </c>
      <c r="O158" s="16">
        <f t="shared" si="32"/>
        <v>0.3481236926900006</v>
      </c>
      <c r="P158" s="16">
        <f>'App MESURE'!T154</f>
        <v>0</v>
      </c>
      <c r="Q158" s="84">
        <v>20.381117354838715</v>
      </c>
      <c r="R158" s="78">
        <f t="shared" si="33"/>
        <v>0.12119010541212198</v>
      </c>
    </row>
    <row r="159" spans="1:18" s="1" customFormat="1" x14ac:dyDescent="0.2">
      <c r="A159" s="17">
        <v>37773</v>
      </c>
      <c r="B159" s="1">
        <f t="shared" si="34"/>
        <v>6</v>
      </c>
      <c r="C159" s="47"/>
      <c r="D159" s="47"/>
      <c r="E159" s="47">
        <v>3.9619047620000001</v>
      </c>
      <c r="F159" s="51">
        <v>4.5466666670000002</v>
      </c>
      <c r="G159" s="16">
        <f t="shared" si="24"/>
        <v>0</v>
      </c>
      <c r="H159" s="16">
        <f t="shared" si="25"/>
        <v>4.5466666670000002</v>
      </c>
      <c r="I159" s="23">
        <f t="shared" si="26"/>
        <v>4.6732406896278249</v>
      </c>
      <c r="J159" s="16">
        <f t="shared" si="27"/>
        <v>4.6712087356448126</v>
      </c>
      <c r="K159" s="16">
        <f t="shared" si="28"/>
        <v>2.0319539830122579E-3</v>
      </c>
      <c r="L159" s="16">
        <f t="shared" si="29"/>
        <v>0</v>
      </c>
      <c r="M159" s="16">
        <f t="shared" si="30"/>
        <v>34.464245576310056</v>
      </c>
      <c r="N159" s="16">
        <f t="shared" si="31"/>
        <v>0.34464245576310054</v>
      </c>
      <c r="O159" s="16">
        <f t="shared" si="32"/>
        <v>0.34464245576310054</v>
      </c>
      <c r="P159" s="16">
        <f>'App MESURE'!T155</f>
        <v>0</v>
      </c>
      <c r="Q159" s="84">
        <v>22.892306599999994</v>
      </c>
      <c r="R159" s="78">
        <f t="shared" si="33"/>
        <v>0.11877842231442072</v>
      </c>
    </row>
    <row r="160" spans="1:18" s="1" customFormat="1" x14ac:dyDescent="0.2">
      <c r="A160" s="17">
        <v>37803</v>
      </c>
      <c r="B160" s="1">
        <f t="shared" si="34"/>
        <v>7</v>
      </c>
      <c r="C160" s="47"/>
      <c r="D160" s="47"/>
      <c r="E160" s="47">
        <v>1.35</v>
      </c>
      <c r="F160" s="51">
        <v>3.6266666669999998</v>
      </c>
      <c r="G160" s="16">
        <f t="shared" si="24"/>
        <v>0</v>
      </c>
      <c r="H160" s="16">
        <f t="shared" si="25"/>
        <v>3.6266666669999998</v>
      </c>
      <c r="I160" s="23">
        <f t="shared" si="26"/>
        <v>3.6286986209830121</v>
      </c>
      <c r="J160" s="16">
        <f t="shared" si="27"/>
        <v>3.6279618208095421</v>
      </c>
      <c r="K160" s="16">
        <f t="shared" si="28"/>
        <v>7.3680017346999804E-4</v>
      </c>
      <c r="L160" s="16">
        <f t="shared" si="29"/>
        <v>0</v>
      </c>
      <c r="M160" s="16">
        <f t="shared" si="30"/>
        <v>34.119603120546955</v>
      </c>
      <c r="N160" s="16">
        <f t="shared" si="31"/>
        <v>0.34119603120546954</v>
      </c>
      <c r="O160" s="16">
        <f t="shared" si="32"/>
        <v>0.34119603120546954</v>
      </c>
      <c r="P160" s="16">
        <f>'App MESURE'!T156</f>
        <v>0</v>
      </c>
      <c r="Q160" s="84">
        <v>24.717934000000007</v>
      </c>
      <c r="R160" s="78">
        <f t="shared" si="33"/>
        <v>0.11641473171036375</v>
      </c>
    </row>
    <row r="161" spans="1:18" s="1" customFormat="1" ht="13.5" thickBot="1" x14ac:dyDescent="0.25">
      <c r="A161" s="17">
        <v>37834</v>
      </c>
      <c r="B161" s="4">
        <f t="shared" si="34"/>
        <v>8</v>
      </c>
      <c r="C161" s="48"/>
      <c r="D161" s="48"/>
      <c r="E161" s="48">
        <v>5.8809523810000002</v>
      </c>
      <c r="F161" s="58">
        <v>9.3666666670000005</v>
      </c>
      <c r="G161" s="25">
        <f t="shared" si="24"/>
        <v>0</v>
      </c>
      <c r="H161" s="25">
        <f t="shared" si="25"/>
        <v>9.3666666670000005</v>
      </c>
      <c r="I161" s="24">
        <f t="shared" si="26"/>
        <v>9.3674034671734709</v>
      </c>
      <c r="J161" s="25">
        <f t="shared" si="27"/>
        <v>9.3567900910287154</v>
      </c>
      <c r="K161" s="25">
        <f t="shared" si="28"/>
        <v>1.0613376144755549E-2</v>
      </c>
      <c r="L161" s="25">
        <f t="shared" si="29"/>
        <v>0</v>
      </c>
      <c r="M161" s="25">
        <f t="shared" si="30"/>
        <v>33.778407089341485</v>
      </c>
      <c r="N161" s="25">
        <f t="shared" si="31"/>
        <v>0.33778407089341483</v>
      </c>
      <c r="O161" s="25">
        <f t="shared" si="32"/>
        <v>0.33778407089341483</v>
      </c>
      <c r="P161" s="25">
        <f>'App MESURE'!T157</f>
        <v>0</v>
      </c>
      <c r="Q161" s="85">
        <v>25.986362548387095</v>
      </c>
      <c r="R161" s="79">
        <f t="shared" si="33"/>
        <v>0.11409807854932749</v>
      </c>
    </row>
    <row r="162" spans="1:18" s="1" customFormat="1" x14ac:dyDescent="0.2">
      <c r="A162" s="17">
        <v>37865</v>
      </c>
      <c r="B162" s="1">
        <f t="shared" si="34"/>
        <v>9</v>
      </c>
      <c r="C162" s="47"/>
      <c r="D162" s="47"/>
      <c r="E162" s="47">
        <v>1.447619048</v>
      </c>
      <c r="F162" s="51">
        <v>2.326666667</v>
      </c>
      <c r="G162" s="16">
        <f t="shared" si="24"/>
        <v>0</v>
      </c>
      <c r="H162" s="16">
        <f t="shared" si="25"/>
        <v>2.326666667</v>
      </c>
      <c r="I162" s="23">
        <f t="shared" si="26"/>
        <v>2.3372800431447556</v>
      </c>
      <c r="J162" s="16">
        <f t="shared" si="27"/>
        <v>2.3370445183857913</v>
      </c>
      <c r="K162" s="16">
        <f t="shared" si="28"/>
        <v>2.3552475896426728E-4</v>
      </c>
      <c r="L162" s="16">
        <f t="shared" si="29"/>
        <v>0</v>
      </c>
      <c r="M162" s="16">
        <f t="shared" si="30"/>
        <v>33.440623018448072</v>
      </c>
      <c r="N162" s="16">
        <f t="shared" si="31"/>
        <v>0.33440623018448074</v>
      </c>
      <c r="O162" s="16">
        <f t="shared" si="32"/>
        <v>0.33440623018448074</v>
      </c>
      <c r="P162" s="16">
        <f>'App MESURE'!T158</f>
        <v>0</v>
      </c>
      <c r="Q162" s="84">
        <v>23.438877400000003</v>
      </c>
      <c r="R162" s="78">
        <f t="shared" si="33"/>
        <v>0.11182752678619591</v>
      </c>
    </row>
    <row r="163" spans="1:18" s="1" customFormat="1" x14ac:dyDescent="0.2">
      <c r="A163" s="17">
        <v>37895</v>
      </c>
      <c r="B163" s="1">
        <f t="shared" si="34"/>
        <v>10</v>
      </c>
      <c r="C163" s="47"/>
      <c r="D163" s="47"/>
      <c r="E163" s="47">
        <v>123.2095238</v>
      </c>
      <c r="F163" s="51">
        <v>93.213333329999998</v>
      </c>
      <c r="G163" s="16">
        <f t="shared" si="24"/>
        <v>1.9904700199750516</v>
      </c>
      <c r="H163" s="16">
        <f t="shared" si="25"/>
        <v>91.222863310024948</v>
      </c>
      <c r="I163" s="23">
        <f t="shared" si="26"/>
        <v>91.223098834783912</v>
      </c>
      <c r="J163" s="16">
        <f t="shared" si="27"/>
        <v>70.536181149929021</v>
      </c>
      <c r="K163" s="16">
        <f t="shared" si="28"/>
        <v>20.68691768485489</v>
      </c>
      <c r="L163" s="16">
        <f t="shared" si="29"/>
        <v>0</v>
      </c>
      <c r="M163" s="16">
        <f t="shared" si="30"/>
        <v>33.106216788263595</v>
      </c>
      <c r="N163" s="16">
        <f t="shared" si="31"/>
        <v>0.33106216788263593</v>
      </c>
      <c r="O163" s="16">
        <f t="shared" si="32"/>
        <v>2.3215321878576876</v>
      </c>
      <c r="P163" s="16">
        <f>'App MESURE'!T159</f>
        <v>0.70792432820425999</v>
      </c>
      <c r="Q163" s="84">
        <v>17.891547403225807</v>
      </c>
      <c r="R163" s="78">
        <f t="shared" si="33"/>
        <v>2.6037303247353156</v>
      </c>
    </row>
    <row r="164" spans="1:18" s="1" customFormat="1" x14ac:dyDescent="0.2">
      <c r="A164" s="17">
        <v>37926</v>
      </c>
      <c r="B164" s="1">
        <f t="shared" si="34"/>
        <v>11</v>
      </c>
      <c r="C164" s="47"/>
      <c r="D164" s="47"/>
      <c r="E164" s="47">
        <v>78.47619048</v>
      </c>
      <c r="F164" s="51">
        <v>83</v>
      </c>
      <c r="G164" s="16">
        <f t="shared" si="24"/>
        <v>1.5713929350338935</v>
      </c>
      <c r="H164" s="16">
        <f t="shared" si="25"/>
        <v>81.428607064966101</v>
      </c>
      <c r="I164" s="23">
        <f t="shared" si="26"/>
        <v>102.11552474982099</v>
      </c>
      <c r="J164" s="16">
        <f t="shared" si="27"/>
        <v>66.818316483379576</v>
      </c>
      <c r="K164" s="16">
        <f t="shared" si="28"/>
        <v>35.297208266441416</v>
      </c>
      <c r="L164" s="16">
        <f t="shared" si="29"/>
        <v>0.98208394912503805</v>
      </c>
      <c r="M164" s="16">
        <f t="shared" si="30"/>
        <v>33.757238569506001</v>
      </c>
      <c r="N164" s="16">
        <f t="shared" si="31"/>
        <v>0.33757238569506004</v>
      </c>
      <c r="O164" s="16">
        <f t="shared" si="32"/>
        <v>1.9089653207289536</v>
      </c>
      <c r="P164" s="16">
        <f>'App MESURE'!T160</f>
        <v>0.2351929711777451</v>
      </c>
      <c r="Q164" s="84">
        <v>14.608713666666663</v>
      </c>
      <c r="R164" s="78">
        <f t="shared" si="33"/>
        <v>2.8015138781221727</v>
      </c>
    </row>
    <row r="165" spans="1:18" s="1" customFormat="1" x14ac:dyDescent="0.2">
      <c r="A165" s="17">
        <v>37956</v>
      </c>
      <c r="B165" s="1">
        <f t="shared" si="34"/>
        <v>12</v>
      </c>
      <c r="C165" s="47"/>
      <c r="D165" s="47"/>
      <c r="E165" s="47">
        <v>88.428571430000005</v>
      </c>
      <c r="F165" s="51">
        <v>76.746666669999996</v>
      </c>
      <c r="G165" s="16">
        <f t="shared" si="24"/>
        <v>1.314803962714336</v>
      </c>
      <c r="H165" s="16">
        <f t="shared" si="25"/>
        <v>75.43186270728566</v>
      </c>
      <c r="I165" s="23">
        <f t="shared" si="26"/>
        <v>109.74698702460203</v>
      </c>
      <c r="J165" s="16">
        <f t="shared" si="27"/>
        <v>60.455130531286152</v>
      </c>
      <c r="K165" s="16">
        <f t="shared" si="28"/>
        <v>49.291856493315883</v>
      </c>
      <c r="L165" s="16">
        <f t="shared" si="29"/>
        <v>1.9944998842542729</v>
      </c>
      <c r="M165" s="16">
        <f t="shared" si="30"/>
        <v>35.414166068065214</v>
      </c>
      <c r="N165" s="16">
        <f t="shared" si="31"/>
        <v>0.35414166068065217</v>
      </c>
      <c r="O165" s="16">
        <f t="shared" si="32"/>
        <v>1.6689456233949882</v>
      </c>
      <c r="P165" s="16">
        <f>'App MESURE'!T161</f>
        <v>0.54126958574645623</v>
      </c>
      <c r="Q165" s="84">
        <v>11.711916999999998</v>
      </c>
      <c r="R165" s="78">
        <f t="shared" si="33"/>
        <v>1.2716532458866934</v>
      </c>
    </row>
    <row r="166" spans="1:18" s="1" customFormat="1" x14ac:dyDescent="0.2">
      <c r="A166" s="17">
        <v>37987</v>
      </c>
      <c r="B166" s="1">
        <f t="shared" si="34"/>
        <v>1</v>
      </c>
      <c r="C166" s="47"/>
      <c r="D166" s="47"/>
      <c r="E166" s="47">
        <v>2.723809524</v>
      </c>
      <c r="F166" s="51">
        <v>3.246666667</v>
      </c>
      <c r="G166" s="16">
        <f t="shared" si="24"/>
        <v>0</v>
      </c>
      <c r="H166" s="16">
        <f t="shared" si="25"/>
        <v>3.246666667</v>
      </c>
      <c r="I166" s="23">
        <f t="shared" si="26"/>
        <v>50.544023276061608</v>
      </c>
      <c r="J166" s="16">
        <f t="shared" si="27"/>
        <v>40.780610192188071</v>
      </c>
      <c r="K166" s="16">
        <f t="shared" si="28"/>
        <v>9.7634130838735373</v>
      </c>
      <c r="L166" s="16">
        <f t="shared" si="29"/>
        <v>0</v>
      </c>
      <c r="M166" s="16">
        <f t="shared" si="30"/>
        <v>35.06002440738456</v>
      </c>
      <c r="N166" s="16">
        <f t="shared" si="31"/>
        <v>0.3506002440738456</v>
      </c>
      <c r="O166" s="16">
        <f t="shared" si="32"/>
        <v>0.3506002440738456</v>
      </c>
      <c r="P166" s="16">
        <f>'App MESURE'!T162</f>
        <v>0.15180044954131475</v>
      </c>
      <c r="Q166" s="84">
        <v>10.997852883870971</v>
      </c>
      <c r="R166" s="78">
        <f t="shared" si="33"/>
        <v>3.9521358306176486E-2</v>
      </c>
    </row>
    <row r="167" spans="1:18" s="1" customFormat="1" x14ac:dyDescent="0.2">
      <c r="A167" s="17">
        <v>38018</v>
      </c>
      <c r="B167" s="1">
        <f t="shared" si="34"/>
        <v>2</v>
      </c>
      <c r="C167" s="47"/>
      <c r="D167" s="47"/>
      <c r="E167" s="47">
        <v>34.042857140000002</v>
      </c>
      <c r="F167" s="51">
        <v>38.340000000000003</v>
      </c>
      <c r="G167" s="16">
        <f t="shared" si="24"/>
        <v>0</v>
      </c>
      <c r="H167" s="16">
        <f t="shared" si="25"/>
        <v>38.340000000000003</v>
      </c>
      <c r="I167" s="23">
        <f t="shared" si="26"/>
        <v>48.103413083873541</v>
      </c>
      <c r="J167" s="16">
        <f t="shared" si="27"/>
        <v>41.04025809432143</v>
      </c>
      <c r="K167" s="16">
        <f t="shared" si="28"/>
        <v>7.0631549895521104</v>
      </c>
      <c r="L167" s="16">
        <f t="shared" si="29"/>
        <v>0</v>
      </c>
      <c r="M167" s="16">
        <f t="shared" si="30"/>
        <v>34.709424163310715</v>
      </c>
      <c r="N167" s="16">
        <f t="shared" si="31"/>
        <v>0.34709424163310715</v>
      </c>
      <c r="O167" s="16">
        <f t="shared" si="32"/>
        <v>0.34709424163310715</v>
      </c>
      <c r="P167" s="16">
        <f>'App MESURE'!T163</f>
        <v>0</v>
      </c>
      <c r="Q167" s="84">
        <v>12.925427775862071</v>
      </c>
      <c r="R167" s="78">
        <f t="shared" si="33"/>
        <v>0.12047441257486177</v>
      </c>
    </row>
    <row r="168" spans="1:18" s="1" customFormat="1" x14ac:dyDescent="0.2">
      <c r="A168" s="17">
        <v>38047</v>
      </c>
      <c r="B168" s="1">
        <f t="shared" si="34"/>
        <v>3</v>
      </c>
      <c r="C168" s="47"/>
      <c r="D168" s="47"/>
      <c r="E168" s="47">
        <v>43.433333330000004</v>
      </c>
      <c r="F168" s="51">
        <v>39.659999999999997</v>
      </c>
      <c r="G168" s="16">
        <f t="shared" si="24"/>
        <v>0</v>
      </c>
      <c r="H168" s="16">
        <f t="shared" si="25"/>
        <v>39.659999999999997</v>
      </c>
      <c r="I168" s="23">
        <f t="shared" si="26"/>
        <v>46.723154989552107</v>
      </c>
      <c r="J168" s="16">
        <f t="shared" si="27"/>
        <v>40.533663335578545</v>
      </c>
      <c r="K168" s="16">
        <f t="shared" si="28"/>
        <v>6.1894916539735618</v>
      </c>
      <c r="L168" s="16">
        <f t="shared" si="29"/>
        <v>0</v>
      </c>
      <c r="M168" s="16">
        <f t="shared" si="30"/>
        <v>34.362329921677606</v>
      </c>
      <c r="N168" s="16">
        <f t="shared" si="31"/>
        <v>0.34362329921677609</v>
      </c>
      <c r="O168" s="16">
        <f t="shared" si="32"/>
        <v>0.34362329921677609</v>
      </c>
      <c r="P168" s="16">
        <f>'App MESURE'!T164</f>
        <v>0</v>
      </c>
      <c r="Q168" s="84">
        <v>13.438083741935483</v>
      </c>
      <c r="R168" s="78">
        <f t="shared" si="33"/>
        <v>0.11807697176462204</v>
      </c>
    </row>
    <row r="169" spans="1:18" s="1" customFormat="1" x14ac:dyDescent="0.2">
      <c r="A169" s="17">
        <v>38078</v>
      </c>
      <c r="B169" s="1">
        <f t="shared" si="34"/>
        <v>4</v>
      </c>
      <c r="C169" s="47"/>
      <c r="D169" s="47"/>
      <c r="E169" s="47">
        <v>54.833333330000002</v>
      </c>
      <c r="F169" s="51">
        <v>61.56</v>
      </c>
      <c r="G169" s="16">
        <f t="shared" si="24"/>
        <v>0.69165931518361234</v>
      </c>
      <c r="H169" s="16">
        <f t="shared" si="25"/>
        <v>60.868340684816388</v>
      </c>
      <c r="I169" s="23">
        <f t="shared" si="26"/>
        <v>67.05783233878995</v>
      </c>
      <c r="J169" s="16">
        <f t="shared" si="27"/>
        <v>54.104978958171678</v>
      </c>
      <c r="K169" s="16">
        <f t="shared" si="28"/>
        <v>12.952853380618272</v>
      </c>
      <c r="L169" s="16">
        <f t="shared" si="29"/>
        <v>0</v>
      </c>
      <c r="M169" s="16">
        <f t="shared" si="30"/>
        <v>34.018706622460833</v>
      </c>
      <c r="N169" s="16">
        <f t="shared" si="31"/>
        <v>0.34018706622460831</v>
      </c>
      <c r="O169" s="16">
        <f t="shared" si="32"/>
        <v>1.0318463814082206</v>
      </c>
      <c r="P169" s="16">
        <f>'App MESURE'!T165</f>
        <v>0</v>
      </c>
      <c r="Q169" s="84">
        <v>15.123778233333329</v>
      </c>
      <c r="R169" s="78">
        <f t="shared" si="33"/>
        <v>1.064706954825239</v>
      </c>
    </row>
    <row r="170" spans="1:18" s="1" customFormat="1" x14ac:dyDescent="0.2">
      <c r="A170" s="17">
        <v>38108</v>
      </c>
      <c r="B170" s="1">
        <f t="shared" si="34"/>
        <v>5</v>
      </c>
      <c r="C170" s="47"/>
      <c r="D170" s="47"/>
      <c r="E170" s="47">
        <v>59.361904760000002</v>
      </c>
      <c r="F170" s="51">
        <v>57.053333330000001</v>
      </c>
      <c r="G170" s="16">
        <f t="shared" si="24"/>
        <v>0.50674018351114425</v>
      </c>
      <c r="H170" s="16">
        <f t="shared" si="25"/>
        <v>56.54659314648886</v>
      </c>
      <c r="I170" s="23">
        <f t="shared" si="26"/>
        <v>69.499446527107125</v>
      </c>
      <c r="J170" s="16">
        <f t="shared" si="27"/>
        <v>56.874208738444793</v>
      </c>
      <c r="K170" s="16">
        <f t="shared" si="28"/>
        <v>12.625237788662332</v>
      </c>
      <c r="L170" s="16">
        <f t="shared" si="29"/>
        <v>0</v>
      </c>
      <c r="M170" s="16">
        <f t="shared" si="30"/>
        <v>33.678519556236225</v>
      </c>
      <c r="N170" s="16">
        <f t="shared" si="31"/>
        <v>0.33678519556236225</v>
      </c>
      <c r="O170" s="16">
        <f t="shared" si="32"/>
        <v>0.84352537907350644</v>
      </c>
      <c r="P170" s="16">
        <f>'App MESURE'!T166</f>
        <v>0</v>
      </c>
      <c r="Q170" s="84">
        <v>16.23103279032258</v>
      </c>
      <c r="R170" s="78">
        <f t="shared" si="33"/>
        <v>0.71153506514110276</v>
      </c>
    </row>
    <row r="171" spans="1:18" s="1" customFormat="1" x14ac:dyDescent="0.2">
      <c r="A171" s="17">
        <v>38139</v>
      </c>
      <c r="B171" s="1">
        <f t="shared" si="34"/>
        <v>6</v>
      </c>
      <c r="C171" s="47"/>
      <c r="D171" s="47"/>
      <c r="E171" s="47">
        <v>10.169047620000001</v>
      </c>
      <c r="F171" s="51">
        <v>8.1533333330000008</v>
      </c>
      <c r="G171" s="16">
        <f t="shared" si="24"/>
        <v>0</v>
      </c>
      <c r="H171" s="16">
        <f t="shared" si="25"/>
        <v>8.1533333330000008</v>
      </c>
      <c r="I171" s="23">
        <f t="shared" si="26"/>
        <v>20.778571121662331</v>
      </c>
      <c r="J171" s="16">
        <f t="shared" si="27"/>
        <v>20.629567736949312</v>
      </c>
      <c r="K171" s="16">
        <f t="shared" si="28"/>
        <v>0.14900338471301922</v>
      </c>
      <c r="L171" s="16">
        <f t="shared" si="29"/>
        <v>0</v>
      </c>
      <c r="M171" s="16">
        <f t="shared" si="30"/>
        <v>33.341734360673861</v>
      </c>
      <c r="N171" s="16">
        <f t="shared" si="31"/>
        <v>0.33341734360673864</v>
      </c>
      <c r="O171" s="16">
        <f t="shared" si="32"/>
        <v>0.33341734360673864</v>
      </c>
      <c r="P171" s="16">
        <f>'App MESURE'!T167</f>
        <v>0</v>
      </c>
      <c r="Q171" s="84">
        <v>24.111172499999995</v>
      </c>
      <c r="R171" s="78">
        <f t="shared" si="33"/>
        <v>0.11116712501777402</v>
      </c>
    </row>
    <row r="172" spans="1:18" s="1" customFormat="1" x14ac:dyDescent="0.2">
      <c r="A172" s="17">
        <v>38169</v>
      </c>
      <c r="B172" s="1">
        <f t="shared" si="34"/>
        <v>7</v>
      </c>
      <c r="C172" s="47"/>
      <c r="D172" s="47"/>
      <c r="E172" s="47">
        <v>1.95</v>
      </c>
      <c r="F172" s="51">
        <v>3.9466666670000001</v>
      </c>
      <c r="G172" s="16">
        <f t="shared" si="24"/>
        <v>0</v>
      </c>
      <c r="H172" s="16">
        <f t="shared" si="25"/>
        <v>3.9466666670000001</v>
      </c>
      <c r="I172" s="23">
        <f t="shared" si="26"/>
        <v>4.0956700517130198</v>
      </c>
      <c r="J172" s="16">
        <f t="shared" si="27"/>
        <v>4.0946542153835273</v>
      </c>
      <c r="K172" s="16">
        <f t="shared" si="28"/>
        <v>1.0158363294925365E-3</v>
      </c>
      <c r="L172" s="16">
        <f t="shared" si="29"/>
        <v>0</v>
      </c>
      <c r="M172" s="16">
        <f t="shared" si="30"/>
        <v>33.008317017067121</v>
      </c>
      <c r="N172" s="16">
        <f t="shared" si="31"/>
        <v>0.33008317017067124</v>
      </c>
      <c r="O172" s="16">
        <f t="shared" si="32"/>
        <v>0.33008317017067124</v>
      </c>
      <c r="P172" s="16">
        <f>'App MESURE'!T168</f>
        <v>0</v>
      </c>
      <c r="Q172" s="84">
        <v>25.019063709677418</v>
      </c>
      <c r="R172" s="78">
        <f t="shared" si="33"/>
        <v>0.1089548992299203</v>
      </c>
    </row>
    <row r="173" spans="1:18" s="1" customFormat="1" ht="13.5" thickBot="1" x14ac:dyDescent="0.25">
      <c r="A173" s="17">
        <v>38200</v>
      </c>
      <c r="B173" s="4">
        <f t="shared" si="34"/>
        <v>8</v>
      </c>
      <c r="C173" s="48"/>
      <c r="D173" s="48"/>
      <c r="E173" s="48">
        <v>1.661904762</v>
      </c>
      <c r="F173" s="58">
        <v>2.2066666669999999</v>
      </c>
      <c r="G173" s="25">
        <f t="shared" si="24"/>
        <v>0</v>
      </c>
      <c r="H173" s="25">
        <f t="shared" si="25"/>
        <v>2.2066666669999999</v>
      </c>
      <c r="I173" s="24">
        <f t="shared" si="26"/>
        <v>2.2076825033294925</v>
      </c>
      <c r="J173" s="25">
        <f t="shared" si="27"/>
        <v>2.2075228782121497</v>
      </c>
      <c r="K173" s="25">
        <f t="shared" si="28"/>
        <v>1.5962511734279872E-4</v>
      </c>
      <c r="L173" s="25">
        <f t="shared" si="29"/>
        <v>0</v>
      </c>
      <c r="M173" s="25">
        <f t="shared" si="30"/>
        <v>32.678233846896447</v>
      </c>
      <c r="N173" s="25">
        <f t="shared" si="31"/>
        <v>0.32678233846896448</v>
      </c>
      <c r="O173" s="25">
        <f t="shared" si="32"/>
        <v>0.32678233846896448</v>
      </c>
      <c r="P173" s="25">
        <f>'App MESURE'!T169</f>
        <v>0</v>
      </c>
      <c r="Q173" s="85">
        <v>24.997093870967745</v>
      </c>
      <c r="R173" s="79">
        <f t="shared" si="33"/>
        <v>0.10678669673524487</v>
      </c>
    </row>
    <row r="174" spans="1:18" s="1" customFormat="1" x14ac:dyDescent="0.2">
      <c r="A174" s="17">
        <v>38231</v>
      </c>
      <c r="B174" s="1">
        <f t="shared" si="34"/>
        <v>9</v>
      </c>
      <c r="C174" s="47"/>
      <c r="D174" s="47"/>
      <c r="E174" s="47">
        <v>0.69047619000000005</v>
      </c>
      <c r="F174" s="51">
        <v>2.306666667</v>
      </c>
      <c r="G174" s="16">
        <f t="shared" si="24"/>
        <v>0</v>
      </c>
      <c r="H174" s="16">
        <f t="shared" si="25"/>
        <v>2.306666667</v>
      </c>
      <c r="I174" s="23">
        <f t="shared" si="26"/>
        <v>2.3068262921173428</v>
      </c>
      <c r="J174" s="16">
        <f t="shared" si="27"/>
        <v>2.3065880961690812</v>
      </c>
      <c r="K174" s="16">
        <f t="shared" si="28"/>
        <v>2.3819594826157697E-4</v>
      </c>
      <c r="L174" s="16">
        <f t="shared" si="29"/>
        <v>0</v>
      </c>
      <c r="M174" s="16">
        <f t="shared" si="30"/>
        <v>32.351451508427481</v>
      </c>
      <c r="N174" s="16">
        <f t="shared" si="31"/>
        <v>0.32351451508427481</v>
      </c>
      <c r="O174" s="16">
        <f t="shared" si="32"/>
        <v>0.32351451508427481</v>
      </c>
      <c r="P174" s="16">
        <f>'App MESURE'!T170</f>
        <v>0</v>
      </c>
      <c r="Q174" s="84">
        <v>23.078632766666665</v>
      </c>
      <c r="R174" s="78">
        <f t="shared" si="33"/>
        <v>0.10466164147021348</v>
      </c>
    </row>
    <row r="175" spans="1:18" s="1" customFormat="1" x14ac:dyDescent="0.2">
      <c r="A175" s="17">
        <v>38261</v>
      </c>
      <c r="B175" s="1">
        <f t="shared" si="34"/>
        <v>10</v>
      </c>
      <c r="C175" s="47"/>
      <c r="D175" s="47"/>
      <c r="E175" s="47">
        <v>74.847619050000006</v>
      </c>
      <c r="F175" s="51">
        <v>45.08</v>
      </c>
      <c r="G175" s="16">
        <f t="shared" si="24"/>
        <v>1.5446159627052593E-2</v>
      </c>
      <c r="H175" s="16">
        <f t="shared" si="25"/>
        <v>45.064553840372945</v>
      </c>
      <c r="I175" s="23">
        <f t="shared" si="26"/>
        <v>45.064792036321208</v>
      </c>
      <c r="J175" s="16">
        <f t="shared" si="27"/>
        <v>42.451309490538215</v>
      </c>
      <c r="K175" s="16">
        <f t="shared" si="28"/>
        <v>2.6134825457829933</v>
      </c>
      <c r="L175" s="16">
        <f t="shared" si="29"/>
        <v>0</v>
      </c>
      <c r="M175" s="16">
        <f t="shared" si="30"/>
        <v>32.027936993343204</v>
      </c>
      <c r="N175" s="16">
        <f t="shared" si="31"/>
        <v>0.32027936993343203</v>
      </c>
      <c r="O175" s="16">
        <f t="shared" si="32"/>
        <v>0.33572552956048463</v>
      </c>
      <c r="P175" s="16">
        <f>'App MESURE'!T171</f>
        <v>0</v>
      </c>
      <c r="Q175" s="84">
        <v>19.708497129032256</v>
      </c>
      <c r="R175" s="78">
        <f t="shared" si="33"/>
        <v>0.11271163119866784</v>
      </c>
    </row>
    <row r="176" spans="1:18" s="1" customFormat="1" x14ac:dyDescent="0.2">
      <c r="A176" s="17">
        <v>38292</v>
      </c>
      <c r="B176" s="1">
        <f t="shared" si="34"/>
        <v>11</v>
      </c>
      <c r="C176" s="47"/>
      <c r="D176" s="47"/>
      <c r="E176" s="47">
        <v>38.438095240000003</v>
      </c>
      <c r="F176" s="51">
        <v>34.76</v>
      </c>
      <c r="G176" s="16">
        <f t="shared" si="24"/>
        <v>0</v>
      </c>
      <c r="H176" s="16">
        <f t="shared" si="25"/>
        <v>34.76</v>
      </c>
      <c r="I176" s="23">
        <f t="shared" si="26"/>
        <v>37.373482545782991</v>
      </c>
      <c r="J176" s="16">
        <f t="shared" si="27"/>
        <v>34.307616700669634</v>
      </c>
      <c r="K176" s="16">
        <f t="shared" si="28"/>
        <v>3.0658658451133576</v>
      </c>
      <c r="L176" s="16">
        <f t="shared" si="29"/>
        <v>0</v>
      </c>
      <c r="M176" s="16">
        <f t="shared" si="30"/>
        <v>31.707657623409773</v>
      </c>
      <c r="N176" s="16">
        <f t="shared" si="31"/>
        <v>0.31707657623409774</v>
      </c>
      <c r="O176" s="16">
        <f t="shared" si="32"/>
        <v>0.31707657623409774</v>
      </c>
      <c r="P176" s="16">
        <f>'App MESURE'!T172</f>
        <v>0</v>
      </c>
      <c r="Q176" s="84">
        <v>14.300489283333336</v>
      </c>
      <c r="R176" s="78">
        <f t="shared" si="33"/>
        <v>0.1005375551963376</v>
      </c>
    </row>
    <row r="177" spans="1:18" s="1" customFormat="1" x14ac:dyDescent="0.2">
      <c r="A177" s="17">
        <v>38322</v>
      </c>
      <c r="B177" s="1">
        <f t="shared" si="34"/>
        <v>12</v>
      </c>
      <c r="C177" s="47"/>
      <c r="D177" s="47"/>
      <c r="E177" s="47">
        <v>46.866666670000001</v>
      </c>
      <c r="F177" s="51">
        <v>44.846666669999998</v>
      </c>
      <c r="G177" s="16">
        <f t="shared" si="24"/>
        <v>5.8719443736654263E-3</v>
      </c>
      <c r="H177" s="16">
        <f t="shared" si="25"/>
        <v>44.840794725626331</v>
      </c>
      <c r="I177" s="23">
        <f t="shared" si="26"/>
        <v>47.906660570739689</v>
      </c>
      <c r="J177" s="16">
        <f t="shared" si="27"/>
        <v>38.828746633301833</v>
      </c>
      <c r="K177" s="16">
        <f t="shared" si="28"/>
        <v>9.0779139374378559</v>
      </c>
      <c r="L177" s="16">
        <f t="shared" si="29"/>
        <v>0</v>
      </c>
      <c r="M177" s="16">
        <f t="shared" si="30"/>
        <v>31.390581047175676</v>
      </c>
      <c r="N177" s="16">
        <f t="shared" si="31"/>
        <v>0.31390581047175675</v>
      </c>
      <c r="O177" s="16">
        <f t="shared" si="32"/>
        <v>0.3197777548454222</v>
      </c>
      <c r="P177" s="16">
        <f>'App MESURE'!T173</f>
        <v>0</v>
      </c>
      <c r="Q177" s="84">
        <v>10.394663112903228</v>
      </c>
      <c r="R177" s="78">
        <f t="shared" si="33"/>
        <v>0.10225781249397894</v>
      </c>
    </row>
    <row r="178" spans="1:18" s="1" customFormat="1" x14ac:dyDescent="0.2">
      <c r="A178" s="17">
        <v>38353</v>
      </c>
      <c r="B178" s="1">
        <f t="shared" si="34"/>
        <v>1</v>
      </c>
      <c r="C178" s="47"/>
      <c r="D178" s="47"/>
      <c r="E178" s="47">
        <v>2.8761904760000001</v>
      </c>
      <c r="F178" s="51">
        <v>2.5733333329999999</v>
      </c>
      <c r="G178" s="16">
        <f t="shared" si="24"/>
        <v>0</v>
      </c>
      <c r="H178" s="16">
        <f t="shared" si="25"/>
        <v>2.5733333329999999</v>
      </c>
      <c r="I178" s="23">
        <f t="shared" si="26"/>
        <v>11.651247270437857</v>
      </c>
      <c r="J178" s="16">
        <f t="shared" si="27"/>
        <v>11.446271594467515</v>
      </c>
      <c r="K178" s="16">
        <f t="shared" si="28"/>
        <v>0.20497567597034205</v>
      </c>
      <c r="L178" s="16">
        <f t="shared" si="29"/>
        <v>0</v>
      </c>
      <c r="M178" s="16">
        <f t="shared" si="30"/>
        <v>31.07667523670392</v>
      </c>
      <c r="N178" s="16">
        <f t="shared" si="31"/>
        <v>0.31076675236703921</v>
      </c>
      <c r="O178" s="16">
        <f t="shared" si="32"/>
        <v>0.31076675236703921</v>
      </c>
      <c r="P178" s="16">
        <f>'App MESURE'!T174</f>
        <v>0</v>
      </c>
      <c r="Q178" s="84">
        <v>9.2166630096774202</v>
      </c>
      <c r="R178" s="78">
        <f t="shared" si="33"/>
        <v>9.6575974376756676E-2</v>
      </c>
    </row>
    <row r="179" spans="1:18" s="1" customFormat="1" x14ac:dyDescent="0.2">
      <c r="A179" s="17">
        <v>38384</v>
      </c>
      <c r="B179" s="1">
        <f t="shared" si="34"/>
        <v>2</v>
      </c>
      <c r="C179" s="47"/>
      <c r="D179" s="47"/>
      <c r="E179" s="47">
        <v>36.759523809999997</v>
      </c>
      <c r="F179" s="51">
        <v>45.6</v>
      </c>
      <c r="G179" s="16">
        <f t="shared" si="24"/>
        <v>3.6782982496555816E-2</v>
      </c>
      <c r="H179" s="16">
        <f t="shared" si="25"/>
        <v>45.563217017503447</v>
      </c>
      <c r="I179" s="23">
        <f t="shared" si="26"/>
        <v>45.768192693473793</v>
      </c>
      <c r="J179" s="16">
        <f t="shared" si="27"/>
        <v>36.891687551563969</v>
      </c>
      <c r="K179" s="16">
        <f t="shared" si="28"/>
        <v>8.8765051419098242</v>
      </c>
      <c r="L179" s="16">
        <f t="shared" si="29"/>
        <v>0</v>
      </c>
      <c r="M179" s="16">
        <f t="shared" si="30"/>
        <v>30.76590848433688</v>
      </c>
      <c r="N179" s="16">
        <f t="shared" si="31"/>
        <v>0.30765908484336879</v>
      </c>
      <c r="O179" s="16">
        <f t="shared" si="32"/>
        <v>0.34444206733992461</v>
      </c>
      <c r="P179" s="16">
        <f>'App MESURE'!T175</f>
        <v>0</v>
      </c>
      <c r="Q179" s="84">
        <v>9.4708317142857137</v>
      </c>
      <c r="R179" s="78">
        <f t="shared" si="33"/>
        <v>0.11864033775340116</v>
      </c>
    </row>
    <row r="180" spans="1:18" s="1" customFormat="1" x14ac:dyDescent="0.2">
      <c r="A180" s="17">
        <v>38412</v>
      </c>
      <c r="B180" s="1">
        <f t="shared" si="34"/>
        <v>3</v>
      </c>
      <c r="C180" s="47"/>
      <c r="D180" s="47"/>
      <c r="E180" s="47">
        <v>20.514285709999999</v>
      </c>
      <c r="F180" s="51">
        <v>19.946666669999999</v>
      </c>
      <c r="G180" s="16">
        <f t="shared" si="24"/>
        <v>0</v>
      </c>
      <c r="H180" s="16">
        <f t="shared" si="25"/>
        <v>19.946666669999999</v>
      </c>
      <c r="I180" s="23">
        <f t="shared" si="26"/>
        <v>28.823171811909823</v>
      </c>
      <c r="J180" s="16">
        <f t="shared" si="27"/>
        <v>27.506834431288873</v>
      </c>
      <c r="K180" s="16">
        <f t="shared" si="28"/>
        <v>1.3163373806209506</v>
      </c>
      <c r="L180" s="16">
        <f t="shared" si="29"/>
        <v>0</v>
      </c>
      <c r="M180" s="16">
        <f t="shared" si="30"/>
        <v>30.458249399493511</v>
      </c>
      <c r="N180" s="16">
        <f t="shared" si="31"/>
        <v>0.30458249399493509</v>
      </c>
      <c r="O180" s="16">
        <f t="shared" si="32"/>
        <v>0.30458249399493509</v>
      </c>
      <c r="P180" s="16">
        <f>'App MESURE'!T176</f>
        <v>0</v>
      </c>
      <c r="Q180" s="84">
        <v>15.200067338709676</v>
      </c>
      <c r="R180" s="78">
        <f t="shared" si="33"/>
        <v>9.2770495648174675E-2</v>
      </c>
    </row>
    <row r="181" spans="1:18" s="1" customFormat="1" x14ac:dyDescent="0.2">
      <c r="A181" s="17">
        <v>38443</v>
      </c>
      <c r="B181" s="1">
        <f t="shared" si="34"/>
        <v>4</v>
      </c>
      <c r="C181" s="47"/>
      <c r="D181" s="47"/>
      <c r="E181" s="47">
        <v>1.4023809519999999</v>
      </c>
      <c r="F181" s="51">
        <v>1.1200000000000001</v>
      </c>
      <c r="G181" s="16">
        <f t="shared" si="24"/>
        <v>0</v>
      </c>
      <c r="H181" s="16">
        <f t="shared" si="25"/>
        <v>1.1200000000000001</v>
      </c>
      <c r="I181" s="23">
        <f t="shared" si="26"/>
        <v>2.4363373806209507</v>
      </c>
      <c r="J181" s="16">
        <f t="shared" si="27"/>
        <v>2.4355516131094395</v>
      </c>
      <c r="K181" s="16">
        <f t="shared" si="28"/>
        <v>7.8576751151127056E-4</v>
      </c>
      <c r="L181" s="16">
        <f t="shared" si="29"/>
        <v>0</v>
      </c>
      <c r="M181" s="16">
        <f t="shared" si="30"/>
        <v>30.153666905498575</v>
      </c>
      <c r="N181" s="16">
        <f t="shared" si="31"/>
        <v>0.30153666905498577</v>
      </c>
      <c r="O181" s="16">
        <f t="shared" si="32"/>
        <v>0.30153666905498577</v>
      </c>
      <c r="P181" s="16">
        <f>'App MESURE'!T177</f>
        <v>0</v>
      </c>
      <c r="Q181" s="84">
        <v>15.783822600000004</v>
      </c>
      <c r="R181" s="78">
        <f t="shared" si="33"/>
        <v>9.0924362784776017E-2</v>
      </c>
    </row>
    <row r="182" spans="1:18" s="1" customFormat="1" x14ac:dyDescent="0.2">
      <c r="A182" s="17">
        <v>38473</v>
      </c>
      <c r="B182" s="1">
        <f t="shared" si="34"/>
        <v>5</v>
      </c>
      <c r="C182" s="47"/>
      <c r="D182" s="47"/>
      <c r="E182" s="47">
        <v>23.083333329999999</v>
      </c>
      <c r="F182" s="51">
        <v>13.52</v>
      </c>
      <c r="G182" s="16">
        <f t="shared" si="24"/>
        <v>0</v>
      </c>
      <c r="H182" s="16">
        <f t="shared" si="25"/>
        <v>13.52</v>
      </c>
      <c r="I182" s="23">
        <f t="shared" si="26"/>
        <v>13.52078576751151</v>
      </c>
      <c r="J182" s="16">
        <f t="shared" si="27"/>
        <v>13.442642134532186</v>
      </c>
      <c r="K182" s="16">
        <f t="shared" si="28"/>
        <v>7.8143632979324806E-2</v>
      </c>
      <c r="L182" s="16">
        <f t="shared" si="29"/>
        <v>0</v>
      </c>
      <c r="M182" s="16">
        <f t="shared" si="30"/>
        <v>29.852130236443589</v>
      </c>
      <c r="N182" s="16">
        <f t="shared" si="31"/>
        <v>0.29852130236443591</v>
      </c>
      <c r="O182" s="16">
        <f t="shared" si="32"/>
        <v>0.29852130236443591</v>
      </c>
      <c r="P182" s="16">
        <f>'App MESURE'!T178</f>
        <v>0</v>
      </c>
      <c r="Q182" s="84">
        <v>19.564734741935482</v>
      </c>
      <c r="R182" s="78">
        <f t="shared" si="33"/>
        <v>8.9114967965358977E-2</v>
      </c>
    </row>
    <row r="183" spans="1:18" s="1" customFormat="1" x14ac:dyDescent="0.2">
      <c r="A183" s="17">
        <v>38504</v>
      </c>
      <c r="B183" s="1">
        <f t="shared" si="34"/>
        <v>6</v>
      </c>
      <c r="C183" s="47"/>
      <c r="D183" s="47"/>
      <c r="E183" s="47">
        <v>4.766666667</v>
      </c>
      <c r="F183" s="51">
        <v>7.233333333</v>
      </c>
      <c r="G183" s="16">
        <f t="shared" si="24"/>
        <v>0</v>
      </c>
      <c r="H183" s="16">
        <f t="shared" si="25"/>
        <v>7.233333333</v>
      </c>
      <c r="I183" s="23">
        <f t="shared" si="26"/>
        <v>7.3114769659793248</v>
      </c>
      <c r="J183" s="16">
        <f t="shared" si="27"/>
        <v>7.304977215015322</v>
      </c>
      <c r="K183" s="16">
        <f t="shared" si="28"/>
        <v>6.4997509640027928E-3</v>
      </c>
      <c r="L183" s="16">
        <f t="shared" si="29"/>
        <v>0</v>
      </c>
      <c r="M183" s="16">
        <f t="shared" si="30"/>
        <v>29.553608934079154</v>
      </c>
      <c r="N183" s="16">
        <f t="shared" si="31"/>
        <v>0.29553608934079156</v>
      </c>
      <c r="O183" s="16">
        <f t="shared" si="32"/>
        <v>0.29553608934079156</v>
      </c>
      <c r="P183" s="16">
        <f>'App MESURE'!T179</f>
        <v>0</v>
      </c>
      <c r="Q183" s="84">
        <v>24.17008053333333</v>
      </c>
      <c r="R183" s="78">
        <f t="shared" si="33"/>
        <v>8.7341580102848329E-2</v>
      </c>
    </row>
    <row r="184" spans="1:18" s="1" customFormat="1" x14ac:dyDescent="0.2">
      <c r="A184" s="17">
        <v>38534</v>
      </c>
      <c r="B184" s="1">
        <f t="shared" si="34"/>
        <v>7</v>
      </c>
      <c r="C184" s="47"/>
      <c r="D184" s="47"/>
      <c r="E184" s="47">
        <v>1.2785714290000001</v>
      </c>
      <c r="F184" s="51">
        <v>1.4266666670000001</v>
      </c>
      <c r="G184" s="16">
        <f t="shared" si="24"/>
        <v>0</v>
      </c>
      <c r="H184" s="16">
        <f t="shared" si="25"/>
        <v>1.4266666670000001</v>
      </c>
      <c r="I184" s="23">
        <f t="shared" si="26"/>
        <v>1.4331664179640029</v>
      </c>
      <c r="J184" s="16">
        <f t="shared" si="27"/>
        <v>1.433115656333829</v>
      </c>
      <c r="K184" s="16">
        <f t="shared" si="28"/>
        <v>5.0761630173923322E-5</v>
      </c>
      <c r="L184" s="16">
        <f t="shared" si="29"/>
        <v>0</v>
      </c>
      <c r="M184" s="16">
        <f t="shared" si="30"/>
        <v>29.258072844738361</v>
      </c>
      <c r="N184" s="16">
        <f t="shared" si="31"/>
        <v>0.29258072844738364</v>
      </c>
      <c r="O184" s="16">
        <f t="shared" si="32"/>
        <v>0.29258072844738364</v>
      </c>
      <c r="P184" s="16">
        <f>'App MESURE'!T180</f>
        <v>0</v>
      </c>
      <c r="Q184" s="84">
        <v>23.919928774193547</v>
      </c>
      <c r="R184" s="78">
        <f t="shared" si="33"/>
        <v>8.5603482658801647E-2</v>
      </c>
    </row>
    <row r="185" spans="1:18" s="1" customFormat="1" ht="13.5" thickBot="1" x14ac:dyDescent="0.25">
      <c r="A185" s="17">
        <v>38565</v>
      </c>
      <c r="B185" s="4">
        <f t="shared" si="34"/>
        <v>8</v>
      </c>
      <c r="C185" s="48"/>
      <c r="D185" s="48"/>
      <c r="E185" s="48">
        <v>2.1857142860000001</v>
      </c>
      <c r="F185" s="58">
        <v>2.3666666670000001</v>
      </c>
      <c r="G185" s="25">
        <f t="shared" si="24"/>
        <v>0</v>
      </c>
      <c r="H185" s="25">
        <f t="shared" si="25"/>
        <v>2.3666666670000001</v>
      </c>
      <c r="I185" s="24">
        <f t="shared" si="26"/>
        <v>2.366717428630174</v>
      </c>
      <c r="J185" s="25">
        <f t="shared" si="27"/>
        <v>2.3665353212609253</v>
      </c>
      <c r="K185" s="25">
        <f t="shared" si="28"/>
        <v>1.8210736924872961E-4</v>
      </c>
      <c r="L185" s="25">
        <f t="shared" si="29"/>
        <v>0</v>
      </c>
      <c r="M185" s="25">
        <f t="shared" si="30"/>
        <v>28.965492116290978</v>
      </c>
      <c r="N185" s="25">
        <f t="shared" si="31"/>
        <v>0.28965492116290981</v>
      </c>
      <c r="O185" s="25">
        <f t="shared" si="32"/>
        <v>0.28965492116290981</v>
      </c>
      <c r="P185" s="25">
        <f>'App MESURE'!T181</f>
        <v>0</v>
      </c>
      <c r="Q185" s="85">
        <v>25.550609000000009</v>
      </c>
      <c r="R185" s="79">
        <f t="shared" si="33"/>
        <v>8.3899973353891502E-2</v>
      </c>
    </row>
    <row r="186" spans="1:18" s="1" customFormat="1" x14ac:dyDescent="0.2">
      <c r="A186" s="17">
        <v>38596</v>
      </c>
      <c r="B186" s="1">
        <f t="shared" si="34"/>
        <v>9</v>
      </c>
      <c r="C186" s="47"/>
      <c r="D186" s="47"/>
      <c r="E186" s="47">
        <v>2.2428571430000002</v>
      </c>
      <c r="F186" s="51">
        <v>2.4066666670000001</v>
      </c>
      <c r="G186" s="16">
        <f t="shared" si="24"/>
        <v>0</v>
      </c>
      <c r="H186" s="16">
        <f t="shared" si="25"/>
        <v>2.4066666670000001</v>
      </c>
      <c r="I186" s="23">
        <f t="shared" si="26"/>
        <v>2.4068487743692488</v>
      </c>
      <c r="J186" s="16">
        <f t="shared" si="27"/>
        <v>2.4065457384960482</v>
      </c>
      <c r="K186" s="16">
        <f t="shared" si="28"/>
        <v>3.0303587320057446E-4</v>
      </c>
      <c r="L186" s="16">
        <f t="shared" si="29"/>
        <v>0</v>
      </c>
      <c r="M186" s="16">
        <f t="shared" si="30"/>
        <v>28.675837195128068</v>
      </c>
      <c r="N186" s="16">
        <f t="shared" si="31"/>
        <v>0.28675837195128068</v>
      </c>
      <c r="O186" s="16">
        <f t="shared" si="32"/>
        <v>0.28675837195128068</v>
      </c>
      <c r="P186" s="16">
        <f>'App MESURE'!T182</f>
        <v>0</v>
      </c>
      <c r="Q186" s="84">
        <v>22.273271733333335</v>
      </c>
      <c r="R186" s="78">
        <f t="shared" si="33"/>
        <v>8.2230363884149033E-2</v>
      </c>
    </row>
    <row r="187" spans="1:18" s="1" customFormat="1" x14ac:dyDescent="0.2">
      <c r="A187" s="17">
        <v>38626</v>
      </c>
      <c r="B187" s="1">
        <f t="shared" si="34"/>
        <v>10</v>
      </c>
      <c r="C187" s="47"/>
      <c r="D187" s="47"/>
      <c r="E187" s="47">
        <v>21.5952381</v>
      </c>
      <c r="F187" s="51">
        <v>26.90666667</v>
      </c>
      <c r="G187" s="16">
        <f t="shared" si="24"/>
        <v>0</v>
      </c>
      <c r="H187" s="16">
        <f t="shared" si="25"/>
        <v>26.90666667</v>
      </c>
      <c r="I187" s="23">
        <f t="shared" si="26"/>
        <v>26.906969705873202</v>
      </c>
      <c r="J187" s="16">
        <f t="shared" si="27"/>
        <v>26.362356396503962</v>
      </c>
      <c r="K187" s="16">
        <f t="shared" si="28"/>
        <v>0.54461330936923957</v>
      </c>
      <c r="L187" s="16">
        <f t="shared" si="29"/>
        <v>0</v>
      </c>
      <c r="M187" s="16">
        <f t="shared" si="30"/>
        <v>28.389078823176789</v>
      </c>
      <c r="N187" s="16">
        <f t="shared" si="31"/>
        <v>0.28389078823176789</v>
      </c>
      <c r="O187" s="16">
        <f t="shared" si="32"/>
        <v>0.28389078823176789</v>
      </c>
      <c r="P187" s="16">
        <f>'App MESURE'!T183</f>
        <v>0</v>
      </c>
      <c r="Q187" s="84">
        <v>20.277108419354843</v>
      </c>
      <c r="R187" s="78">
        <f t="shared" si="33"/>
        <v>8.0593979642854474E-2</v>
      </c>
    </row>
    <row r="188" spans="1:18" s="1" customFormat="1" x14ac:dyDescent="0.2">
      <c r="A188" s="17">
        <v>38657</v>
      </c>
      <c r="B188" s="1">
        <f t="shared" si="34"/>
        <v>11</v>
      </c>
      <c r="C188" s="47"/>
      <c r="D188" s="47"/>
      <c r="E188" s="47">
        <v>83.295238100000006</v>
      </c>
      <c r="F188" s="51">
        <v>77.180000000000007</v>
      </c>
      <c r="G188" s="16">
        <f t="shared" si="24"/>
        <v>1.3325846483021477</v>
      </c>
      <c r="H188" s="16">
        <f t="shared" si="25"/>
        <v>75.847415351697862</v>
      </c>
      <c r="I188" s="23">
        <f t="shared" si="26"/>
        <v>76.392028661067101</v>
      </c>
      <c r="J188" s="16">
        <f t="shared" si="27"/>
        <v>56.303656543301535</v>
      </c>
      <c r="K188" s="16">
        <f t="shared" si="28"/>
        <v>20.088372117765566</v>
      </c>
      <c r="L188" s="16">
        <f t="shared" si="29"/>
        <v>0</v>
      </c>
      <c r="M188" s="16">
        <f t="shared" si="30"/>
        <v>28.105188034945019</v>
      </c>
      <c r="N188" s="16">
        <f t="shared" si="31"/>
        <v>0.28105188034945022</v>
      </c>
      <c r="O188" s="16">
        <f t="shared" si="32"/>
        <v>1.6136365286515979</v>
      </c>
      <c r="P188" s="16">
        <f>'App MESURE'!T184</f>
        <v>2.5278358121042972E-2</v>
      </c>
      <c r="Q188" s="84">
        <v>13.757787116666668</v>
      </c>
      <c r="R188" s="78">
        <f t="shared" si="33"/>
        <v>2.5228816778911716</v>
      </c>
    </row>
    <row r="189" spans="1:18" s="1" customFormat="1" x14ac:dyDescent="0.2">
      <c r="A189" s="17">
        <v>38687</v>
      </c>
      <c r="B189" s="1">
        <f t="shared" si="34"/>
        <v>12</v>
      </c>
      <c r="C189" s="47"/>
      <c r="D189" s="47"/>
      <c r="E189" s="47">
        <v>38.483333330000001</v>
      </c>
      <c r="F189" s="51">
        <v>40.433333330000004</v>
      </c>
      <c r="G189" s="16">
        <f t="shared" si="24"/>
        <v>0</v>
      </c>
      <c r="H189" s="16">
        <f t="shared" si="25"/>
        <v>40.433333330000004</v>
      </c>
      <c r="I189" s="23">
        <f t="shared" si="26"/>
        <v>60.521705447765569</v>
      </c>
      <c r="J189" s="16">
        <f t="shared" si="27"/>
        <v>45.848404445505395</v>
      </c>
      <c r="K189" s="16">
        <f t="shared" si="28"/>
        <v>14.673301002260175</v>
      </c>
      <c r="L189" s="16">
        <f t="shared" si="29"/>
        <v>0</v>
      </c>
      <c r="M189" s="16">
        <f t="shared" si="30"/>
        <v>27.824136154595568</v>
      </c>
      <c r="N189" s="16">
        <f t="shared" si="31"/>
        <v>0.27824136154595569</v>
      </c>
      <c r="O189" s="16">
        <f t="shared" si="32"/>
        <v>0.27824136154595569</v>
      </c>
      <c r="P189" s="16">
        <f>'App MESURE'!T185</f>
        <v>0</v>
      </c>
      <c r="Q189" s="84">
        <v>11.255437967741935</v>
      </c>
      <c r="R189" s="78">
        <f t="shared" si="33"/>
        <v>7.7418255274947223E-2</v>
      </c>
    </row>
    <row r="190" spans="1:18" s="1" customFormat="1" x14ac:dyDescent="0.2">
      <c r="A190" s="17">
        <v>38718</v>
      </c>
      <c r="B190" s="1">
        <f t="shared" si="34"/>
        <v>1</v>
      </c>
      <c r="C190" s="47"/>
      <c r="D190" s="47"/>
      <c r="E190" s="47">
        <v>115.1119048</v>
      </c>
      <c r="F190" s="51">
        <v>105.02666670000001</v>
      </c>
      <c r="G190" s="16">
        <f t="shared" si="24"/>
        <v>2.4751988692328983</v>
      </c>
      <c r="H190" s="16">
        <f t="shared" si="25"/>
        <v>102.55146783076711</v>
      </c>
      <c r="I190" s="23">
        <f t="shared" si="26"/>
        <v>117.22476883302728</v>
      </c>
      <c r="J190" s="16">
        <f t="shared" si="27"/>
        <v>53.469982244167156</v>
      </c>
      <c r="K190" s="16">
        <f t="shared" si="28"/>
        <v>63.754786588860128</v>
      </c>
      <c r="L190" s="16">
        <f t="shared" si="29"/>
        <v>3.0407927713645484</v>
      </c>
      <c r="M190" s="16">
        <f t="shared" si="30"/>
        <v>30.586687564414159</v>
      </c>
      <c r="N190" s="16">
        <f t="shared" si="31"/>
        <v>0.30586687564414161</v>
      </c>
      <c r="O190" s="16">
        <f t="shared" si="32"/>
        <v>2.7810657448770399</v>
      </c>
      <c r="P190" s="16">
        <f>'App MESURE'!T186</f>
        <v>2.3584447525302976E-2</v>
      </c>
      <c r="Q190" s="84">
        <v>8.9161436225806465</v>
      </c>
      <c r="R190" s="78">
        <f t="shared" si="33"/>
        <v>7.6037031052446178</v>
      </c>
    </row>
    <row r="191" spans="1:18" s="1" customFormat="1" x14ac:dyDescent="0.2">
      <c r="A191" s="17">
        <v>38749</v>
      </c>
      <c r="B191" s="1">
        <f t="shared" si="34"/>
        <v>2</v>
      </c>
      <c r="C191" s="47"/>
      <c r="D191" s="47"/>
      <c r="E191" s="47">
        <v>73.228571430000002</v>
      </c>
      <c r="F191" s="51">
        <v>64.393333330000004</v>
      </c>
      <c r="G191" s="16">
        <f t="shared" si="24"/>
        <v>0.807917644784515</v>
      </c>
      <c r="H191" s="16">
        <f t="shared" si="25"/>
        <v>63.585415685215487</v>
      </c>
      <c r="I191" s="23">
        <f t="shared" si="26"/>
        <v>124.29940950271106</v>
      </c>
      <c r="J191" s="16">
        <f t="shared" si="27"/>
        <v>59.43850225004563</v>
      </c>
      <c r="K191" s="16">
        <f t="shared" si="28"/>
        <v>64.860907252665427</v>
      </c>
      <c r="L191" s="16">
        <f t="shared" si="29"/>
        <v>3.1208129453666156</v>
      </c>
      <c r="M191" s="16">
        <f t="shared" si="30"/>
        <v>33.40163363413663</v>
      </c>
      <c r="N191" s="16">
        <f t="shared" si="31"/>
        <v>0.33401633634136629</v>
      </c>
      <c r="O191" s="16">
        <f t="shared" si="32"/>
        <v>1.1419339811258813</v>
      </c>
      <c r="P191" s="16">
        <f>'App MESURE'!T187</f>
        <v>0</v>
      </c>
      <c r="Q191" s="84">
        <v>10.703625282142854</v>
      </c>
      <c r="R191" s="78">
        <f t="shared" si="33"/>
        <v>1.3040132172500045</v>
      </c>
    </row>
    <row r="192" spans="1:18" s="1" customFormat="1" x14ac:dyDescent="0.2">
      <c r="A192" s="17">
        <v>38777</v>
      </c>
      <c r="B192" s="1">
        <f t="shared" si="34"/>
        <v>3</v>
      </c>
      <c r="C192" s="47"/>
      <c r="D192" s="47"/>
      <c r="E192" s="47">
        <v>36.626190479999998</v>
      </c>
      <c r="F192" s="51">
        <v>29.41333333</v>
      </c>
      <c r="G192" s="16">
        <f t="shared" si="24"/>
        <v>0</v>
      </c>
      <c r="H192" s="16">
        <f t="shared" si="25"/>
        <v>29.41333333</v>
      </c>
      <c r="I192" s="23">
        <f t="shared" si="26"/>
        <v>91.153427637298819</v>
      </c>
      <c r="J192" s="16">
        <f t="shared" si="27"/>
        <v>62.382580702373538</v>
      </c>
      <c r="K192" s="16">
        <f t="shared" si="28"/>
        <v>28.770846934925281</v>
      </c>
      <c r="L192" s="16">
        <f t="shared" si="29"/>
        <v>0.50994687905922853</v>
      </c>
      <c r="M192" s="16">
        <f t="shared" si="30"/>
        <v>33.577564176854494</v>
      </c>
      <c r="N192" s="16">
        <f t="shared" si="31"/>
        <v>0.33577564176854496</v>
      </c>
      <c r="O192" s="16">
        <f t="shared" si="32"/>
        <v>0.33577564176854496</v>
      </c>
      <c r="P192" s="16">
        <f>'App MESURE'!T188</f>
        <v>0</v>
      </c>
      <c r="Q192" s="84">
        <v>14.143487758064516</v>
      </c>
      <c r="R192" s="78">
        <f t="shared" si="33"/>
        <v>0.11274528160507824</v>
      </c>
    </row>
    <row r="193" spans="1:18" s="1" customFormat="1" x14ac:dyDescent="0.2">
      <c r="A193" s="17">
        <v>38808</v>
      </c>
      <c r="B193" s="1">
        <f t="shared" si="34"/>
        <v>4</v>
      </c>
      <c r="C193" s="47"/>
      <c r="D193" s="47"/>
      <c r="E193" s="47">
        <v>19.038095240000001</v>
      </c>
      <c r="F193" s="51">
        <v>25.626666669999999</v>
      </c>
      <c r="G193" s="16">
        <f t="shared" si="24"/>
        <v>0</v>
      </c>
      <c r="H193" s="16">
        <f t="shared" si="25"/>
        <v>25.626666669999999</v>
      </c>
      <c r="I193" s="23">
        <f t="shared" si="26"/>
        <v>53.887566725866051</v>
      </c>
      <c r="J193" s="16">
        <f t="shared" si="27"/>
        <v>47.71902080148493</v>
      </c>
      <c r="K193" s="16">
        <f t="shared" si="28"/>
        <v>6.1685459243811209</v>
      </c>
      <c r="L193" s="16">
        <f t="shared" si="29"/>
        <v>0</v>
      </c>
      <c r="M193" s="16">
        <f t="shared" si="30"/>
        <v>33.241788535085952</v>
      </c>
      <c r="N193" s="16">
        <f t="shared" si="31"/>
        <v>0.33241788535085953</v>
      </c>
      <c r="O193" s="16">
        <f t="shared" si="32"/>
        <v>0.33241788535085953</v>
      </c>
      <c r="P193" s="16">
        <f>'App MESURE'!T189</f>
        <v>0</v>
      </c>
      <c r="Q193" s="84">
        <v>16.761307766666665</v>
      </c>
      <c r="R193" s="78">
        <f t="shared" si="33"/>
        <v>0.11050165050113719</v>
      </c>
    </row>
    <row r="194" spans="1:18" s="1" customFormat="1" x14ac:dyDescent="0.2">
      <c r="A194" s="17">
        <v>38838</v>
      </c>
      <c r="B194" s="1">
        <f t="shared" si="34"/>
        <v>5</v>
      </c>
      <c r="C194" s="47"/>
      <c r="D194" s="47"/>
      <c r="E194" s="47">
        <v>22.72380952</v>
      </c>
      <c r="F194" s="51">
        <v>14.786666670000001</v>
      </c>
      <c r="G194" s="16">
        <f t="shared" si="24"/>
        <v>0</v>
      </c>
      <c r="H194" s="16">
        <f t="shared" si="25"/>
        <v>14.786666670000001</v>
      </c>
      <c r="I194" s="23">
        <f t="shared" si="26"/>
        <v>20.955212594381123</v>
      </c>
      <c r="J194" s="16">
        <f t="shared" si="27"/>
        <v>20.697748851575561</v>
      </c>
      <c r="K194" s="16">
        <f t="shared" si="28"/>
        <v>0.25746374280556239</v>
      </c>
      <c r="L194" s="16">
        <f t="shared" si="29"/>
        <v>0</v>
      </c>
      <c r="M194" s="16">
        <f t="shared" si="30"/>
        <v>32.909370649735095</v>
      </c>
      <c r="N194" s="16">
        <f t="shared" si="31"/>
        <v>0.32909370649735098</v>
      </c>
      <c r="O194" s="16">
        <f t="shared" si="32"/>
        <v>0.32909370649735098</v>
      </c>
      <c r="P194" s="16">
        <f>'App MESURE'!T190</f>
        <v>0</v>
      </c>
      <c r="Q194" s="84">
        <v>20.357345096774196</v>
      </c>
      <c r="R194" s="78">
        <f t="shared" si="33"/>
        <v>0.10830266765616459</v>
      </c>
    </row>
    <row r="195" spans="1:18" s="1" customFormat="1" x14ac:dyDescent="0.2">
      <c r="A195" s="17">
        <v>38869</v>
      </c>
      <c r="B195" s="1">
        <f t="shared" si="34"/>
        <v>6</v>
      </c>
      <c r="C195" s="47"/>
      <c r="D195" s="47"/>
      <c r="E195" s="47">
        <v>20.52380952</v>
      </c>
      <c r="F195" s="51">
        <v>16.766666669999999</v>
      </c>
      <c r="G195" s="16">
        <f t="shared" si="24"/>
        <v>0</v>
      </c>
      <c r="H195" s="16">
        <f t="shared" si="25"/>
        <v>16.766666669999999</v>
      </c>
      <c r="I195" s="23">
        <f t="shared" si="26"/>
        <v>17.024130412805562</v>
      </c>
      <c r="J195" s="16">
        <f t="shared" si="27"/>
        <v>16.909374715831099</v>
      </c>
      <c r="K195" s="16">
        <f t="shared" si="28"/>
        <v>0.11475569697446275</v>
      </c>
      <c r="L195" s="16">
        <f t="shared" si="29"/>
        <v>0</v>
      </c>
      <c r="M195" s="16">
        <f t="shared" si="30"/>
        <v>32.580276943237742</v>
      </c>
      <c r="N195" s="16">
        <f t="shared" si="31"/>
        <v>0.3258027694323774</v>
      </c>
      <c r="O195" s="16">
        <f t="shared" si="32"/>
        <v>0.3258027694323774</v>
      </c>
      <c r="P195" s="16">
        <f>'App MESURE'!T191</f>
        <v>0</v>
      </c>
      <c r="Q195" s="84">
        <v>21.722774299999994</v>
      </c>
      <c r="R195" s="78">
        <f t="shared" si="33"/>
        <v>0.10614744456980688</v>
      </c>
    </row>
    <row r="196" spans="1:18" s="1" customFormat="1" x14ac:dyDescent="0.2">
      <c r="A196" s="17">
        <v>38899</v>
      </c>
      <c r="B196" s="1">
        <f t="shared" si="34"/>
        <v>7</v>
      </c>
      <c r="C196" s="47"/>
      <c r="D196" s="47"/>
      <c r="E196" s="47">
        <v>4.621428571</v>
      </c>
      <c r="F196" s="51">
        <v>6.7</v>
      </c>
      <c r="G196" s="16">
        <f t="shared" si="24"/>
        <v>0</v>
      </c>
      <c r="H196" s="16">
        <f t="shared" si="25"/>
        <v>6.7</v>
      </c>
      <c r="I196" s="23">
        <f t="shared" si="26"/>
        <v>6.8147556969744629</v>
      </c>
      <c r="J196" s="16">
        <f t="shared" si="27"/>
        <v>6.8108387494086058</v>
      </c>
      <c r="K196" s="16">
        <f t="shared" si="28"/>
        <v>3.9169475658571429E-3</v>
      </c>
      <c r="L196" s="16">
        <f t="shared" si="29"/>
        <v>0</v>
      </c>
      <c r="M196" s="16">
        <f t="shared" si="30"/>
        <v>32.254474173805363</v>
      </c>
      <c r="N196" s="16">
        <f t="shared" si="31"/>
        <v>0.32254474173805364</v>
      </c>
      <c r="O196" s="16">
        <f t="shared" si="32"/>
        <v>0.32254474173805364</v>
      </c>
      <c r="P196" s="16">
        <f>'App MESURE'!T192</f>
        <v>0</v>
      </c>
      <c r="Q196" s="84">
        <v>26.299238677419357</v>
      </c>
      <c r="R196" s="78">
        <f t="shared" si="33"/>
        <v>0.10403511042286773</v>
      </c>
    </row>
    <row r="197" spans="1:18" s="1" customFormat="1" ht="13.5" thickBot="1" x14ac:dyDescent="0.25">
      <c r="A197" s="17">
        <v>38930</v>
      </c>
      <c r="B197" s="4">
        <f t="shared" si="34"/>
        <v>8</v>
      </c>
      <c r="C197" s="48"/>
      <c r="D197" s="48"/>
      <c r="E197" s="48">
        <v>3.0404761900000001</v>
      </c>
      <c r="F197" s="58">
        <v>3.846666667</v>
      </c>
      <c r="G197" s="25">
        <f t="shared" si="24"/>
        <v>0</v>
      </c>
      <c r="H197" s="25">
        <f t="shared" si="25"/>
        <v>3.846666667</v>
      </c>
      <c r="I197" s="24">
        <f t="shared" si="26"/>
        <v>3.8505836145658572</v>
      </c>
      <c r="J197" s="25">
        <f t="shared" si="27"/>
        <v>3.8497400128681782</v>
      </c>
      <c r="K197" s="25">
        <f t="shared" si="28"/>
        <v>8.4360169767894178E-4</v>
      </c>
      <c r="L197" s="25">
        <f t="shared" si="29"/>
        <v>0</v>
      </c>
      <c r="M197" s="25">
        <f t="shared" si="30"/>
        <v>31.93192943206731</v>
      </c>
      <c r="N197" s="25">
        <f t="shared" si="31"/>
        <v>0.31931929432067313</v>
      </c>
      <c r="O197" s="25">
        <f t="shared" si="32"/>
        <v>0.31931929432067313</v>
      </c>
      <c r="P197" s="25">
        <f>'App MESURE'!T193</f>
        <v>0</v>
      </c>
      <c r="Q197" s="85">
        <v>25.024191580645166</v>
      </c>
      <c r="R197" s="79">
        <f t="shared" si="33"/>
        <v>0.10196481172545267</v>
      </c>
    </row>
    <row r="198" spans="1:18" s="1" customFormat="1" x14ac:dyDescent="0.2">
      <c r="A198" s="17">
        <v>38961</v>
      </c>
      <c r="B198" s="1">
        <f t="shared" si="34"/>
        <v>9</v>
      </c>
      <c r="C198" s="47"/>
      <c r="D198" s="47"/>
      <c r="E198" s="47">
        <v>8.9095238099999996</v>
      </c>
      <c r="F198" s="51">
        <v>10.27333333</v>
      </c>
      <c r="G198" s="16">
        <f t="shared" ref="G198:G261" si="35">IF((F198-$J$2)&gt;0,$I$2*(F198-$J$2),0)</f>
        <v>0</v>
      </c>
      <c r="H198" s="16">
        <f t="shared" ref="H198:H261" si="36">F198-G198</f>
        <v>10.27333333</v>
      </c>
      <c r="I198" s="23">
        <f t="shared" si="26"/>
        <v>10.274176931697678</v>
      </c>
      <c r="J198" s="16">
        <f t="shared" si="27"/>
        <v>10.253651687692367</v>
      </c>
      <c r="K198" s="16">
        <f t="shared" si="28"/>
        <v>2.0525244005311194E-2</v>
      </c>
      <c r="L198" s="16">
        <f t="shared" si="29"/>
        <v>0</v>
      </c>
      <c r="M198" s="16">
        <f t="shared" si="30"/>
        <v>31.612610137746636</v>
      </c>
      <c r="N198" s="16">
        <f t="shared" si="31"/>
        <v>0.31612610137746638</v>
      </c>
      <c r="O198" s="16">
        <f t="shared" si="32"/>
        <v>0.31612610137746638</v>
      </c>
      <c r="P198" s="16">
        <f>'App MESURE'!T194</f>
        <v>0</v>
      </c>
      <c r="Q198" s="84">
        <v>23.235962899999997</v>
      </c>
      <c r="R198" s="78">
        <f t="shared" si="33"/>
        <v>9.9935711972116148E-2</v>
      </c>
    </row>
    <row r="199" spans="1:18" s="1" customFormat="1" x14ac:dyDescent="0.2">
      <c r="A199" s="17">
        <v>38991</v>
      </c>
      <c r="B199" s="1">
        <f t="shared" si="34"/>
        <v>10</v>
      </c>
      <c r="C199" s="47"/>
      <c r="D199" s="47"/>
      <c r="E199" s="47">
        <v>21.254761899999998</v>
      </c>
      <c r="F199" s="51">
        <v>18.206666670000001</v>
      </c>
      <c r="G199" s="16">
        <f t="shared" si="35"/>
        <v>0</v>
      </c>
      <c r="H199" s="16">
        <f t="shared" si="36"/>
        <v>18.206666670000001</v>
      </c>
      <c r="I199" s="23">
        <f t="shared" si="26"/>
        <v>18.22719191400531</v>
      </c>
      <c r="J199" s="16">
        <f t="shared" ref="J199:J262" si="37">I199/SQRT(1+(I199/($K$2*(300+(25*Q199)+0.05*(Q199)^3)))^2)</f>
        <v>18.061827005629663</v>
      </c>
      <c r="K199" s="16">
        <f t="shared" ref="K199:K262" si="38">I199-J199</f>
        <v>0.16536490837564699</v>
      </c>
      <c r="L199" s="16">
        <f t="shared" ref="L199:L262" si="39">IF(K199&gt;$N$2,(K199-$N$2)/$L$2,0)</f>
        <v>0</v>
      </c>
      <c r="M199" s="16">
        <f t="shared" ref="M199:M262" si="40">L199+M198-N198</f>
        <v>31.296484036369169</v>
      </c>
      <c r="N199" s="16">
        <f t="shared" ref="N199:N262" si="41">$M$2*M199</f>
        <v>0.31296484036369171</v>
      </c>
      <c r="O199" s="16">
        <f t="shared" ref="O199:O262" si="42">N199+G199</f>
        <v>0.31296484036369171</v>
      </c>
      <c r="P199" s="16">
        <f>'App MESURE'!T195</f>
        <v>0</v>
      </c>
      <c r="Q199" s="84">
        <v>20.563428322580645</v>
      </c>
      <c r="R199" s="78">
        <f t="shared" ref="R199:R262" si="43">(P199-O199)^2</f>
        <v>9.7946991303871037E-2</v>
      </c>
    </row>
    <row r="200" spans="1:18" s="1" customFormat="1" x14ac:dyDescent="0.2">
      <c r="A200" s="17">
        <v>39022</v>
      </c>
      <c r="B200" s="1">
        <f t="shared" si="34"/>
        <v>11</v>
      </c>
      <c r="C200" s="47"/>
      <c r="D200" s="47"/>
      <c r="E200" s="47">
        <v>21.247619050000001</v>
      </c>
      <c r="F200" s="51">
        <v>19.25333333</v>
      </c>
      <c r="G200" s="16">
        <f t="shared" si="35"/>
        <v>0</v>
      </c>
      <c r="H200" s="16">
        <f t="shared" si="36"/>
        <v>19.25333333</v>
      </c>
      <c r="I200" s="23">
        <f t="shared" ref="I200:I263" si="44">H200+K199-L199</f>
        <v>19.418698238375647</v>
      </c>
      <c r="J200" s="16">
        <f t="shared" si="37"/>
        <v>19.101733110742902</v>
      </c>
      <c r="K200" s="16">
        <f t="shared" si="38"/>
        <v>0.31696512763274498</v>
      </c>
      <c r="L200" s="16">
        <f t="shared" si="39"/>
        <v>0</v>
      </c>
      <c r="M200" s="16">
        <f t="shared" si="40"/>
        <v>30.983519196005478</v>
      </c>
      <c r="N200" s="16">
        <f t="shared" si="41"/>
        <v>0.30983519196005477</v>
      </c>
      <c r="O200" s="16">
        <f t="shared" si="42"/>
        <v>0.30983519196005477</v>
      </c>
      <c r="P200" s="16">
        <f>'App MESURE'!T196</f>
        <v>0</v>
      </c>
      <c r="Q200" s="84">
        <v>17.229376200000001</v>
      </c>
      <c r="R200" s="78">
        <f t="shared" si="43"/>
        <v>9.5997846176923987E-2</v>
      </c>
    </row>
    <row r="201" spans="1:18" s="1" customFormat="1" x14ac:dyDescent="0.2">
      <c r="A201" s="17">
        <v>39052</v>
      </c>
      <c r="B201" s="1">
        <f t="shared" si="34"/>
        <v>12</v>
      </c>
      <c r="C201" s="47"/>
      <c r="D201" s="47"/>
      <c r="E201" s="47">
        <v>17.86904762</v>
      </c>
      <c r="F201" s="51">
        <v>12.186666669999999</v>
      </c>
      <c r="G201" s="16">
        <f t="shared" si="35"/>
        <v>0</v>
      </c>
      <c r="H201" s="16">
        <f t="shared" si="36"/>
        <v>12.186666669999999</v>
      </c>
      <c r="I201" s="23">
        <f t="shared" si="44"/>
        <v>12.503631797632744</v>
      </c>
      <c r="J201" s="16">
        <f t="shared" si="37"/>
        <v>12.299475419437485</v>
      </c>
      <c r="K201" s="16">
        <f t="shared" si="38"/>
        <v>0.20415637819525934</v>
      </c>
      <c r="L201" s="16">
        <f t="shared" si="39"/>
        <v>0</v>
      </c>
      <c r="M201" s="16">
        <f t="shared" si="40"/>
        <v>30.673684004045423</v>
      </c>
      <c r="N201" s="16">
        <f t="shared" si="41"/>
        <v>0.30673684004045426</v>
      </c>
      <c r="O201" s="16">
        <f t="shared" si="42"/>
        <v>0.30673684004045426</v>
      </c>
      <c r="P201" s="16">
        <f>'App MESURE'!T197</f>
        <v>0</v>
      </c>
      <c r="Q201" s="84">
        <v>10.849153596774196</v>
      </c>
      <c r="R201" s="78">
        <f t="shared" si="43"/>
        <v>9.4087489038003222E-2</v>
      </c>
    </row>
    <row r="202" spans="1:18" s="1" customFormat="1" x14ac:dyDescent="0.2">
      <c r="A202" s="17">
        <v>39083</v>
      </c>
      <c r="B202" s="1">
        <f t="shared" si="34"/>
        <v>1</v>
      </c>
      <c r="C202" s="47"/>
      <c r="D202" s="47"/>
      <c r="E202" s="47">
        <v>19.647619049999999</v>
      </c>
      <c r="F202" s="51">
        <v>17.239999999999998</v>
      </c>
      <c r="G202" s="16">
        <f t="shared" si="35"/>
        <v>0</v>
      </c>
      <c r="H202" s="16">
        <f t="shared" si="36"/>
        <v>17.239999999999998</v>
      </c>
      <c r="I202" s="23">
        <f t="shared" si="44"/>
        <v>17.44415637819526</v>
      </c>
      <c r="J202" s="16">
        <f t="shared" si="37"/>
        <v>16.932206006635884</v>
      </c>
      <c r="K202" s="16">
        <f t="shared" si="38"/>
        <v>0.51195037155937584</v>
      </c>
      <c r="L202" s="16">
        <f t="shared" si="39"/>
        <v>0</v>
      </c>
      <c r="M202" s="16">
        <f t="shared" si="40"/>
        <v>30.366947164004969</v>
      </c>
      <c r="N202" s="16">
        <f t="shared" si="41"/>
        <v>0.3036694716400497</v>
      </c>
      <c r="O202" s="16">
        <f t="shared" si="42"/>
        <v>0.3036694716400497</v>
      </c>
      <c r="P202" s="16">
        <f>'App MESURE'!T198</f>
        <v>0</v>
      </c>
      <c r="Q202" s="84">
        <v>11.291564961290323</v>
      </c>
      <c r="R202" s="78">
        <f t="shared" si="43"/>
        <v>9.2215148006146955E-2</v>
      </c>
    </row>
    <row r="203" spans="1:18" s="1" customFormat="1" x14ac:dyDescent="0.2">
      <c r="A203" s="17">
        <v>39114</v>
      </c>
      <c r="B203" s="1">
        <f t="shared" si="34"/>
        <v>2</v>
      </c>
      <c r="C203" s="47"/>
      <c r="D203" s="47"/>
      <c r="E203" s="47">
        <v>44.847619049999999</v>
      </c>
      <c r="F203" s="51">
        <v>39.073333329999997</v>
      </c>
      <c r="G203" s="16">
        <f t="shared" si="35"/>
        <v>0</v>
      </c>
      <c r="H203" s="16">
        <f t="shared" si="36"/>
        <v>39.073333329999997</v>
      </c>
      <c r="I203" s="23">
        <f t="shared" si="44"/>
        <v>39.585283701559376</v>
      </c>
      <c r="J203" s="16">
        <f t="shared" si="37"/>
        <v>35.46548662156426</v>
      </c>
      <c r="K203" s="16">
        <f t="shared" si="38"/>
        <v>4.1197970799951165</v>
      </c>
      <c r="L203" s="16">
        <f t="shared" si="39"/>
        <v>0</v>
      </c>
      <c r="M203" s="16">
        <f t="shared" si="40"/>
        <v>30.06327769236492</v>
      </c>
      <c r="N203" s="16">
        <f t="shared" si="41"/>
        <v>0.3006327769236492</v>
      </c>
      <c r="O203" s="16">
        <f t="shared" si="42"/>
        <v>0.3006327769236492</v>
      </c>
      <c r="P203" s="16">
        <f>'App MESURE'!T199</f>
        <v>0</v>
      </c>
      <c r="Q203" s="84">
        <v>13.139866464285715</v>
      </c>
      <c r="R203" s="78">
        <f t="shared" si="43"/>
        <v>9.0380066560824632E-2</v>
      </c>
    </row>
    <row r="204" spans="1:18" s="1" customFormat="1" x14ac:dyDescent="0.2">
      <c r="A204" s="17">
        <v>39142</v>
      </c>
      <c r="B204" s="1">
        <f t="shared" si="34"/>
        <v>3</v>
      </c>
      <c r="C204" s="47"/>
      <c r="D204" s="47"/>
      <c r="E204" s="47">
        <v>20.897619049999999</v>
      </c>
      <c r="F204" s="51">
        <v>19.786666669999999</v>
      </c>
      <c r="G204" s="16">
        <f t="shared" si="35"/>
        <v>0</v>
      </c>
      <c r="H204" s="16">
        <f t="shared" si="36"/>
        <v>19.786666669999999</v>
      </c>
      <c r="I204" s="23">
        <f t="shared" si="44"/>
        <v>23.906463749995115</v>
      </c>
      <c r="J204" s="16">
        <f t="shared" si="37"/>
        <v>22.977794560567741</v>
      </c>
      <c r="K204" s="16">
        <f t="shared" si="38"/>
        <v>0.92866918942737442</v>
      </c>
      <c r="L204" s="16">
        <f t="shared" si="39"/>
        <v>0</v>
      </c>
      <c r="M204" s="16">
        <f t="shared" si="40"/>
        <v>29.762644915441271</v>
      </c>
      <c r="N204" s="16">
        <f t="shared" si="41"/>
        <v>0.29762644915441272</v>
      </c>
      <c r="O204" s="16">
        <f t="shared" si="42"/>
        <v>0.29762644915441272</v>
      </c>
      <c r="P204" s="16">
        <f>'App MESURE'!T200</f>
        <v>0</v>
      </c>
      <c r="Q204" s="84">
        <v>13.747629548387097</v>
      </c>
      <c r="R204" s="78">
        <f t="shared" si="43"/>
        <v>8.8581503236264222E-2</v>
      </c>
    </row>
    <row r="205" spans="1:18" s="1" customFormat="1" x14ac:dyDescent="0.2">
      <c r="A205" s="17">
        <v>39173</v>
      </c>
      <c r="B205" s="1">
        <f t="shared" si="34"/>
        <v>4</v>
      </c>
      <c r="C205" s="47"/>
      <c r="D205" s="47"/>
      <c r="E205" s="47">
        <v>60.711904760000003</v>
      </c>
      <c r="F205" s="51">
        <v>57.28</v>
      </c>
      <c r="G205" s="16">
        <f t="shared" si="35"/>
        <v>0.51604085002693301</v>
      </c>
      <c r="H205" s="16">
        <f t="shared" si="36"/>
        <v>56.763959149973068</v>
      </c>
      <c r="I205" s="23">
        <f t="shared" si="44"/>
        <v>57.692628339400443</v>
      </c>
      <c r="J205" s="16">
        <f t="shared" si="37"/>
        <v>48.013227580815467</v>
      </c>
      <c r="K205" s="16">
        <f t="shared" si="38"/>
        <v>9.6794007585849755</v>
      </c>
      <c r="L205" s="16">
        <f t="shared" si="39"/>
        <v>0</v>
      </c>
      <c r="M205" s="16">
        <f t="shared" si="40"/>
        <v>29.465018466286857</v>
      </c>
      <c r="N205" s="16">
        <f t="shared" si="41"/>
        <v>0.29465018466286858</v>
      </c>
      <c r="O205" s="16">
        <f t="shared" si="42"/>
        <v>0.81069103468980153</v>
      </c>
      <c r="P205" s="16">
        <f>'App MESURE'!T201</f>
        <v>0</v>
      </c>
      <c r="Q205" s="84">
        <v>14.318180266666666</v>
      </c>
      <c r="R205" s="78">
        <f t="shared" si="43"/>
        <v>0.65721995372642095</v>
      </c>
    </row>
    <row r="206" spans="1:18" s="1" customFormat="1" x14ac:dyDescent="0.2">
      <c r="A206" s="17">
        <v>39203</v>
      </c>
      <c r="B206" s="1">
        <f t="shared" si="34"/>
        <v>5</v>
      </c>
      <c r="C206" s="47"/>
      <c r="D206" s="47"/>
      <c r="E206" s="47">
        <v>21.992857140000002</v>
      </c>
      <c r="F206" s="51">
        <v>22.193333330000002</v>
      </c>
      <c r="G206" s="16">
        <f t="shared" si="35"/>
        <v>0</v>
      </c>
      <c r="H206" s="16">
        <f t="shared" si="36"/>
        <v>22.193333330000002</v>
      </c>
      <c r="I206" s="23">
        <f t="shared" si="44"/>
        <v>31.872734088584977</v>
      </c>
      <c r="J206" s="16">
        <f t="shared" si="37"/>
        <v>30.675583362369395</v>
      </c>
      <c r="K206" s="16">
        <f t="shared" si="38"/>
        <v>1.1971507262155825</v>
      </c>
      <c r="L206" s="16">
        <f t="shared" si="39"/>
        <v>0</v>
      </c>
      <c r="M206" s="16">
        <f t="shared" si="40"/>
        <v>29.17036828162399</v>
      </c>
      <c r="N206" s="16">
        <f t="shared" si="41"/>
        <v>0.29170368281623993</v>
      </c>
      <c r="O206" s="16">
        <f t="shared" si="42"/>
        <v>0.29170368281623993</v>
      </c>
      <c r="P206" s="16">
        <f>'App MESURE'!T202</f>
        <v>0</v>
      </c>
      <c r="Q206" s="84">
        <v>18.112993709677422</v>
      </c>
      <c r="R206" s="78">
        <f t="shared" si="43"/>
        <v>8.5091038568557514E-2</v>
      </c>
    </row>
    <row r="207" spans="1:18" s="1" customFormat="1" x14ac:dyDescent="0.2">
      <c r="A207" s="17">
        <v>39234</v>
      </c>
      <c r="B207" s="1">
        <f t="shared" si="34"/>
        <v>6</v>
      </c>
      <c r="C207" s="47"/>
      <c r="D207" s="47"/>
      <c r="E207" s="47">
        <v>0.485714286</v>
      </c>
      <c r="F207" s="51">
        <v>0.46666666699999998</v>
      </c>
      <c r="G207" s="16">
        <f t="shared" si="35"/>
        <v>0</v>
      </c>
      <c r="H207" s="16">
        <f t="shared" si="36"/>
        <v>0.46666666699999998</v>
      </c>
      <c r="I207" s="23">
        <f t="shared" si="44"/>
        <v>1.6638173932155824</v>
      </c>
      <c r="J207" s="16">
        <f t="shared" si="37"/>
        <v>1.6636880811759902</v>
      </c>
      <c r="K207" s="16">
        <f t="shared" si="38"/>
        <v>1.2931203959221094E-4</v>
      </c>
      <c r="L207" s="16">
        <f t="shared" si="39"/>
        <v>0</v>
      </c>
      <c r="M207" s="16">
        <f t="shared" si="40"/>
        <v>28.878664598807749</v>
      </c>
      <c r="N207" s="16">
        <f t="shared" si="41"/>
        <v>0.28878664598807752</v>
      </c>
      <c r="O207" s="16">
        <f t="shared" si="42"/>
        <v>0.28878664598807752</v>
      </c>
      <c r="P207" s="16">
        <f>'App MESURE'!T203</f>
        <v>0</v>
      </c>
      <c r="Q207" s="84">
        <v>20.463487733333334</v>
      </c>
      <c r="R207" s="78">
        <f t="shared" si="43"/>
        <v>8.3397726901043204E-2</v>
      </c>
    </row>
    <row r="208" spans="1:18" s="1" customFormat="1" x14ac:dyDescent="0.2">
      <c r="A208" s="17">
        <v>39264</v>
      </c>
      <c r="B208" s="1">
        <f t="shared" si="34"/>
        <v>7</v>
      </c>
      <c r="C208" s="47"/>
      <c r="D208" s="47"/>
      <c r="E208" s="47">
        <v>0.62857142899999996</v>
      </c>
      <c r="F208" s="51">
        <v>0.27333333300000001</v>
      </c>
      <c r="G208" s="16">
        <f t="shared" si="35"/>
        <v>0</v>
      </c>
      <c r="H208" s="16">
        <f t="shared" si="36"/>
        <v>0.27333333300000001</v>
      </c>
      <c r="I208" s="23">
        <f t="shared" si="44"/>
        <v>0.27346264503959222</v>
      </c>
      <c r="J208" s="16">
        <f t="shared" si="37"/>
        <v>0.27346234932532215</v>
      </c>
      <c r="K208" s="16">
        <f t="shared" si="38"/>
        <v>2.9571427007102358E-7</v>
      </c>
      <c r="L208" s="16">
        <f t="shared" si="39"/>
        <v>0</v>
      </c>
      <c r="M208" s="16">
        <f t="shared" si="40"/>
        <v>28.58987795281967</v>
      </c>
      <c r="N208" s="16">
        <f t="shared" si="41"/>
        <v>0.2858987795281967</v>
      </c>
      <c r="O208" s="16">
        <f t="shared" si="42"/>
        <v>0.2858987795281967</v>
      </c>
      <c r="P208" s="16">
        <f>'App MESURE'!T204</f>
        <v>0</v>
      </c>
      <c r="Q208" s="84">
        <v>25.181805032258065</v>
      </c>
      <c r="R208" s="78">
        <f t="shared" si="43"/>
        <v>8.1738112135712429E-2</v>
      </c>
    </row>
    <row r="209" spans="1:18" s="1" customFormat="1" ht="13.5" thickBot="1" x14ac:dyDescent="0.25">
      <c r="A209" s="17">
        <v>39295</v>
      </c>
      <c r="B209" s="4">
        <f t="shared" si="34"/>
        <v>8</v>
      </c>
      <c r="C209" s="48"/>
      <c r="D209" s="48"/>
      <c r="E209" s="48">
        <v>3.0619047620000002</v>
      </c>
      <c r="F209" s="58">
        <v>8.5</v>
      </c>
      <c r="G209" s="25">
        <f t="shared" si="35"/>
        <v>0</v>
      </c>
      <c r="H209" s="25">
        <f t="shared" si="36"/>
        <v>8.5</v>
      </c>
      <c r="I209" s="24">
        <f t="shared" si="44"/>
        <v>8.5000002957142708</v>
      </c>
      <c r="J209" s="25">
        <f t="shared" si="37"/>
        <v>8.4896924526307327</v>
      </c>
      <c r="K209" s="25">
        <f t="shared" si="38"/>
        <v>1.030784308353816E-2</v>
      </c>
      <c r="L209" s="25">
        <f t="shared" si="39"/>
        <v>0</v>
      </c>
      <c r="M209" s="25">
        <f t="shared" si="40"/>
        <v>28.303979173291474</v>
      </c>
      <c r="N209" s="25">
        <f t="shared" si="41"/>
        <v>0.28303979173291477</v>
      </c>
      <c r="O209" s="25">
        <f t="shared" si="42"/>
        <v>0.28303979173291477</v>
      </c>
      <c r="P209" s="25">
        <f>'App MESURE'!T205</f>
        <v>0</v>
      </c>
      <c r="Q209" s="85">
        <v>24.1002914516129</v>
      </c>
      <c r="R209" s="79">
        <f t="shared" si="43"/>
        <v>8.0111523704211762E-2</v>
      </c>
    </row>
    <row r="210" spans="1:18" s="1" customFormat="1" x14ac:dyDescent="0.2">
      <c r="A210" s="17">
        <v>39326</v>
      </c>
      <c r="B210" s="1">
        <f t="shared" si="34"/>
        <v>9</v>
      </c>
      <c r="C210" s="47"/>
      <c r="D210" s="47"/>
      <c r="E210" s="47">
        <v>4.4690476190000004</v>
      </c>
      <c r="F210" s="51">
        <v>3.5133333329999998</v>
      </c>
      <c r="G210" s="16">
        <f t="shared" si="35"/>
        <v>0</v>
      </c>
      <c r="H210" s="16">
        <f t="shared" si="36"/>
        <v>3.5133333329999998</v>
      </c>
      <c r="I210" s="23">
        <f t="shared" si="44"/>
        <v>3.523641176083538</v>
      </c>
      <c r="J210" s="16">
        <f t="shared" si="37"/>
        <v>3.5225514155623836</v>
      </c>
      <c r="K210" s="16">
        <f t="shared" si="38"/>
        <v>1.0897605211543926E-3</v>
      </c>
      <c r="L210" s="16">
        <f t="shared" si="39"/>
        <v>0</v>
      </c>
      <c r="M210" s="16">
        <f t="shared" si="40"/>
        <v>28.020939381558559</v>
      </c>
      <c r="N210" s="16">
        <f t="shared" si="41"/>
        <v>0.28020939381558557</v>
      </c>
      <c r="O210" s="16">
        <f t="shared" si="42"/>
        <v>0.28020939381558557</v>
      </c>
      <c r="P210" s="16">
        <f>'App MESURE'!T206</f>
        <v>0</v>
      </c>
      <c r="Q210" s="84">
        <v>21.306350733333332</v>
      </c>
      <c r="R210" s="78">
        <f t="shared" si="43"/>
        <v>7.8517304382497932E-2</v>
      </c>
    </row>
    <row r="211" spans="1:18" s="1" customFormat="1" x14ac:dyDescent="0.2">
      <c r="A211" s="17">
        <v>39356</v>
      </c>
      <c r="B211" s="1">
        <f t="shared" si="34"/>
        <v>10</v>
      </c>
      <c r="C211" s="47"/>
      <c r="D211" s="47"/>
      <c r="E211" s="47">
        <v>23.733333330000001</v>
      </c>
      <c r="F211" s="51">
        <v>22.48</v>
      </c>
      <c r="G211" s="16">
        <f t="shared" si="35"/>
        <v>0</v>
      </c>
      <c r="H211" s="16">
        <f t="shared" si="36"/>
        <v>22.48</v>
      </c>
      <c r="I211" s="23">
        <f t="shared" si="44"/>
        <v>22.481089760521154</v>
      </c>
      <c r="J211" s="16">
        <f t="shared" si="37"/>
        <v>22.126675228721293</v>
      </c>
      <c r="K211" s="16">
        <f t="shared" si="38"/>
        <v>0.35441453179986127</v>
      </c>
      <c r="L211" s="16">
        <f t="shared" si="39"/>
        <v>0</v>
      </c>
      <c r="M211" s="16">
        <f t="shared" si="40"/>
        <v>27.740729987742974</v>
      </c>
      <c r="N211" s="16">
        <f t="shared" si="41"/>
        <v>0.27740729987742974</v>
      </c>
      <c r="O211" s="16">
        <f t="shared" si="42"/>
        <v>0.27740729987742974</v>
      </c>
      <c r="P211" s="16">
        <f>'App MESURE'!T207</f>
        <v>0</v>
      </c>
      <c r="Q211" s="84">
        <v>19.552391758064509</v>
      </c>
      <c r="R211" s="78">
        <f t="shared" si="43"/>
        <v>7.695481002528623E-2</v>
      </c>
    </row>
    <row r="212" spans="1:18" s="1" customFormat="1" x14ac:dyDescent="0.2">
      <c r="A212" s="17">
        <v>39387</v>
      </c>
      <c r="B212" s="1">
        <f t="shared" si="34"/>
        <v>11</v>
      </c>
      <c r="C212" s="47"/>
      <c r="D212" s="47"/>
      <c r="E212" s="47">
        <v>53.142857139999997</v>
      </c>
      <c r="F212" s="51">
        <v>42.013333330000002</v>
      </c>
      <c r="G212" s="16">
        <f t="shared" si="35"/>
        <v>0</v>
      </c>
      <c r="H212" s="16">
        <f t="shared" si="36"/>
        <v>42.013333330000002</v>
      </c>
      <c r="I212" s="23">
        <f t="shared" si="44"/>
        <v>42.367747861799863</v>
      </c>
      <c r="J212" s="16">
        <f t="shared" si="37"/>
        <v>38.643492988043057</v>
      </c>
      <c r="K212" s="16">
        <f t="shared" si="38"/>
        <v>3.7242548737568058</v>
      </c>
      <c r="L212" s="16">
        <f t="shared" si="39"/>
        <v>0</v>
      </c>
      <c r="M212" s="16">
        <f t="shared" si="40"/>
        <v>27.463322687865542</v>
      </c>
      <c r="N212" s="16">
        <f t="shared" si="41"/>
        <v>0.27463322687865543</v>
      </c>
      <c r="O212" s="16">
        <f t="shared" si="42"/>
        <v>0.27463322687865543</v>
      </c>
      <c r="P212" s="16">
        <f>'App MESURE'!T208</f>
        <v>1.5391132274523682</v>
      </c>
      <c r="Q212" s="84">
        <v>15.536226416666663</v>
      </c>
      <c r="R212" s="78">
        <f t="shared" si="43"/>
        <v>1.5989096718508971</v>
      </c>
    </row>
    <row r="213" spans="1:18" s="1" customFormat="1" x14ac:dyDescent="0.2">
      <c r="A213" s="17">
        <v>39417</v>
      </c>
      <c r="B213" s="1">
        <f t="shared" si="34"/>
        <v>12</v>
      </c>
      <c r="C213" s="47"/>
      <c r="D213" s="47"/>
      <c r="E213" s="47">
        <v>15.04047619</v>
      </c>
      <c r="F213" s="51">
        <v>20.193333330000002</v>
      </c>
      <c r="G213" s="16">
        <f t="shared" si="35"/>
        <v>0</v>
      </c>
      <c r="H213" s="16">
        <f t="shared" si="36"/>
        <v>20.193333330000002</v>
      </c>
      <c r="I213" s="23">
        <f t="shared" si="44"/>
        <v>23.917588203756807</v>
      </c>
      <c r="J213" s="16">
        <f t="shared" si="37"/>
        <v>22.778386984983133</v>
      </c>
      <c r="K213" s="16">
        <f t="shared" si="38"/>
        <v>1.1392012187736746</v>
      </c>
      <c r="L213" s="16">
        <f t="shared" si="39"/>
        <v>0</v>
      </c>
      <c r="M213" s="16">
        <f t="shared" si="40"/>
        <v>27.188689460986886</v>
      </c>
      <c r="N213" s="16">
        <f t="shared" si="41"/>
        <v>0.27188689460986887</v>
      </c>
      <c r="O213" s="16">
        <f t="shared" si="42"/>
        <v>0.27188689460986887</v>
      </c>
      <c r="P213" s="16">
        <f>'App MESURE'!T209</f>
        <v>0</v>
      </c>
      <c r="Q213" s="84">
        <v>12.164780129032255</v>
      </c>
      <c r="R213" s="78">
        <f t="shared" si="43"/>
        <v>7.3922483460597946E-2</v>
      </c>
    </row>
    <row r="214" spans="1:18" s="1" customFormat="1" x14ac:dyDescent="0.2">
      <c r="A214" s="17">
        <v>39448</v>
      </c>
      <c r="B214" s="1">
        <f t="shared" si="34"/>
        <v>1</v>
      </c>
      <c r="C214" s="47"/>
      <c r="D214" s="47"/>
      <c r="E214" s="47">
        <v>56.161904759999999</v>
      </c>
      <c r="F214" s="51">
        <v>43.08</v>
      </c>
      <c r="G214" s="16">
        <f t="shared" si="35"/>
        <v>0</v>
      </c>
      <c r="H214" s="16">
        <f t="shared" si="36"/>
        <v>43.08</v>
      </c>
      <c r="I214" s="23">
        <f t="shared" si="44"/>
        <v>44.219201218773676</v>
      </c>
      <c r="J214" s="16">
        <f t="shared" si="37"/>
        <v>38.073817866254956</v>
      </c>
      <c r="K214" s="16">
        <f t="shared" si="38"/>
        <v>6.1453833525187207</v>
      </c>
      <c r="L214" s="16">
        <f t="shared" si="39"/>
        <v>0</v>
      </c>
      <c r="M214" s="16">
        <f t="shared" si="40"/>
        <v>26.916802566377019</v>
      </c>
      <c r="N214" s="16">
        <f t="shared" si="41"/>
        <v>0.26916802566377018</v>
      </c>
      <c r="O214" s="16">
        <f t="shared" si="42"/>
        <v>0.26916802566377018</v>
      </c>
      <c r="P214" s="16">
        <f>'App MESURE'!T210</f>
        <v>0</v>
      </c>
      <c r="Q214" s="84">
        <v>12.197993112903227</v>
      </c>
      <c r="R214" s="78">
        <f t="shared" si="43"/>
        <v>7.245142603973205E-2</v>
      </c>
    </row>
    <row r="215" spans="1:18" s="1" customFormat="1" x14ac:dyDescent="0.2">
      <c r="A215" s="17">
        <v>39479</v>
      </c>
      <c r="B215" s="1">
        <f t="shared" si="34"/>
        <v>2</v>
      </c>
      <c r="C215" s="47"/>
      <c r="D215" s="47"/>
      <c r="E215" s="47">
        <v>34.985714289999997</v>
      </c>
      <c r="F215" s="51">
        <v>31.946666669999999</v>
      </c>
      <c r="G215" s="16">
        <f t="shared" si="35"/>
        <v>0</v>
      </c>
      <c r="H215" s="16">
        <f t="shared" si="36"/>
        <v>31.946666669999999</v>
      </c>
      <c r="I215" s="23">
        <f t="shared" si="44"/>
        <v>38.09205002251872</v>
      </c>
      <c r="J215" s="16">
        <f t="shared" si="37"/>
        <v>35.010899272783021</v>
      </c>
      <c r="K215" s="16">
        <f t="shared" si="38"/>
        <v>3.0811507497356985</v>
      </c>
      <c r="L215" s="16">
        <f t="shared" si="39"/>
        <v>0</v>
      </c>
      <c r="M215" s="16">
        <f t="shared" si="40"/>
        <v>26.647634540713248</v>
      </c>
      <c r="N215" s="16">
        <f t="shared" si="41"/>
        <v>0.2664763454071325</v>
      </c>
      <c r="O215" s="16">
        <f t="shared" si="42"/>
        <v>0.2664763454071325</v>
      </c>
      <c r="P215" s="16">
        <f>'App MESURE'!T211</f>
        <v>0</v>
      </c>
      <c r="Q215" s="84">
        <v>14.690099293103447</v>
      </c>
      <c r="R215" s="78">
        <f t="shared" si="43"/>
        <v>7.1009642661541389E-2</v>
      </c>
    </row>
    <row r="216" spans="1:18" s="1" customFormat="1" x14ac:dyDescent="0.2">
      <c r="A216" s="17">
        <v>39508</v>
      </c>
      <c r="B216" s="1">
        <f t="shared" si="34"/>
        <v>3</v>
      </c>
      <c r="C216" s="47"/>
      <c r="D216" s="47"/>
      <c r="E216" s="47">
        <v>15.53095238</v>
      </c>
      <c r="F216" s="51">
        <v>14.46</v>
      </c>
      <c r="G216" s="16">
        <f t="shared" si="35"/>
        <v>0</v>
      </c>
      <c r="H216" s="16">
        <f t="shared" si="36"/>
        <v>14.46</v>
      </c>
      <c r="I216" s="23">
        <f t="shared" si="44"/>
        <v>17.541150749735699</v>
      </c>
      <c r="J216" s="16">
        <f t="shared" si="37"/>
        <v>17.190074824821679</v>
      </c>
      <c r="K216" s="16">
        <f t="shared" si="38"/>
        <v>0.35107592491402073</v>
      </c>
      <c r="L216" s="16">
        <f t="shared" si="39"/>
        <v>0</v>
      </c>
      <c r="M216" s="16">
        <f t="shared" si="40"/>
        <v>26.381158195306117</v>
      </c>
      <c r="N216" s="16">
        <f t="shared" si="41"/>
        <v>0.2638115819530612</v>
      </c>
      <c r="O216" s="16">
        <f t="shared" si="42"/>
        <v>0.2638115819530612</v>
      </c>
      <c r="P216" s="16">
        <f>'App MESURE'!T212</f>
        <v>0</v>
      </c>
      <c r="Q216" s="84">
        <v>14.277220741935482</v>
      </c>
      <c r="R216" s="78">
        <f t="shared" si="43"/>
        <v>6.9596550772576732E-2</v>
      </c>
    </row>
    <row r="217" spans="1:18" s="1" customFormat="1" x14ac:dyDescent="0.2">
      <c r="A217" s="17">
        <v>39539</v>
      </c>
      <c r="B217" s="1">
        <f t="shared" si="34"/>
        <v>4</v>
      </c>
      <c r="C217" s="47"/>
      <c r="D217" s="47"/>
      <c r="E217" s="47">
        <v>29.09047619</v>
      </c>
      <c r="F217" s="51">
        <v>17.54666667</v>
      </c>
      <c r="G217" s="16">
        <f t="shared" si="35"/>
        <v>0</v>
      </c>
      <c r="H217" s="16">
        <f t="shared" si="36"/>
        <v>17.54666667</v>
      </c>
      <c r="I217" s="23">
        <f t="shared" si="44"/>
        <v>17.897742594914021</v>
      </c>
      <c r="J217" s="16">
        <f t="shared" si="37"/>
        <v>17.660202498255444</v>
      </c>
      <c r="K217" s="16">
        <f t="shared" si="38"/>
        <v>0.23754009665857723</v>
      </c>
      <c r="L217" s="16">
        <f t="shared" si="39"/>
        <v>0</v>
      </c>
      <c r="M217" s="16">
        <f t="shared" si="40"/>
        <v>26.117346613353057</v>
      </c>
      <c r="N217" s="16">
        <f t="shared" si="41"/>
        <v>0.2611734661335306</v>
      </c>
      <c r="O217" s="16">
        <f t="shared" si="42"/>
        <v>0.2611734661335306</v>
      </c>
      <c r="P217" s="16">
        <f>'App MESURE'!T213</f>
        <v>0</v>
      </c>
      <c r="Q217" s="84">
        <v>17.572693899999994</v>
      </c>
      <c r="R217" s="78">
        <f t="shared" si="43"/>
        <v>6.8211579412202447E-2</v>
      </c>
    </row>
    <row r="218" spans="1:18" s="1" customFormat="1" x14ac:dyDescent="0.2">
      <c r="A218" s="17">
        <v>39569</v>
      </c>
      <c r="B218" s="1">
        <f t="shared" ref="B218:B281" si="45">B206</f>
        <v>5</v>
      </c>
      <c r="C218" s="47"/>
      <c r="D218" s="47"/>
      <c r="E218" s="47">
        <v>24.123809519999998</v>
      </c>
      <c r="F218" s="51">
        <v>14.706666670000001</v>
      </c>
      <c r="G218" s="16">
        <f t="shared" si="35"/>
        <v>0</v>
      </c>
      <c r="H218" s="16">
        <f t="shared" si="36"/>
        <v>14.706666670000001</v>
      </c>
      <c r="I218" s="23">
        <f t="shared" si="44"/>
        <v>14.944206766658578</v>
      </c>
      <c r="J218" s="16">
        <f t="shared" si="37"/>
        <v>14.786040355037761</v>
      </c>
      <c r="K218" s="16">
        <f t="shared" si="38"/>
        <v>0.15816641162081702</v>
      </c>
      <c r="L218" s="16">
        <f t="shared" si="39"/>
        <v>0</v>
      </c>
      <c r="M218" s="16">
        <f t="shared" si="40"/>
        <v>25.856173147219526</v>
      </c>
      <c r="N218" s="16">
        <f t="shared" si="41"/>
        <v>0.25856173147219524</v>
      </c>
      <c r="O218" s="16">
        <f t="shared" si="42"/>
        <v>0.25856173147219524</v>
      </c>
      <c r="P218" s="16">
        <f>'App MESURE'!T214</f>
        <v>0</v>
      </c>
      <c r="Q218" s="84">
        <v>16.648039790322581</v>
      </c>
      <c r="R218" s="78">
        <f t="shared" si="43"/>
        <v>6.6854168981899595E-2</v>
      </c>
    </row>
    <row r="219" spans="1:18" s="1" customFormat="1" x14ac:dyDescent="0.2">
      <c r="A219" s="17">
        <v>39600</v>
      </c>
      <c r="B219" s="1">
        <f t="shared" si="45"/>
        <v>6</v>
      </c>
      <c r="C219" s="47"/>
      <c r="D219" s="47"/>
      <c r="E219" s="47">
        <v>0.49047618999999998</v>
      </c>
      <c r="F219" s="51">
        <v>0.28666666699999999</v>
      </c>
      <c r="G219" s="16">
        <f t="shared" si="35"/>
        <v>0</v>
      </c>
      <c r="H219" s="16">
        <f t="shared" si="36"/>
        <v>0.28666666699999999</v>
      </c>
      <c r="I219" s="23">
        <f t="shared" si="44"/>
        <v>0.444833078620817</v>
      </c>
      <c r="J219" s="16">
        <f t="shared" si="37"/>
        <v>0.44483119881869299</v>
      </c>
      <c r="K219" s="16">
        <f t="shared" si="38"/>
        <v>1.8798021240162832E-6</v>
      </c>
      <c r="L219" s="16">
        <f t="shared" si="39"/>
        <v>0</v>
      </c>
      <c r="M219" s="16">
        <f t="shared" si="40"/>
        <v>25.59761141574733</v>
      </c>
      <c r="N219" s="16">
        <f t="shared" si="41"/>
        <v>0.25597611415747329</v>
      </c>
      <c r="O219" s="16">
        <f t="shared" si="42"/>
        <v>0.25597611415747329</v>
      </c>
      <c r="P219" s="16">
        <f>'App MESURE'!T215</f>
        <v>0</v>
      </c>
      <c r="Q219" s="84">
        <v>22.399067166666669</v>
      </c>
      <c r="R219" s="78">
        <f t="shared" si="43"/>
        <v>6.5523771019159793E-2</v>
      </c>
    </row>
    <row r="220" spans="1:18" s="1" customFormat="1" x14ac:dyDescent="0.2">
      <c r="A220" s="17">
        <v>39630</v>
      </c>
      <c r="B220" s="1">
        <f t="shared" si="45"/>
        <v>7</v>
      </c>
      <c r="C220" s="47"/>
      <c r="D220" s="47"/>
      <c r="E220" s="47">
        <v>0.95952380999999998</v>
      </c>
      <c r="F220" s="51">
        <v>1.1666666670000001</v>
      </c>
      <c r="G220" s="16">
        <f t="shared" si="35"/>
        <v>0</v>
      </c>
      <c r="H220" s="16">
        <f t="shared" si="36"/>
        <v>1.1666666670000001</v>
      </c>
      <c r="I220" s="23">
        <f t="shared" si="44"/>
        <v>1.1666685468021241</v>
      </c>
      <c r="J220" s="16">
        <f t="shared" si="37"/>
        <v>1.1666425519571193</v>
      </c>
      <c r="K220" s="16">
        <f t="shared" si="38"/>
        <v>2.5994845004762013E-5</v>
      </c>
      <c r="L220" s="16">
        <f t="shared" si="39"/>
        <v>0</v>
      </c>
      <c r="M220" s="16">
        <f t="shared" si="40"/>
        <v>25.341635301589857</v>
      </c>
      <c r="N220" s="16">
        <f t="shared" si="41"/>
        <v>0.2534163530158986</v>
      </c>
      <c r="O220" s="16">
        <f t="shared" si="42"/>
        <v>0.2534163530158986</v>
      </c>
      <c r="P220" s="16">
        <f>'App MESURE'!T216</f>
        <v>0</v>
      </c>
      <c r="Q220" s="84">
        <v>24.291950903225803</v>
      </c>
      <c r="R220" s="78">
        <f t="shared" si="43"/>
        <v>6.4219847975878541E-2</v>
      </c>
    </row>
    <row r="221" spans="1:18" s="1" customFormat="1" ht="13.5" thickBot="1" x14ac:dyDescent="0.25">
      <c r="A221" s="17">
        <v>39661</v>
      </c>
      <c r="B221" s="4">
        <f t="shared" si="45"/>
        <v>8</v>
      </c>
      <c r="C221" s="48"/>
      <c r="D221" s="48"/>
      <c r="E221" s="48">
        <v>0.89047619</v>
      </c>
      <c r="F221" s="58">
        <v>0.98666666700000005</v>
      </c>
      <c r="G221" s="25">
        <f t="shared" si="35"/>
        <v>0</v>
      </c>
      <c r="H221" s="25">
        <f t="shared" si="36"/>
        <v>0.98666666700000005</v>
      </c>
      <c r="I221" s="24">
        <f t="shared" si="44"/>
        <v>0.98669266184500481</v>
      </c>
      <c r="J221" s="25">
        <f t="shared" si="37"/>
        <v>0.98667676825390027</v>
      </c>
      <c r="K221" s="25">
        <f t="shared" si="38"/>
        <v>1.5893591104543248E-5</v>
      </c>
      <c r="L221" s="25">
        <f t="shared" si="39"/>
        <v>0</v>
      </c>
      <c r="M221" s="25">
        <f t="shared" si="40"/>
        <v>25.08821894857396</v>
      </c>
      <c r="N221" s="25">
        <f t="shared" si="41"/>
        <v>0.25088218948573959</v>
      </c>
      <c r="O221" s="25">
        <f t="shared" si="42"/>
        <v>0.25088218948573959</v>
      </c>
      <c r="P221" s="25">
        <f>'App MESURE'!T217</f>
        <v>0</v>
      </c>
      <c r="Q221" s="85">
        <v>24.215745580645159</v>
      </c>
      <c r="R221" s="79">
        <f t="shared" si="43"/>
        <v>6.2941873001158541E-2</v>
      </c>
    </row>
    <row r="222" spans="1:18" s="1" customFormat="1" x14ac:dyDescent="0.2">
      <c r="A222" s="17">
        <v>39692</v>
      </c>
      <c r="B222" s="1">
        <f t="shared" si="45"/>
        <v>9</v>
      </c>
      <c r="C222" s="47"/>
      <c r="D222" s="47"/>
      <c r="E222" s="47">
        <v>44.54047619</v>
      </c>
      <c r="F222" s="51">
        <v>42.633333329999999</v>
      </c>
      <c r="G222" s="16">
        <f t="shared" si="35"/>
        <v>0</v>
      </c>
      <c r="H222" s="16">
        <f t="shared" si="36"/>
        <v>42.633333329999999</v>
      </c>
      <c r="I222" s="23">
        <f t="shared" si="44"/>
        <v>42.633349223591104</v>
      </c>
      <c r="J222" s="16">
        <f t="shared" si="37"/>
        <v>40.881492594951354</v>
      </c>
      <c r="K222" s="16">
        <f t="shared" si="38"/>
        <v>1.7518566286397501</v>
      </c>
      <c r="L222" s="16">
        <f t="shared" si="39"/>
        <v>0</v>
      </c>
      <c r="M222" s="16">
        <f t="shared" si="40"/>
        <v>24.83733675908822</v>
      </c>
      <c r="N222" s="16">
        <f t="shared" si="41"/>
        <v>0.24837336759088222</v>
      </c>
      <c r="O222" s="16">
        <f t="shared" si="42"/>
        <v>0.24837336759088222</v>
      </c>
      <c r="P222" s="16">
        <f>'App MESURE'!T218</f>
        <v>2.7102569531839885E-2</v>
      </c>
      <c r="Q222" s="84">
        <v>21.548598266666666</v>
      </c>
      <c r="R222" s="78">
        <f t="shared" si="43"/>
        <v>4.8960766073685484E-2</v>
      </c>
    </row>
    <row r="223" spans="1:18" s="1" customFormat="1" x14ac:dyDescent="0.2">
      <c r="A223" s="17">
        <v>39722</v>
      </c>
      <c r="B223" s="1">
        <f t="shared" si="45"/>
        <v>10</v>
      </c>
      <c r="C223" s="47"/>
      <c r="D223" s="47"/>
      <c r="E223" s="47">
        <v>82.630952379999997</v>
      </c>
      <c r="F223" s="51">
        <v>69.62</v>
      </c>
      <c r="G223" s="16">
        <f t="shared" si="35"/>
        <v>1.0223800696609104</v>
      </c>
      <c r="H223" s="16">
        <f t="shared" si="36"/>
        <v>68.597619930339093</v>
      </c>
      <c r="I223" s="23">
        <f t="shared" si="44"/>
        <v>70.349476558978836</v>
      </c>
      <c r="J223" s="16">
        <f t="shared" si="37"/>
        <v>58.126415749120397</v>
      </c>
      <c r="K223" s="16">
        <f t="shared" si="38"/>
        <v>12.223060809858438</v>
      </c>
      <c r="L223" s="16">
        <f t="shared" si="39"/>
        <v>0</v>
      </c>
      <c r="M223" s="16">
        <f t="shared" si="40"/>
        <v>24.588963391497337</v>
      </c>
      <c r="N223" s="16">
        <f t="shared" si="41"/>
        <v>0.24588963391497337</v>
      </c>
      <c r="O223" s="16">
        <f t="shared" si="42"/>
        <v>1.2682697035758839</v>
      </c>
      <c r="P223" s="16">
        <f>'App MESURE'!T219</f>
        <v>3.9090244517076753E-3</v>
      </c>
      <c r="Q223" s="84">
        <v>16.826956451612904</v>
      </c>
      <c r="R223" s="78">
        <f t="shared" si="43"/>
        <v>1.5986079269153479</v>
      </c>
    </row>
    <row r="224" spans="1:18" s="1" customFormat="1" x14ac:dyDescent="0.2">
      <c r="A224" s="17">
        <v>39753</v>
      </c>
      <c r="B224" s="1">
        <f t="shared" si="45"/>
        <v>11</v>
      </c>
      <c r="C224" s="47"/>
      <c r="D224" s="47"/>
      <c r="E224" s="47">
        <v>84.635714289999996</v>
      </c>
      <c r="F224" s="51">
        <v>67.006666670000001</v>
      </c>
      <c r="G224" s="16">
        <f t="shared" si="35"/>
        <v>0.91514885742787433</v>
      </c>
      <c r="H224" s="16">
        <f t="shared" si="36"/>
        <v>66.091517812572121</v>
      </c>
      <c r="I224" s="23">
        <f t="shared" si="44"/>
        <v>78.31457862243056</v>
      </c>
      <c r="J224" s="16">
        <f t="shared" si="37"/>
        <v>54.151212142386285</v>
      </c>
      <c r="K224" s="16">
        <f t="shared" si="38"/>
        <v>24.163366480044274</v>
      </c>
      <c r="L224" s="16">
        <f t="shared" si="39"/>
        <v>0.1766275588665103</v>
      </c>
      <c r="M224" s="16">
        <f t="shared" si="40"/>
        <v>24.519701316448874</v>
      </c>
      <c r="N224" s="16">
        <f t="shared" si="41"/>
        <v>0.24519701316448875</v>
      </c>
      <c r="O224" s="16">
        <f t="shared" si="42"/>
        <v>1.160345870592363</v>
      </c>
      <c r="P224" s="16">
        <f>'App MESURE'!T220</f>
        <v>9.1080269724788845E-2</v>
      </c>
      <c r="Q224" s="84">
        <v>12.216234400000003</v>
      </c>
      <c r="R224" s="78">
        <f t="shared" si="43"/>
        <v>1.1433289251986947</v>
      </c>
    </row>
    <row r="225" spans="1:18" s="1" customFormat="1" x14ac:dyDescent="0.2">
      <c r="A225" s="17">
        <v>39783</v>
      </c>
      <c r="B225" s="1">
        <f t="shared" si="45"/>
        <v>12</v>
      </c>
      <c r="C225" s="47"/>
      <c r="D225" s="47"/>
      <c r="E225" s="47">
        <v>78.180952379999994</v>
      </c>
      <c r="F225" s="51">
        <v>58.12</v>
      </c>
      <c r="G225" s="16">
        <f t="shared" si="35"/>
        <v>0.55050802543151478</v>
      </c>
      <c r="H225" s="16">
        <f t="shared" si="36"/>
        <v>57.569491974568486</v>
      </c>
      <c r="I225" s="23">
        <f t="shared" si="44"/>
        <v>81.556230895746253</v>
      </c>
      <c r="J225" s="16">
        <f t="shared" si="37"/>
        <v>51.357806888200003</v>
      </c>
      <c r="K225" s="16">
        <f t="shared" si="38"/>
        <v>30.198424007546251</v>
      </c>
      <c r="L225" s="16">
        <f t="shared" si="39"/>
        <v>0.61322219927564858</v>
      </c>
      <c r="M225" s="16">
        <f t="shared" si="40"/>
        <v>24.887726502560032</v>
      </c>
      <c r="N225" s="16">
        <f t="shared" si="41"/>
        <v>0.24887726502560031</v>
      </c>
      <c r="O225" s="16">
        <f t="shared" si="42"/>
        <v>0.79938529045711504</v>
      </c>
      <c r="P225" s="16">
        <f>'App MESURE'!T221</f>
        <v>0</v>
      </c>
      <c r="Q225" s="84">
        <v>10.354313980645159</v>
      </c>
      <c r="R225" s="78">
        <f t="shared" si="43"/>
        <v>0.63901684259920621</v>
      </c>
    </row>
    <row r="226" spans="1:18" s="1" customFormat="1" x14ac:dyDescent="0.2">
      <c r="A226" s="17">
        <v>39814</v>
      </c>
      <c r="B226" s="1">
        <f t="shared" si="45"/>
        <v>1</v>
      </c>
      <c r="C226" s="47"/>
      <c r="D226" s="47"/>
      <c r="E226" s="47">
        <v>89.19761905</v>
      </c>
      <c r="F226" s="51">
        <v>75.013333329999995</v>
      </c>
      <c r="G226" s="16">
        <f t="shared" si="35"/>
        <v>1.2436812195424432</v>
      </c>
      <c r="H226" s="16">
        <f t="shared" si="36"/>
        <v>73.769652110457557</v>
      </c>
      <c r="I226" s="23">
        <f t="shared" si="44"/>
        <v>103.35485391872815</v>
      </c>
      <c r="J226" s="16">
        <f t="shared" si="37"/>
        <v>53.587417526536761</v>
      </c>
      <c r="K226" s="16">
        <f t="shared" si="38"/>
        <v>49.767436392191392</v>
      </c>
      <c r="L226" s="16">
        <f t="shared" si="39"/>
        <v>2.0289047982073156</v>
      </c>
      <c r="M226" s="16">
        <f t="shared" si="40"/>
        <v>26.667754035741744</v>
      </c>
      <c r="N226" s="16">
        <f t="shared" si="41"/>
        <v>0.26667754035741742</v>
      </c>
      <c r="O226" s="16">
        <f t="shared" si="42"/>
        <v>1.5103587598998605</v>
      </c>
      <c r="P226" s="16">
        <f>'App MESURE'!T222</f>
        <v>5.0817317872199792E-3</v>
      </c>
      <c r="Q226" s="84">
        <v>9.5515244838709705</v>
      </c>
      <c r="R226" s="78">
        <f t="shared" si="43"/>
        <v>2.2658589313636228</v>
      </c>
    </row>
    <row r="227" spans="1:18" s="1" customFormat="1" x14ac:dyDescent="0.2">
      <c r="A227" s="17">
        <v>39845</v>
      </c>
      <c r="B227" s="1">
        <f t="shared" si="45"/>
        <v>2</v>
      </c>
      <c r="C227" s="47"/>
      <c r="D227" s="47"/>
      <c r="E227" s="47">
        <v>99.478571430000002</v>
      </c>
      <c r="F227" s="51">
        <v>102.64</v>
      </c>
      <c r="G227" s="16">
        <f t="shared" si="35"/>
        <v>2.3772683218743564</v>
      </c>
      <c r="H227" s="16">
        <f t="shared" si="36"/>
        <v>100.26273167812565</v>
      </c>
      <c r="I227" s="23">
        <f t="shared" si="44"/>
        <v>148.00126327210972</v>
      </c>
      <c r="J227" s="16">
        <f t="shared" si="37"/>
        <v>67.909744272408403</v>
      </c>
      <c r="K227" s="16">
        <f t="shared" si="38"/>
        <v>80.091518999701321</v>
      </c>
      <c r="L227" s="16">
        <f t="shared" si="39"/>
        <v>4.2226422864467708</v>
      </c>
      <c r="M227" s="16">
        <f t="shared" si="40"/>
        <v>30.623718781831098</v>
      </c>
      <c r="N227" s="16">
        <f t="shared" si="41"/>
        <v>0.306237187818311</v>
      </c>
      <c r="O227" s="16">
        <f t="shared" si="42"/>
        <v>2.6835055096926674</v>
      </c>
      <c r="P227" s="16">
        <f>'App MESURE'!T223</f>
        <v>0.35376671287954448</v>
      </c>
      <c r="Q227" s="84">
        <v>12.501755839285716</v>
      </c>
      <c r="R227" s="78">
        <f t="shared" si="43"/>
        <v>5.4276828613762573</v>
      </c>
    </row>
    <row r="228" spans="1:18" s="1" customFormat="1" x14ac:dyDescent="0.2">
      <c r="A228" s="17">
        <v>39873</v>
      </c>
      <c r="B228" s="1">
        <f t="shared" si="45"/>
        <v>3</v>
      </c>
      <c r="C228" s="47"/>
      <c r="D228" s="47"/>
      <c r="E228" s="47">
        <v>73.838095240000001</v>
      </c>
      <c r="F228" s="51">
        <v>73.77333333</v>
      </c>
      <c r="G228" s="16">
        <f t="shared" si="35"/>
        <v>1.1928011034690129</v>
      </c>
      <c r="H228" s="16">
        <f t="shared" si="36"/>
        <v>72.580532226530991</v>
      </c>
      <c r="I228" s="23">
        <f t="shared" si="44"/>
        <v>148.44940893978554</v>
      </c>
      <c r="J228" s="16">
        <f t="shared" si="37"/>
        <v>78.622909554840689</v>
      </c>
      <c r="K228" s="16">
        <f t="shared" si="38"/>
        <v>69.826499384944853</v>
      </c>
      <c r="L228" s="16">
        <f t="shared" si="39"/>
        <v>3.4800391667458732</v>
      </c>
      <c r="M228" s="16">
        <f t="shared" si="40"/>
        <v>33.797520760758658</v>
      </c>
      <c r="N228" s="16">
        <f t="shared" si="41"/>
        <v>0.33797520760758659</v>
      </c>
      <c r="O228" s="16">
        <f t="shared" si="42"/>
        <v>1.5307763110765995</v>
      </c>
      <c r="P228" s="16">
        <f>'App MESURE'!T224</f>
        <v>2.3454146710246049E-3</v>
      </c>
      <c r="Q228" s="84">
        <v>15.296019516129036</v>
      </c>
      <c r="R228" s="78">
        <f t="shared" si="43"/>
        <v>2.3361010050871491</v>
      </c>
    </row>
    <row r="229" spans="1:18" s="1" customFormat="1" x14ac:dyDescent="0.2">
      <c r="A229" s="17">
        <v>39904</v>
      </c>
      <c r="B229" s="1">
        <f t="shared" si="45"/>
        <v>4</v>
      </c>
      <c r="C229" s="47"/>
      <c r="D229" s="47"/>
      <c r="E229" s="47">
        <v>7.2952380950000002</v>
      </c>
      <c r="F229" s="51">
        <v>7.3266666669999996</v>
      </c>
      <c r="G229" s="16">
        <f t="shared" si="35"/>
        <v>0</v>
      </c>
      <c r="H229" s="16">
        <f t="shared" si="36"/>
        <v>7.3266666669999996</v>
      </c>
      <c r="I229" s="23">
        <f t="shared" si="44"/>
        <v>73.673126885198982</v>
      </c>
      <c r="J229" s="16">
        <f t="shared" si="37"/>
        <v>56.184584422327141</v>
      </c>
      <c r="K229" s="16">
        <f t="shared" si="38"/>
        <v>17.488542462871841</v>
      </c>
      <c r="L229" s="16">
        <f t="shared" si="39"/>
        <v>0</v>
      </c>
      <c r="M229" s="16">
        <f t="shared" si="40"/>
        <v>33.459545553151074</v>
      </c>
      <c r="N229" s="16">
        <f t="shared" si="41"/>
        <v>0.33459545553151077</v>
      </c>
      <c r="O229" s="16">
        <f t="shared" si="42"/>
        <v>0.33459545553151077</v>
      </c>
      <c r="P229" s="16">
        <f>'App MESURE'!T225</f>
        <v>0</v>
      </c>
      <c r="Q229" s="84">
        <v>14.361649566666669</v>
      </c>
      <c r="R229" s="78">
        <f t="shared" si="43"/>
        <v>0.11195411886233921</v>
      </c>
    </row>
    <row r="230" spans="1:18" s="1" customFormat="1" x14ac:dyDescent="0.2">
      <c r="A230" s="17">
        <v>39934</v>
      </c>
      <c r="B230" s="1">
        <f t="shared" si="45"/>
        <v>5</v>
      </c>
      <c r="C230" s="47"/>
      <c r="D230" s="47"/>
      <c r="E230" s="47">
        <v>8.5190476190000002</v>
      </c>
      <c r="F230" s="51">
        <v>11.66666667</v>
      </c>
      <c r="G230" s="16">
        <f t="shared" si="35"/>
        <v>0</v>
      </c>
      <c r="H230" s="16">
        <f t="shared" si="36"/>
        <v>11.66666667</v>
      </c>
      <c r="I230" s="23">
        <f t="shared" si="44"/>
        <v>29.155209132871839</v>
      </c>
      <c r="J230" s="16">
        <f t="shared" si="37"/>
        <v>28.382928734302524</v>
      </c>
      <c r="K230" s="16">
        <f t="shared" si="38"/>
        <v>0.77228039856931474</v>
      </c>
      <c r="L230" s="16">
        <f t="shared" si="39"/>
        <v>0</v>
      </c>
      <c r="M230" s="16">
        <f t="shared" si="40"/>
        <v>33.124950097619561</v>
      </c>
      <c r="N230" s="16">
        <f t="shared" si="41"/>
        <v>0.3312495009761956</v>
      </c>
      <c r="O230" s="16">
        <f t="shared" si="42"/>
        <v>0.3312495009761956</v>
      </c>
      <c r="P230" s="16">
        <f>'App MESURE'!T226</f>
        <v>0</v>
      </c>
      <c r="Q230" s="84">
        <v>19.443012903225803</v>
      </c>
      <c r="R230" s="78">
        <f t="shared" si="43"/>
        <v>0.10972623189697861</v>
      </c>
    </row>
    <row r="231" spans="1:18" s="1" customFormat="1" x14ac:dyDescent="0.2">
      <c r="A231" s="17">
        <v>39965</v>
      </c>
      <c r="B231" s="1">
        <f t="shared" si="45"/>
        <v>6</v>
      </c>
      <c r="C231" s="47"/>
      <c r="D231" s="47"/>
      <c r="E231" s="47">
        <v>5.5785714290000001</v>
      </c>
      <c r="F231" s="51">
        <v>12.346666669999999</v>
      </c>
      <c r="G231" s="16">
        <f t="shared" si="35"/>
        <v>0</v>
      </c>
      <c r="H231" s="16">
        <f t="shared" si="36"/>
        <v>12.346666669999999</v>
      </c>
      <c r="I231" s="23">
        <f t="shared" si="44"/>
        <v>13.118947068569314</v>
      </c>
      <c r="J231" s="16">
        <f t="shared" si="37"/>
        <v>13.077575062221813</v>
      </c>
      <c r="K231" s="16">
        <f t="shared" si="38"/>
        <v>4.1372006347501156E-2</v>
      </c>
      <c r="L231" s="16">
        <f t="shared" si="39"/>
        <v>0</v>
      </c>
      <c r="M231" s="16">
        <f t="shared" si="40"/>
        <v>32.793700596643362</v>
      </c>
      <c r="N231" s="16">
        <f t="shared" si="41"/>
        <v>0.3279370059664336</v>
      </c>
      <c r="O231" s="16">
        <f t="shared" si="42"/>
        <v>0.3279370059664336</v>
      </c>
      <c r="P231" s="16">
        <f>'App MESURE'!T227</f>
        <v>0</v>
      </c>
      <c r="Q231" s="84">
        <v>23.453671266666674</v>
      </c>
      <c r="R231" s="78">
        <f t="shared" si="43"/>
        <v>0.10754267988222871</v>
      </c>
    </row>
    <row r="232" spans="1:18" s="1" customFormat="1" x14ac:dyDescent="0.2">
      <c r="A232" s="17">
        <v>39995</v>
      </c>
      <c r="B232" s="1">
        <f t="shared" si="45"/>
        <v>7</v>
      </c>
      <c r="C232" s="47"/>
      <c r="D232" s="47"/>
      <c r="E232" s="47">
        <v>1.94047619</v>
      </c>
      <c r="F232" s="51">
        <v>3.9533333329999998</v>
      </c>
      <c r="G232" s="16">
        <f t="shared" si="35"/>
        <v>0</v>
      </c>
      <c r="H232" s="16">
        <f t="shared" si="36"/>
        <v>3.9533333329999998</v>
      </c>
      <c r="I232" s="23">
        <f t="shared" si="44"/>
        <v>3.9947053393475009</v>
      </c>
      <c r="J232" s="16">
        <f t="shared" si="37"/>
        <v>3.9939114074208355</v>
      </c>
      <c r="K232" s="16">
        <f t="shared" si="38"/>
        <v>7.9393192666543655E-4</v>
      </c>
      <c r="L232" s="16">
        <f t="shared" si="39"/>
        <v>0</v>
      </c>
      <c r="M232" s="16">
        <f t="shared" si="40"/>
        <v>32.465763590676929</v>
      </c>
      <c r="N232" s="16">
        <f t="shared" si="41"/>
        <v>0.32465763590676927</v>
      </c>
      <c r="O232" s="16">
        <f t="shared" si="42"/>
        <v>0.32465763590676927</v>
      </c>
      <c r="P232" s="16">
        <f>'App MESURE'!T228</f>
        <v>0</v>
      </c>
      <c r="Q232" s="84">
        <v>26.257723903225809</v>
      </c>
      <c r="R232" s="78">
        <f t="shared" si="43"/>
        <v>0.10540258055257236</v>
      </c>
    </row>
    <row r="233" spans="1:18" s="1" customFormat="1" ht="13.5" thickBot="1" x14ac:dyDescent="0.25">
      <c r="A233" s="17">
        <v>40026</v>
      </c>
      <c r="B233" s="4">
        <f t="shared" si="45"/>
        <v>8</v>
      </c>
      <c r="C233" s="48"/>
      <c r="D233" s="48"/>
      <c r="E233" s="48">
        <v>1.0642857139999999</v>
      </c>
      <c r="F233" s="58">
        <v>1.1000000000000001</v>
      </c>
      <c r="G233" s="25">
        <f t="shared" si="35"/>
        <v>0</v>
      </c>
      <c r="H233" s="25">
        <f t="shared" si="36"/>
        <v>1.1000000000000001</v>
      </c>
      <c r="I233" s="24">
        <f t="shared" si="44"/>
        <v>1.1007939319266655</v>
      </c>
      <c r="J233" s="25">
        <f t="shared" si="37"/>
        <v>1.1007743904421257</v>
      </c>
      <c r="K233" s="25">
        <f t="shared" si="38"/>
        <v>1.9541484539864484E-5</v>
      </c>
      <c r="L233" s="25">
        <f t="shared" si="39"/>
        <v>0</v>
      </c>
      <c r="M233" s="25">
        <f t="shared" si="40"/>
        <v>32.141105954770161</v>
      </c>
      <c r="N233" s="25">
        <f t="shared" si="41"/>
        <v>0.32141105954770161</v>
      </c>
      <c r="O233" s="25">
        <f t="shared" si="42"/>
        <v>0.32141105954770161</v>
      </c>
      <c r="P233" s="25">
        <f>'App MESURE'!T229</f>
        <v>0</v>
      </c>
      <c r="Q233" s="85">
        <v>25.087893612903226</v>
      </c>
      <c r="R233" s="79">
        <f t="shared" si="43"/>
        <v>0.10330506919957619</v>
      </c>
    </row>
    <row r="234" spans="1:18" s="1" customFormat="1" x14ac:dyDescent="0.2">
      <c r="A234" s="17">
        <v>40057</v>
      </c>
      <c r="B234" s="1">
        <f t="shared" si="45"/>
        <v>9</v>
      </c>
      <c r="C234" s="47"/>
      <c r="D234" s="47"/>
      <c r="E234" s="47">
        <v>87.204761899999994</v>
      </c>
      <c r="F234" s="51">
        <v>71.386666669999997</v>
      </c>
      <c r="G234" s="16">
        <f t="shared" si="35"/>
        <v>1.0948705577517654</v>
      </c>
      <c r="H234" s="16">
        <f t="shared" si="36"/>
        <v>70.291796112248235</v>
      </c>
      <c r="I234" s="23">
        <f t="shared" si="44"/>
        <v>70.291815653732769</v>
      </c>
      <c r="J234" s="16">
        <f t="shared" si="37"/>
        <v>62.581275155456133</v>
      </c>
      <c r="K234" s="16">
        <f t="shared" si="38"/>
        <v>7.7105404982766359</v>
      </c>
      <c r="L234" s="16">
        <f t="shared" si="39"/>
        <v>0</v>
      </c>
      <c r="M234" s="16">
        <f t="shared" si="40"/>
        <v>31.819694895222458</v>
      </c>
      <c r="N234" s="16">
        <f t="shared" si="41"/>
        <v>0.31819694895222461</v>
      </c>
      <c r="O234" s="16">
        <f t="shared" si="42"/>
        <v>1.4130675067039902</v>
      </c>
      <c r="P234" s="16">
        <f>'App MESURE'!T230</f>
        <v>6.541100915857509E-2</v>
      </c>
      <c r="Q234" s="84">
        <v>20.879444466666666</v>
      </c>
      <c r="R234" s="78">
        <f t="shared" si="43"/>
        <v>1.8161780353763752</v>
      </c>
    </row>
    <row r="235" spans="1:18" s="1" customFormat="1" x14ac:dyDescent="0.2">
      <c r="A235" s="17">
        <v>40087</v>
      </c>
      <c r="B235" s="1">
        <f t="shared" si="45"/>
        <v>10</v>
      </c>
      <c r="C235" s="47"/>
      <c r="D235" s="47"/>
      <c r="E235" s="47">
        <v>12.72142857</v>
      </c>
      <c r="F235" s="51">
        <v>11.073333330000001</v>
      </c>
      <c r="G235" s="16">
        <f t="shared" si="35"/>
        <v>0</v>
      </c>
      <c r="H235" s="16">
        <f t="shared" si="36"/>
        <v>11.073333330000001</v>
      </c>
      <c r="I235" s="23">
        <f t="shared" si="44"/>
        <v>18.783873828276636</v>
      </c>
      <c r="J235" s="16">
        <f t="shared" si="37"/>
        <v>18.620178377756297</v>
      </c>
      <c r="K235" s="16">
        <f t="shared" si="38"/>
        <v>0.16369545052033985</v>
      </c>
      <c r="L235" s="16">
        <f t="shared" si="39"/>
        <v>0</v>
      </c>
      <c r="M235" s="16">
        <f t="shared" si="40"/>
        <v>31.501497946270234</v>
      </c>
      <c r="N235" s="16">
        <f t="shared" si="41"/>
        <v>0.31501497946270235</v>
      </c>
      <c r="O235" s="16">
        <f t="shared" si="42"/>
        <v>0.31501497946270235</v>
      </c>
      <c r="P235" s="16">
        <f>'App MESURE'!T231</f>
        <v>0</v>
      </c>
      <c r="Q235" s="84">
        <v>21.276566935483871</v>
      </c>
      <c r="R235" s="78">
        <f t="shared" si="43"/>
        <v>9.9234437285886781E-2</v>
      </c>
    </row>
    <row r="236" spans="1:18" s="1" customFormat="1" x14ac:dyDescent="0.2">
      <c r="A236" s="17">
        <v>40118</v>
      </c>
      <c r="B236" s="1">
        <f t="shared" si="45"/>
        <v>11</v>
      </c>
      <c r="C236" s="47"/>
      <c r="D236" s="47"/>
      <c r="E236" s="47">
        <v>26.15</v>
      </c>
      <c r="F236" s="51">
        <v>16.739999999999998</v>
      </c>
      <c r="G236" s="16">
        <f t="shared" si="35"/>
        <v>0</v>
      </c>
      <c r="H236" s="16">
        <f t="shared" si="36"/>
        <v>16.739999999999998</v>
      </c>
      <c r="I236" s="23">
        <f t="shared" si="44"/>
        <v>16.903695450520338</v>
      </c>
      <c r="J236" s="16">
        <f t="shared" si="37"/>
        <v>16.67169590965301</v>
      </c>
      <c r="K236" s="16">
        <f t="shared" si="38"/>
        <v>0.23199954086732788</v>
      </c>
      <c r="L236" s="16">
        <f t="shared" si="39"/>
        <v>0</v>
      </c>
      <c r="M236" s="16">
        <f t="shared" si="40"/>
        <v>31.186482966807532</v>
      </c>
      <c r="N236" s="16">
        <f t="shared" si="41"/>
        <v>0.31186482966807533</v>
      </c>
      <c r="O236" s="16">
        <f t="shared" si="42"/>
        <v>0.31186482966807533</v>
      </c>
      <c r="P236" s="16">
        <f>'App MESURE'!T232</f>
        <v>0</v>
      </c>
      <c r="Q236" s="84">
        <v>16.518272916666664</v>
      </c>
      <c r="R236" s="78">
        <f t="shared" si="43"/>
        <v>9.7259671983897636E-2</v>
      </c>
    </row>
    <row r="237" spans="1:18" s="1" customFormat="1" x14ac:dyDescent="0.2">
      <c r="A237" s="17">
        <v>40148</v>
      </c>
      <c r="B237" s="1">
        <f t="shared" si="45"/>
        <v>12</v>
      </c>
      <c r="C237" s="47"/>
      <c r="D237" s="47"/>
      <c r="E237" s="47">
        <v>161.67619049999999</v>
      </c>
      <c r="F237" s="51">
        <v>139.68</v>
      </c>
      <c r="G237" s="16">
        <f t="shared" si="35"/>
        <v>3.8971066278097308</v>
      </c>
      <c r="H237" s="16">
        <f t="shared" si="36"/>
        <v>135.78289337219027</v>
      </c>
      <c r="I237" s="23">
        <f t="shared" si="44"/>
        <v>136.01489291305759</v>
      </c>
      <c r="J237" s="16">
        <f t="shared" si="37"/>
        <v>71.210505191669384</v>
      </c>
      <c r="K237" s="16">
        <f t="shared" si="38"/>
        <v>64.80438772138821</v>
      </c>
      <c r="L237" s="16">
        <f t="shared" si="39"/>
        <v>3.1167241484791592</v>
      </c>
      <c r="M237" s="16">
        <f t="shared" si="40"/>
        <v>33.991342285618614</v>
      </c>
      <c r="N237" s="16">
        <f t="shared" si="41"/>
        <v>0.33991342285618614</v>
      </c>
      <c r="O237" s="16">
        <f t="shared" si="42"/>
        <v>4.237020050665917</v>
      </c>
      <c r="P237" s="16">
        <f>'App MESURE'!T233</f>
        <v>0.43702893370091817</v>
      </c>
      <c r="Q237" s="84">
        <v>13.805285</v>
      </c>
      <c r="R237" s="78">
        <f t="shared" si="43"/>
        <v>14.4399324890129</v>
      </c>
    </row>
    <row r="238" spans="1:18" s="1" customFormat="1" x14ac:dyDescent="0.2">
      <c r="A238" s="17">
        <v>40179</v>
      </c>
      <c r="B238" s="1">
        <f t="shared" si="45"/>
        <v>1</v>
      </c>
      <c r="C238" s="47"/>
      <c r="D238" s="47"/>
      <c r="E238" s="47">
        <v>111.29523810000001</v>
      </c>
      <c r="F238" s="51">
        <v>84.213333329999998</v>
      </c>
      <c r="G238" s="16">
        <f t="shared" si="35"/>
        <v>1.6211788549259596</v>
      </c>
      <c r="H238" s="16">
        <f t="shared" si="36"/>
        <v>82.59215447507404</v>
      </c>
      <c r="I238" s="23">
        <f t="shared" si="44"/>
        <v>144.27981804798307</v>
      </c>
      <c r="J238" s="16">
        <f t="shared" si="37"/>
        <v>64.412917920572696</v>
      </c>
      <c r="K238" s="16">
        <f t="shared" si="38"/>
        <v>79.866900127410375</v>
      </c>
      <c r="L238" s="16">
        <f t="shared" si="39"/>
        <v>4.2063926657380906</v>
      </c>
      <c r="M238" s="16">
        <f t="shared" si="40"/>
        <v>37.857821528500523</v>
      </c>
      <c r="N238" s="16">
        <f t="shared" si="41"/>
        <v>0.37857821528500524</v>
      </c>
      <c r="O238" s="16">
        <f t="shared" si="42"/>
        <v>1.9997570702109648</v>
      </c>
      <c r="P238" s="16">
        <f>'App MESURE'!T234</f>
        <v>1.0365429837778188</v>
      </c>
      <c r="Q238" s="84">
        <v>11.619571819354837</v>
      </c>
      <c r="R238" s="78">
        <f t="shared" si="43"/>
        <v>0.92778137630323998</v>
      </c>
    </row>
    <row r="239" spans="1:18" s="1" customFormat="1" x14ac:dyDescent="0.2">
      <c r="A239" s="17">
        <v>40210</v>
      </c>
      <c r="B239" s="1">
        <f t="shared" si="45"/>
        <v>2</v>
      </c>
      <c r="C239" s="47"/>
      <c r="D239" s="47"/>
      <c r="E239" s="47">
        <v>154.3428571</v>
      </c>
      <c r="F239" s="51">
        <v>142.69333330000001</v>
      </c>
      <c r="G239" s="16">
        <f t="shared" si="35"/>
        <v>4.020750779480645</v>
      </c>
      <c r="H239" s="16">
        <f t="shared" si="36"/>
        <v>138.67258252051937</v>
      </c>
      <c r="I239" s="23">
        <f t="shared" si="44"/>
        <v>214.33308998219164</v>
      </c>
      <c r="J239" s="16">
        <f t="shared" si="37"/>
        <v>78.214890170870547</v>
      </c>
      <c r="K239" s="16">
        <f t="shared" si="38"/>
        <v>136.11819981132109</v>
      </c>
      <c r="L239" s="16">
        <f t="shared" si="39"/>
        <v>8.2757848539860639</v>
      </c>
      <c r="M239" s="16">
        <f t="shared" si="40"/>
        <v>45.755028167201587</v>
      </c>
      <c r="N239" s="16">
        <f t="shared" si="41"/>
        <v>0.45755028167201589</v>
      </c>
      <c r="O239" s="16">
        <f t="shared" si="42"/>
        <v>4.4783010611526608</v>
      </c>
      <c r="P239" s="16">
        <f>'App MESURE'!T235</f>
        <v>2.1667722535815646</v>
      </c>
      <c r="Q239" s="84">
        <v>13.879189607142862</v>
      </c>
      <c r="R239" s="78">
        <f t="shared" si="43"/>
        <v>5.3431654282310541</v>
      </c>
    </row>
    <row r="240" spans="1:18" s="1" customFormat="1" x14ac:dyDescent="0.2">
      <c r="A240" s="17">
        <v>40238</v>
      </c>
      <c r="B240" s="1">
        <f t="shared" si="45"/>
        <v>3</v>
      </c>
      <c r="C240" s="47"/>
      <c r="D240" s="47"/>
      <c r="E240" s="47">
        <v>80.626190480000005</v>
      </c>
      <c r="F240" s="51">
        <v>73.926666670000003</v>
      </c>
      <c r="G240" s="16">
        <f t="shared" si="35"/>
        <v>1.1990927309989541</v>
      </c>
      <c r="H240" s="16">
        <f t="shared" si="36"/>
        <v>72.727573939001047</v>
      </c>
      <c r="I240" s="23">
        <f t="shared" si="44"/>
        <v>200.56998889633607</v>
      </c>
      <c r="J240" s="16">
        <f t="shared" si="37"/>
        <v>81.552541875539603</v>
      </c>
      <c r="K240" s="16">
        <f t="shared" si="38"/>
        <v>119.01744702079647</v>
      </c>
      <c r="L240" s="16">
        <f t="shared" si="39"/>
        <v>7.0386637526077607</v>
      </c>
      <c r="M240" s="16">
        <f t="shared" si="40"/>
        <v>52.336141638137335</v>
      </c>
      <c r="N240" s="16">
        <f t="shared" si="41"/>
        <v>0.52336141638137335</v>
      </c>
      <c r="O240" s="16">
        <f t="shared" si="42"/>
        <v>1.7224541473803274</v>
      </c>
      <c r="P240" s="16">
        <f>'App MESURE'!T236</f>
        <v>3.0534693000439237</v>
      </c>
      <c r="Q240" s="84">
        <v>14.755227354838715</v>
      </c>
      <c r="R240" s="78">
        <f t="shared" si="43"/>
        <v>1.7716013366200964</v>
      </c>
    </row>
    <row r="241" spans="1:18" s="1" customFormat="1" x14ac:dyDescent="0.2">
      <c r="A241" s="17">
        <v>40269</v>
      </c>
      <c r="B241" s="1">
        <f t="shared" si="45"/>
        <v>4</v>
      </c>
      <c r="C241" s="47"/>
      <c r="D241" s="47"/>
      <c r="E241" s="47">
        <v>21.69761905</v>
      </c>
      <c r="F241" s="51">
        <v>16.32</v>
      </c>
      <c r="G241" s="16">
        <f t="shared" si="35"/>
        <v>0</v>
      </c>
      <c r="H241" s="16">
        <f t="shared" si="36"/>
        <v>16.32</v>
      </c>
      <c r="I241" s="23">
        <f t="shared" si="44"/>
        <v>128.29878326818871</v>
      </c>
      <c r="J241" s="16">
        <f t="shared" si="37"/>
        <v>83.072872333681659</v>
      </c>
      <c r="K241" s="16">
        <f t="shared" si="38"/>
        <v>45.225910934507056</v>
      </c>
      <c r="L241" s="16">
        <f t="shared" si="39"/>
        <v>1.7003568655536627</v>
      </c>
      <c r="M241" s="16">
        <f t="shared" si="40"/>
        <v>53.51313708730963</v>
      </c>
      <c r="N241" s="16">
        <f t="shared" si="41"/>
        <v>0.53513137087309637</v>
      </c>
      <c r="O241" s="16">
        <f t="shared" si="42"/>
        <v>0.53513137087309637</v>
      </c>
      <c r="P241" s="16">
        <f>'App MESURE'!T237</f>
        <v>1.3994307537113475</v>
      </c>
      <c r="Q241" s="84">
        <v>17.605568333333334</v>
      </c>
      <c r="R241" s="78">
        <f t="shared" si="43"/>
        <v>0.74701342317458186</v>
      </c>
    </row>
    <row r="242" spans="1:18" s="1" customFormat="1" x14ac:dyDescent="0.2">
      <c r="A242" s="17">
        <v>40299</v>
      </c>
      <c r="B242" s="1">
        <f t="shared" si="45"/>
        <v>5</v>
      </c>
      <c r="C242" s="47"/>
      <c r="D242" s="47"/>
      <c r="E242" s="47">
        <v>14.804761900000001</v>
      </c>
      <c r="F242" s="51">
        <v>16.12</v>
      </c>
      <c r="G242" s="16">
        <f t="shared" si="35"/>
        <v>0</v>
      </c>
      <c r="H242" s="16">
        <f t="shared" si="36"/>
        <v>16.12</v>
      </c>
      <c r="I242" s="23">
        <f t="shared" si="44"/>
        <v>59.645554068953395</v>
      </c>
      <c r="J242" s="16">
        <f t="shared" si="37"/>
        <v>52.754961227623319</v>
      </c>
      <c r="K242" s="16">
        <f t="shared" si="38"/>
        <v>6.8905928413300757</v>
      </c>
      <c r="L242" s="16">
        <f t="shared" si="39"/>
        <v>0</v>
      </c>
      <c r="M242" s="16">
        <f t="shared" si="40"/>
        <v>52.978005716436535</v>
      </c>
      <c r="N242" s="16">
        <f t="shared" si="41"/>
        <v>0.52978005716436538</v>
      </c>
      <c r="O242" s="16">
        <f t="shared" si="42"/>
        <v>0.52978005716436538</v>
      </c>
      <c r="P242" s="16">
        <f>'App MESURE'!T238</f>
        <v>0.98351055204965121</v>
      </c>
      <c r="Q242" s="84">
        <v>18.12273482258065</v>
      </c>
      <c r="R242" s="78">
        <f t="shared" si="43"/>
        <v>0.2058713619888464</v>
      </c>
    </row>
    <row r="243" spans="1:18" s="1" customFormat="1" x14ac:dyDescent="0.2">
      <c r="A243" s="17">
        <v>40330</v>
      </c>
      <c r="B243" s="1">
        <f t="shared" si="45"/>
        <v>6</v>
      </c>
      <c r="C243" s="47"/>
      <c r="D243" s="47"/>
      <c r="E243" s="47">
        <v>6.8047619050000003</v>
      </c>
      <c r="F243" s="51">
        <v>5.5266666669999998</v>
      </c>
      <c r="G243" s="16">
        <f t="shared" si="35"/>
        <v>0</v>
      </c>
      <c r="H243" s="16">
        <f t="shared" si="36"/>
        <v>5.5266666669999998</v>
      </c>
      <c r="I243" s="23">
        <f t="shared" si="44"/>
        <v>12.417259508330076</v>
      </c>
      <c r="J243" s="16">
        <f t="shared" si="37"/>
        <v>12.361693515205012</v>
      </c>
      <c r="K243" s="16">
        <f t="shared" si="38"/>
        <v>5.5565993125064495E-2</v>
      </c>
      <c r="L243" s="16">
        <f t="shared" si="39"/>
        <v>0</v>
      </c>
      <c r="M243" s="16">
        <f t="shared" si="40"/>
        <v>52.448225659272168</v>
      </c>
      <c r="N243" s="16">
        <f t="shared" si="41"/>
        <v>0.52448225659272174</v>
      </c>
      <c r="O243" s="16">
        <f t="shared" si="42"/>
        <v>0.52448225659272174</v>
      </c>
      <c r="P243" s="16">
        <f>'App MESURE'!T239</f>
        <v>0</v>
      </c>
      <c r="Q243" s="84">
        <v>20.1825501</v>
      </c>
      <c r="R243" s="78">
        <f t="shared" si="43"/>
        <v>0.27508163748059361</v>
      </c>
    </row>
    <row r="244" spans="1:18" s="1" customFormat="1" x14ac:dyDescent="0.2">
      <c r="A244" s="17">
        <v>40360</v>
      </c>
      <c r="B244" s="1">
        <f t="shared" si="45"/>
        <v>7</v>
      </c>
      <c r="C244" s="47"/>
      <c r="D244" s="47"/>
      <c r="E244" s="47">
        <v>7.19047619</v>
      </c>
      <c r="F244" s="51">
        <v>7.56</v>
      </c>
      <c r="G244" s="16">
        <f t="shared" si="35"/>
        <v>0</v>
      </c>
      <c r="H244" s="16">
        <f t="shared" si="36"/>
        <v>7.56</v>
      </c>
      <c r="I244" s="23">
        <f t="shared" si="44"/>
        <v>7.6155659931250641</v>
      </c>
      <c r="J244" s="16">
        <f t="shared" si="37"/>
        <v>7.6095821330206173</v>
      </c>
      <c r="K244" s="16">
        <f t="shared" si="38"/>
        <v>5.9838601044468476E-3</v>
      </c>
      <c r="L244" s="16">
        <f t="shared" si="39"/>
        <v>0</v>
      </c>
      <c r="M244" s="16">
        <f t="shared" si="40"/>
        <v>51.923743402679449</v>
      </c>
      <c r="N244" s="16">
        <f t="shared" si="41"/>
        <v>0.51923743402679445</v>
      </c>
      <c r="O244" s="16">
        <f t="shared" si="42"/>
        <v>0.51923743402679445</v>
      </c>
      <c r="P244" s="16">
        <f>'App MESURE'!T240</f>
        <v>0</v>
      </c>
      <c r="Q244" s="84">
        <v>25.642812387096772</v>
      </c>
      <c r="R244" s="78">
        <f t="shared" si="43"/>
        <v>0.26960751289472973</v>
      </c>
    </row>
    <row r="245" spans="1:18" s="1" customFormat="1" ht="13.5" thickBot="1" x14ac:dyDescent="0.25">
      <c r="A245" s="17">
        <v>40391</v>
      </c>
      <c r="B245" s="4">
        <f t="shared" si="45"/>
        <v>8</v>
      </c>
      <c r="C245" s="48"/>
      <c r="D245" s="48"/>
      <c r="E245" s="48">
        <v>6.6833333330000002</v>
      </c>
      <c r="F245" s="58">
        <v>8.2933333329999996</v>
      </c>
      <c r="G245" s="25">
        <f t="shared" si="35"/>
        <v>0</v>
      </c>
      <c r="H245" s="25">
        <f t="shared" si="36"/>
        <v>8.2933333329999996</v>
      </c>
      <c r="I245" s="24">
        <f t="shared" si="44"/>
        <v>8.2993171931044465</v>
      </c>
      <c r="J245" s="25">
        <f t="shared" si="37"/>
        <v>8.293544124919249</v>
      </c>
      <c r="K245" s="25">
        <f t="shared" si="38"/>
        <v>5.7730681851975163E-3</v>
      </c>
      <c r="L245" s="25">
        <f t="shared" si="39"/>
        <v>0</v>
      </c>
      <c r="M245" s="25">
        <f t="shared" si="40"/>
        <v>51.404505968652657</v>
      </c>
      <c r="N245" s="25">
        <f t="shared" si="41"/>
        <v>0.51404505968652658</v>
      </c>
      <c r="O245" s="25">
        <f t="shared" si="42"/>
        <v>0.51404505968652658</v>
      </c>
      <c r="P245" s="25">
        <f>'App MESURE'!T241</f>
        <v>0</v>
      </c>
      <c r="Q245" s="85">
        <v>27.781242193548383</v>
      </c>
      <c r="R245" s="79">
        <f t="shared" si="43"/>
        <v>0.2642423233881247</v>
      </c>
    </row>
    <row r="246" spans="1:18" s="1" customFormat="1" x14ac:dyDescent="0.2">
      <c r="A246" s="17">
        <v>40422</v>
      </c>
      <c r="B246" s="1">
        <f t="shared" si="45"/>
        <v>9</v>
      </c>
      <c r="C246" s="47"/>
      <c r="D246" s="47"/>
      <c r="E246" s="47">
        <v>6.2809523809999996</v>
      </c>
      <c r="F246" s="51">
        <v>5.0999999999999996</v>
      </c>
      <c r="G246" s="16">
        <f t="shared" si="35"/>
        <v>0</v>
      </c>
      <c r="H246" s="16">
        <f t="shared" si="36"/>
        <v>5.0999999999999996</v>
      </c>
      <c r="I246" s="23">
        <f t="shared" si="44"/>
        <v>5.1057730681851972</v>
      </c>
      <c r="J246" s="16">
        <f t="shared" si="37"/>
        <v>5.1033099490768885</v>
      </c>
      <c r="K246" s="16">
        <f t="shared" si="38"/>
        <v>2.4631191083086534E-3</v>
      </c>
      <c r="L246" s="16">
        <f t="shared" si="39"/>
        <v>0</v>
      </c>
      <c r="M246" s="16">
        <f t="shared" si="40"/>
        <v>50.890460908966134</v>
      </c>
      <c r="N246" s="16">
        <f t="shared" si="41"/>
        <v>0.5089046090896614</v>
      </c>
      <c r="O246" s="16">
        <f t="shared" si="42"/>
        <v>0.5089046090896614</v>
      </c>
      <c r="P246" s="16">
        <f>'App MESURE'!T242</f>
        <v>1.8927279400199235</v>
      </c>
      <c r="Q246" s="84">
        <v>23.411899766666661</v>
      </c>
      <c r="R246" s="78">
        <f t="shared" si="43"/>
        <v>1.9149670112269257</v>
      </c>
    </row>
    <row r="247" spans="1:18" s="1" customFormat="1" x14ac:dyDescent="0.2">
      <c r="A247" s="17">
        <v>40452</v>
      </c>
      <c r="B247" s="1">
        <f t="shared" si="45"/>
        <v>10</v>
      </c>
      <c r="C247" s="47"/>
      <c r="D247" s="47"/>
      <c r="E247" s="47">
        <v>57.857142860000003</v>
      </c>
      <c r="F247" s="51">
        <v>37.166666669999998</v>
      </c>
      <c r="G247" s="16">
        <f t="shared" si="35"/>
        <v>0</v>
      </c>
      <c r="H247" s="16">
        <f t="shared" si="36"/>
        <v>37.166666669999998</v>
      </c>
      <c r="I247" s="23">
        <f t="shared" si="44"/>
        <v>37.169129789108304</v>
      </c>
      <c r="J247" s="16">
        <f t="shared" si="37"/>
        <v>35.38810302864146</v>
      </c>
      <c r="K247" s="16">
        <f t="shared" si="38"/>
        <v>1.7810267604668439</v>
      </c>
      <c r="L247" s="16">
        <f t="shared" si="39"/>
        <v>0</v>
      </c>
      <c r="M247" s="16">
        <f t="shared" si="40"/>
        <v>50.381556299876472</v>
      </c>
      <c r="N247" s="16">
        <f t="shared" si="41"/>
        <v>0.50381556299876473</v>
      </c>
      <c r="O247" s="16">
        <f t="shared" si="42"/>
        <v>0.50381556299876473</v>
      </c>
      <c r="P247" s="16">
        <f>'App MESURE'!T243</f>
        <v>0.87558328527237461</v>
      </c>
      <c r="Q247" s="84">
        <v>18.449515193548386</v>
      </c>
      <c r="R247" s="78">
        <f t="shared" si="43"/>
        <v>0.13821123932450793</v>
      </c>
    </row>
    <row r="248" spans="1:18" s="1" customFormat="1" x14ac:dyDescent="0.2">
      <c r="A248" s="17">
        <v>40483</v>
      </c>
      <c r="B248" s="1">
        <f t="shared" si="45"/>
        <v>11</v>
      </c>
      <c r="C248" s="47"/>
      <c r="D248" s="47"/>
      <c r="E248" s="47">
        <v>125.6214286</v>
      </c>
      <c r="F248" s="51">
        <v>108.19333330000001</v>
      </c>
      <c r="G248" s="16">
        <f t="shared" si="35"/>
        <v>2.6051346467924588</v>
      </c>
      <c r="H248" s="16">
        <f t="shared" si="36"/>
        <v>105.58819865320754</v>
      </c>
      <c r="I248" s="23">
        <f t="shared" si="44"/>
        <v>107.36922541367439</v>
      </c>
      <c r="J248" s="16">
        <f t="shared" si="37"/>
        <v>67.078335879799994</v>
      </c>
      <c r="K248" s="16">
        <f t="shared" si="38"/>
        <v>40.290889533874392</v>
      </c>
      <c r="L248" s="16">
        <f t="shared" si="39"/>
        <v>1.3433422250134506</v>
      </c>
      <c r="M248" s="16">
        <f t="shared" si="40"/>
        <v>51.221082961891156</v>
      </c>
      <c r="N248" s="16">
        <f t="shared" si="41"/>
        <v>0.51221082961891162</v>
      </c>
      <c r="O248" s="16">
        <f t="shared" si="42"/>
        <v>3.1173454764113702</v>
      </c>
      <c r="P248" s="16">
        <f>'App MESURE'!T244</f>
        <v>3.7802128663555812</v>
      </c>
      <c r="Q248" s="84">
        <v>14.202426183333333</v>
      </c>
      <c r="R248" s="78">
        <f t="shared" si="43"/>
        <v>0.43939317665145072</v>
      </c>
    </row>
    <row r="249" spans="1:18" s="1" customFormat="1" x14ac:dyDescent="0.2">
      <c r="A249" s="17">
        <v>40513</v>
      </c>
      <c r="B249" s="1">
        <f t="shared" si="45"/>
        <v>12</v>
      </c>
      <c r="C249" s="47"/>
      <c r="D249" s="47"/>
      <c r="E249" s="47">
        <v>55.97619048</v>
      </c>
      <c r="F249" s="51">
        <v>54.293333330000003</v>
      </c>
      <c r="G249" s="16">
        <f t="shared" si="35"/>
        <v>0.39349089289608946</v>
      </c>
      <c r="H249" s="16">
        <f t="shared" si="36"/>
        <v>53.899842437103914</v>
      </c>
      <c r="I249" s="23">
        <f t="shared" si="44"/>
        <v>92.847389745964861</v>
      </c>
      <c r="J249" s="16">
        <f t="shared" si="37"/>
        <v>63.7464107632563</v>
      </c>
      <c r="K249" s="16">
        <f t="shared" si="38"/>
        <v>29.100978982708561</v>
      </c>
      <c r="L249" s="16">
        <f t="shared" si="39"/>
        <v>0.53382964770437402</v>
      </c>
      <c r="M249" s="16">
        <f t="shared" si="40"/>
        <v>51.24270177997662</v>
      </c>
      <c r="N249" s="16">
        <f t="shared" si="41"/>
        <v>0.51242701779976618</v>
      </c>
      <c r="O249" s="16">
        <f t="shared" si="42"/>
        <v>0.9059179106958557</v>
      </c>
      <c r="P249" s="16">
        <f>'App MESURE'!T245</f>
        <v>4.1419808105699154</v>
      </c>
      <c r="Q249" s="84">
        <v>14.496762225806451</v>
      </c>
      <c r="R249" s="78">
        <f t="shared" si="43"/>
        <v>10.472103091941309</v>
      </c>
    </row>
    <row r="250" spans="1:18" s="1" customFormat="1" x14ac:dyDescent="0.2">
      <c r="A250" s="17">
        <v>40544</v>
      </c>
      <c r="B250" s="1">
        <f t="shared" si="45"/>
        <v>1</v>
      </c>
      <c r="C250" s="47"/>
      <c r="D250" s="47"/>
      <c r="E250" s="47">
        <v>48.826190480000001</v>
      </c>
      <c r="F250" s="51">
        <v>45.293333330000003</v>
      </c>
      <c r="G250" s="16">
        <f t="shared" si="35"/>
        <v>2.4199727846997494E-2</v>
      </c>
      <c r="H250" s="16">
        <f t="shared" si="36"/>
        <v>45.269133602153005</v>
      </c>
      <c r="I250" s="23">
        <f t="shared" si="44"/>
        <v>73.836282937157193</v>
      </c>
      <c r="J250" s="16">
        <f t="shared" si="37"/>
        <v>51.78743224646572</v>
      </c>
      <c r="K250" s="16">
        <f t="shared" si="38"/>
        <v>22.048850690691474</v>
      </c>
      <c r="L250" s="16">
        <f t="shared" si="39"/>
        <v>2.3656977147125224E-2</v>
      </c>
      <c r="M250" s="16">
        <f t="shared" si="40"/>
        <v>50.753931739323981</v>
      </c>
      <c r="N250" s="16">
        <f t="shared" si="41"/>
        <v>0.50753931739323987</v>
      </c>
      <c r="O250" s="16">
        <f t="shared" si="42"/>
        <v>0.53173904524023741</v>
      </c>
      <c r="P250" s="16">
        <f>'App MESURE'!T246</f>
        <v>2.4642164316048865</v>
      </c>
      <c r="Q250" s="84">
        <v>11.756448129032261</v>
      </c>
      <c r="R250" s="78">
        <f t="shared" si="43"/>
        <v>3.7344688488107454</v>
      </c>
    </row>
    <row r="251" spans="1:18" s="1" customFormat="1" x14ac:dyDescent="0.2">
      <c r="A251" s="17">
        <v>40575</v>
      </c>
      <c r="B251" s="1">
        <f t="shared" si="45"/>
        <v>2</v>
      </c>
      <c r="C251" s="47"/>
      <c r="D251" s="47"/>
      <c r="E251" s="47">
        <v>33.466666670000002</v>
      </c>
      <c r="F251" s="51">
        <v>23.486666670000002</v>
      </c>
      <c r="G251" s="16">
        <f t="shared" si="35"/>
        <v>0</v>
      </c>
      <c r="H251" s="16">
        <f t="shared" si="36"/>
        <v>23.486666670000002</v>
      </c>
      <c r="I251" s="23">
        <f t="shared" si="44"/>
        <v>45.511860383544345</v>
      </c>
      <c r="J251" s="16">
        <f t="shared" si="37"/>
        <v>38.117592725969502</v>
      </c>
      <c r="K251" s="16">
        <f t="shared" si="38"/>
        <v>7.3942676575748436</v>
      </c>
      <c r="L251" s="16">
        <f t="shared" si="39"/>
        <v>0</v>
      </c>
      <c r="M251" s="16">
        <f t="shared" si="40"/>
        <v>50.246392421930743</v>
      </c>
      <c r="N251" s="16">
        <f t="shared" si="41"/>
        <v>0.50246392421930741</v>
      </c>
      <c r="O251" s="16">
        <f t="shared" si="42"/>
        <v>0.50246392421930741</v>
      </c>
      <c r="P251" s="16">
        <f>'App MESURE'!T247</f>
        <v>2.0762334189692235</v>
      </c>
      <c r="Q251" s="84">
        <v>11.155019539285716</v>
      </c>
      <c r="R251" s="78">
        <f t="shared" si="43"/>
        <v>2.4767504226054062</v>
      </c>
    </row>
    <row r="252" spans="1:18" s="1" customFormat="1" x14ac:dyDescent="0.2">
      <c r="A252" s="17">
        <v>40603</v>
      </c>
      <c r="B252" s="1">
        <f t="shared" si="45"/>
        <v>3</v>
      </c>
      <c r="C252" s="47"/>
      <c r="D252" s="47"/>
      <c r="E252" s="47">
        <v>56.211904760000003</v>
      </c>
      <c r="F252" s="51">
        <v>51.206666669999997</v>
      </c>
      <c r="G252" s="16">
        <f t="shared" si="35"/>
        <v>0.26683770100835708</v>
      </c>
      <c r="H252" s="16">
        <f t="shared" si="36"/>
        <v>50.939828968991641</v>
      </c>
      <c r="I252" s="23">
        <f t="shared" si="44"/>
        <v>58.334096626566485</v>
      </c>
      <c r="J252" s="16">
        <f t="shared" si="37"/>
        <v>47.006539862571906</v>
      </c>
      <c r="K252" s="16">
        <f t="shared" si="38"/>
        <v>11.327556763994579</v>
      </c>
      <c r="L252" s="16">
        <f t="shared" si="39"/>
        <v>0</v>
      </c>
      <c r="M252" s="16">
        <f t="shared" si="40"/>
        <v>49.743928497711437</v>
      </c>
      <c r="N252" s="16">
        <f t="shared" si="41"/>
        <v>0.49743928497711437</v>
      </c>
      <c r="O252" s="16">
        <f t="shared" si="42"/>
        <v>0.76427698598547145</v>
      </c>
      <c r="P252" s="16">
        <f>'App MESURE'!T248</f>
        <v>1.9661301315996436</v>
      </c>
      <c r="Q252" s="84">
        <v>13.055605045161291</v>
      </c>
      <c r="R252" s="78">
        <f t="shared" si="43"/>
        <v>1.4444509836226804</v>
      </c>
    </row>
    <row r="253" spans="1:18" s="1" customFormat="1" x14ac:dyDescent="0.2">
      <c r="A253" s="17">
        <v>40634</v>
      </c>
      <c r="B253" s="1">
        <f t="shared" si="45"/>
        <v>4</v>
      </c>
      <c r="C253" s="47"/>
      <c r="D253" s="47"/>
      <c r="E253" s="47">
        <v>55.333333330000002</v>
      </c>
      <c r="F253" s="51">
        <v>65.573333329999997</v>
      </c>
      <c r="G253" s="16">
        <f t="shared" si="35"/>
        <v>0.85633581975761786</v>
      </c>
      <c r="H253" s="16">
        <f t="shared" si="36"/>
        <v>64.716997510242379</v>
      </c>
      <c r="I253" s="23">
        <f t="shared" si="44"/>
        <v>76.044554274236958</v>
      </c>
      <c r="J253" s="16">
        <f t="shared" si="37"/>
        <v>62.843570272560612</v>
      </c>
      <c r="K253" s="16">
        <f t="shared" si="38"/>
        <v>13.200984001676346</v>
      </c>
      <c r="L253" s="16">
        <f t="shared" si="39"/>
        <v>0</v>
      </c>
      <c r="M253" s="16">
        <f t="shared" si="40"/>
        <v>49.246489212734325</v>
      </c>
      <c r="N253" s="16">
        <f t="shared" si="41"/>
        <v>0.49246489212734323</v>
      </c>
      <c r="O253" s="16">
        <f t="shared" si="42"/>
        <v>1.348800711884961</v>
      </c>
      <c r="P253" s="16">
        <f>'App MESURE'!T249</f>
        <v>1.1167619147485977</v>
      </c>
      <c r="Q253" s="84">
        <v>17.939102116666671</v>
      </c>
      <c r="R253" s="78">
        <f t="shared" si="43"/>
        <v>5.3842003376490373E-2</v>
      </c>
    </row>
    <row r="254" spans="1:18" s="1" customFormat="1" x14ac:dyDescent="0.2">
      <c r="A254" s="17">
        <v>40664</v>
      </c>
      <c r="B254" s="1">
        <f t="shared" si="45"/>
        <v>5</v>
      </c>
      <c r="C254" s="47"/>
      <c r="D254" s="47"/>
      <c r="E254" s="47">
        <v>63.997619049999997</v>
      </c>
      <c r="F254" s="51">
        <v>91.82</v>
      </c>
      <c r="G254" s="16">
        <f t="shared" si="35"/>
        <v>1.9332982767820035</v>
      </c>
      <c r="H254" s="16">
        <f t="shared" si="36"/>
        <v>89.886701723217996</v>
      </c>
      <c r="I254" s="23">
        <f t="shared" si="44"/>
        <v>103.08768572489434</v>
      </c>
      <c r="J254" s="16">
        <f t="shared" si="37"/>
        <v>81.71200221232904</v>
      </c>
      <c r="K254" s="16">
        <f t="shared" si="38"/>
        <v>21.375683512565303</v>
      </c>
      <c r="L254" s="16">
        <f t="shared" si="39"/>
        <v>0</v>
      </c>
      <c r="M254" s="16">
        <f t="shared" si="40"/>
        <v>48.75402432060698</v>
      </c>
      <c r="N254" s="16">
        <f t="shared" si="41"/>
        <v>0.48754024320606981</v>
      </c>
      <c r="O254" s="16">
        <f t="shared" si="42"/>
        <v>2.4208385199880733</v>
      </c>
      <c r="P254" s="16">
        <f>'App MESURE'!T250</f>
        <v>2.0657473916006923</v>
      </c>
      <c r="Q254" s="84">
        <v>20.524727225806455</v>
      </c>
      <c r="R254" s="78">
        <f t="shared" si="43"/>
        <v>0.12608970945942349</v>
      </c>
    </row>
    <row r="255" spans="1:18" s="1" customFormat="1" x14ac:dyDescent="0.2">
      <c r="A255" s="17">
        <v>40695</v>
      </c>
      <c r="B255" s="1">
        <f t="shared" si="45"/>
        <v>6</v>
      </c>
      <c r="C255" s="47"/>
      <c r="D255" s="47"/>
      <c r="E255" s="47">
        <v>18.38095238</v>
      </c>
      <c r="F255" s="51">
        <v>15.17333333</v>
      </c>
      <c r="G255" s="16">
        <f t="shared" si="35"/>
        <v>0</v>
      </c>
      <c r="H255" s="16">
        <f t="shared" si="36"/>
        <v>15.17333333</v>
      </c>
      <c r="I255" s="23">
        <f t="shared" si="44"/>
        <v>36.549016842565301</v>
      </c>
      <c r="J255" s="16">
        <f t="shared" si="37"/>
        <v>35.769447854460608</v>
      </c>
      <c r="K255" s="16">
        <f t="shared" si="38"/>
        <v>0.77956898810469255</v>
      </c>
      <c r="L255" s="16">
        <f t="shared" si="39"/>
        <v>0</v>
      </c>
      <c r="M255" s="16">
        <f t="shared" si="40"/>
        <v>48.266484077400911</v>
      </c>
      <c r="N255" s="16">
        <f t="shared" si="41"/>
        <v>0.48266484077400912</v>
      </c>
      <c r="O255" s="16">
        <f t="shared" si="42"/>
        <v>0.48266484077400912</v>
      </c>
      <c r="P255" s="16">
        <f>'App MESURE'!T251</f>
        <v>0.8441252031667803</v>
      </c>
      <c r="Q255" s="84">
        <v>24.238614966666667</v>
      </c>
      <c r="R255" s="78">
        <f t="shared" si="43"/>
        <v>0.13065359358111348</v>
      </c>
    </row>
    <row r="256" spans="1:18" s="1" customFormat="1" x14ac:dyDescent="0.2">
      <c r="A256" s="17">
        <v>40725</v>
      </c>
      <c r="B256" s="1">
        <f t="shared" si="45"/>
        <v>7</v>
      </c>
      <c r="C256" s="47"/>
      <c r="D256" s="47"/>
      <c r="E256" s="47">
        <v>0.876190476</v>
      </c>
      <c r="F256" s="51">
        <v>0.43333333299999999</v>
      </c>
      <c r="G256" s="16">
        <f t="shared" si="35"/>
        <v>0</v>
      </c>
      <c r="H256" s="16">
        <f t="shared" si="36"/>
        <v>0.43333333299999999</v>
      </c>
      <c r="I256" s="23">
        <f t="shared" si="44"/>
        <v>1.2129023211046925</v>
      </c>
      <c r="J256" s="16">
        <f t="shared" si="37"/>
        <v>1.2128706664197733</v>
      </c>
      <c r="K256" s="16">
        <f t="shared" si="38"/>
        <v>3.1654684919280029E-5</v>
      </c>
      <c r="L256" s="16">
        <f t="shared" si="39"/>
        <v>0</v>
      </c>
      <c r="M256" s="16">
        <f t="shared" si="40"/>
        <v>47.783819236626904</v>
      </c>
      <c r="N256" s="16">
        <f t="shared" si="41"/>
        <v>0.47783819236626907</v>
      </c>
      <c r="O256" s="16">
        <f t="shared" si="42"/>
        <v>0.47783819236626907</v>
      </c>
      <c r="P256" s="16">
        <f>'App MESURE'!T252</f>
        <v>0.76547999790279453</v>
      </c>
      <c r="Q256" s="84">
        <v>23.717708451612911</v>
      </c>
      <c r="R256" s="78">
        <f t="shared" si="43"/>
        <v>8.2737808292312337E-2</v>
      </c>
    </row>
    <row r="257" spans="1:18" s="1" customFormat="1" ht="13.5" thickBot="1" x14ac:dyDescent="0.25">
      <c r="A257" s="17">
        <v>40756</v>
      </c>
      <c r="B257" s="4">
        <f t="shared" si="45"/>
        <v>8</v>
      </c>
      <c r="C257" s="48"/>
      <c r="D257" s="48"/>
      <c r="E257" s="48">
        <v>2.5285714289999999</v>
      </c>
      <c r="F257" s="58">
        <v>4.88</v>
      </c>
      <c r="G257" s="25">
        <f t="shared" si="35"/>
        <v>0</v>
      </c>
      <c r="H257" s="25">
        <f t="shared" si="36"/>
        <v>4.88</v>
      </c>
      <c r="I257" s="24">
        <f t="shared" si="44"/>
        <v>4.8800316546849194</v>
      </c>
      <c r="J257" s="25">
        <f t="shared" si="37"/>
        <v>4.8783109478790925</v>
      </c>
      <c r="K257" s="25">
        <f t="shared" si="38"/>
        <v>1.7207068058269215E-3</v>
      </c>
      <c r="L257" s="25">
        <f t="shared" si="39"/>
        <v>0</v>
      </c>
      <c r="M257" s="25">
        <f t="shared" si="40"/>
        <v>47.305981044260633</v>
      </c>
      <c r="N257" s="25">
        <f t="shared" si="41"/>
        <v>0.47305981044260637</v>
      </c>
      <c r="O257" s="25">
        <f t="shared" si="42"/>
        <v>0.47305981044260637</v>
      </c>
      <c r="P257" s="25">
        <f>'App MESURE'!T253</f>
        <v>1.793110680018875</v>
      </c>
      <c r="Q257" s="85">
        <v>25.008173741935487</v>
      </c>
      <c r="R257" s="79">
        <f t="shared" si="43"/>
        <v>1.7425342982690626</v>
      </c>
    </row>
    <row r="258" spans="1:18" s="1" customFormat="1" x14ac:dyDescent="0.2">
      <c r="A258" s="17">
        <v>40787</v>
      </c>
      <c r="B258" s="1">
        <f t="shared" si="45"/>
        <v>9</v>
      </c>
      <c r="C258" s="47"/>
      <c r="D258" s="47"/>
      <c r="E258" s="47">
        <v>4.7547619049999996</v>
      </c>
      <c r="F258" s="51">
        <v>2.64</v>
      </c>
      <c r="G258" s="16">
        <f t="shared" si="35"/>
        <v>0</v>
      </c>
      <c r="H258" s="16">
        <f t="shared" si="36"/>
        <v>2.64</v>
      </c>
      <c r="I258" s="23">
        <f t="shared" si="44"/>
        <v>2.641720706805827</v>
      </c>
      <c r="J258" s="16">
        <f t="shared" si="37"/>
        <v>2.6413220298336237</v>
      </c>
      <c r="K258" s="16">
        <f t="shared" si="38"/>
        <v>3.9867697220330456E-4</v>
      </c>
      <c r="L258" s="16">
        <f t="shared" si="39"/>
        <v>0</v>
      </c>
      <c r="M258" s="16">
        <f t="shared" si="40"/>
        <v>46.832921233818027</v>
      </c>
      <c r="N258" s="16">
        <f t="shared" si="41"/>
        <v>0.46832921233818026</v>
      </c>
      <c r="O258" s="16">
        <f t="shared" si="42"/>
        <v>0.46832921233818026</v>
      </c>
      <c r="P258" s="16">
        <f>'App MESURE'!T254</f>
        <v>3.4761180726681697</v>
      </c>
      <c r="Q258" s="84">
        <v>22.308704633333331</v>
      </c>
      <c r="R258" s="78">
        <f t="shared" si="43"/>
        <v>9.0467938283251783</v>
      </c>
    </row>
    <row r="259" spans="1:18" s="1" customFormat="1" x14ac:dyDescent="0.2">
      <c r="A259" s="17">
        <v>40817</v>
      </c>
      <c r="B259" s="1">
        <f t="shared" si="45"/>
        <v>10</v>
      </c>
      <c r="C259" s="47"/>
      <c r="D259" s="47"/>
      <c r="E259" s="47">
        <v>51.485714289999997</v>
      </c>
      <c r="F259" s="51">
        <v>31.40666667</v>
      </c>
      <c r="G259" s="16">
        <f t="shared" si="35"/>
        <v>0</v>
      </c>
      <c r="H259" s="16">
        <f t="shared" si="36"/>
        <v>31.40666667</v>
      </c>
      <c r="I259" s="23">
        <f t="shared" si="44"/>
        <v>31.407065346972203</v>
      </c>
      <c r="J259" s="16">
        <f t="shared" si="37"/>
        <v>30.576533235826187</v>
      </c>
      <c r="K259" s="16">
        <f t="shared" si="38"/>
        <v>0.83053211114601666</v>
      </c>
      <c r="L259" s="16">
        <f t="shared" si="39"/>
        <v>0</v>
      </c>
      <c r="M259" s="16">
        <f t="shared" si="40"/>
        <v>46.364592021479844</v>
      </c>
      <c r="N259" s="16">
        <f t="shared" si="41"/>
        <v>0.46364592021479845</v>
      </c>
      <c r="O259" s="16">
        <f t="shared" si="42"/>
        <v>0.46364592021479845</v>
      </c>
      <c r="P259" s="16">
        <f>'App MESURE'!T255</f>
        <v>4.2048969747811045</v>
      </c>
      <c r="Q259" s="84">
        <v>20.505768774193552</v>
      </c>
      <c r="R259" s="78">
        <f t="shared" si="43"/>
        <v>13.996959453293499</v>
      </c>
    </row>
    <row r="260" spans="1:18" s="1" customFormat="1" x14ac:dyDescent="0.2">
      <c r="A260" s="17">
        <v>40848</v>
      </c>
      <c r="B260" s="1">
        <f t="shared" si="45"/>
        <v>11</v>
      </c>
      <c r="C260" s="47"/>
      <c r="D260" s="47"/>
      <c r="E260" s="47">
        <v>108.9666667</v>
      </c>
      <c r="F260" s="51">
        <v>95.74</v>
      </c>
      <c r="G260" s="16">
        <f t="shared" si="35"/>
        <v>2.0941450953367191</v>
      </c>
      <c r="H260" s="16">
        <f t="shared" si="36"/>
        <v>93.645854904663281</v>
      </c>
      <c r="I260" s="23">
        <f t="shared" si="44"/>
        <v>94.476387015809294</v>
      </c>
      <c r="J260" s="16">
        <f t="shared" si="37"/>
        <v>64.339908855892162</v>
      </c>
      <c r="K260" s="16">
        <f t="shared" si="38"/>
        <v>30.136478159917132</v>
      </c>
      <c r="L260" s="16">
        <f t="shared" si="39"/>
        <v>0.60874084595843025</v>
      </c>
      <c r="M260" s="16">
        <f t="shared" si="40"/>
        <v>46.509686947223472</v>
      </c>
      <c r="N260" s="16">
        <f t="shared" si="41"/>
        <v>0.46509686947223472</v>
      </c>
      <c r="O260" s="16">
        <f t="shared" si="42"/>
        <v>2.5592419648089537</v>
      </c>
      <c r="P260" s="16">
        <f>'App MESURE'!T256</f>
        <v>2.212551774760132</v>
      </c>
      <c r="Q260" s="84">
        <v>14.527479033333332</v>
      </c>
      <c r="R260" s="78">
        <f t="shared" si="43"/>
        <v>0.12019408787608814</v>
      </c>
    </row>
    <row r="261" spans="1:18" s="1" customFormat="1" x14ac:dyDescent="0.2">
      <c r="A261" s="17">
        <v>40878</v>
      </c>
      <c r="B261" s="1">
        <f t="shared" si="45"/>
        <v>12</v>
      </c>
      <c r="C261" s="47"/>
      <c r="D261" s="47"/>
      <c r="E261" s="47">
        <v>7.4761904760000002</v>
      </c>
      <c r="F261" s="51">
        <v>8.9066666669999996</v>
      </c>
      <c r="G261" s="16">
        <f t="shared" si="35"/>
        <v>0</v>
      </c>
      <c r="H261" s="16">
        <f t="shared" si="36"/>
        <v>8.9066666669999996</v>
      </c>
      <c r="I261" s="23">
        <f t="shared" si="44"/>
        <v>38.434403980958699</v>
      </c>
      <c r="J261" s="16">
        <f t="shared" si="37"/>
        <v>33.802666258184395</v>
      </c>
      <c r="K261" s="16">
        <f t="shared" si="38"/>
        <v>4.6317377227743037</v>
      </c>
      <c r="L261" s="16">
        <f t="shared" si="39"/>
        <v>0</v>
      </c>
      <c r="M261" s="16">
        <f t="shared" si="40"/>
        <v>46.044590077751238</v>
      </c>
      <c r="N261" s="16">
        <f t="shared" si="41"/>
        <v>0.46044590077751241</v>
      </c>
      <c r="O261" s="16">
        <f t="shared" si="42"/>
        <v>0.46044590077751241</v>
      </c>
      <c r="P261" s="16">
        <f>'App MESURE'!T257</f>
        <v>0.81791013474545171</v>
      </c>
      <c r="Q261" s="84">
        <v>11.421207467741933</v>
      </c>
      <c r="R261" s="78">
        <f t="shared" si="43"/>
        <v>0.12778067856628564</v>
      </c>
    </row>
    <row r="262" spans="1:18" s="1" customFormat="1" x14ac:dyDescent="0.2">
      <c r="A262" s="17">
        <v>40909</v>
      </c>
      <c r="B262" s="1">
        <f t="shared" si="45"/>
        <v>1</v>
      </c>
      <c r="C262" s="47"/>
      <c r="D262" s="47"/>
      <c r="E262" s="47">
        <v>24.31666667</v>
      </c>
      <c r="F262" s="51">
        <v>20.91333333</v>
      </c>
      <c r="G262" s="16">
        <f t="shared" ref="G262:G325" si="46">IF((F262-$J$2)&gt;0,$I$2*(F262-$J$2),0)</f>
        <v>0</v>
      </c>
      <c r="H262" s="16">
        <f t="shared" ref="H262:H325" si="47">F262-G262</f>
        <v>20.91333333</v>
      </c>
      <c r="I262" s="23">
        <f t="shared" si="44"/>
        <v>25.545071052774304</v>
      </c>
      <c r="J262" s="16">
        <f t="shared" si="37"/>
        <v>23.860184381340229</v>
      </c>
      <c r="K262" s="16">
        <f t="shared" si="38"/>
        <v>1.6848866714340751</v>
      </c>
      <c r="L262" s="16">
        <f t="shared" si="39"/>
        <v>0</v>
      </c>
      <c r="M262" s="16">
        <f t="shared" si="40"/>
        <v>45.584144176973723</v>
      </c>
      <c r="N262" s="16">
        <f t="shared" si="41"/>
        <v>0.45584144176973723</v>
      </c>
      <c r="O262" s="16">
        <f t="shared" si="42"/>
        <v>0.45584144176973723</v>
      </c>
      <c r="P262" s="16">
        <f>'App MESURE'!T258</f>
        <v>1.0066586273790175</v>
      </c>
      <c r="Q262" s="84">
        <v>10.509951725806451</v>
      </c>
      <c r="R262" s="78">
        <f t="shared" si="43"/>
        <v>0.30339957196252831</v>
      </c>
    </row>
    <row r="263" spans="1:18" s="1" customFormat="1" x14ac:dyDescent="0.2">
      <c r="A263" s="17">
        <v>40940</v>
      </c>
      <c r="B263" s="1">
        <f t="shared" si="45"/>
        <v>2</v>
      </c>
      <c r="C263" s="47"/>
      <c r="D263" s="47"/>
      <c r="E263" s="47">
        <v>8.7309523809999998</v>
      </c>
      <c r="F263" s="51">
        <v>6.7733333330000001</v>
      </c>
      <c r="G263" s="16">
        <f t="shared" si="46"/>
        <v>0</v>
      </c>
      <c r="H263" s="16">
        <f t="shared" si="47"/>
        <v>6.7733333330000001</v>
      </c>
      <c r="I263" s="23">
        <f t="shared" si="44"/>
        <v>8.4582200044340752</v>
      </c>
      <c r="J263" s="16">
        <f t="shared" ref="J263:J326" si="48">I263/SQRT(1+(I263/($K$2*(300+(25*Q263)+0.05*(Q263)^3)))^2)</f>
        <v>8.3804689652393289</v>
      </c>
      <c r="K263" s="16">
        <f t="shared" ref="K263:K326" si="49">I263-J263</f>
        <v>7.7751039194746241E-2</v>
      </c>
      <c r="L263" s="16">
        <f t="shared" ref="L263:L326" si="50">IF(K263&gt;$N$2,(K263-$N$2)/$L$2,0)</f>
        <v>0</v>
      </c>
      <c r="M263" s="16">
        <f t="shared" ref="M263:M326" si="51">L263+M262-N262</f>
        <v>45.128302735203988</v>
      </c>
      <c r="N263" s="16">
        <f t="shared" ref="N263:N326" si="52">$M$2*M263</f>
        <v>0.4512830273520399</v>
      </c>
      <c r="O263" s="16">
        <f t="shared" ref="O263:O326" si="53">N263+G263</f>
        <v>0.4512830273520399</v>
      </c>
      <c r="P263" s="16">
        <f>'App MESURE'!T259</f>
        <v>0.55575945053216591</v>
      </c>
      <c r="Q263" s="84">
        <v>9.3777128655172408</v>
      </c>
      <c r="R263" s="78">
        <f t="shared" ref="R263:R326" si="54">(P263-O263)^2</f>
        <v>1.0915323000512771E-2</v>
      </c>
    </row>
    <row r="264" spans="1:18" s="1" customFormat="1" x14ac:dyDescent="0.2">
      <c r="A264" s="17">
        <v>40969</v>
      </c>
      <c r="B264" s="1">
        <f t="shared" si="45"/>
        <v>3</v>
      </c>
      <c r="C264" s="47"/>
      <c r="D264" s="47"/>
      <c r="E264" s="47">
        <v>13.94761905</v>
      </c>
      <c r="F264" s="51">
        <v>13.54</v>
      </c>
      <c r="G264" s="16">
        <f t="shared" si="46"/>
        <v>0</v>
      </c>
      <c r="H264" s="16">
        <f t="shared" si="47"/>
        <v>13.54</v>
      </c>
      <c r="I264" s="23">
        <f t="shared" ref="I264:I327" si="55">H264+K263-L263</f>
        <v>13.617751039194745</v>
      </c>
      <c r="J264" s="16">
        <f t="shared" si="48"/>
        <v>13.479687797772423</v>
      </c>
      <c r="K264" s="16">
        <f t="shared" si="49"/>
        <v>0.13806324142232285</v>
      </c>
      <c r="L264" s="16">
        <f t="shared" si="50"/>
        <v>0</v>
      </c>
      <c r="M264" s="16">
        <f t="shared" si="51"/>
        <v>44.677019707851947</v>
      </c>
      <c r="N264" s="16">
        <f t="shared" si="52"/>
        <v>0.4467701970785195</v>
      </c>
      <c r="O264" s="16">
        <f t="shared" si="53"/>
        <v>0.4467701970785195</v>
      </c>
      <c r="P264" s="16">
        <f>'App MESURE'!T260</f>
        <v>8.3888218948251464E-2</v>
      </c>
      <c r="Q264" s="84">
        <v>15.633821516129029</v>
      </c>
      <c r="R264" s="78">
        <f t="shared" si="54"/>
        <v>0.13168333005173632</v>
      </c>
    </row>
    <row r="265" spans="1:18" s="1" customFormat="1" x14ac:dyDescent="0.2">
      <c r="A265" s="17">
        <v>41000</v>
      </c>
      <c r="B265" s="1">
        <f t="shared" si="45"/>
        <v>4</v>
      </c>
      <c r="C265" s="47"/>
      <c r="D265" s="47"/>
      <c r="E265" s="47">
        <v>75.840476190000004</v>
      </c>
      <c r="F265" s="51">
        <v>66.533333330000005</v>
      </c>
      <c r="G265" s="16">
        <f t="shared" si="46"/>
        <v>0.89572687736285472</v>
      </c>
      <c r="H265" s="16">
        <f t="shared" si="47"/>
        <v>65.637606452637144</v>
      </c>
      <c r="I265" s="23">
        <f t="shared" si="55"/>
        <v>65.775669694059474</v>
      </c>
      <c r="J265" s="16">
        <f t="shared" si="48"/>
        <v>51.243352289160498</v>
      </c>
      <c r="K265" s="16">
        <f t="shared" si="49"/>
        <v>14.532317404898976</v>
      </c>
      <c r="L265" s="16">
        <f t="shared" si="50"/>
        <v>0</v>
      </c>
      <c r="M265" s="16">
        <f t="shared" si="51"/>
        <v>44.230249510773426</v>
      </c>
      <c r="N265" s="16">
        <f t="shared" si="52"/>
        <v>0.44230249510773428</v>
      </c>
      <c r="O265" s="16">
        <f t="shared" si="53"/>
        <v>1.338029372470589</v>
      </c>
      <c r="P265" s="16">
        <f>'App MESURE'!T261</f>
        <v>0.75499397053426309</v>
      </c>
      <c r="Q265" s="84">
        <v>13.481137033333331</v>
      </c>
      <c r="R265" s="78">
        <f t="shared" si="54"/>
        <v>0.33993027991105307</v>
      </c>
    </row>
    <row r="266" spans="1:18" s="1" customFormat="1" x14ac:dyDescent="0.2">
      <c r="A266" s="17">
        <v>41030</v>
      </c>
      <c r="B266" s="1">
        <f t="shared" si="45"/>
        <v>5</v>
      </c>
      <c r="C266" s="47"/>
      <c r="D266" s="47"/>
      <c r="E266" s="47">
        <v>2.3809523810000002</v>
      </c>
      <c r="F266" s="51">
        <v>2.306666667</v>
      </c>
      <c r="G266" s="16">
        <f t="shared" si="46"/>
        <v>0</v>
      </c>
      <c r="H266" s="16">
        <f t="shared" si="47"/>
        <v>2.306666667</v>
      </c>
      <c r="I266" s="23">
        <f t="shared" si="55"/>
        <v>16.838984071898977</v>
      </c>
      <c r="J266" s="16">
        <f t="shared" si="48"/>
        <v>16.716848507804233</v>
      </c>
      <c r="K266" s="16">
        <f t="shared" si="49"/>
        <v>0.12213556409474435</v>
      </c>
      <c r="L266" s="16">
        <f t="shared" si="50"/>
        <v>0</v>
      </c>
      <c r="M266" s="16">
        <f t="shared" si="51"/>
        <v>43.787947015665694</v>
      </c>
      <c r="N266" s="16">
        <f t="shared" si="52"/>
        <v>0.43787947015665696</v>
      </c>
      <c r="O266" s="16">
        <f t="shared" si="53"/>
        <v>0.43787947015665696</v>
      </c>
      <c r="P266" s="16">
        <f>'App MESURE'!T262</f>
        <v>0.57673150526922878</v>
      </c>
      <c r="Q266" s="84">
        <v>21.044629419354841</v>
      </c>
      <c r="R266" s="78">
        <f t="shared" si="54"/>
        <v>1.9279887654902877E-2</v>
      </c>
    </row>
    <row r="267" spans="1:18" s="1" customFormat="1" x14ac:dyDescent="0.2">
      <c r="A267" s="17">
        <v>41061</v>
      </c>
      <c r="B267" s="1">
        <f t="shared" si="45"/>
        <v>6</v>
      </c>
      <c r="C267" s="47"/>
      <c r="D267" s="47"/>
      <c r="E267" s="47">
        <v>4.8833333330000004</v>
      </c>
      <c r="F267" s="51">
        <v>5.2266666669999999</v>
      </c>
      <c r="G267" s="16">
        <f t="shared" si="46"/>
        <v>0</v>
      </c>
      <c r="H267" s="16">
        <f t="shared" si="47"/>
        <v>5.2266666669999999</v>
      </c>
      <c r="I267" s="23">
        <f t="shared" si="55"/>
        <v>5.3488022310947443</v>
      </c>
      <c r="J267" s="16">
        <f t="shared" si="48"/>
        <v>5.3456854727737024</v>
      </c>
      <c r="K267" s="16">
        <f t="shared" si="49"/>
        <v>3.116758321041857E-3</v>
      </c>
      <c r="L267" s="16">
        <f t="shared" si="50"/>
        <v>0</v>
      </c>
      <c r="M267" s="16">
        <f t="shared" si="51"/>
        <v>43.350067545509035</v>
      </c>
      <c r="N267" s="16">
        <f t="shared" si="52"/>
        <v>0.43350067545509036</v>
      </c>
      <c r="O267" s="16">
        <f t="shared" si="53"/>
        <v>0.43350067545509036</v>
      </c>
      <c r="P267" s="16">
        <f>'App MESURE'!T263</f>
        <v>0.2621506842132858</v>
      </c>
      <c r="Q267" s="84">
        <v>22.729258333333334</v>
      </c>
      <c r="R267" s="78">
        <f t="shared" si="54"/>
        <v>2.9360819498566497E-2</v>
      </c>
    </row>
    <row r="268" spans="1:18" s="1" customFormat="1" x14ac:dyDescent="0.2">
      <c r="A268" s="17">
        <v>41091</v>
      </c>
      <c r="B268" s="1">
        <f t="shared" si="45"/>
        <v>7</v>
      </c>
      <c r="C268" s="47"/>
      <c r="D268" s="47"/>
      <c r="E268" s="47">
        <v>1.8</v>
      </c>
      <c r="F268" s="51">
        <v>1.586666667</v>
      </c>
      <c r="G268" s="16">
        <f t="shared" si="46"/>
        <v>0</v>
      </c>
      <c r="H268" s="16">
        <f t="shared" si="47"/>
        <v>1.586666667</v>
      </c>
      <c r="I268" s="23">
        <f t="shared" si="55"/>
        <v>1.5897834253210419</v>
      </c>
      <c r="J268" s="16">
        <f t="shared" si="48"/>
        <v>1.5897241344159196</v>
      </c>
      <c r="K268" s="16">
        <f t="shared" si="49"/>
        <v>5.9290905122244553E-5</v>
      </c>
      <c r="L268" s="16">
        <f t="shared" si="50"/>
        <v>0</v>
      </c>
      <c r="M268" s="16">
        <f t="shared" si="51"/>
        <v>42.916566870053941</v>
      </c>
      <c r="N268" s="16">
        <f t="shared" si="52"/>
        <v>0.4291656687005394</v>
      </c>
      <c r="O268" s="16">
        <f t="shared" si="53"/>
        <v>0.4291656687005394</v>
      </c>
      <c r="P268" s="16">
        <f>'App MESURE'!T264</f>
        <v>0</v>
      </c>
      <c r="Q268" s="84">
        <v>25.035806935483873</v>
      </c>
      <c r="R268" s="78">
        <f t="shared" si="54"/>
        <v>0.18418317119118116</v>
      </c>
    </row>
    <row r="269" spans="1:18" s="1" customFormat="1" ht="13.5" thickBot="1" x14ac:dyDescent="0.25">
      <c r="A269" s="17">
        <v>41122</v>
      </c>
      <c r="B269" s="4">
        <f t="shared" si="45"/>
        <v>8</v>
      </c>
      <c r="C269" s="48"/>
      <c r="D269" s="48"/>
      <c r="E269" s="48">
        <v>3.19047619</v>
      </c>
      <c r="F269" s="58">
        <v>4.2733333330000001</v>
      </c>
      <c r="G269" s="25">
        <f t="shared" si="46"/>
        <v>0</v>
      </c>
      <c r="H269" s="25">
        <f t="shared" si="47"/>
        <v>4.2733333330000001</v>
      </c>
      <c r="I269" s="24">
        <f t="shared" si="55"/>
        <v>4.2733926239051225</v>
      </c>
      <c r="J269" s="25">
        <f t="shared" si="48"/>
        <v>4.272464872370394</v>
      </c>
      <c r="K269" s="25">
        <f t="shared" si="49"/>
        <v>9.2775153472857141E-4</v>
      </c>
      <c r="L269" s="25">
        <f t="shared" si="50"/>
        <v>0</v>
      </c>
      <c r="M269" s="25">
        <f t="shared" si="51"/>
        <v>42.4874012013534</v>
      </c>
      <c r="N269" s="25">
        <f t="shared" si="52"/>
        <v>0.42487401201353403</v>
      </c>
      <c r="O269" s="25">
        <f t="shared" si="53"/>
        <v>0.42487401201353403</v>
      </c>
      <c r="P269" s="25">
        <f>'App MESURE'!T265</f>
        <v>0.83888218948251458</v>
      </c>
      <c r="Q269" s="85">
        <v>26.595358516129032</v>
      </c>
      <c r="R269" s="79">
        <f t="shared" si="54"/>
        <v>0.17140277101118689</v>
      </c>
    </row>
    <row r="270" spans="1:18" s="1" customFormat="1" x14ac:dyDescent="0.2">
      <c r="A270" s="17">
        <v>41153</v>
      </c>
      <c r="B270" s="1">
        <f t="shared" si="45"/>
        <v>9</v>
      </c>
      <c r="C270" s="47"/>
      <c r="D270" s="47"/>
      <c r="E270" s="47">
        <v>20</v>
      </c>
      <c r="F270" s="51">
        <v>20.59333333</v>
      </c>
      <c r="G270" s="16">
        <f t="shared" si="46"/>
        <v>0</v>
      </c>
      <c r="H270" s="16">
        <f t="shared" si="47"/>
        <v>20.59333333</v>
      </c>
      <c r="I270" s="23">
        <f t="shared" si="55"/>
        <v>20.594261081534729</v>
      </c>
      <c r="J270" s="16">
        <f t="shared" si="48"/>
        <v>20.414119313106621</v>
      </c>
      <c r="K270" s="16">
        <f t="shared" si="49"/>
        <v>0.1801417684281077</v>
      </c>
      <c r="L270" s="16">
        <f t="shared" si="50"/>
        <v>0</v>
      </c>
      <c r="M270" s="16">
        <f t="shared" si="51"/>
        <v>42.062527189339868</v>
      </c>
      <c r="N270" s="16">
        <f t="shared" si="52"/>
        <v>0.42062527189339871</v>
      </c>
      <c r="O270" s="16">
        <f t="shared" si="53"/>
        <v>0.42062527189339871</v>
      </c>
      <c r="P270" s="16">
        <f>'App MESURE'!T266</f>
        <v>1.7249515021234207</v>
      </c>
      <c r="Q270" s="84">
        <v>22.552923566666671</v>
      </c>
      <c r="R270" s="78">
        <f t="shared" si="54"/>
        <v>1.7012669148660604</v>
      </c>
    </row>
    <row r="271" spans="1:18" s="1" customFormat="1" x14ac:dyDescent="0.2">
      <c r="A271" s="17">
        <v>41183</v>
      </c>
      <c r="B271" s="1">
        <f t="shared" si="45"/>
        <v>10</v>
      </c>
      <c r="C271" s="47"/>
      <c r="D271" s="47"/>
      <c r="E271" s="47">
        <v>101.85238099999999</v>
      </c>
      <c r="F271" s="51">
        <v>91.846666670000005</v>
      </c>
      <c r="G271" s="16">
        <f t="shared" si="46"/>
        <v>1.9343924729633684</v>
      </c>
      <c r="H271" s="16">
        <f t="shared" si="47"/>
        <v>89.912274197036638</v>
      </c>
      <c r="I271" s="23">
        <f t="shared" si="55"/>
        <v>90.092415965464738</v>
      </c>
      <c r="J271" s="16">
        <f t="shared" si="48"/>
        <v>73.119368958876336</v>
      </c>
      <c r="K271" s="16">
        <f t="shared" si="49"/>
        <v>16.973047006588402</v>
      </c>
      <c r="L271" s="16">
        <f t="shared" si="50"/>
        <v>0</v>
      </c>
      <c r="M271" s="16">
        <f t="shared" si="51"/>
        <v>41.641901917446468</v>
      </c>
      <c r="N271" s="16">
        <f t="shared" si="52"/>
        <v>0.41641901917446467</v>
      </c>
      <c r="O271" s="16">
        <f t="shared" si="53"/>
        <v>2.3508114921378329</v>
      </c>
      <c r="P271" s="16">
        <f>'App MESURE'!T267</f>
        <v>7.7439312116604633</v>
      </c>
      <c r="Q271" s="84">
        <v>19.558648774193546</v>
      </c>
      <c r="R271" s="78">
        <f t="shared" si="54"/>
        <v>29.085740309103855</v>
      </c>
    </row>
    <row r="272" spans="1:18" s="1" customFormat="1" x14ac:dyDescent="0.2">
      <c r="A272" s="17">
        <v>41214</v>
      </c>
      <c r="B272" s="1">
        <f t="shared" si="45"/>
        <v>11</v>
      </c>
      <c r="C272" s="47"/>
      <c r="D272" s="47"/>
      <c r="E272" s="47">
        <v>117.0142857</v>
      </c>
      <c r="F272" s="51">
        <v>87.406666670000007</v>
      </c>
      <c r="G272" s="16">
        <f t="shared" si="46"/>
        <v>1.7522088315391497</v>
      </c>
      <c r="H272" s="16">
        <f t="shared" si="47"/>
        <v>85.654457838460857</v>
      </c>
      <c r="I272" s="23">
        <f t="shared" si="55"/>
        <v>102.62750484504926</v>
      </c>
      <c r="J272" s="16">
        <f t="shared" si="48"/>
        <v>68.677255668477571</v>
      </c>
      <c r="K272" s="16">
        <f t="shared" si="49"/>
        <v>33.950249176571688</v>
      </c>
      <c r="L272" s="16">
        <f t="shared" si="50"/>
        <v>0.88464078196256868</v>
      </c>
      <c r="M272" s="16">
        <f t="shared" si="51"/>
        <v>42.110123680234572</v>
      </c>
      <c r="N272" s="16">
        <f t="shared" si="52"/>
        <v>0.42110123680234574</v>
      </c>
      <c r="O272" s="16">
        <f t="shared" si="53"/>
        <v>2.1733100683414954</v>
      </c>
      <c r="P272" s="16">
        <f>'App MESURE'!T268</f>
        <v>4.425103549520264</v>
      </c>
      <c r="Q272" s="84">
        <v>15.254270283333332</v>
      </c>
      <c r="R272" s="78">
        <f t="shared" si="54"/>
        <v>5.0705738818791968</v>
      </c>
    </row>
    <row r="273" spans="1:18" s="1" customFormat="1" x14ac:dyDescent="0.2">
      <c r="A273" s="17">
        <v>41244</v>
      </c>
      <c r="B273" s="1">
        <f t="shared" si="45"/>
        <v>12</v>
      </c>
      <c r="C273" s="47"/>
      <c r="D273" s="47"/>
      <c r="E273" s="47">
        <v>14.94761905</v>
      </c>
      <c r="F273" s="51">
        <v>11.16666667</v>
      </c>
      <c r="G273" s="16">
        <f t="shared" si="46"/>
        <v>0</v>
      </c>
      <c r="H273" s="16">
        <f t="shared" si="47"/>
        <v>11.16666667</v>
      </c>
      <c r="I273" s="23">
        <f t="shared" si="55"/>
        <v>44.232275064609119</v>
      </c>
      <c r="J273" s="16">
        <f t="shared" si="48"/>
        <v>37.781918784158584</v>
      </c>
      <c r="K273" s="16">
        <f t="shared" si="49"/>
        <v>6.450356280450535</v>
      </c>
      <c r="L273" s="16">
        <f t="shared" si="50"/>
        <v>0</v>
      </c>
      <c r="M273" s="16">
        <f t="shared" si="51"/>
        <v>41.689022443432229</v>
      </c>
      <c r="N273" s="16">
        <f t="shared" si="52"/>
        <v>0.41689022443432228</v>
      </c>
      <c r="O273" s="16">
        <f t="shared" si="53"/>
        <v>0.41689022443432228</v>
      </c>
      <c r="P273" s="16">
        <f>'App MESURE'!T269</f>
        <v>1.4365857494888064</v>
      </c>
      <c r="Q273" s="84">
        <v>11.757179580645161</v>
      </c>
      <c r="R273" s="78">
        <f t="shared" si="54"/>
        <v>1.0397789638161401</v>
      </c>
    </row>
    <row r="274" spans="1:18" s="1" customFormat="1" x14ac:dyDescent="0.2">
      <c r="A274" s="17">
        <v>41275</v>
      </c>
      <c r="B274" s="1">
        <f t="shared" si="45"/>
        <v>1</v>
      </c>
      <c r="C274" s="47"/>
      <c r="D274" s="47"/>
      <c r="E274" s="47">
        <v>48.652380950000001</v>
      </c>
      <c r="F274" s="51">
        <v>34.27333333</v>
      </c>
      <c r="G274" s="16">
        <f t="shared" si="46"/>
        <v>0</v>
      </c>
      <c r="H274" s="16">
        <f t="shared" si="47"/>
        <v>34.27333333</v>
      </c>
      <c r="I274" s="23">
        <f t="shared" si="55"/>
        <v>40.723689610450535</v>
      </c>
      <c r="J274" s="16">
        <f t="shared" si="48"/>
        <v>35.006097199173702</v>
      </c>
      <c r="K274" s="16">
        <f t="shared" si="49"/>
        <v>5.7175924112768328</v>
      </c>
      <c r="L274" s="16">
        <f t="shared" si="50"/>
        <v>0</v>
      </c>
      <c r="M274" s="16">
        <f t="shared" si="51"/>
        <v>41.272132218997903</v>
      </c>
      <c r="N274" s="16">
        <f t="shared" si="52"/>
        <v>0.41272132218997903</v>
      </c>
      <c r="O274" s="16">
        <f t="shared" si="53"/>
        <v>0.41272132218997903</v>
      </c>
      <c r="P274" s="16">
        <f>'App MESURE'!T270</f>
        <v>1.3893986263304148</v>
      </c>
      <c r="Q274" s="84">
        <v>10.885575838709673</v>
      </c>
      <c r="R274" s="78">
        <f t="shared" si="54"/>
        <v>0.95389855642302923</v>
      </c>
    </row>
    <row r="275" spans="1:18" s="1" customFormat="1" x14ac:dyDescent="0.2">
      <c r="A275" s="17">
        <v>41306</v>
      </c>
      <c r="B275" s="1">
        <f t="shared" si="45"/>
        <v>2</v>
      </c>
      <c r="C275" s="47"/>
      <c r="D275" s="47"/>
      <c r="E275" s="47">
        <v>30.297619050000002</v>
      </c>
      <c r="F275" s="51">
        <v>21.126666669999999</v>
      </c>
      <c r="G275" s="16">
        <f t="shared" si="46"/>
        <v>0</v>
      </c>
      <c r="H275" s="16">
        <f t="shared" si="47"/>
        <v>21.126666669999999</v>
      </c>
      <c r="I275" s="23">
        <f t="shared" si="55"/>
        <v>26.844259081276832</v>
      </c>
      <c r="J275" s="16">
        <f t="shared" si="48"/>
        <v>24.97886169683181</v>
      </c>
      <c r="K275" s="16">
        <f t="shared" si="49"/>
        <v>1.8653973844450213</v>
      </c>
      <c r="L275" s="16">
        <f t="shared" si="50"/>
        <v>0</v>
      </c>
      <c r="M275" s="16">
        <f t="shared" si="51"/>
        <v>40.859410896807923</v>
      </c>
      <c r="N275" s="16">
        <f t="shared" si="52"/>
        <v>0.40859410896807924</v>
      </c>
      <c r="O275" s="16">
        <f t="shared" si="53"/>
        <v>0.40859410896807924</v>
      </c>
      <c r="P275" s="16">
        <f>'App MESURE'!T271</f>
        <v>1.0433597231688776</v>
      </c>
      <c r="Q275" s="84">
        <v>10.817896199999998</v>
      </c>
      <c r="R275" s="78">
        <f t="shared" si="54"/>
        <v>0.40292738497171676</v>
      </c>
    </row>
    <row r="276" spans="1:18" s="1" customFormat="1" x14ac:dyDescent="0.2">
      <c r="A276" s="17">
        <v>41334</v>
      </c>
      <c r="B276" s="1">
        <f t="shared" si="45"/>
        <v>3</v>
      </c>
      <c r="C276" s="47"/>
      <c r="D276" s="47"/>
      <c r="E276" s="47">
        <v>97.097619050000006</v>
      </c>
      <c r="F276" s="51">
        <v>91.593333329999993</v>
      </c>
      <c r="G276" s="16">
        <f t="shared" si="46"/>
        <v>1.9239976102662149</v>
      </c>
      <c r="H276" s="16">
        <f t="shared" si="47"/>
        <v>89.66933571973378</v>
      </c>
      <c r="I276" s="23">
        <f t="shared" si="55"/>
        <v>91.534733104178798</v>
      </c>
      <c r="J276" s="16">
        <f t="shared" si="48"/>
        <v>62.36687189211451</v>
      </c>
      <c r="K276" s="16">
        <f t="shared" si="49"/>
        <v>29.167861212064288</v>
      </c>
      <c r="L276" s="16">
        <f t="shared" si="50"/>
        <v>0.53866811407230142</v>
      </c>
      <c r="M276" s="16">
        <f t="shared" si="51"/>
        <v>40.989484901912142</v>
      </c>
      <c r="N276" s="16">
        <f t="shared" si="52"/>
        <v>0.40989484901912143</v>
      </c>
      <c r="O276" s="16">
        <f t="shared" si="53"/>
        <v>2.3338924592853365</v>
      </c>
      <c r="P276" s="16">
        <f>'App MESURE'!T272</f>
        <v>2.6739369789755152</v>
      </c>
      <c r="Q276" s="84">
        <v>14.083937161290324</v>
      </c>
      <c r="R276" s="78">
        <f t="shared" si="54"/>
        <v>0.11563027537132432</v>
      </c>
    </row>
    <row r="277" spans="1:18" s="1" customFormat="1" x14ac:dyDescent="0.2">
      <c r="A277" s="17">
        <v>41365</v>
      </c>
      <c r="B277" s="1">
        <f t="shared" si="45"/>
        <v>4</v>
      </c>
      <c r="C277" s="47"/>
      <c r="D277" s="47"/>
      <c r="E277" s="47">
        <v>28.264285709999999</v>
      </c>
      <c r="F277" s="51">
        <v>33.746666670000003</v>
      </c>
      <c r="G277" s="16">
        <f t="shared" si="46"/>
        <v>0</v>
      </c>
      <c r="H277" s="16">
        <f t="shared" si="47"/>
        <v>33.746666670000003</v>
      </c>
      <c r="I277" s="23">
        <f t="shared" si="55"/>
        <v>62.37585976799199</v>
      </c>
      <c r="J277" s="16">
        <f t="shared" si="48"/>
        <v>52.97071110682473</v>
      </c>
      <c r="K277" s="16">
        <f t="shared" si="49"/>
        <v>9.4051486611672601</v>
      </c>
      <c r="L277" s="16">
        <f t="shared" si="50"/>
        <v>0</v>
      </c>
      <c r="M277" s="16">
        <f t="shared" si="51"/>
        <v>40.579590052893018</v>
      </c>
      <c r="N277" s="16">
        <f t="shared" si="52"/>
        <v>0.40579590052893016</v>
      </c>
      <c r="O277" s="16">
        <f t="shared" si="53"/>
        <v>0.40579590052893016</v>
      </c>
      <c r="P277" s="16">
        <f>'App MESURE'!T273</f>
        <v>1.4313427358045407</v>
      </c>
      <c r="Q277" s="84">
        <v>16.425175949999996</v>
      </c>
      <c r="R277" s="78">
        <f t="shared" si="54"/>
        <v>1.0517463113438201</v>
      </c>
    </row>
    <row r="278" spans="1:18" s="1" customFormat="1" x14ac:dyDescent="0.2">
      <c r="A278" s="17">
        <v>41395</v>
      </c>
      <c r="B278" s="1">
        <f t="shared" si="45"/>
        <v>5</v>
      </c>
      <c r="C278" s="47"/>
      <c r="D278" s="47"/>
      <c r="E278" s="47">
        <v>19.033333330000001</v>
      </c>
      <c r="F278" s="51">
        <v>21.02</v>
      </c>
      <c r="G278" s="16">
        <f t="shared" si="46"/>
        <v>0</v>
      </c>
      <c r="H278" s="16">
        <f t="shared" si="47"/>
        <v>21.02</v>
      </c>
      <c r="I278" s="23">
        <f t="shared" si="55"/>
        <v>30.42514866116726</v>
      </c>
      <c r="J278" s="16">
        <f t="shared" si="48"/>
        <v>29.216875615821266</v>
      </c>
      <c r="K278" s="16">
        <f t="shared" si="49"/>
        <v>1.2082730453459938</v>
      </c>
      <c r="L278" s="16">
        <f t="shared" si="50"/>
        <v>0</v>
      </c>
      <c r="M278" s="16">
        <f t="shared" si="51"/>
        <v>40.173794152364088</v>
      </c>
      <c r="N278" s="16">
        <f t="shared" si="52"/>
        <v>0.4017379415236409</v>
      </c>
      <c r="O278" s="16">
        <f t="shared" si="53"/>
        <v>0.4017379415236409</v>
      </c>
      <c r="P278" s="16">
        <f>'App MESURE'!T274</f>
        <v>0.89131232632517188</v>
      </c>
      <c r="Q278" s="84">
        <v>17.035448612903224</v>
      </c>
      <c r="R278" s="78">
        <f t="shared" si="54"/>
        <v>0.23968307825379753</v>
      </c>
    </row>
    <row r="279" spans="1:18" s="1" customFormat="1" x14ac:dyDescent="0.2">
      <c r="A279" s="17">
        <v>41426</v>
      </c>
      <c r="B279" s="1">
        <f t="shared" si="45"/>
        <v>6</v>
      </c>
      <c r="C279" s="47"/>
      <c r="D279" s="47"/>
      <c r="E279" s="47">
        <v>0.63571428600000002</v>
      </c>
      <c r="F279" s="51">
        <v>7.7866666670000004</v>
      </c>
      <c r="G279" s="16">
        <f t="shared" si="46"/>
        <v>0</v>
      </c>
      <c r="H279" s="16">
        <f t="shared" si="47"/>
        <v>7.7866666670000004</v>
      </c>
      <c r="I279" s="23">
        <f t="shared" si="55"/>
        <v>8.9949397123459942</v>
      </c>
      <c r="J279" s="16">
        <f t="shared" si="48"/>
        <v>8.9769394714125177</v>
      </c>
      <c r="K279" s="16">
        <f t="shared" si="49"/>
        <v>1.8000240933476519E-2</v>
      </c>
      <c r="L279" s="16">
        <f t="shared" si="50"/>
        <v>0</v>
      </c>
      <c r="M279" s="16">
        <f t="shared" si="51"/>
        <v>39.772056210840447</v>
      </c>
      <c r="N279" s="16">
        <f t="shared" si="52"/>
        <v>0.39772056210840445</v>
      </c>
      <c r="O279" s="16">
        <f t="shared" si="53"/>
        <v>0.39772056210840445</v>
      </c>
      <c r="P279" s="16">
        <f>'App MESURE'!T275</f>
        <v>0.35652493053006873</v>
      </c>
      <c r="Q279" s="84">
        <v>21.338401233333339</v>
      </c>
      <c r="R279" s="78">
        <f t="shared" si="54"/>
        <v>1.6970800611379713E-3</v>
      </c>
    </row>
    <row r="280" spans="1:18" s="1" customFormat="1" x14ac:dyDescent="0.2">
      <c r="A280" s="17">
        <v>41456</v>
      </c>
      <c r="B280" s="1">
        <f t="shared" si="45"/>
        <v>7</v>
      </c>
      <c r="C280" s="47"/>
      <c r="D280" s="47"/>
      <c r="E280" s="47">
        <v>1.7809523810000001</v>
      </c>
      <c r="F280" s="51">
        <v>3.2733333330000001</v>
      </c>
      <c r="G280" s="16">
        <f t="shared" si="46"/>
        <v>0</v>
      </c>
      <c r="H280" s="16">
        <f t="shared" si="47"/>
        <v>3.2733333330000001</v>
      </c>
      <c r="I280" s="23">
        <f t="shared" si="55"/>
        <v>3.2913335739334766</v>
      </c>
      <c r="J280" s="16">
        <f t="shared" si="48"/>
        <v>3.2907986524189003</v>
      </c>
      <c r="K280" s="16">
        <f t="shared" si="49"/>
        <v>5.3492151457623649E-4</v>
      </c>
      <c r="L280" s="16">
        <f t="shared" si="50"/>
        <v>0</v>
      </c>
      <c r="M280" s="16">
        <f t="shared" si="51"/>
        <v>39.374335648732043</v>
      </c>
      <c r="N280" s="16">
        <f t="shared" si="52"/>
        <v>0.39374335648732045</v>
      </c>
      <c r="O280" s="16">
        <f t="shared" si="53"/>
        <v>0.39374335648732045</v>
      </c>
      <c r="P280" s="16">
        <f>'App MESURE'!T276</f>
        <v>0.10486027368531432</v>
      </c>
      <c r="Q280" s="84">
        <v>24.915368870967747</v>
      </c>
      <c r="R280" s="78">
        <f t="shared" si="54"/>
        <v>8.3453435529190739E-2</v>
      </c>
    </row>
    <row r="281" spans="1:18" s="1" customFormat="1" ht="13.5" thickBot="1" x14ac:dyDescent="0.25">
      <c r="A281" s="17">
        <v>41487</v>
      </c>
      <c r="B281" s="4">
        <f t="shared" si="45"/>
        <v>8</v>
      </c>
      <c r="C281" s="48"/>
      <c r="D281" s="48"/>
      <c r="E281" s="48">
        <v>2.34047619</v>
      </c>
      <c r="F281" s="58">
        <v>3.0533333329999999</v>
      </c>
      <c r="G281" s="25">
        <f t="shared" si="46"/>
        <v>0</v>
      </c>
      <c r="H281" s="25">
        <f t="shared" si="47"/>
        <v>3.0533333329999999</v>
      </c>
      <c r="I281" s="24">
        <f t="shared" si="55"/>
        <v>3.0538682545145761</v>
      </c>
      <c r="J281" s="25">
        <f t="shared" si="48"/>
        <v>3.0535324069400009</v>
      </c>
      <c r="K281" s="25">
        <f t="shared" si="49"/>
        <v>3.3584757457516545E-4</v>
      </c>
      <c r="L281" s="25">
        <f t="shared" si="50"/>
        <v>0</v>
      </c>
      <c r="M281" s="25">
        <f t="shared" si="51"/>
        <v>38.980592292244722</v>
      </c>
      <c r="N281" s="25">
        <f t="shared" si="52"/>
        <v>0.38980592292244726</v>
      </c>
      <c r="O281" s="25">
        <f t="shared" si="53"/>
        <v>0.38980592292244726</v>
      </c>
      <c r="P281" s="25">
        <f>'App MESURE'!T277</f>
        <v>-0.25690767052902014</v>
      </c>
      <c r="Q281" s="85">
        <v>26.655476161290331</v>
      </c>
      <c r="R281" s="79">
        <f t="shared" si="54"/>
        <v>0.41823847195490987</v>
      </c>
    </row>
    <row r="282" spans="1:18" s="1" customFormat="1" x14ac:dyDescent="0.2">
      <c r="A282" s="17">
        <v>41518</v>
      </c>
      <c r="B282" s="1">
        <f t="shared" ref="B282:B345" si="56">B270</f>
        <v>9</v>
      </c>
      <c r="C282" s="47"/>
      <c r="D282" s="47"/>
      <c r="E282" s="47">
        <v>20.669047620000001</v>
      </c>
      <c r="F282" s="51">
        <v>32.033333329999998</v>
      </c>
      <c r="G282" s="16">
        <f t="shared" si="46"/>
        <v>0</v>
      </c>
      <c r="H282" s="16">
        <f t="shared" si="47"/>
        <v>32.033333329999998</v>
      </c>
      <c r="I282" s="23">
        <f t="shared" si="55"/>
        <v>32.033669177574573</v>
      </c>
      <c r="J282" s="16">
        <f t="shared" si="48"/>
        <v>31.30995097989565</v>
      </c>
      <c r="K282" s="16">
        <f t="shared" si="49"/>
        <v>0.72371819767892376</v>
      </c>
      <c r="L282" s="16">
        <f t="shared" si="50"/>
        <v>0</v>
      </c>
      <c r="M282" s="16">
        <f t="shared" si="51"/>
        <v>38.590786369322274</v>
      </c>
      <c r="N282" s="16">
        <f t="shared" si="52"/>
        <v>0.38590786369322272</v>
      </c>
      <c r="O282" s="16">
        <f t="shared" si="53"/>
        <v>0.38590786369322272</v>
      </c>
      <c r="P282" s="16">
        <f>'App MESURE'!T278</f>
        <v>0.6684842447438788</v>
      </c>
      <c r="Q282" s="84">
        <v>21.93993836666667</v>
      </c>
      <c r="R282" s="78">
        <f t="shared" si="54"/>
        <v>7.9849411127685579E-2</v>
      </c>
    </row>
    <row r="283" spans="1:18" s="1" customFormat="1" x14ac:dyDescent="0.2">
      <c r="A283" s="17">
        <v>41548</v>
      </c>
      <c r="B283" s="1">
        <f t="shared" si="56"/>
        <v>10</v>
      </c>
      <c r="C283" s="47"/>
      <c r="D283" s="47"/>
      <c r="E283" s="47">
        <v>13.84285714</v>
      </c>
      <c r="F283" s="51">
        <v>13.04666667</v>
      </c>
      <c r="G283" s="16">
        <f t="shared" si="46"/>
        <v>0</v>
      </c>
      <c r="H283" s="16">
        <f t="shared" si="47"/>
        <v>13.04666667</v>
      </c>
      <c r="I283" s="23">
        <f t="shared" si="55"/>
        <v>13.770384867678924</v>
      </c>
      <c r="J283" s="16">
        <f t="shared" si="48"/>
        <v>13.689611554694393</v>
      </c>
      <c r="K283" s="16">
        <f t="shared" si="49"/>
        <v>8.0773312984531387E-2</v>
      </c>
      <c r="L283" s="16">
        <f t="shared" si="50"/>
        <v>0</v>
      </c>
      <c r="M283" s="16">
        <f t="shared" si="51"/>
        <v>38.204878505629054</v>
      </c>
      <c r="N283" s="16">
        <f t="shared" si="52"/>
        <v>0.38204878505629053</v>
      </c>
      <c r="O283" s="16">
        <f t="shared" si="53"/>
        <v>0.38204878505629053</v>
      </c>
      <c r="P283" s="16">
        <f>'App MESURE'!T279</f>
        <v>0.22544958842342577</v>
      </c>
      <c r="Q283" s="84">
        <v>19.717544999999998</v>
      </c>
      <c r="R283" s="78">
        <f t="shared" si="54"/>
        <v>2.4523308386058641E-2</v>
      </c>
    </row>
    <row r="284" spans="1:18" s="1" customFormat="1" x14ac:dyDescent="0.2">
      <c r="A284" s="17">
        <v>41579</v>
      </c>
      <c r="B284" s="1">
        <f t="shared" si="56"/>
        <v>11</v>
      </c>
      <c r="C284" s="47"/>
      <c r="D284" s="47"/>
      <c r="E284" s="47">
        <v>40.111904760000002</v>
      </c>
      <c r="F284" s="51">
        <v>31.8</v>
      </c>
      <c r="G284" s="16">
        <f t="shared" si="46"/>
        <v>0</v>
      </c>
      <c r="H284" s="16">
        <f t="shared" si="47"/>
        <v>31.8</v>
      </c>
      <c r="I284" s="23">
        <f t="shared" si="55"/>
        <v>31.88077331298453</v>
      </c>
      <c r="J284" s="16">
        <f t="shared" si="48"/>
        <v>29.933038356579107</v>
      </c>
      <c r="K284" s="16">
        <f t="shared" si="49"/>
        <v>1.9477349564054229</v>
      </c>
      <c r="L284" s="16">
        <f t="shared" si="50"/>
        <v>0</v>
      </c>
      <c r="M284" s="16">
        <f t="shared" si="51"/>
        <v>37.822829720572763</v>
      </c>
      <c r="N284" s="16">
        <f t="shared" si="52"/>
        <v>0.37822829720572765</v>
      </c>
      <c r="O284" s="16">
        <f t="shared" si="53"/>
        <v>0.37822829720572765</v>
      </c>
      <c r="P284" s="16">
        <f>'App MESURE'!T280</f>
        <v>0.40790646463587266</v>
      </c>
      <c r="Q284" s="84">
        <v>14.380133133333334</v>
      </c>
      <c r="R284" s="78">
        <f t="shared" si="54"/>
        <v>8.8079362201171996E-4</v>
      </c>
    </row>
    <row r="285" spans="1:18" s="1" customFormat="1" x14ac:dyDescent="0.2">
      <c r="A285" s="17">
        <v>41609</v>
      </c>
      <c r="B285" s="1">
        <f t="shared" si="56"/>
        <v>12</v>
      </c>
      <c r="C285" s="47"/>
      <c r="D285" s="47"/>
      <c r="E285" s="47">
        <v>21.554761899999999</v>
      </c>
      <c r="F285" s="51">
        <v>18.54666667</v>
      </c>
      <c r="G285" s="16">
        <f t="shared" si="46"/>
        <v>0</v>
      </c>
      <c r="H285" s="16">
        <f t="shared" si="47"/>
        <v>18.54666667</v>
      </c>
      <c r="I285" s="23">
        <f t="shared" si="55"/>
        <v>20.494401626405423</v>
      </c>
      <c r="J285" s="16">
        <f t="shared" si="48"/>
        <v>19.726460543013385</v>
      </c>
      <c r="K285" s="16">
        <f t="shared" si="49"/>
        <v>0.76794108339203859</v>
      </c>
      <c r="L285" s="16">
        <f t="shared" si="50"/>
        <v>0</v>
      </c>
      <c r="M285" s="16">
        <f t="shared" si="51"/>
        <v>37.444601423367033</v>
      </c>
      <c r="N285" s="16">
        <f t="shared" si="52"/>
        <v>0.37444601423367035</v>
      </c>
      <c r="O285" s="16">
        <f t="shared" si="53"/>
        <v>0.37444601423367035</v>
      </c>
      <c r="P285" s="16">
        <f>'App MESURE'!T281</f>
        <v>0.40476065642531328</v>
      </c>
      <c r="Q285" s="84">
        <v>11.774441645161287</v>
      </c>
      <c r="R285" s="78">
        <f t="shared" si="54"/>
        <v>9.1897753120733742E-4</v>
      </c>
    </row>
    <row r="286" spans="1:18" s="1" customFormat="1" x14ac:dyDescent="0.2">
      <c r="A286" s="17">
        <v>41640</v>
      </c>
      <c r="B286" s="1">
        <f t="shared" si="56"/>
        <v>1</v>
      </c>
      <c r="C286" s="47"/>
      <c r="D286" s="47"/>
      <c r="E286" s="47">
        <v>94.069047620000006</v>
      </c>
      <c r="F286" s="51">
        <v>80.253333330000004</v>
      </c>
      <c r="G286" s="16">
        <f t="shared" si="46"/>
        <v>1.4586907423043594</v>
      </c>
      <c r="H286" s="16">
        <f t="shared" si="47"/>
        <v>78.794642587695648</v>
      </c>
      <c r="I286" s="23">
        <f t="shared" si="55"/>
        <v>79.56258367108768</v>
      </c>
      <c r="J286" s="16">
        <f t="shared" si="48"/>
        <v>53.003943178280963</v>
      </c>
      <c r="K286" s="16">
        <f t="shared" si="49"/>
        <v>26.558640492806717</v>
      </c>
      <c r="L286" s="16">
        <f t="shared" si="50"/>
        <v>0.34990905477898315</v>
      </c>
      <c r="M286" s="16">
        <f t="shared" si="51"/>
        <v>37.420064463912347</v>
      </c>
      <c r="N286" s="16">
        <f t="shared" si="52"/>
        <v>0.3742006446391235</v>
      </c>
      <c r="O286" s="16">
        <f t="shared" si="53"/>
        <v>1.8328913869434829</v>
      </c>
      <c r="P286" s="16">
        <f>'App MESURE'!T282</f>
        <v>1.0370681067477587</v>
      </c>
      <c r="Q286" s="84">
        <v>11.430691545161297</v>
      </c>
      <c r="R286" s="78">
        <f t="shared" si="54"/>
        <v>0.63333469330148207</v>
      </c>
    </row>
    <row r="287" spans="1:18" s="1" customFormat="1" x14ac:dyDescent="0.2">
      <c r="A287" s="17">
        <v>41671</v>
      </c>
      <c r="B287" s="1">
        <f t="shared" si="56"/>
        <v>2</v>
      </c>
      <c r="C287" s="47"/>
      <c r="D287" s="47"/>
      <c r="E287" s="47">
        <v>39.030952380000002</v>
      </c>
      <c r="F287" s="51">
        <v>27.473333329999999</v>
      </c>
      <c r="G287" s="16">
        <f t="shared" si="46"/>
        <v>0</v>
      </c>
      <c r="H287" s="16">
        <f t="shared" si="47"/>
        <v>27.473333329999999</v>
      </c>
      <c r="I287" s="23">
        <f t="shared" si="55"/>
        <v>53.682064768027736</v>
      </c>
      <c r="J287" s="16">
        <f t="shared" si="48"/>
        <v>42.676918759820055</v>
      </c>
      <c r="K287" s="16">
        <f t="shared" si="49"/>
        <v>11.005146008207682</v>
      </c>
      <c r="L287" s="16">
        <f t="shared" si="50"/>
        <v>0</v>
      </c>
      <c r="M287" s="16">
        <f t="shared" si="51"/>
        <v>37.045863819273222</v>
      </c>
      <c r="N287" s="16">
        <f t="shared" si="52"/>
        <v>0.37045863819273223</v>
      </c>
      <c r="O287" s="16">
        <f t="shared" si="53"/>
        <v>0.37045863819273223</v>
      </c>
      <c r="P287" s="16">
        <f>'App MESURE'!T283</f>
        <v>0.85513553190373837</v>
      </c>
      <c r="Q287" s="84">
        <v>11.279909374999999</v>
      </c>
      <c r="R287" s="78">
        <f t="shared" si="54"/>
        <v>0.23491169129734996</v>
      </c>
    </row>
    <row r="288" spans="1:18" s="1" customFormat="1" x14ac:dyDescent="0.2">
      <c r="A288" s="17">
        <v>41699</v>
      </c>
      <c r="B288" s="1">
        <f t="shared" si="56"/>
        <v>3</v>
      </c>
      <c r="C288" s="47"/>
      <c r="D288" s="47"/>
      <c r="E288" s="47">
        <v>21.426190479999999</v>
      </c>
      <c r="F288" s="51">
        <v>25.873333330000001</v>
      </c>
      <c r="G288" s="16">
        <f t="shared" si="46"/>
        <v>0</v>
      </c>
      <c r="H288" s="16">
        <f t="shared" si="47"/>
        <v>25.873333330000001</v>
      </c>
      <c r="I288" s="23">
        <f t="shared" si="55"/>
        <v>36.878479338207683</v>
      </c>
      <c r="J288" s="16">
        <f t="shared" si="48"/>
        <v>33.717805485886146</v>
      </c>
      <c r="K288" s="16">
        <f t="shared" si="49"/>
        <v>3.160673852321537</v>
      </c>
      <c r="L288" s="16">
        <f t="shared" si="50"/>
        <v>0</v>
      </c>
      <c r="M288" s="16">
        <f t="shared" si="51"/>
        <v>36.675405181080492</v>
      </c>
      <c r="N288" s="16">
        <f t="shared" si="52"/>
        <v>0.36675405181080495</v>
      </c>
      <c r="O288" s="16">
        <f t="shared" si="53"/>
        <v>0.36675405181080495</v>
      </c>
      <c r="P288" s="16">
        <f>'App MESURE'!T284</f>
        <v>0.45981230011010332</v>
      </c>
      <c r="Q288" s="84">
        <v>13.746691387096778</v>
      </c>
      <c r="R288" s="78">
        <f t="shared" si="54"/>
        <v>8.6598375765338693E-3</v>
      </c>
    </row>
    <row r="289" spans="1:18" s="1" customFormat="1" x14ac:dyDescent="0.2">
      <c r="A289" s="17">
        <v>41730</v>
      </c>
      <c r="B289" s="1">
        <f t="shared" si="56"/>
        <v>4</v>
      </c>
      <c r="C289" s="47"/>
      <c r="D289" s="47"/>
      <c r="E289" s="47">
        <v>35.745238100000002</v>
      </c>
      <c r="F289" s="51">
        <v>35.27333333</v>
      </c>
      <c r="G289" s="16">
        <f t="shared" si="46"/>
        <v>0</v>
      </c>
      <c r="H289" s="16">
        <f t="shared" si="47"/>
        <v>35.27333333</v>
      </c>
      <c r="I289" s="23">
        <f t="shared" si="55"/>
        <v>38.434007182321537</v>
      </c>
      <c r="J289" s="16">
        <f t="shared" si="48"/>
        <v>36.289634400037862</v>
      </c>
      <c r="K289" s="16">
        <f t="shared" si="49"/>
        <v>2.1443727822836749</v>
      </c>
      <c r="L289" s="16">
        <f t="shared" si="50"/>
        <v>0</v>
      </c>
      <c r="M289" s="16">
        <f t="shared" si="51"/>
        <v>36.308651129269684</v>
      </c>
      <c r="N289" s="16">
        <f t="shared" si="52"/>
        <v>0.36308651129269687</v>
      </c>
      <c r="O289" s="16">
        <f t="shared" si="53"/>
        <v>0.36308651129269687</v>
      </c>
      <c r="P289" s="16">
        <f>'App MESURE'!T285</f>
        <v>0.41262517695171191</v>
      </c>
      <c r="Q289" s="84">
        <v>17.757381166666665</v>
      </c>
      <c r="R289" s="78">
        <f t="shared" si="54"/>
        <v>2.4540793952756768E-3</v>
      </c>
    </row>
    <row r="290" spans="1:18" s="1" customFormat="1" x14ac:dyDescent="0.2">
      <c r="A290" s="17">
        <v>41760</v>
      </c>
      <c r="B290" s="1">
        <f t="shared" si="56"/>
        <v>5</v>
      </c>
      <c r="C290" s="47"/>
      <c r="D290" s="47"/>
      <c r="E290" s="47">
        <v>4.835714286</v>
      </c>
      <c r="F290" s="51">
        <v>6.693333333</v>
      </c>
      <c r="G290" s="16">
        <f t="shared" si="46"/>
        <v>0</v>
      </c>
      <c r="H290" s="16">
        <f t="shared" si="47"/>
        <v>6.693333333</v>
      </c>
      <c r="I290" s="23">
        <f t="shared" si="55"/>
        <v>8.8377061152836749</v>
      </c>
      <c r="J290" s="16">
        <f t="shared" si="48"/>
        <v>8.8187137094669357</v>
      </c>
      <c r="K290" s="16">
        <f t="shared" si="49"/>
        <v>1.8992405816739222E-2</v>
      </c>
      <c r="L290" s="16">
        <f t="shared" si="50"/>
        <v>0</v>
      </c>
      <c r="M290" s="16">
        <f t="shared" si="51"/>
        <v>35.945564617976984</v>
      </c>
      <c r="N290" s="16">
        <f t="shared" si="52"/>
        <v>0.35945564617976983</v>
      </c>
      <c r="O290" s="16">
        <f t="shared" si="53"/>
        <v>0.35945564617976983</v>
      </c>
      <c r="P290" s="16">
        <f>'App MESURE'!T286</f>
        <v>0.14156136947517434</v>
      </c>
      <c r="Q290" s="84">
        <v>20.583958774193555</v>
      </c>
      <c r="R290" s="78">
        <f t="shared" si="54"/>
        <v>4.7477915820618825E-2</v>
      </c>
    </row>
    <row r="291" spans="1:18" s="1" customFormat="1" x14ac:dyDescent="0.2">
      <c r="A291" s="17">
        <v>41791</v>
      </c>
      <c r="B291" s="1">
        <f t="shared" si="56"/>
        <v>6</v>
      </c>
      <c r="C291" s="47"/>
      <c r="D291" s="47"/>
      <c r="E291" s="47">
        <v>2.6190476189999998</v>
      </c>
      <c r="F291" s="51">
        <v>2.2999999999999998</v>
      </c>
      <c r="G291" s="16">
        <f t="shared" si="46"/>
        <v>0</v>
      </c>
      <c r="H291" s="16">
        <f t="shared" si="47"/>
        <v>2.2999999999999998</v>
      </c>
      <c r="I291" s="23">
        <f t="shared" si="55"/>
        <v>2.318992405816739</v>
      </c>
      <c r="J291" s="16">
        <f t="shared" si="48"/>
        <v>2.3186588399260919</v>
      </c>
      <c r="K291" s="16">
        <f t="shared" si="49"/>
        <v>3.3356589064714726E-4</v>
      </c>
      <c r="L291" s="16">
        <f t="shared" si="50"/>
        <v>0</v>
      </c>
      <c r="M291" s="16">
        <f t="shared" si="51"/>
        <v>35.586108971797216</v>
      </c>
      <c r="N291" s="16">
        <f t="shared" si="52"/>
        <v>0.35586108971797215</v>
      </c>
      <c r="O291" s="16">
        <f t="shared" si="53"/>
        <v>0.35586108971797215</v>
      </c>
      <c r="P291" s="16">
        <f>'App MESURE'!T287</f>
        <v>0</v>
      </c>
      <c r="Q291" s="84">
        <v>20.804887900000001</v>
      </c>
      <c r="R291" s="78">
        <f t="shared" si="54"/>
        <v>0.12663711517526263</v>
      </c>
    </row>
    <row r="292" spans="1:18" s="1" customFormat="1" x14ac:dyDescent="0.2">
      <c r="A292" s="17">
        <v>41821</v>
      </c>
      <c r="B292" s="1">
        <f t="shared" si="56"/>
        <v>7</v>
      </c>
      <c r="C292" s="47"/>
      <c r="D292" s="47"/>
      <c r="E292" s="47">
        <v>0.96666666700000003</v>
      </c>
      <c r="F292" s="51">
        <v>1.0533333330000001</v>
      </c>
      <c r="G292" s="16">
        <f t="shared" si="46"/>
        <v>0</v>
      </c>
      <c r="H292" s="16">
        <f t="shared" si="47"/>
        <v>1.0533333330000001</v>
      </c>
      <c r="I292" s="23">
        <f t="shared" si="55"/>
        <v>1.0536668988906472</v>
      </c>
      <c r="J292" s="16">
        <f t="shared" si="48"/>
        <v>1.0536425196455248</v>
      </c>
      <c r="K292" s="16">
        <f t="shared" si="49"/>
        <v>2.4379245122441162E-5</v>
      </c>
      <c r="L292" s="16">
        <f t="shared" si="50"/>
        <v>0</v>
      </c>
      <c r="M292" s="16">
        <f t="shared" si="51"/>
        <v>35.230247882079247</v>
      </c>
      <c r="N292" s="16">
        <f t="shared" si="52"/>
        <v>0.35230247882079246</v>
      </c>
      <c r="O292" s="16">
        <f t="shared" si="53"/>
        <v>0.35230247882079246</v>
      </c>
      <c r="P292" s="16">
        <f>'App MESURE'!T288</f>
        <v>5.2430136842657165E-3</v>
      </c>
      <c r="Q292" s="84">
        <v>22.572169129032257</v>
      </c>
      <c r="R292" s="78">
        <f t="shared" si="54"/>
        <v>0.12045027234085202</v>
      </c>
    </row>
    <row r="293" spans="1:18" s="1" customFormat="1" ht="13.5" thickBot="1" x14ac:dyDescent="0.25">
      <c r="A293" s="17">
        <v>41852</v>
      </c>
      <c r="B293" s="4">
        <f t="shared" si="56"/>
        <v>8</v>
      </c>
      <c r="C293" s="48"/>
      <c r="D293" s="48"/>
      <c r="E293" s="48">
        <v>0.485714286</v>
      </c>
      <c r="F293" s="58">
        <v>0.453333333</v>
      </c>
      <c r="G293" s="25">
        <f t="shared" si="46"/>
        <v>0</v>
      </c>
      <c r="H293" s="25">
        <f t="shared" si="47"/>
        <v>0.453333333</v>
      </c>
      <c r="I293" s="24">
        <f t="shared" si="55"/>
        <v>0.45335771224512245</v>
      </c>
      <c r="J293" s="25">
        <f t="shared" si="48"/>
        <v>0.45335616777682319</v>
      </c>
      <c r="K293" s="25">
        <f t="shared" si="49"/>
        <v>1.5444682992526992E-6</v>
      </c>
      <c r="L293" s="25">
        <f t="shared" si="50"/>
        <v>0</v>
      </c>
      <c r="M293" s="25">
        <f t="shared" si="51"/>
        <v>34.877945403258458</v>
      </c>
      <c r="N293" s="25">
        <f t="shared" si="52"/>
        <v>0.34877945403258459</v>
      </c>
      <c r="O293" s="25">
        <f t="shared" si="53"/>
        <v>0.34877945403258459</v>
      </c>
      <c r="P293" s="25">
        <f>'App MESURE'!T289</f>
        <v>0</v>
      </c>
      <c r="Q293" s="85">
        <v>24.203046225806453</v>
      </c>
      <c r="R293" s="79">
        <f t="shared" si="54"/>
        <v>0.12164710755526778</v>
      </c>
    </row>
    <row r="294" spans="1:18" s="1" customFormat="1" x14ac:dyDescent="0.2">
      <c r="A294" s="17">
        <v>41883</v>
      </c>
      <c r="B294" s="1">
        <f t="shared" si="56"/>
        <v>9</v>
      </c>
      <c r="C294" s="47"/>
      <c r="D294" s="47"/>
      <c r="E294" s="47">
        <v>27.14285714</v>
      </c>
      <c r="F294" s="51">
        <v>26.78</v>
      </c>
      <c r="G294" s="16">
        <f t="shared" si="46"/>
        <v>0</v>
      </c>
      <c r="H294" s="16">
        <f t="shared" si="47"/>
        <v>26.78</v>
      </c>
      <c r="I294" s="23">
        <f t="shared" si="55"/>
        <v>26.780001544468302</v>
      </c>
      <c r="J294" s="16">
        <f t="shared" si="48"/>
        <v>26.353303755891194</v>
      </c>
      <c r="K294" s="16">
        <f t="shared" si="49"/>
        <v>0.42669778857710838</v>
      </c>
      <c r="L294" s="16">
        <f t="shared" si="50"/>
        <v>0</v>
      </c>
      <c r="M294" s="16">
        <f t="shared" si="51"/>
        <v>34.52916594922587</v>
      </c>
      <c r="N294" s="16">
        <f t="shared" si="52"/>
        <v>0.34529165949225871</v>
      </c>
      <c r="O294" s="16">
        <f t="shared" si="53"/>
        <v>0.34529165949225871</v>
      </c>
      <c r="P294" s="16">
        <f>'App MESURE'!T290</f>
        <v>4.5614219053111729</v>
      </c>
      <c r="Q294" s="84">
        <v>21.948063233333333</v>
      </c>
      <c r="R294" s="78">
        <f t="shared" si="54"/>
        <v>17.77575424970906</v>
      </c>
    </row>
    <row r="295" spans="1:18" s="1" customFormat="1" x14ac:dyDescent="0.2">
      <c r="A295" s="17">
        <v>41913</v>
      </c>
      <c r="B295" s="1">
        <f t="shared" si="56"/>
        <v>10</v>
      </c>
      <c r="C295" s="47"/>
      <c r="D295" s="47"/>
      <c r="E295" s="47">
        <v>4.3309523810000004</v>
      </c>
      <c r="F295" s="51">
        <v>3.96</v>
      </c>
      <c r="G295" s="16">
        <f t="shared" si="46"/>
        <v>0</v>
      </c>
      <c r="H295" s="16">
        <f t="shared" si="47"/>
        <v>3.96</v>
      </c>
      <c r="I295" s="23">
        <f t="shared" si="55"/>
        <v>4.3866977885771083</v>
      </c>
      <c r="J295" s="16">
        <f t="shared" si="48"/>
        <v>4.384772914774322</v>
      </c>
      <c r="K295" s="16">
        <f t="shared" si="49"/>
        <v>1.9248738027863865E-3</v>
      </c>
      <c r="L295" s="16">
        <f t="shared" si="50"/>
        <v>0</v>
      </c>
      <c r="M295" s="16">
        <f t="shared" si="51"/>
        <v>34.183874289733609</v>
      </c>
      <c r="N295" s="16">
        <f t="shared" si="52"/>
        <v>0.34183874289733612</v>
      </c>
      <c r="O295" s="16">
        <f t="shared" si="53"/>
        <v>0.34183874289733612</v>
      </c>
      <c r="P295" s="16">
        <f>'App MESURE'!T291</f>
        <v>7.3402191579720028E-2</v>
      </c>
      <c r="Q295" s="84">
        <v>21.929979903225803</v>
      </c>
      <c r="R295" s="78">
        <f t="shared" si="54"/>
        <v>7.2058182083295161E-2</v>
      </c>
    </row>
    <row r="296" spans="1:18" s="1" customFormat="1" x14ac:dyDescent="0.2">
      <c r="A296" s="17">
        <v>41944</v>
      </c>
      <c r="B296" s="1">
        <f t="shared" si="56"/>
        <v>11</v>
      </c>
      <c r="C296" s="47"/>
      <c r="D296" s="47"/>
      <c r="E296" s="47">
        <v>163.047619</v>
      </c>
      <c r="F296" s="51">
        <v>171.81333330000001</v>
      </c>
      <c r="G296" s="16">
        <f t="shared" si="46"/>
        <v>5.2156128601728184</v>
      </c>
      <c r="H296" s="16">
        <f t="shared" si="47"/>
        <v>166.59772043982719</v>
      </c>
      <c r="I296" s="23">
        <f t="shared" si="55"/>
        <v>166.59964531362996</v>
      </c>
      <c r="J296" s="16">
        <f t="shared" si="48"/>
        <v>81.22940065625626</v>
      </c>
      <c r="K296" s="16">
        <f t="shared" si="49"/>
        <v>85.370244657373703</v>
      </c>
      <c r="L296" s="16">
        <f t="shared" si="50"/>
        <v>4.6045215510316613</v>
      </c>
      <c r="M296" s="16">
        <f t="shared" si="51"/>
        <v>38.446557097867931</v>
      </c>
      <c r="N296" s="16">
        <f t="shared" si="52"/>
        <v>0.38446557097867934</v>
      </c>
      <c r="O296" s="16">
        <f t="shared" si="53"/>
        <v>5.6000784311514975</v>
      </c>
      <c r="P296" s="16">
        <f>'App MESURE'!T292</f>
        <v>7.1357416242856395</v>
      </c>
      <c r="Q296" s="84">
        <v>15.349560483333333</v>
      </c>
      <c r="R296" s="78">
        <f t="shared" si="54"/>
        <v>2.358261442746949</v>
      </c>
    </row>
    <row r="297" spans="1:18" s="1" customFormat="1" x14ac:dyDescent="0.2">
      <c r="A297" s="17">
        <v>41974</v>
      </c>
      <c r="B297" s="1">
        <f t="shared" si="56"/>
        <v>12</v>
      </c>
      <c r="C297" s="47"/>
      <c r="D297" s="47"/>
      <c r="E297" s="47">
        <v>57.038095239999997</v>
      </c>
      <c r="F297" s="51">
        <v>47.213333329999998</v>
      </c>
      <c r="G297" s="16">
        <f t="shared" si="46"/>
        <v>0.10298184305747023</v>
      </c>
      <c r="H297" s="16">
        <f t="shared" si="47"/>
        <v>47.110351486942527</v>
      </c>
      <c r="I297" s="23">
        <f t="shared" si="55"/>
        <v>127.87607459328456</v>
      </c>
      <c r="J297" s="16">
        <f t="shared" si="48"/>
        <v>61.933686575836497</v>
      </c>
      <c r="K297" s="16">
        <f t="shared" si="49"/>
        <v>65.942388017448053</v>
      </c>
      <c r="L297" s="16">
        <f t="shared" si="50"/>
        <v>3.1990505932196776</v>
      </c>
      <c r="M297" s="16">
        <f t="shared" si="51"/>
        <v>41.261142120108929</v>
      </c>
      <c r="N297" s="16">
        <f t="shared" si="52"/>
        <v>0.41261142120108929</v>
      </c>
      <c r="O297" s="16">
        <f t="shared" si="53"/>
        <v>0.51559326425855956</v>
      </c>
      <c r="P297" s="16">
        <f>'App MESURE'!T293</f>
        <v>7.3402191579720028E-2</v>
      </c>
      <c r="Q297" s="84">
        <v>11.371939403225804</v>
      </c>
      <c r="R297" s="78">
        <f t="shared" si="54"/>
        <v>0.19553294475686273</v>
      </c>
    </row>
    <row r="298" spans="1:18" s="1" customFormat="1" x14ac:dyDescent="0.2">
      <c r="A298" s="17">
        <v>42005</v>
      </c>
      <c r="B298" s="1">
        <f t="shared" si="56"/>
        <v>1</v>
      </c>
      <c r="C298" s="47"/>
      <c r="D298" s="47"/>
      <c r="E298" s="47">
        <v>62.952380949999998</v>
      </c>
      <c r="F298" s="51">
        <v>48.40666667</v>
      </c>
      <c r="G298" s="16">
        <f t="shared" si="46"/>
        <v>0.15194711632641747</v>
      </c>
      <c r="H298" s="16">
        <f t="shared" si="47"/>
        <v>48.254719553673581</v>
      </c>
      <c r="I298" s="23">
        <f t="shared" si="55"/>
        <v>110.99805697790195</v>
      </c>
      <c r="J298" s="16">
        <f t="shared" si="48"/>
        <v>57.077069363408292</v>
      </c>
      <c r="K298" s="16">
        <f t="shared" si="49"/>
        <v>53.920987614493662</v>
      </c>
      <c r="L298" s="16">
        <f t="shared" si="50"/>
        <v>2.3293854802982783</v>
      </c>
      <c r="M298" s="16">
        <f t="shared" si="51"/>
        <v>43.177916179206115</v>
      </c>
      <c r="N298" s="16">
        <f t="shared" si="52"/>
        <v>0.43177916179206116</v>
      </c>
      <c r="O298" s="16">
        <f t="shared" si="53"/>
        <v>0.58372627811847866</v>
      </c>
      <c r="P298" s="16">
        <f>'App MESURE'!T294</f>
        <v>1.8298117758087349</v>
      </c>
      <c r="Q298" s="84">
        <v>10.45276562903226</v>
      </c>
      <c r="R298" s="78">
        <f t="shared" si="54"/>
        <v>1.5527290675539736</v>
      </c>
    </row>
    <row r="299" spans="1:18" s="1" customFormat="1" x14ac:dyDescent="0.2">
      <c r="A299" s="17">
        <v>42036</v>
      </c>
      <c r="B299" s="1">
        <f t="shared" si="56"/>
        <v>2</v>
      </c>
      <c r="C299" s="47"/>
      <c r="D299" s="47"/>
      <c r="E299" s="47">
        <v>26.519047619999998</v>
      </c>
      <c r="F299" s="51">
        <v>19.313333329999999</v>
      </c>
      <c r="G299" s="16">
        <f t="shared" si="46"/>
        <v>0</v>
      </c>
      <c r="H299" s="16">
        <f t="shared" si="47"/>
        <v>19.313333329999999</v>
      </c>
      <c r="I299" s="23">
        <f t="shared" si="55"/>
        <v>70.904935464195376</v>
      </c>
      <c r="J299" s="16">
        <f t="shared" si="48"/>
        <v>46.999023815785698</v>
      </c>
      <c r="K299" s="16">
        <f t="shared" si="49"/>
        <v>23.905911648409678</v>
      </c>
      <c r="L299" s="16">
        <f t="shared" si="50"/>
        <v>0.15800248377370868</v>
      </c>
      <c r="M299" s="16">
        <f t="shared" si="51"/>
        <v>42.904139501187764</v>
      </c>
      <c r="N299" s="16">
        <f t="shared" si="52"/>
        <v>0.42904139501187766</v>
      </c>
      <c r="O299" s="16">
        <f t="shared" si="53"/>
        <v>0.42904139501187766</v>
      </c>
      <c r="P299" s="16">
        <f>'App MESURE'!T295</f>
        <v>0.91752739474650025</v>
      </c>
      <c r="Q299" s="84">
        <v>9.5756945035714285</v>
      </c>
      <c r="R299" s="78">
        <f t="shared" si="54"/>
        <v>0.23861857193673369</v>
      </c>
    </row>
    <row r="300" spans="1:18" s="1" customFormat="1" x14ac:dyDescent="0.2">
      <c r="A300" s="17">
        <v>42064</v>
      </c>
      <c r="B300" s="1">
        <f t="shared" si="56"/>
        <v>3</v>
      </c>
      <c r="C300" s="47"/>
      <c r="D300" s="47"/>
      <c r="E300" s="47">
        <v>56.745238100000002</v>
      </c>
      <c r="F300" s="51">
        <v>56.686666670000001</v>
      </c>
      <c r="G300" s="16">
        <f t="shared" si="46"/>
        <v>0.49169498817158214</v>
      </c>
      <c r="H300" s="16">
        <f t="shared" si="47"/>
        <v>56.19497168182842</v>
      </c>
      <c r="I300" s="23">
        <f t="shared" si="55"/>
        <v>79.942880846464391</v>
      </c>
      <c r="J300" s="16">
        <f t="shared" si="48"/>
        <v>58.201609559013072</v>
      </c>
      <c r="K300" s="16">
        <f t="shared" si="49"/>
        <v>21.741271287451319</v>
      </c>
      <c r="L300" s="16">
        <f t="shared" si="50"/>
        <v>1.4057362363402762E-3</v>
      </c>
      <c r="M300" s="16">
        <f t="shared" si="51"/>
        <v>42.476503842412228</v>
      </c>
      <c r="N300" s="16">
        <f t="shared" si="52"/>
        <v>0.42476503842412228</v>
      </c>
      <c r="O300" s="16">
        <f t="shared" si="53"/>
        <v>0.91646002659570436</v>
      </c>
      <c r="P300" s="16">
        <f>'App MESURE'!T296</f>
        <v>1.1954071200125833</v>
      </c>
      <c r="Q300" s="84">
        <v>14.031966758064517</v>
      </c>
      <c r="R300" s="78">
        <f t="shared" si="54"/>
        <v>7.7811480925724999E-2</v>
      </c>
    </row>
    <row r="301" spans="1:18" s="1" customFormat="1" x14ac:dyDescent="0.2">
      <c r="A301" s="17">
        <v>42095</v>
      </c>
      <c r="B301" s="1">
        <f t="shared" si="56"/>
        <v>4</v>
      </c>
      <c r="C301" s="47"/>
      <c r="D301" s="47"/>
      <c r="E301" s="47">
        <v>20.783333330000001</v>
      </c>
      <c r="F301" s="51">
        <v>21.006666670000001</v>
      </c>
      <c r="G301" s="16">
        <f t="shared" si="46"/>
        <v>0</v>
      </c>
      <c r="H301" s="16">
        <f t="shared" si="47"/>
        <v>21.006666670000001</v>
      </c>
      <c r="I301" s="23">
        <f t="shared" si="55"/>
        <v>42.746532221214977</v>
      </c>
      <c r="J301" s="16">
        <f t="shared" si="48"/>
        <v>39.404860655914121</v>
      </c>
      <c r="K301" s="16">
        <f t="shared" si="49"/>
        <v>3.3416715653008566</v>
      </c>
      <c r="L301" s="16">
        <f t="shared" si="50"/>
        <v>0</v>
      </c>
      <c r="M301" s="16">
        <f t="shared" si="51"/>
        <v>42.051738803988108</v>
      </c>
      <c r="N301" s="16">
        <f t="shared" si="52"/>
        <v>0.42051738803988109</v>
      </c>
      <c r="O301" s="16">
        <f t="shared" si="53"/>
        <v>0.42051738803988109</v>
      </c>
      <c r="P301" s="16">
        <f>'App MESURE'!T297</f>
        <v>0.31458082105594298</v>
      </c>
      <c r="Q301" s="84">
        <v>16.615056333333335</v>
      </c>
      <c r="R301" s="78">
        <f t="shared" si="54"/>
        <v>1.1222556224342406E-2</v>
      </c>
    </row>
    <row r="302" spans="1:18" s="1" customFormat="1" x14ac:dyDescent="0.2">
      <c r="A302" s="17">
        <v>42125</v>
      </c>
      <c r="B302" s="1">
        <f t="shared" si="56"/>
        <v>5</v>
      </c>
      <c r="C302" s="47"/>
      <c r="D302" s="47"/>
      <c r="E302" s="47">
        <v>33.8952381</v>
      </c>
      <c r="F302" s="51">
        <v>42.106666670000003</v>
      </c>
      <c r="G302" s="16">
        <f t="shared" si="46"/>
        <v>0</v>
      </c>
      <c r="H302" s="16">
        <f t="shared" si="47"/>
        <v>42.106666670000003</v>
      </c>
      <c r="I302" s="23">
        <f t="shared" si="55"/>
        <v>45.448338235300859</v>
      </c>
      <c r="J302" s="16">
        <f t="shared" si="48"/>
        <v>43.304320562309286</v>
      </c>
      <c r="K302" s="16">
        <f t="shared" si="49"/>
        <v>2.1440176729915734</v>
      </c>
      <c r="L302" s="16">
        <f t="shared" si="50"/>
        <v>0</v>
      </c>
      <c r="M302" s="16">
        <f t="shared" si="51"/>
        <v>41.631221415948225</v>
      </c>
      <c r="N302" s="16">
        <f t="shared" si="52"/>
        <v>0.41631221415948227</v>
      </c>
      <c r="O302" s="16">
        <f t="shared" si="53"/>
        <v>0.41631221415948227</v>
      </c>
      <c r="P302" s="16">
        <f>'App MESURE'!T298</f>
        <v>0.30933780737167726</v>
      </c>
      <c r="Q302" s="84">
        <v>21.408529000000001</v>
      </c>
      <c r="R302" s="78">
        <f t="shared" si="54"/>
        <v>1.1443523707602783E-2</v>
      </c>
    </row>
    <row r="303" spans="1:18" s="1" customFormat="1" x14ac:dyDescent="0.2">
      <c r="A303" s="17">
        <v>42156</v>
      </c>
      <c r="B303" s="1">
        <f t="shared" si="56"/>
        <v>6</v>
      </c>
      <c r="C303" s="47"/>
      <c r="D303" s="47"/>
      <c r="E303" s="47">
        <v>4.8666666669999996</v>
      </c>
      <c r="F303" s="51">
        <v>7.4533333329999998</v>
      </c>
      <c r="G303" s="16">
        <f t="shared" si="46"/>
        <v>0</v>
      </c>
      <c r="H303" s="16">
        <f t="shared" si="47"/>
        <v>7.4533333329999998</v>
      </c>
      <c r="I303" s="23">
        <f t="shared" si="55"/>
        <v>9.5973510059915732</v>
      </c>
      <c r="J303" s="16">
        <f t="shared" si="48"/>
        <v>9.5788945126934379</v>
      </c>
      <c r="K303" s="16">
        <f t="shared" si="49"/>
        <v>1.8456493298135257E-2</v>
      </c>
      <c r="L303" s="16">
        <f t="shared" si="50"/>
        <v>0</v>
      </c>
      <c r="M303" s="16">
        <f t="shared" si="51"/>
        <v>41.214909201788743</v>
      </c>
      <c r="N303" s="16">
        <f t="shared" si="52"/>
        <v>0.41214909201788741</v>
      </c>
      <c r="O303" s="16">
        <f t="shared" si="53"/>
        <v>0.41214909201788741</v>
      </c>
      <c r="P303" s="16">
        <f>'App MESURE'!T299</f>
        <v>0.12583232842237718</v>
      </c>
      <c r="Q303" s="84">
        <v>22.539104233333333</v>
      </c>
      <c r="R303" s="78">
        <f t="shared" si="54"/>
        <v>8.1977289115807289E-2</v>
      </c>
    </row>
    <row r="304" spans="1:18" s="1" customFormat="1" x14ac:dyDescent="0.2">
      <c r="A304" s="17">
        <v>42186</v>
      </c>
      <c r="B304" s="1">
        <f t="shared" si="56"/>
        <v>7</v>
      </c>
      <c r="C304" s="47"/>
      <c r="D304" s="47"/>
      <c r="E304" s="47">
        <v>4.4785714289999996</v>
      </c>
      <c r="F304" s="51">
        <v>9.8866666670000001</v>
      </c>
      <c r="G304" s="16">
        <f t="shared" si="46"/>
        <v>0</v>
      </c>
      <c r="H304" s="16">
        <f t="shared" si="47"/>
        <v>9.8866666670000001</v>
      </c>
      <c r="I304" s="23">
        <f t="shared" si="55"/>
        <v>9.9051231602981353</v>
      </c>
      <c r="J304" s="16">
        <f t="shared" si="48"/>
        <v>9.8933797530815593</v>
      </c>
      <c r="K304" s="16">
        <f t="shared" si="49"/>
        <v>1.1743407216576074E-2</v>
      </c>
      <c r="L304" s="16">
        <f t="shared" si="50"/>
        <v>0</v>
      </c>
      <c r="M304" s="16">
        <f t="shared" si="51"/>
        <v>40.802760109770858</v>
      </c>
      <c r="N304" s="16">
        <f t="shared" si="52"/>
        <v>0.40802760109770858</v>
      </c>
      <c r="O304" s="16">
        <f t="shared" si="53"/>
        <v>0.40802760109770858</v>
      </c>
      <c r="P304" s="16">
        <f>'App MESURE'!T300</f>
        <v>0.22020657473916011</v>
      </c>
      <c r="Q304" s="84">
        <v>26.466029967741935</v>
      </c>
      <c r="R304" s="78">
        <f t="shared" si="54"/>
        <v>3.527673794237856E-2</v>
      </c>
    </row>
    <row r="305" spans="1:18" s="1" customFormat="1" ht="13.5" thickBot="1" x14ac:dyDescent="0.25">
      <c r="A305" s="17">
        <v>42217</v>
      </c>
      <c r="B305" s="4">
        <f t="shared" si="56"/>
        <v>8</v>
      </c>
      <c r="C305" s="48"/>
      <c r="D305" s="48"/>
      <c r="E305" s="48">
        <v>8.4285714289999998</v>
      </c>
      <c r="F305" s="58">
        <v>10.606666669999999</v>
      </c>
      <c r="G305" s="25">
        <f t="shared" si="46"/>
        <v>0</v>
      </c>
      <c r="H305" s="25">
        <f t="shared" si="47"/>
        <v>10.606666669999999</v>
      </c>
      <c r="I305" s="24">
        <f t="shared" si="55"/>
        <v>10.618410077216575</v>
      </c>
      <c r="J305" s="25">
        <f t="shared" si="48"/>
        <v>10.599238324814408</v>
      </c>
      <c r="K305" s="25">
        <f t="shared" si="49"/>
        <v>1.9171752402167286E-2</v>
      </c>
      <c r="L305" s="25">
        <f t="shared" si="50"/>
        <v>0</v>
      </c>
      <c r="M305" s="25">
        <f t="shared" si="51"/>
        <v>40.394732508673151</v>
      </c>
      <c r="N305" s="25">
        <f t="shared" si="52"/>
        <v>0.40394732508673153</v>
      </c>
      <c r="O305" s="25">
        <f t="shared" si="53"/>
        <v>0.40394732508673153</v>
      </c>
      <c r="P305" s="25">
        <f>'App MESURE'!T301</f>
        <v>0.23593561579195721</v>
      </c>
      <c r="Q305" s="85">
        <v>24.430340290322576</v>
      </c>
      <c r="R305" s="79">
        <f t="shared" si="54"/>
        <v>2.8227934460151757E-2</v>
      </c>
    </row>
    <row r="306" spans="1:18" s="1" customFormat="1" x14ac:dyDescent="0.2">
      <c r="A306" s="17">
        <v>42248</v>
      </c>
      <c r="B306" s="1">
        <f t="shared" si="56"/>
        <v>9</v>
      </c>
      <c r="C306" s="47"/>
      <c r="D306" s="47"/>
      <c r="E306" s="47">
        <v>7.8</v>
      </c>
      <c r="F306" s="51">
        <v>10.09333333</v>
      </c>
      <c r="G306" s="16">
        <f t="shared" si="46"/>
        <v>0</v>
      </c>
      <c r="H306" s="16">
        <f t="shared" si="47"/>
        <v>10.09333333</v>
      </c>
      <c r="I306" s="23">
        <f t="shared" si="55"/>
        <v>10.112505082402167</v>
      </c>
      <c r="J306" s="16">
        <f t="shared" si="48"/>
        <v>10.086532972939253</v>
      </c>
      <c r="K306" s="16">
        <f t="shared" si="49"/>
        <v>2.5972109462914617E-2</v>
      </c>
      <c r="L306" s="16">
        <f t="shared" si="50"/>
        <v>0</v>
      </c>
      <c r="M306" s="16">
        <f t="shared" si="51"/>
        <v>39.990785183586418</v>
      </c>
      <c r="N306" s="16">
        <f t="shared" si="52"/>
        <v>0.39990785183586419</v>
      </c>
      <c r="O306" s="16">
        <f t="shared" si="53"/>
        <v>0.39990785183586419</v>
      </c>
      <c r="P306" s="16">
        <f>'App MESURE'!T302</f>
        <v>0.65013369684894873</v>
      </c>
      <c r="Q306" s="84">
        <v>21.224167900000001</v>
      </c>
      <c r="R306" s="78">
        <f t="shared" si="54"/>
        <v>6.2612973512512202E-2</v>
      </c>
    </row>
    <row r="307" spans="1:18" s="1" customFormat="1" x14ac:dyDescent="0.2">
      <c r="A307" s="17">
        <v>42278</v>
      </c>
      <c r="B307" s="1">
        <f t="shared" si="56"/>
        <v>10</v>
      </c>
      <c r="C307" s="47"/>
      <c r="D307" s="47"/>
      <c r="E307" s="47">
        <v>41.423809519999999</v>
      </c>
      <c r="F307" s="51">
        <v>29.193333330000002</v>
      </c>
      <c r="G307" s="16">
        <f t="shared" si="46"/>
        <v>0</v>
      </c>
      <c r="H307" s="16">
        <f t="shared" si="47"/>
        <v>29.193333330000002</v>
      </c>
      <c r="I307" s="23">
        <f t="shared" si="55"/>
        <v>29.219305439462914</v>
      </c>
      <c r="J307" s="16">
        <f t="shared" si="48"/>
        <v>28.497211430182816</v>
      </c>
      <c r="K307" s="16">
        <f t="shared" si="49"/>
        <v>0.7220940092800987</v>
      </c>
      <c r="L307" s="16">
        <f t="shared" si="50"/>
        <v>0</v>
      </c>
      <c r="M307" s="16">
        <f t="shared" si="51"/>
        <v>39.590877331750555</v>
      </c>
      <c r="N307" s="16">
        <f t="shared" si="52"/>
        <v>0.39590877331750557</v>
      </c>
      <c r="O307" s="16">
        <f t="shared" si="53"/>
        <v>0.39590877331750557</v>
      </c>
      <c r="P307" s="16">
        <f>'App MESURE'!T303</f>
        <v>0.39846904000419442</v>
      </c>
      <c r="Q307" s="84">
        <v>19.983198548387104</v>
      </c>
      <c r="R307" s="78">
        <f t="shared" si="54"/>
        <v>6.5549655069687024E-6</v>
      </c>
    </row>
    <row r="308" spans="1:18" s="1" customFormat="1" x14ac:dyDescent="0.2">
      <c r="A308" s="17">
        <v>42309</v>
      </c>
      <c r="B308" s="1">
        <f t="shared" si="56"/>
        <v>11</v>
      </c>
      <c r="C308" s="47"/>
      <c r="D308" s="47"/>
      <c r="E308" s="47">
        <v>20.55238095</v>
      </c>
      <c r="F308" s="51">
        <v>22.92</v>
      </c>
      <c r="G308" s="16">
        <f t="shared" si="46"/>
        <v>0</v>
      </c>
      <c r="H308" s="16">
        <f t="shared" si="47"/>
        <v>22.92</v>
      </c>
      <c r="I308" s="23">
        <f t="shared" si="55"/>
        <v>23.6420940092801</v>
      </c>
      <c r="J308" s="16">
        <f t="shared" si="48"/>
        <v>22.908464975955237</v>
      </c>
      <c r="K308" s="16">
        <f t="shared" si="49"/>
        <v>0.7336290333248634</v>
      </c>
      <c r="L308" s="16">
        <f t="shared" si="50"/>
        <v>0</v>
      </c>
      <c r="M308" s="16">
        <f t="shared" si="51"/>
        <v>39.194968558433047</v>
      </c>
      <c r="N308" s="16">
        <f t="shared" si="52"/>
        <v>0.39194968558433047</v>
      </c>
      <c r="O308" s="16">
        <f t="shared" si="53"/>
        <v>0.39194968558433047</v>
      </c>
      <c r="P308" s="16">
        <f>'App MESURE'!T304</f>
        <v>0.3198238347402087</v>
      </c>
      <c r="Q308" s="84">
        <v>15.294233133333336</v>
      </c>
      <c r="R308" s="78">
        <f t="shared" si="54"/>
        <v>5.2021383599885002E-3</v>
      </c>
    </row>
    <row r="309" spans="1:18" s="1" customFormat="1" x14ac:dyDescent="0.2">
      <c r="A309" s="17">
        <v>42339</v>
      </c>
      <c r="B309" s="1">
        <f t="shared" si="56"/>
        <v>12</v>
      </c>
      <c r="C309" s="47"/>
      <c r="D309" s="47"/>
      <c r="E309" s="47">
        <v>4.7619047999999997E-2</v>
      </c>
      <c r="F309" s="51">
        <v>6.6666670000000003E-3</v>
      </c>
      <c r="G309" s="16">
        <f t="shared" si="46"/>
        <v>0</v>
      </c>
      <c r="H309" s="16">
        <f t="shared" si="47"/>
        <v>6.6666670000000003E-3</v>
      </c>
      <c r="I309" s="23">
        <f t="shared" si="55"/>
        <v>0.74029570032486336</v>
      </c>
      <c r="J309" s="16">
        <f t="shared" si="48"/>
        <v>0.74026972940884639</v>
      </c>
      <c r="K309" s="16">
        <f t="shared" si="49"/>
        <v>2.5970916016970769E-5</v>
      </c>
      <c r="L309" s="16">
        <f t="shared" si="50"/>
        <v>0</v>
      </c>
      <c r="M309" s="16">
        <f t="shared" si="51"/>
        <v>38.803018872848718</v>
      </c>
      <c r="N309" s="16">
        <f t="shared" si="52"/>
        <v>0.38803018872848716</v>
      </c>
      <c r="O309" s="16">
        <f t="shared" si="53"/>
        <v>0.38803018872848716</v>
      </c>
      <c r="P309" s="16">
        <f>'App MESURE'!T305</f>
        <v>0.1310753421066429</v>
      </c>
      <c r="Q309" s="84">
        <v>14.611333016129031</v>
      </c>
      <c r="R309" s="78">
        <f t="shared" si="54"/>
        <v>6.602579320245551E-2</v>
      </c>
    </row>
    <row r="310" spans="1:18" s="1" customFormat="1" x14ac:dyDescent="0.2">
      <c r="A310" s="17">
        <v>42370</v>
      </c>
      <c r="B310" s="1">
        <f t="shared" si="56"/>
        <v>1</v>
      </c>
      <c r="C310" s="47"/>
      <c r="D310" s="47"/>
      <c r="E310" s="47">
        <v>14.84047619</v>
      </c>
      <c r="F310" s="51">
        <v>14.133333329999999</v>
      </c>
      <c r="G310" s="16">
        <f t="shared" si="46"/>
        <v>0</v>
      </c>
      <c r="H310" s="16">
        <f t="shared" si="47"/>
        <v>14.133333329999999</v>
      </c>
      <c r="I310" s="23">
        <f t="shared" si="55"/>
        <v>14.133359300916016</v>
      </c>
      <c r="J310" s="16">
        <f t="shared" si="48"/>
        <v>13.930524291038289</v>
      </c>
      <c r="K310" s="16">
        <f t="shared" si="49"/>
        <v>0.2028350098777274</v>
      </c>
      <c r="L310" s="16">
        <f t="shared" si="50"/>
        <v>0</v>
      </c>
      <c r="M310" s="16">
        <f t="shared" si="51"/>
        <v>38.414988684120232</v>
      </c>
      <c r="N310" s="16">
        <f t="shared" si="52"/>
        <v>0.38414988684120233</v>
      </c>
      <c r="O310" s="16">
        <f t="shared" si="53"/>
        <v>0.38414988684120233</v>
      </c>
      <c r="P310" s="16">
        <f>'App MESURE'!T306</f>
        <v>0.19399150631783149</v>
      </c>
      <c r="Q310" s="84">
        <v>13.620278741935481</v>
      </c>
      <c r="R310" s="78">
        <f t="shared" si="54"/>
        <v>3.6160209683271098E-2</v>
      </c>
    </row>
    <row r="311" spans="1:18" s="1" customFormat="1" x14ac:dyDescent="0.2">
      <c r="A311" s="17">
        <v>42401</v>
      </c>
      <c r="B311" s="1">
        <f t="shared" si="56"/>
        <v>2</v>
      </c>
      <c r="C311" s="47"/>
      <c r="D311" s="47"/>
      <c r="E311" s="47">
        <v>59.335714289999999</v>
      </c>
      <c r="F311" s="51">
        <v>53.90666667</v>
      </c>
      <c r="G311" s="16">
        <f t="shared" si="46"/>
        <v>0.37762505052308482</v>
      </c>
      <c r="H311" s="16">
        <f t="shared" si="47"/>
        <v>53.529041619476914</v>
      </c>
      <c r="I311" s="23">
        <f t="shared" si="55"/>
        <v>53.731876629354645</v>
      </c>
      <c r="J311" s="16">
        <f t="shared" si="48"/>
        <v>43.775350041527687</v>
      </c>
      <c r="K311" s="16">
        <f t="shared" si="49"/>
        <v>9.9565265878269571</v>
      </c>
      <c r="L311" s="16">
        <f t="shared" si="50"/>
        <v>0</v>
      </c>
      <c r="M311" s="16">
        <f t="shared" si="51"/>
        <v>38.030838797279031</v>
      </c>
      <c r="N311" s="16">
        <f t="shared" si="52"/>
        <v>0.38030838797279032</v>
      </c>
      <c r="O311" s="16">
        <f t="shared" si="53"/>
        <v>0.75793343849587513</v>
      </c>
      <c r="P311" s="16">
        <f>'App MESURE'!T307</f>
        <v>0.54003040947936876</v>
      </c>
      <c r="Q311" s="84">
        <v>12.320066244827592</v>
      </c>
      <c r="R311" s="78">
        <f t="shared" si="54"/>
        <v>4.7481730054568419E-2</v>
      </c>
    </row>
    <row r="312" spans="1:18" s="1" customFormat="1" x14ac:dyDescent="0.2">
      <c r="A312" s="17">
        <v>42430</v>
      </c>
      <c r="B312" s="1">
        <f t="shared" si="56"/>
        <v>3</v>
      </c>
      <c r="C312" s="47"/>
      <c r="D312" s="47"/>
      <c r="E312" s="47">
        <v>38.992857139999998</v>
      </c>
      <c r="F312" s="51">
        <v>38.686666670000001</v>
      </c>
      <c r="G312" s="16">
        <f t="shared" si="46"/>
        <v>0</v>
      </c>
      <c r="H312" s="16">
        <f t="shared" si="47"/>
        <v>38.686666670000001</v>
      </c>
      <c r="I312" s="23">
        <f t="shared" si="55"/>
        <v>48.643193257826958</v>
      </c>
      <c r="J312" s="16">
        <f t="shared" si="48"/>
        <v>41.065859640570835</v>
      </c>
      <c r="K312" s="16">
        <f t="shared" si="49"/>
        <v>7.577333617256123</v>
      </c>
      <c r="L312" s="16">
        <f t="shared" si="50"/>
        <v>0</v>
      </c>
      <c r="M312" s="16">
        <f t="shared" si="51"/>
        <v>37.650530409306242</v>
      </c>
      <c r="N312" s="16">
        <f t="shared" si="52"/>
        <v>0.37650530409306243</v>
      </c>
      <c r="O312" s="16">
        <f t="shared" si="53"/>
        <v>0.37650530409306243</v>
      </c>
      <c r="P312" s="16">
        <f>'App MESURE'!T308</f>
        <v>0.48760027263671157</v>
      </c>
      <c r="Q312" s="84">
        <v>12.537526854838712</v>
      </c>
      <c r="R312" s="78">
        <f t="shared" si="54"/>
        <v>1.2342092035714392E-2</v>
      </c>
    </row>
    <row r="313" spans="1:18" s="1" customFormat="1" x14ac:dyDescent="0.2">
      <c r="A313" s="17">
        <v>42461</v>
      </c>
      <c r="B313" s="1">
        <f t="shared" si="56"/>
        <v>4</v>
      </c>
      <c r="C313" s="47"/>
      <c r="D313" s="47"/>
      <c r="E313" s="47">
        <v>13.919047620000001</v>
      </c>
      <c r="F313" s="51">
        <v>11.96</v>
      </c>
      <c r="G313" s="16">
        <f t="shared" si="46"/>
        <v>0</v>
      </c>
      <c r="H313" s="16">
        <f t="shared" si="47"/>
        <v>11.96</v>
      </c>
      <c r="I313" s="23">
        <f t="shared" si="55"/>
        <v>19.537333617256124</v>
      </c>
      <c r="J313" s="16">
        <f t="shared" si="48"/>
        <v>19.135172335620084</v>
      </c>
      <c r="K313" s="16">
        <f t="shared" si="49"/>
        <v>0.40216128163604026</v>
      </c>
      <c r="L313" s="16">
        <f t="shared" si="50"/>
        <v>0</v>
      </c>
      <c r="M313" s="16">
        <f t="shared" si="51"/>
        <v>37.274025105213177</v>
      </c>
      <c r="N313" s="16">
        <f t="shared" si="52"/>
        <v>0.37274025105213177</v>
      </c>
      <c r="O313" s="16">
        <f t="shared" si="53"/>
        <v>0.37274025105213177</v>
      </c>
      <c r="P313" s="16">
        <f>'App MESURE'!T309</f>
        <v>1.0486027368531433E-2</v>
      </c>
      <c r="Q313" s="84">
        <v>15.617826266666667</v>
      </c>
      <c r="R313" s="78">
        <f t="shared" si="54"/>
        <v>0.13122812257660793</v>
      </c>
    </row>
    <row r="314" spans="1:18" s="1" customFormat="1" x14ac:dyDescent="0.2">
      <c r="A314" s="17">
        <v>42491</v>
      </c>
      <c r="B314" s="1">
        <f t="shared" si="56"/>
        <v>5</v>
      </c>
      <c r="C314" s="47"/>
      <c r="D314" s="47"/>
      <c r="E314" s="47">
        <v>53.659523810000003</v>
      </c>
      <c r="F314" s="51">
        <v>62.553333330000001</v>
      </c>
      <c r="G314" s="16">
        <f t="shared" si="46"/>
        <v>0.73241811770781162</v>
      </c>
      <c r="H314" s="16">
        <f t="shared" si="47"/>
        <v>61.820915212292192</v>
      </c>
      <c r="I314" s="23">
        <f t="shared" si="55"/>
        <v>62.223076493928232</v>
      </c>
      <c r="J314" s="16">
        <f t="shared" si="48"/>
        <v>55.123536339610425</v>
      </c>
      <c r="K314" s="16">
        <f t="shared" si="49"/>
        <v>7.0995401543178076</v>
      </c>
      <c r="L314" s="16">
        <f t="shared" si="50"/>
        <v>0</v>
      </c>
      <c r="M314" s="16">
        <f t="shared" si="51"/>
        <v>36.901284854161048</v>
      </c>
      <c r="N314" s="16">
        <f t="shared" si="52"/>
        <v>0.36901284854161048</v>
      </c>
      <c r="O314" s="16">
        <f t="shared" si="53"/>
        <v>1.1014309662494222</v>
      </c>
      <c r="P314" s="16">
        <f>'App MESURE'!T310</f>
        <v>6.2916164211188591E-2</v>
      </c>
      <c r="Q314" s="84">
        <v>18.826141290322578</v>
      </c>
      <c r="R314" s="78">
        <f t="shared" si="54"/>
        <v>1.0785129940525113</v>
      </c>
    </row>
    <row r="315" spans="1:18" s="1" customFormat="1" x14ac:dyDescent="0.2">
      <c r="A315" s="17">
        <v>42522</v>
      </c>
      <c r="B315" s="1">
        <f t="shared" si="56"/>
        <v>6</v>
      </c>
      <c r="C315" s="47"/>
      <c r="D315" s="47"/>
      <c r="E315" s="47">
        <v>2.5714285710000002</v>
      </c>
      <c r="F315" s="51">
        <v>1.993333333</v>
      </c>
      <c r="G315" s="16">
        <f t="shared" si="46"/>
        <v>0</v>
      </c>
      <c r="H315" s="16">
        <f t="shared" si="47"/>
        <v>1.993333333</v>
      </c>
      <c r="I315" s="23">
        <f t="shared" si="55"/>
        <v>9.0928734873178083</v>
      </c>
      <c r="J315" s="16">
        <f t="shared" si="48"/>
        <v>9.0769770306959927</v>
      </c>
      <c r="K315" s="16">
        <f t="shared" si="49"/>
        <v>1.5896456621815602E-2</v>
      </c>
      <c r="L315" s="16">
        <f t="shared" si="50"/>
        <v>0</v>
      </c>
      <c r="M315" s="16">
        <f t="shared" si="51"/>
        <v>36.53227200561944</v>
      </c>
      <c r="N315" s="16">
        <f t="shared" si="52"/>
        <v>0.36532272005619443</v>
      </c>
      <c r="O315" s="16">
        <f t="shared" si="53"/>
        <v>0.36532272005619443</v>
      </c>
      <c r="P315" s="16">
        <f>'App MESURE'!T311</f>
        <v>0</v>
      </c>
      <c r="Q315" s="84">
        <v>22.451104766666667</v>
      </c>
      <c r="R315" s="78">
        <f t="shared" si="54"/>
        <v>0.1334606897892566</v>
      </c>
    </row>
    <row r="316" spans="1:18" s="1" customFormat="1" x14ac:dyDescent="0.2">
      <c r="A316" s="17">
        <v>42552</v>
      </c>
      <c r="B316" s="1">
        <f t="shared" si="56"/>
        <v>7</v>
      </c>
      <c r="C316" s="47"/>
      <c r="D316" s="47"/>
      <c r="E316" s="47">
        <v>5.3119047620000002</v>
      </c>
      <c r="F316" s="51">
        <v>7.4066666669999996</v>
      </c>
      <c r="G316" s="16">
        <f t="shared" si="46"/>
        <v>0</v>
      </c>
      <c r="H316" s="16">
        <f t="shared" si="47"/>
        <v>7.4066666669999996</v>
      </c>
      <c r="I316" s="23">
        <f t="shared" si="55"/>
        <v>7.4225631236218153</v>
      </c>
      <c r="J316" s="16">
        <f t="shared" si="48"/>
        <v>7.4177647185340687</v>
      </c>
      <c r="K316" s="16">
        <f t="shared" si="49"/>
        <v>4.7984050877465378E-3</v>
      </c>
      <c r="L316" s="16">
        <f t="shared" si="50"/>
        <v>0</v>
      </c>
      <c r="M316" s="16">
        <f t="shared" si="51"/>
        <v>36.166949285563248</v>
      </c>
      <c r="N316" s="16">
        <f t="shared" si="52"/>
        <v>0.36166949285563249</v>
      </c>
      <c r="O316" s="16">
        <f t="shared" si="53"/>
        <v>0.36166949285563249</v>
      </c>
      <c r="P316" s="16">
        <f>'App MESURE'!T312</f>
        <v>7.8645205263985746E-2</v>
      </c>
      <c r="Q316" s="84">
        <v>26.685723064516132</v>
      </c>
      <c r="R316" s="78">
        <f t="shared" si="54"/>
        <v>8.0102747366759181E-2</v>
      </c>
    </row>
    <row r="317" spans="1:18" s="1" customFormat="1" ht="13.5" thickBot="1" x14ac:dyDescent="0.25">
      <c r="A317" s="17">
        <v>42583</v>
      </c>
      <c r="B317" s="4">
        <f t="shared" si="56"/>
        <v>8</v>
      </c>
      <c r="C317" s="48"/>
      <c r="D317" s="48"/>
      <c r="E317" s="48">
        <v>8.4023809519999997</v>
      </c>
      <c r="F317" s="58">
        <v>9.5666666669999998</v>
      </c>
      <c r="G317" s="25">
        <f t="shared" si="46"/>
        <v>0</v>
      </c>
      <c r="H317" s="25">
        <f t="shared" si="47"/>
        <v>9.5666666669999998</v>
      </c>
      <c r="I317" s="24">
        <f t="shared" si="55"/>
        <v>9.5714650720877472</v>
      </c>
      <c r="J317" s="25">
        <f t="shared" si="48"/>
        <v>9.5625285740437622</v>
      </c>
      <c r="K317" s="25">
        <f t="shared" si="49"/>
        <v>8.9364980439849973E-3</v>
      </c>
      <c r="L317" s="25">
        <f t="shared" si="50"/>
        <v>0</v>
      </c>
      <c r="M317" s="25">
        <f t="shared" si="51"/>
        <v>35.805279792707616</v>
      </c>
      <c r="N317" s="25">
        <f t="shared" si="52"/>
        <v>0.35805279792707617</v>
      </c>
      <c r="O317" s="25">
        <f t="shared" si="53"/>
        <v>0.35805279792707617</v>
      </c>
      <c r="P317" s="25">
        <f>'App MESURE'!T313</f>
        <v>8.9131232632517182E-2</v>
      </c>
      <c r="Q317" s="85">
        <v>27.711835258064514</v>
      </c>
      <c r="R317" s="79">
        <f t="shared" si="54"/>
        <v>7.2318808280475766E-2</v>
      </c>
    </row>
    <row r="318" spans="1:18" s="1" customFormat="1" x14ac:dyDescent="0.2">
      <c r="A318" s="17">
        <v>42614</v>
      </c>
      <c r="B318" s="1">
        <f t="shared" si="56"/>
        <v>9</v>
      </c>
      <c r="C318" s="47"/>
      <c r="D318" s="47"/>
      <c r="E318" s="47">
        <v>8.3452380949999991</v>
      </c>
      <c r="F318" s="51">
        <v>3.14</v>
      </c>
      <c r="G318" s="16">
        <f t="shared" si="46"/>
        <v>0</v>
      </c>
      <c r="H318" s="16">
        <f t="shared" si="47"/>
        <v>3.14</v>
      </c>
      <c r="I318" s="23">
        <f t="shared" si="55"/>
        <v>3.1489364980439851</v>
      </c>
      <c r="J318" s="16">
        <f t="shared" si="48"/>
        <v>3.1483396080489188</v>
      </c>
      <c r="K318" s="16">
        <f t="shared" si="49"/>
        <v>5.9688999506635199E-4</v>
      </c>
      <c r="L318" s="16">
        <f t="shared" si="50"/>
        <v>0</v>
      </c>
      <c r="M318" s="16">
        <f t="shared" si="51"/>
        <v>35.447226994780543</v>
      </c>
      <c r="N318" s="16">
        <f t="shared" si="52"/>
        <v>0.35447226994780545</v>
      </c>
      <c r="O318" s="16">
        <f t="shared" si="53"/>
        <v>0.35447226994780545</v>
      </c>
      <c r="P318" s="16">
        <f>'App MESURE'!T314</f>
        <v>0.16777643789650434</v>
      </c>
      <c r="Q318" s="84">
        <v>23.183938600000001</v>
      </c>
      <c r="R318" s="78">
        <f t="shared" si="54"/>
        <v>3.4855333705327632E-2</v>
      </c>
    </row>
    <row r="319" spans="1:18" s="1" customFormat="1" x14ac:dyDescent="0.2">
      <c r="A319" s="17">
        <v>42644</v>
      </c>
      <c r="B319" s="1">
        <f t="shared" si="56"/>
        <v>10</v>
      </c>
      <c r="C319" s="47"/>
      <c r="D319" s="47"/>
      <c r="E319" s="47">
        <v>24.633333329999999</v>
      </c>
      <c r="F319" s="51">
        <v>24.713333330000001</v>
      </c>
      <c r="G319" s="16">
        <f t="shared" si="46"/>
        <v>0</v>
      </c>
      <c r="H319" s="16">
        <f t="shared" si="47"/>
        <v>24.713333330000001</v>
      </c>
      <c r="I319" s="23">
        <f t="shared" si="55"/>
        <v>24.713930219995067</v>
      </c>
      <c r="J319" s="16">
        <f t="shared" si="48"/>
        <v>24.348410171513237</v>
      </c>
      <c r="K319" s="16">
        <f t="shared" si="49"/>
        <v>0.36552004848183017</v>
      </c>
      <c r="L319" s="16">
        <f t="shared" si="50"/>
        <v>0</v>
      </c>
      <c r="M319" s="16">
        <f t="shared" si="51"/>
        <v>35.092754724832737</v>
      </c>
      <c r="N319" s="16">
        <f t="shared" si="52"/>
        <v>0.35092754724832737</v>
      </c>
      <c r="O319" s="16">
        <f t="shared" si="53"/>
        <v>0.35092754724832737</v>
      </c>
      <c r="P319" s="16">
        <f>'App MESURE'!T315</f>
        <v>0.55051643684789997</v>
      </c>
      <c r="Q319" s="84">
        <v>21.351165870967741</v>
      </c>
      <c r="R319" s="78">
        <f t="shared" si="54"/>
        <v>3.9835724851590384E-2</v>
      </c>
    </row>
    <row r="320" spans="1:18" s="1" customFormat="1" x14ac:dyDescent="0.2">
      <c r="A320" s="17">
        <v>42675</v>
      </c>
      <c r="B320" s="1">
        <f t="shared" si="56"/>
        <v>11</v>
      </c>
      <c r="C320" s="47"/>
      <c r="D320" s="47"/>
      <c r="E320" s="47">
        <v>49.890476190000001</v>
      </c>
      <c r="F320" s="51">
        <v>61.646666670000002</v>
      </c>
      <c r="G320" s="16">
        <f t="shared" si="46"/>
        <v>0.69521545246530403</v>
      </c>
      <c r="H320" s="16">
        <f t="shared" si="47"/>
        <v>60.951451217534697</v>
      </c>
      <c r="I320" s="23">
        <f t="shared" si="55"/>
        <v>61.316971266016523</v>
      </c>
      <c r="J320" s="16">
        <f t="shared" si="48"/>
        <v>50.754606886757671</v>
      </c>
      <c r="K320" s="16">
        <f t="shared" si="49"/>
        <v>10.562364379258852</v>
      </c>
      <c r="L320" s="16">
        <f t="shared" si="50"/>
        <v>0</v>
      </c>
      <c r="M320" s="16">
        <f t="shared" si="51"/>
        <v>34.741827177584412</v>
      </c>
      <c r="N320" s="16">
        <f t="shared" si="52"/>
        <v>0.34741827177584411</v>
      </c>
      <c r="O320" s="16">
        <f t="shared" si="53"/>
        <v>1.0426337242411481</v>
      </c>
      <c r="P320" s="16">
        <f>'App MESURE'!T316</f>
        <v>2.2125517747601311</v>
      </c>
      <c r="Q320" s="84">
        <v>14.945529083333334</v>
      </c>
      <c r="R320" s="78">
        <f t="shared" si="54"/>
        <v>1.3687082449301378</v>
      </c>
    </row>
    <row r="321" spans="1:18" s="1" customFormat="1" x14ac:dyDescent="0.2">
      <c r="A321" s="17">
        <v>42705</v>
      </c>
      <c r="B321" s="1">
        <f t="shared" si="56"/>
        <v>12</v>
      </c>
      <c r="C321" s="47"/>
      <c r="D321" s="47"/>
      <c r="E321" s="47">
        <v>59.688095240000003</v>
      </c>
      <c r="F321" s="51">
        <v>54.673333329999998</v>
      </c>
      <c r="G321" s="16">
        <f t="shared" si="46"/>
        <v>0.40908318653149539</v>
      </c>
      <c r="H321" s="16">
        <f t="shared" si="47"/>
        <v>54.264250143468502</v>
      </c>
      <c r="I321" s="23">
        <f t="shared" si="55"/>
        <v>64.826614522727354</v>
      </c>
      <c r="J321" s="16">
        <f t="shared" si="48"/>
        <v>49.359235653943756</v>
      </c>
      <c r="K321" s="16">
        <f t="shared" si="49"/>
        <v>15.467378868783598</v>
      </c>
      <c r="L321" s="16">
        <f t="shared" si="50"/>
        <v>0</v>
      </c>
      <c r="M321" s="16">
        <f t="shared" si="51"/>
        <v>34.394408905808568</v>
      </c>
      <c r="N321" s="16">
        <f t="shared" si="52"/>
        <v>0.34394408905808571</v>
      </c>
      <c r="O321" s="16">
        <f t="shared" si="53"/>
        <v>0.75302727558958105</v>
      </c>
      <c r="P321" s="16">
        <f>'App MESURE'!T317</f>
        <v>1.7668956115975465</v>
      </c>
      <c r="Q321" s="84">
        <v>12.445716080645163</v>
      </c>
      <c r="R321" s="78">
        <f t="shared" si="54"/>
        <v>1.0279290027595607</v>
      </c>
    </row>
    <row r="322" spans="1:18" s="1" customFormat="1" x14ac:dyDescent="0.2">
      <c r="A322" s="17">
        <v>42736</v>
      </c>
      <c r="B322" s="1">
        <f t="shared" si="56"/>
        <v>1</v>
      </c>
      <c r="C322" s="47"/>
      <c r="D322" s="47"/>
      <c r="E322" s="47">
        <v>37.033333329999998</v>
      </c>
      <c r="F322" s="51">
        <v>26.393333330000001</v>
      </c>
      <c r="G322" s="16">
        <f t="shared" si="46"/>
        <v>0</v>
      </c>
      <c r="H322" s="16">
        <f t="shared" si="47"/>
        <v>26.393333330000001</v>
      </c>
      <c r="I322" s="23">
        <f t="shared" si="55"/>
        <v>41.860712198783602</v>
      </c>
      <c r="J322" s="16">
        <f t="shared" si="48"/>
        <v>35.429474124698764</v>
      </c>
      <c r="K322" s="16">
        <f t="shared" si="49"/>
        <v>6.4312380740848383</v>
      </c>
      <c r="L322" s="16">
        <f t="shared" si="50"/>
        <v>0</v>
      </c>
      <c r="M322" s="16">
        <f t="shared" si="51"/>
        <v>34.050464816750484</v>
      </c>
      <c r="N322" s="16">
        <f t="shared" si="52"/>
        <v>0.34050464816750486</v>
      </c>
      <c r="O322" s="16">
        <f t="shared" si="53"/>
        <v>0.34050464816750486</v>
      </c>
      <c r="P322" s="16">
        <f>'App MESURE'!T318</f>
        <v>0.70780684737587174</v>
      </c>
      <c r="Q322" s="84">
        <v>10.446416035483871</v>
      </c>
      <c r="R322" s="78">
        <f t="shared" si="54"/>
        <v>0.13491090554330282</v>
      </c>
    </row>
    <row r="323" spans="1:18" s="1" customFormat="1" x14ac:dyDescent="0.2">
      <c r="A323" s="17">
        <v>42767</v>
      </c>
      <c r="B323" s="1">
        <f t="shared" si="56"/>
        <v>2</v>
      </c>
      <c r="C323" s="47"/>
      <c r="D323" s="47"/>
      <c r="E323" s="47">
        <v>73.169047620000001</v>
      </c>
      <c r="F323" s="51">
        <v>70.366666670000001</v>
      </c>
      <c r="G323" s="16">
        <f t="shared" si="46"/>
        <v>1.0530175590462019</v>
      </c>
      <c r="H323" s="16">
        <f t="shared" si="47"/>
        <v>69.313649110953804</v>
      </c>
      <c r="I323" s="23">
        <f t="shared" si="55"/>
        <v>75.744887185038635</v>
      </c>
      <c r="J323" s="16">
        <f t="shared" si="48"/>
        <v>54.49129503787735</v>
      </c>
      <c r="K323" s="16">
        <f t="shared" si="49"/>
        <v>21.253592147161285</v>
      </c>
      <c r="L323" s="16">
        <f t="shared" si="50"/>
        <v>0</v>
      </c>
      <c r="M323" s="16">
        <f t="shared" si="51"/>
        <v>33.709960168582981</v>
      </c>
      <c r="N323" s="16">
        <f t="shared" si="52"/>
        <v>0.33709960168582981</v>
      </c>
      <c r="O323" s="16">
        <f t="shared" si="53"/>
        <v>1.3901171607320317</v>
      </c>
      <c r="P323" s="16">
        <f>'App MESURE'!T319</f>
        <v>0.98044355895768887</v>
      </c>
      <c r="Q323" s="84">
        <v>12.883623392857141</v>
      </c>
      <c r="R323" s="78">
        <f t="shared" si="54"/>
        <v>0.16783245999076285</v>
      </c>
    </row>
    <row r="324" spans="1:18" s="1" customFormat="1" x14ac:dyDescent="0.2">
      <c r="A324" s="17">
        <v>42795</v>
      </c>
      <c r="B324" s="1">
        <f t="shared" si="56"/>
        <v>3</v>
      </c>
      <c r="C324" s="47"/>
      <c r="D324" s="47"/>
      <c r="E324" s="47">
        <v>20.26190476</v>
      </c>
      <c r="F324" s="51">
        <v>18.186666670000001</v>
      </c>
      <c r="G324" s="16">
        <f t="shared" si="46"/>
        <v>0</v>
      </c>
      <c r="H324" s="16">
        <f t="shared" si="47"/>
        <v>18.186666670000001</v>
      </c>
      <c r="I324" s="23">
        <f t="shared" si="55"/>
        <v>39.440258817161286</v>
      </c>
      <c r="J324" s="16">
        <f t="shared" si="48"/>
        <v>36.003628949233672</v>
      </c>
      <c r="K324" s="16">
        <f t="shared" si="49"/>
        <v>3.4366298679276142</v>
      </c>
      <c r="L324" s="16">
        <f t="shared" si="50"/>
        <v>0</v>
      </c>
      <c r="M324" s="16">
        <f t="shared" si="51"/>
        <v>33.372860566897153</v>
      </c>
      <c r="N324" s="16">
        <f t="shared" si="52"/>
        <v>0.33372860566897156</v>
      </c>
      <c r="O324" s="16">
        <f t="shared" si="53"/>
        <v>0.33372860566897156</v>
      </c>
      <c r="P324" s="16">
        <f>'App MESURE'!T320</f>
        <v>0.34079588947727157</v>
      </c>
      <c r="Q324" s="84">
        <v>14.58048379032258</v>
      </c>
      <c r="R324" s="78">
        <f t="shared" si="54"/>
        <v>4.9946500427059606E-5</v>
      </c>
    </row>
    <row r="325" spans="1:18" s="1" customFormat="1" x14ac:dyDescent="0.2">
      <c r="A325" s="17">
        <v>42826</v>
      </c>
      <c r="B325" s="1">
        <f t="shared" si="56"/>
        <v>4</v>
      </c>
      <c r="C325" s="47"/>
      <c r="D325" s="47"/>
      <c r="E325" s="47">
        <v>12.05952381</v>
      </c>
      <c r="F325" s="51">
        <v>7.6266666670000003</v>
      </c>
      <c r="G325" s="16">
        <f t="shared" si="46"/>
        <v>0</v>
      </c>
      <c r="H325" s="16">
        <f t="shared" si="47"/>
        <v>7.6266666670000003</v>
      </c>
      <c r="I325" s="23">
        <f t="shared" si="55"/>
        <v>11.063296534927614</v>
      </c>
      <c r="J325" s="16">
        <f t="shared" si="48"/>
        <v>11.020351554420541</v>
      </c>
      <c r="K325" s="16">
        <f t="shared" si="49"/>
        <v>4.2944980507073183E-2</v>
      </c>
      <c r="L325" s="16">
        <f t="shared" si="50"/>
        <v>0</v>
      </c>
      <c r="M325" s="16">
        <f t="shared" si="51"/>
        <v>33.039131961228179</v>
      </c>
      <c r="N325" s="16">
        <f t="shared" si="52"/>
        <v>0.3303913196122818</v>
      </c>
      <c r="O325" s="16">
        <f t="shared" si="53"/>
        <v>0.3303913196122818</v>
      </c>
      <c r="P325" s="16">
        <f>'App MESURE'!T321</f>
        <v>2.6215068421328581E-2</v>
      </c>
      <c r="Q325" s="84">
        <v>19.56265976666667</v>
      </c>
      <c r="R325" s="78">
        <f t="shared" si="54"/>
        <v>9.2523191788581857E-2</v>
      </c>
    </row>
    <row r="326" spans="1:18" s="1" customFormat="1" x14ac:dyDescent="0.2">
      <c r="A326" s="17">
        <v>42856</v>
      </c>
      <c r="B326" s="1">
        <f t="shared" si="56"/>
        <v>5</v>
      </c>
      <c r="C326" s="47"/>
      <c r="D326" s="47"/>
      <c r="E326" s="47">
        <v>4.2857142860000002</v>
      </c>
      <c r="F326" s="51">
        <v>4.9133333329999997</v>
      </c>
      <c r="G326" s="16">
        <f t="shared" ref="G326:G389" si="57">IF((F326-$J$2)&gt;0,$I$2*(F326-$J$2),0)</f>
        <v>0</v>
      </c>
      <c r="H326" s="16">
        <f t="shared" ref="H326:H389" si="58">F326-G326</f>
        <v>4.9133333329999997</v>
      </c>
      <c r="I326" s="23">
        <f t="shared" si="55"/>
        <v>4.9562783135070729</v>
      </c>
      <c r="J326" s="16">
        <f t="shared" si="48"/>
        <v>4.9533364820769972</v>
      </c>
      <c r="K326" s="16">
        <f t="shared" si="49"/>
        <v>2.9418314300757586E-3</v>
      </c>
      <c r="L326" s="16">
        <f t="shared" si="50"/>
        <v>0</v>
      </c>
      <c r="M326" s="16">
        <f t="shared" si="51"/>
        <v>32.708740641615897</v>
      </c>
      <c r="N326" s="16">
        <f t="shared" si="52"/>
        <v>0.32708740641615897</v>
      </c>
      <c r="O326" s="16">
        <f t="shared" si="53"/>
        <v>0.32708740641615897</v>
      </c>
      <c r="P326" s="16">
        <f>'App MESURE'!T322</f>
        <v>0.15729041052797149</v>
      </c>
      <c r="Q326" s="84">
        <v>21.518342999999998</v>
      </c>
      <c r="R326" s="78">
        <f t="shared" si="54"/>
        <v>2.8831019812653153E-2</v>
      </c>
    </row>
    <row r="327" spans="1:18" s="1" customFormat="1" x14ac:dyDescent="0.2">
      <c r="A327" s="17">
        <v>42887</v>
      </c>
      <c r="B327" s="1">
        <f t="shared" si="56"/>
        <v>6</v>
      </c>
      <c r="C327" s="47"/>
      <c r="D327" s="47"/>
      <c r="E327" s="47">
        <v>5.404761905</v>
      </c>
      <c r="F327" s="51">
        <v>8.48</v>
      </c>
      <c r="G327" s="16">
        <f t="shared" si="57"/>
        <v>0</v>
      </c>
      <c r="H327" s="16">
        <f t="shared" si="58"/>
        <v>8.48</v>
      </c>
      <c r="I327" s="23">
        <f t="shared" si="55"/>
        <v>8.4829418314300753</v>
      </c>
      <c r="J327" s="16">
        <f t="shared" ref="J327:J390" si="59">I327/SQRT(1+(I327/($K$2*(300+(25*Q327)+0.05*(Q327)^3)))^2)</f>
        <v>8.4745302569751342</v>
      </c>
      <c r="K327" s="16">
        <f t="shared" ref="K327:K390" si="60">I327-J327</f>
        <v>8.4115744549411176E-3</v>
      </c>
      <c r="L327" s="16">
        <f t="shared" ref="L327:L390" si="61">IF(K327&gt;$N$2,(K327-$N$2)/$L$2,0)</f>
        <v>0</v>
      </c>
      <c r="M327" s="16">
        <f t="shared" ref="M327:M390" si="62">L327+M326-N326</f>
        <v>32.381653235199735</v>
      </c>
      <c r="N327" s="16">
        <f t="shared" ref="N327:N390" si="63">$M$2*M327</f>
        <v>0.32381653235199737</v>
      </c>
      <c r="O327" s="16">
        <f t="shared" ref="O327:O390" si="64">N327+G327</f>
        <v>0.32381653235199737</v>
      </c>
      <c r="P327" s="16">
        <f>'App MESURE'!T323</f>
        <v>0.14680438315944006</v>
      </c>
      <c r="Q327" s="84">
        <v>25.518306499999994</v>
      </c>
      <c r="R327" s="78">
        <f t="shared" ref="R327:R390" si="65">(P327-O327)^2</f>
        <v>3.1333300961768167E-2</v>
      </c>
    </row>
    <row r="328" spans="1:18" s="1" customFormat="1" x14ac:dyDescent="0.2">
      <c r="A328" s="17">
        <v>42917</v>
      </c>
      <c r="B328" s="1">
        <f t="shared" si="56"/>
        <v>7</v>
      </c>
      <c r="C328" s="47"/>
      <c r="D328" s="47"/>
      <c r="E328" s="47">
        <v>1.8976190479999999</v>
      </c>
      <c r="F328" s="51">
        <v>2.6866666669999999</v>
      </c>
      <c r="G328" s="16">
        <f t="shared" si="57"/>
        <v>0</v>
      </c>
      <c r="H328" s="16">
        <f t="shared" si="58"/>
        <v>2.6866666669999999</v>
      </c>
      <c r="I328" s="23">
        <f t="shared" ref="I328:I391" si="66">H328+K327-L327</f>
        <v>2.695078241454941</v>
      </c>
      <c r="J328" s="16">
        <f t="shared" si="59"/>
        <v>2.6948221050039058</v>
      </c>
      <c r="K328" s="16">
        <f t="shared" si="60"/>
        <v>2.5613645103517158E-4</v>
      </c>
      <c r="L328" s="16">
        <f t="shared" si="61"/>
        <v>0</v>
      </c>
      <c r="M328" s="16">
        <f t="shared" si="62"/>
        <v>32.057836702847737</v>
      </c>
      <c r="N328" s="16">
        <f t="shared" si="63"/>
        <v>0.32057836702847736</v>
      </c>
      <c r="O328" s="16">
        <f t="shared" si="64"/>
        <v>0.32057836702847736</v>
      </c>
      <c r="P328" s="16">
        <f>'App MESURE'!T324</f>
        <v>1.0486027368531433E-2</v>
      </c>
      <c r="Q328" s="84">
        <v>25.90169987096774</v>
      </c>
      <c r="R328" s="78">
        <f t="shared" si="65"/>
        <v>9.615725911577927E-2</v>
      </c>
    </row>
    <row r="329" spans="1:18" s="1" customFormat="1" ht="13.5" thickBot="1" x14ac:dyDescent="0.25">
      <c r="A329" s="17">
        <v>42948</v>
      </c>
      <c r="B329" s="4">
        <f t="shared" si="56"/>
        <v>8</v>
      </c>
      <c r="C329" s="48"/>
      <c r="D329" s="48"/>
      <c r="E329" s="48">
        <v>6.335714286</v>
      </c>
      <c r="F329" s="58">
        <v>11.16</v>
      </c>
      <c r="G329" s="25">
        <f t="shared" si="57"/>
        <v>0</v>
      </c>
      <c r="H329" s="25">
        <f t="shared" si="58"/>
        <v>11.16</v>
      </c>
      <c r="I329" s="24">
        <f t="shared" si="66"/>
        <v>11.160256136451036</v>
      </c>
      <c r="J329" s="25">
        <f t="shared" si="59"/>
        <v>11.145396756513142</v>
      </c>
      <c r="K329" s="25">
        <f t="shared" si="60"/>
        <v>1.4859379937893991E-2</v>
      </c>
      <c r="L329" s="25">
        <f t="shared" si="61"/>
        <v>0</v>
      </c>
      <c r="M329" s="25">
        <f t="shared" si="62"/>
        <v>31.737258335819259</v>
      </c>
      <c r="N329" s="25">
        <f t="shared" si="63"/>
        <v>0.31737258335819257</v>
      </c>
      <c r="O329" s="25">
        <f t="shared" si="64"/>
        <v>0.31737258335819257</v>
      </c>
      <c r="P329" s="25">
        <f>'App MESURE'!T325</f>
        <v>2.0972054737062866E-2</v>
      </c>
      <c r="Q329" s="85">
        <v>27.357571483870974</v>
      </c>
      <c r="R329" s="79">
        <f t="shared" si="65"/>
        <v>8.7853273366885129E-2</v>
      </c>
    </row>
    <row r="330" spans="1:18" s="1" customFormat="1" x14ac:dyDescent="0.2">
      <c r="A330" s="17">
        <v>42979</v>
      </c>
      <c r="B330" s="1">
        <f t="shared" si="56"/>
        <v>9</v>
      </c>
      <c r="C330" s="47"/>
      <c r="D330" s="47"/>
      <c r="E330" s="47">
        <v>0.34285714299999998</v>
      </c>
      <c r="F330" s="51">
        <v>0.37333333299999999</v>
      </c>
      <c r="G330" s="16">
        <f t="shared" si="57"/>
        <v>0</v>
      </c>
      <c r="H330" s="16">
        <f t="shared" si="58"/>
        <v>0.37333333299999999</v>
      </c>
      <c r="I330" s="23">
        <f t="shared" si="66"/>
        <v>0.38819271293789398</v>
      </c>
      <c r="J330" s="16">
        <f t="shared" si="59"/>
        <v>0.38819161059702612</v>
      </c>
      <c r="K330" s="16">
        <f t="shared" si="60"/>
        <v>1.1023408678645374E-6</v>
      </c>
      <c r="L330" s="16">
        <f t="shared" si="61"/>
        <v>0</v>
      </c>
      <c r="M330" s="16">
        <f t="shared" si="62"/>
        <v>31.419885752461067</v>
      </c>
      <c r="N330" s="16">
        <f t="shared" si="63"/>
        <v>0.31419885752461069</v>
      </c>
      <c r="O330" s="16">
        <f t="shared" si="64"/>
        <v>0.31419885752461069</v>
      </c>
      <c r="P330" s="16">
        <f>'App MESURE'!T326</f>
        <v>2.0972054737062866E-2</v>
      </c>
      <c r="Q330" s="84">
        <v>23.287976099999995</v>
      </c>
      <c r="R330" s="78">
        <f t="shared" si="65"/>
        <v>8.5981957873007456E-2</v>
      </c>
    </row>
    <row r="331" spans="1:18" s="1" customFormat="1" x14ac:dyDescent="0.2">
      <c r="A331" s="17">
        <v>43009</v>
      </c>
      <c r="B331" s="1">
        <f t="shared" si="56"/>
        <v>10</v>
      </c>
      <c r="C331" s="47"/>
      <c r="D331" s="47"/>
      <c r="E331" s="47">
        <v>7.845238095</v>
      </c>
      <c r="F331" s="51">
        <v>6.42</v>
      </c>
      <c r="G331" s="16">
        <f t="shared" si="57"/>
        <v>0</v>
      </c>
      <c r="H331" s="16">
        <f t="shared" si="58"/>
        <v>6.42</v>
      </c>
      <c r="I331" s="23">
        <f t="shared" si="66"/>
        <v>6.4200011023408674</v>
      </c>
      <c r="J331" s="16">
        <f t="shared" si="59"/>
        <v>6.4153729211341384</v>
      </c>
      <c r="K331" s="16">
        <f t="shared" si="60"/>
        <v>4.6281812067290318E-3</v>
      </c>
      <c r="L331" s="16">
        <f t="shared" si="61"/>
        <v>0</v>
      </c>
      <c r="M331" s="16">
        <f t="shared" si="62"/>
        <v>31.105686894936454</v>
      </c>
      <c r="N331" s="16">
        <f t="shared" si="63"/>
        <v>0.31105686894936457</v>
      </c>
      <c r="O331" s="16">
        <f t="shared" si="64"/>
        <v>0.31105686894936457</v>
      </c>
      <c r="P331" s="16">
        <f>'App MESURE'!T327</f>
        <v>2.0972054737062866E-2</v>
      </c>
      <c r="Q331" s="84">
        <v>23.811370870967746</v>
      </c>
      <c r="R331" s="78">
        <f t="shared" si="65"/>
        <v>8.4149199436585595E-2</v>
      </c>
    </row>
    <row r="332" spans="1:18" s="1" customFormat="1" x14ac:dyDescent="0.2">
      <c r="A332" s="17">
        <v>43040</v>
      </c>
      <c r="B332" s="1">
        <f t="shared" si="56"/>
        <v>11</v>
      </c>
      <c r="C332" s="47"/>
      <c r="D332" s="47"/>
      <c r="E332" s="47">
        <v>37.047619050000002</v>
      </c>
      <c r="F332" s="51">
        <v>28.08666667</v>
      </c>
      <c r="G332" s="16">
        <f t="shared" si="57"/>
        <v>0</v>
      </c>
      <c r="H332" s="16">
        <f t="shared" si="58"/>
        <v>28.08666667</v>
      </c>
      <c r="I332" s="23">
        <f t="shared" si="66"/>
        <v>28.09129485120673</v>
      </c>
      <c r="J332" s="16">
        <f t="shared" si="59"/>
        <v>27.097497468273161</v>
      </c>
      <c r="K332" s="16">
        <f t="shared" si="60"/>
        <v>0.99379738293356823</v>
      </c>
      <c r="L332" s="16">
        <f t="shared" si="61"/>
        <v>0</v>
      </c>
      <c r="M332" s="16">
        <f t="shared" si="62"/>
        <v>30.79463002598709</v>
      </c>
      <c r="N332" s="16">
        <f t="shared" si="63"/>
        <v>0.30794630025987091</v>
      </c>
      <c r="O332" s="16">
        <f t="shared" si="64"/>
        <v>0.30794630025987091</v>
      </c>
      <c r="P332" s="16">
        <f>'App MESURE'!T328</f>
        <v>0.28836575263461439</v>
      </c>
      <c r="Q332" s="84">
        <v>16.771088666666671</v>
      </c>
      <c r="R332" s="78">
        <f t="shared" si="65"/>
        <v>3.8339784530493862E-4</v>
      </c>
    </row>
    <row r="333" spans="1:18" s="1" customFormat="1" x14ac:dyDescent="0.2">
      <c r="A333" s="17">
        <v>43070</v>
      </c>
      <c r="B333" s="1">
        <f t="shared" si="56"/>
        <v>12</v>
      </c>
      <c r="C333" s="47"/>
      <c r="D333" s="47"/>
      <c r="E333" s="47">
        <v>36.054761900000003</v>
      </c>
      <c r="F333" s="51">
        <v>37.473333330000003</v>
      </c>
      <c r="G333" s="16">
        <f t="shared" si="57"/>
        <v>0</v>
      </c>
      <c r="H333" s="16">
        <f t="shared" si="58"/>
        <v>37.473333330000003</v>
      </c>
      <c r="I333" s="23">
        <f t="shared" si="66"/>
        <v>38.467130712933567</v>
      </c>
      <c r="J333" s="16">
        <f t="shared" si="59"/>
        <v>33.586972082034002</v>
      </c>
      <c r="K333" s="16">
        <f t="shared" si="60"/>
        <v>4.8801586308995653</v>
      </c>
      <c r="L333" s="16">
        <f t="shared" si="61"/>
        <v>0</v>
      </c>
      <c r="M333" s="16">
        <f t="shared" si="62"/>
        <v>30.486683725727218</v>
      </c>
      <c r="N333" s="16">
        <f t="shared" si="63"/>
        <v>0.30486683725727221</v>
      </c>
      <c r="O333" s="16">
        <f t="shared" si="64"/>
        <v>0.30486683725727221</v>
      </c>
      <c r="P333" s="16">
        <f>'App MESURE'!T329</f>
        <v>0.71829287474440318</v>
      </c>
      <c r="Q333" s="84">
        <v>10.969967822580642</v>
      </c>
      <c r="R333" s="78">
        <f t="shared" si="65"/>
        <v>0.17092108847231063</v>
      </c>
    </row>
    <row r="334" spans="1:18" s="1" customFormat="1" x14ac:dyDescent="0.2">
      <c r="A334" s="17">
        <v>43101</v>
      </c>
      <c r="B334" s="1">
        <f t="shared" si="56"/>
        <v>1</v>
      </c>
      <c r="C334" s="47"/>
      <c r="D334" s="47"/>
      <c r="E334" s="47">
        <v>72.609523809999999</v>
      </c>
      <c r="F334" s="51">
        <v>63.84</v>
      </c>
      <c r="G334" s="16">
        <f t="shared" si="57"/>
        <v>0.78521307699604903</v>
      </c>
      <c r="H334" s="16">
        <f t="shared" si="58"/>
        <v>63.054786923003952</v>
      </c>
      <c r="I334" s="23">
        <f t="shared" si="66"/>
        <v>67.934945553903518</v>
      </c>
      <c r="J334" s="16">
        <f t="shared" si="59"/>
        <v>48.215593721190572</v>
      </c>
      <c r="K334" s="16">
        <f t="shared" si="60"/>
        <v>19.719351832712945</v>
      </c>
      <c r="L334" s="16">
        <f t="shared" si="61"/>
        <v>0</v>
      </c>
      <c r="M334" s="16">
        <f t="shared" si="62"/>
        <v>30.181816888469946</v>
      </c>
      <c r="N334" s="16">
        <f t="shared" si="63"/>
        <v>0.30181816888469948</v>
      </c>
      <c r="O334" s="16">
        <f t="shared" si="64"/>
        <v>1.0870312458807485</v>
      </c>
      <c r="P334" s="16">
        <f>'App MESURE'!T330</f>
        <v>1.3369684894877576</v>
      </c>
      <c r="Q334" s="84">
        <v>10.870940203225805</v>
      </c>
      <c r="R334" s="78">
        <f t="shared" si="65"/>
        <v>6.2468625741869406E-2</v>
      </c>
    </row>
    <row r="335" spans="1:18" s="1" customFormat="1" x14ac:dyDescent="0.2">
      <c r="A335" s="17">
        <v>43132</v>
      </c>
      <c r="B335" s="1">
        <f t="shared" si="56"/>
        <v>2</v>
      </c>
      <c r="C335" s="47"/>
      <c r="D335" s="47"/>
      <c r="E335" s="47">
        <v>65.059523810000002</v>
      </c>
      <c r="F335" s="51">
        <v>63.486666669999998</v>
      </c>
      <c r="G335" s="16">
        <f t="shared" si="57"/>
        <v>0.77071497954200707</v>
      </c>
      <c r="H335" s="16">
        <f t="shared" si="58"/>
        <v>62.715951690457992</v>
      </c>
      <c r="I335" s="23">
        <f t="shared" si="66"/>
        <v>82.435303523170944</v>
      </c>
      <c r="J335" s="16">
        <f t="shared" si="59"/>
        <v>51.948838957450093</v>
      </c>
      <c r="K335" s="16">
        <f t="shared" si="60"/>
        <v>30.486464565720851</v>
      </c>
      <c r="L335" s="16">
        <f t="shared" si="61"/>
        <v>0.63405993998423471</v>
      </c>
      <c r="M335" s="16">
        <f t="shared" si="62"/>
        <v>30.514058659569478</v>
      </c>
      <c r="N335" s="16">
        <f t="shared" si="63"/>
        <v>0.30514058659569482</v>
      </c>
      <c r="O335" s="16">
        <f t="shared" si="64"/>
        <v>1.0758555661377018</v>
      </c>
      <c r="P335" s="16">
        <f>'App MESURE'!T331</f>
        <v>0.98568657264195547</v>
      </c>
      <c r="Q335" s="84">
        <v>10.53238895</v>
      </c>
      <c r="R335" s="78">
        <f t="shared" si="65"/>
        <v>8.1304473880359496E-3</v>
      </c>
    </row>
    <row r="336" spans="1:18" s="1" customFormat="1" x14ac:dyDescent="0.2">
      <c r="A336" s="17">
        <v>43160</v>
      </c>
      <c r="B336" s="1">
        <f t="shared" si="56"/>
        <v>3</v>
      </c>
      <c r="C336" s="47"/>
      <c r="D336" s="47"/>
      <c r="E336" s="47">
        <v>104.37619050000001</v>
      </c>
      <c r="F336" s="51">
        <v>99.966666669999995</v>
      </c>
      <c r="G336" s="16">
        <f t="shared" si="57"/>
        <v>2.2675751685409931</v>
      </c>
      <c r="H336" s="16">
        <f t="shared" si="58"/>
        <v>97.699091501459009</v>
      </c>
      <c r="I336" s="23">
        <f t="shared" si="66"/>
        <v>127.55149612719561</v>
      </c>
      <c r="J336" s="16">
        <f t="shared" si="59"/>
        <v>67.889769359236965</v>
      </c>
      <c r="K336" s="16">
        <f t="shared" si="60"/>
        <v>59.66172676795864</v>
      </c>
      <c r="L336" s="16">
        <f t="shared" si="61"/>
        <v>2.7446882234731462</v>
      </c>
      <c r="M336" s="16">
        <f t="shared" si="62"/>
        <v>32.953606296446928</v>
      </c>
      <c r="N336" s="16">
        <f t="shared" si="63"/>
        <v>0.3295360629644693</v>
      </c>
      <c r="O336" s="16">
        <f t="shared" si="64"/>
        <v>2.5971112315054623</v>
      </c>
      <c r="P336" s="16">
        <f>'App MESURE'!T332</f>
        <v>1.6515493105437009</v>
      </c>
      <c r="Q336" s="84">
        <v>13.203944064516129</v>
      </c>
      <c r="R336" s="78">
        <f t="shared" si="65"/>
        <v>0.89408734637289633</v>
      </c>
    </row>
    <row r="337" spans="1:18" s="1" customFormat="1" x14ac:dyDescent="0.2">
      <c r="A337" s="17">
        <v>43191</v>
      </c>
      <c r="B337" s="1">
        <f t="shared" si="56"/>
        <v>4</v>
      </c>
      <c r="C337" s="47"/>
      <c r="D337" s="47"/>
      <c r="E337" s="47">
        <v>94.52857143</v>
      </c>
      <c r="F337" s="51">
        <v>76.373333329999994</v>
      </c>
      <c r="G337" s="16">
        <f t="shared" si="57"/>
        <v>1.2994852178165281</v>
      </c>
      <c r="H337" s="16">
        <f t="shared" si="58"/>
        <v>75.07384811218347</v>
      </c>
      <c r="I337" s="23">
        <f t="shared" si="66"/>
        <v>131.99088665666898</v>
      </c>
      <c r="J337" s="16">
        <f t="shared" si="59"/>
        <v>74.843488397862998</v>
      </c>
      <c r="K337" s="16">
        <f t="shared" si="60"/>
        <v>57.147398258805978</v>
      </c>
      <c r="L337" s="16">
        <f t="shared" si="61"/>
        <v>2.5627939587836219</v>
      </c>
      <c r="M337" s="16">
        <f t="shared" si="62"/>
        <v>35.186864192266079</v>
      </c>
      <c r="N337" s="16">
        <f t="shared" si="63"/>
        <v>0.35186864192266082</v>
      </c>
      <c r="O337" s="16">
        <f t="shared" si="64"/>
        <v>1.651353859739189</v>
      </c>
      <c r="P337" s="16">
        <f>'App MESURE'!T333</f>
        <v>1.2897813663293662</v>
      </c>
      <c r="Q337" s="84">
        <v>15.010371933333337</v>
      </c>
      <c r="R337" s="78">
        <f t="shared" si="65"/>
        <v>0.13073466799059633</v>
      </c>
    </row>
    <row r="338" spans="1:18" s="1" customFormat="1" x14ac:dyDescent="0.2">
      <c r="A338" s="17">
        <v>43221</v>
      </c>
      <c r="B338" s="1">
        <f t="shared" si="56"/>
        <v>5</v>
      </c>
      <c r="C338" s="47"/>
      <c r="D338" s="47"/>
      <c r="E338" s="47">
        <v>32.830952379999999</v>
      </c>
      <c r="F338" s="51">
        <v>52.186666670000001</v>
      </c>
      <c r="G338" s="16">
        <f t="shared" si="57"/>
        <v>0.30704940564703614</v>
      </c>
      <c r="H338" s="16">
        <f t="shared" si="58"/>
        <v>51.879617264352966</v>
      </c>
      <c r="I338" s="23">
        <f t="shared" si="66"/>
        <v>106.46422156437534</v>
      </c>
      <c r="J338" s="16">
        <f t="shared" si="59"/>
        <v>73.175904473497596</v>
      </c>
      <c r="K338" s="16">
        <f t="shared" si="60"/>
        <v>33.28831709087774</v>
      </c>
      <c r="L338" s="16">
        <f t="shared" si="61"/>
        <v>0.83675457713156998</v>
      </c>
      <c r="M338" s="16">
        <f t="shared" si="62"/>
        <v>35.671750127474986</v>
      </c>
      <c r="N338" s="16">
        <f t="shared" si="63"/>
        <v>0.35671750127474988</v>
      </c>
      <c r="O338" s="16">
        <f t="shared" si="64"/>
        <v>0.66376690692178597</v>
      </c>
      <c r="P338" s="16">
        <f>'App MESURE'!T334</f>
        <v>0.13631835579090862</v>
      </c>
      <c r="Q338" s="84">
        <v>16.486051419354837</v>
      </c>
      <c r="R338" s="78">
        <f t="shared" si="65"/>
        <v>0.2782019740900617</v>
      </c>
    </row>
    <row r="339" spans="1:18" s="1" customFormat="1" x14ac:dyDescent="0.2">
      <c r="A339" s="17">
        <v>43252</v>
      </c>
      <c r="B339" s="1">
        <f t="shared" si="56"/>
        <v>6</v>
      </c>
      <c r="C339" s="47"/>
      <c r="D339" s="47"/>
      <c r="E339" s="47">
        <v>2.1452380949999998</v>
      </c>
      <c r="F339" s="51">
        <v>0.46666666699999998</v>
      </c>
      <c r="G339" s="16">
        <f t="shared" si="57"/>
        <v>0</v>
      </c>
      <c r="H339" s="16">
        <f t="shared" si="58"/>
        <v>0.46666666699999998</v>
      </c>
      <c r="I339" s="23">
        <f t="shared" si="66"/>
        <v>32.918229180746167</v>
      </c>
      <c r="J339" s="16">
        <f t="shared" si="59"/>
        <v>31.857319056225823</v>
      </c>
      <c r="K339" s="16">
        <f t="shared" si="60"/>
        <v>1.0609101245203441</v>
      </c>
      <c r="L339" s="16">
        <f t="shared" si="61"/>
        <v>0</v>
      </c>
      <c r="M339" s="16">
        <f t="shared" si="62"/>
        <v>35.315032626200235</v>
      </c>
      <c r="N339" s="16">
        <f t="shared" si="63"/>
        <v>0.35315032626200238</v>
      </c>
      <c r="O339" s="16">
        <f t="shared" si="64"/>
        <v>0.35315032626200238</v>
      </c>
      <c r="P339" s="16">
        <f>'App MESURE'!T335</f>
        <v>0.51905835474230588</v>
      </c>
      <c r="Q339" s="84">
        <v>19.709347666666666</v>
      </c>
      <c r="R339" s="78">
        <f t="shared" si="65"/>
        <v>2.75254739142212E-2</v>
      </c>
    </row>
    <row r="340" spans="1:18" s="1" customFormat="1" x14ac:dyDescent="0.2">
      <c r="A340" s="17">
        <v>43282</v>
      </c>
      <c r="B340" s="1">
        <f t="shared" si="56"/>
        <v>7</v>
      </c>
      <c r="C340" s="47"/>
      <c r="D340" s="47"/>
      <c r="E340" s="47">
        <v>7.3809524000000001E-2</v>
      </c>
      <c r="F340" s="51">
        <v>4.6666667000000002E-2</v>
      </c>
      <c r="G340" s="16">
        <f t="shared" si="57"/>
        <v>0</v>
      </c>
      <c r="H340" s="16">
        <f t="shared" si="58"/>
        <v>4.6666667000000002E-2</v>
      </c>
      <c r="I340" s="23">
        <f t="shared" si="66"/>
        <v>1.1075767915203441</v>
      </c>
      <c r="J340" s="16">
        <f t="shared" si="59"/>
        <v>1.1075505282332425</v>
      </c>
      <c r="K340" s="16">
        <f t="shared" si="60"/>
        <v>2.6263287101535582E-5</v>
      </c>
      <c r="L340" s="16">
        <f t="shared" si="61"/>
        <v>0</v>
      </c>
      <c r="M340" s="16">
        <f t="shared" si="62"/>
        <v>34.961882299938232</v>
      </c>
      <c r="N340" s="16">
        <f t="shared" si="63"/>
        <v>0.34961882299938235</v>
      </c>
      <c r="O340" s="16">
        <f t="shared" si="64"/>
        <v>0.34961882299938235</v>
      </c>
      <c r="P340" s="16">
        <f>'App MESURE'!T336</f>
        <v>0.62916164211188597</v>
      </c>
      <c r="Q340" s="84">
        <v>23.106694419354838</v>
      </c>
      <c r="R340" s="78">
        <f t="shared" si="65"/>
        <v>7.8144187717365921E-2</v>
      </c>
    </row>
    <row r="341" spans="1:18" s="1" customFormat="1" ht="13.5" thickBot="1" x14ac:dyDescent="0.25">
      <c r="A341" s="17">
        <v>43313</v>
      </c>
      <c r="B341" s="4">
        <f t="shared" si="56"/>
        <v>8</v>
      </c>
      <c r="C341" s="48"/>
      <c r="D341" s="48"/>
      <c r="E341" s="48">
        <v>3.2428571430000002</v>
      </c>
      <c r="F341" s="58">
        <v>4.6133333329999999</v>
      </c>
      <c r="G341" s="25">
        <f t="shared" si="57"/>
        <v>0</v>
      </c>
      <c r="H341" s="25">
        <f t="shared" si="58"/>
        <v>4.6133333329999999</v>
      </c>
      <c r="I341" s="24">
        <f t="shared" si="66"/>
        <v>4.6133595962871015</v>
      </c>
      <c r="J341" s="25">
        <f t="shared" si="59"/>
        <v>4.6121460103486562</v>
      </c>
      <c r="K341" s="25">
        <f t="shared" si="60"/>
        <v>1.2135859384452274E-3</v>
      </c>
      <c r="L341" s="25">
        <f t="shared" si="61"/>
        <v>0</v>
      </c>
      <c r="M341" s="25">
        <f t="shared" si="62"/>
        <v>34.61226347693885</v>
      </c>
      <c r="N341" s="25">
        <f t="shared" si="63"/>
        <v>0.34612263476938848</v>
      </c>
      <c r="O341" s="25">
        <f t="shared" si="64"/>
        <v>0.34612263476938848</v>
      </c>
      <c r="P341" s="25">
        <f>'App MESURE'!T337</f>
        <v>0.16777643789650445</v>
      </c>
      <c r="Q341" s="85">
        <v>26.312285354838714</v>
      </c>
      <c r="R341" s="79">
        <f t="shared" si="65"/>
        <v>3.180736593902151E-2</v>
      </c>
    </row>
    <row r="342" spans="1:18" s="1" customFormat="1" x14ac:dyDescent="0.2">
      <c r="A342" s="17">
        <v>43344</v>
      </c>
      <c r="B342" s="1">
        <f t="shared" si="56"/>
        <v>9</v>
      </c>
      <c r="C342" s="47"/>
      <c r="D342" s="47"/>
      <c r="E342" s="47">
        <v>41.816666669999996</v>
      </c>
      <c r="F342" s="51">
        <v>43.873333330000001</v>
      </c>
      <c r="G342" s="16">
        <f t="shared" si="57"/>
        <v>0</v>
      </c>
      <c r="H342" s="16">
        <f t="shared" si="58"/>
        <v>43.873333330000001</v>
      </c>
      <c r="I342" s="23">
        <f t="shared" si="66"/>
        <v>43.874546915938446</v>
      </c>
      <c r="J342" s="16">
        <f t="shared" si="59"/>
        <v>42.454435847548929</v>
      </c>
      <c r="K342" s="16">
        <f t="shared" si="60"/>
        <v>1.4201110683895166</v>
      </c>
      <c r="L342" s="16">
        <f t="shared" si="61"/>
        <v>0</v>
      </c>
      <c r="M342" s="16">
        <f t="shared" si="62"/>
        <v>34.266140842169463</v>
      </c>
      <c r="N342" s="16">
        <f t="shared" si="63"/>
        <v>0.34266140842169462</v>
      </c>
      <c r="O342" s="16">
        <f t="shared" si="64"/>
        <v>0.34266140842169462</v>
      </c>
      <c r="P342" s="16">
        <f>'App MESURE'!T338</f>
        <v>0.40371205368846014</v>
      </c>
      <c r="Q342" s="84">
        <v>23.747267700000002</v>
      </c>
      <c r="R342" s="78">
        <f t="shared" si="65"/>
        <v>3.7271812874884384E-3</v>
      </c>
    </row>
    <row r="343" spans="1:18" s="1" customFormat="1" x14ac:dyDescent="0.2">
      <c r="A343" s="17">
        <v>43374</v>
      </c>
      <c r="B343" s="1">
        <f t="shared" si="56"/>
        <v>10</v>
      </c>
      <c r="C343" s="47"/>
      <c r="D343" s="47"/>
      <c r="E343" s="47">
        <v>116.6119048</v>
      </c>
      <c r="F343" s="51">
        <v>99.926666670000003</v>
      </c>
      <c r="G343" s="16">
        <f t="shared" si="57"/>
        <v>2.2659338744741087</v>
      </c>
      <c r="H343" s="16">
        <f t="shared" si="58"/>
        <v>97.660732795525888</v>
      </c>
      <c r="I343" s="23">
        <f t="shared" si="66"/>
        <v>99.080843863915405</v>
      </c>
      <c r="J343" s="16">
        <f t="shared" si="59"/>
        <v>76.215484999740625</v>
      </c>
      <c r="K343" s="16">
        <f t="shared" si="60"/>
        <v>22.86535886417478</v>
      </c>
      <c r="L343" s="16">
        <f t="shared" si="61"/>
        <v>8.2725692029884848E-2</v>
      </c>
      <c r="M343" s="16">
        <f t="shared" si="62"/>
        <v>34.006205125777647</v>
      </c>
      <c r="N343" s="16">
        <f t="shared" si="63"/>
        <v>0.3400620512577765</v>
      </c>
      <c r="O343" s="16">
        <f t="shared" si="64"/>
        <v>2.605995925731885</v>
      </c>
      <c r="P343" s="16">
        <f>'App MESURE'!T339</f>
        <v>1.1796780789597863</v>
      </c>
      <c r="Q343" s="84">
        <v>18.878816677419355</v>
      </c>
      <c r="R343" s="78">
        <f t="shared" si="65"/>
        <v>2.0343826000205962</v>
      </c>
    </row>
    <row r="344" spans="1:18" s="1" customFormat="1" x14ac:dyDescent="0.2">
      <c r="A344" s="17">
        <v>43405</v>
      </c>
      <c r="B344" s="1">
        <f t="shared" si="56"/>
        <v>11</v>
      </c>
      <c r="C344" s="47"/>
      <c r="D344" s="47"/>
      <c r="E344" s="47">
        <v>52.171428570000003</v>
      </c>
      <c r="F344" s="51">
        <v>65.793333329999996</v>
      </c>
      <c r="G344" s="16">
        <f t="shared" si="57"/>
        <v>0.86536293712548451</v>
      </c>
      <c r="H344" s="16">
        <f t="shared" si="58"/>
        <v>64.927970392874514</v>
      </c>
      <c r="I344" s="23">
        <f t="shared" si="66"/>
        <v>87.710603565019412</v>
      </c>
      <c r="J344" s="16">
        <f t="shared" si="59"/>
        <v>60.865858214747611</v>
      </c>
      <c r="K344" s="16">
        <f t="shared" si="60"/>
        <v>26.844745350271801</v>
      </c>
      <c r="L344" s="16">
        <f t="shared" si="61"/>
        <v>0.3706067609392058</v>
      </c>
      <c r="M344" s="16">
        <f t="shared" si="62"/>
        <v>34.036749835459077</v>
      </c>
      <c r="N344" s="16">
        <f t="shared" si="63"/>
        <v>0.34036749835459079</v>
      </c>
      <c r="O344" s="16">
        <f t="shared" si="64"/>
        <v>1.2057304354800753</v>
      </c>
      <c r="P344" s="16">
        <f>'App MESURE'!T340</f>
        <v>0.98568657264195458</v>
      </c>
      <c r="Q344" s="84">
        <v>13.969181333333337</v>
      </c>
      <c r="R344" s="78">
        <f t="shared" si="65"/>
        <v>4.8419301572721687E-2</v>
      </c>
    </row>
    <row r="345" spans="1:18" s="1" customFormat="1" x14ac:dyDescent="0.2">
      <c r="A345" s="17">
        <v>43435</v>
      </c>
      <c r="B345" s="1">
        <f t="shared" si="56"/>
        <v>12</v>
      </c>
      <c r="C345" s="47"/>
      <c r="D345" s="47"/>
      <c r="E345" s="47">
        <v>5.6857142859999996</v>
      </c>
      <c r="F345" s="51">
        <v>4.6466666669999999</v>
      </c>
      <c r="G345" s="16">
        <f t="shared" si="57"/>
        <v>0</v>
      </c>
      <c r="H345" s="16">
        <f t="shared" si="58"/>
        <v>4.6466666669999999</v>
      </c>
      <c r="I345" s="23">
        <f t="shared" si="66"/>
        <v>31.120805256332591</v>
      </c>
      <c r="J345" s="16">
        <f t="shared" si="59"/>
        <v>29.041545063146664</v>
      </c>
      <c r="K345" s="16">
        <f t="shared" si="60"/>
        <v>2.0792601931859274</v>
      </c>
      <c r="L345" s="16">
        <f t="shared" si="61"/>
        <v>0</v>
      </c>
      <c r="M345" s="16">
        <f t="shared" si="62"/>
        <v>33.696382337104488</v>
      </c>
      <c r="N345" s="16">
        <f t="shared" si="63"/>
        <v>0.33696382337104491</v>
      </c>
      <c r="O345" s="16">
        <f t="shared" si="64"/>
        <v>0.33696382337104491</v>
      </c>
      <c r="P345" s="16">
        <f>'App MESURE'!T341</f>
        <v>0.41419808105699157</v>
      </c>
      <c r="Q345" s="84">
        <v>13.315255419354841</v>
      </c>
      <c r="R345" s="78">
        <f t="shared" si="65"/>
        <v>5.9651305602992106E-3</v>
      </c>
    </row>
    <row r="346" spans="1:18" s="1" customFormat="1" x14ac:dyDescent="0.2">
      <c r="A346" s="17">
        <v>43466</v>
      </c>
      <c r="B346" s="1">
        <f t="shared" ref="B346:B401" si="67">B334</f>
        <v>1</v>
      </c>
      <c r="C346" s="47"/>
      <c r="D346" s="47"/>
      <c r="E346" s="47">
        <v>23.20952381</v>
      </c>
      <c r="F346" s="51">
        <v>15.50666667</v>
      </c>
      <c r="G346" s="16">
        <f t="shared" si="57"/>
        <v>0</v>
      </c>
      <c r="H346" s="16">
        <f t="shared" si="58"/>
        <v>15.50666667</v>
      </c>
      <c r="I346" s="23">
        <f t="shared" si="66"/>
        <v>17.585926863185925</v>
      </c>
      <c r="J346" s="16">
        <f t="shared" si="59"/>
        <v>16.963818013769128</v>
      </c>
      <c r="K346" s="16">
        <f t="shared" si="60"/>
        <v>0.62210884941679723</v>
      </c>
      <c r="L346" s="16">
        <f t="shared" si="61"/>
        <v>0</v>
      </c>
      <c r="M346" s="16">
        <f t="shared" si="62"/>
        <v>33.359418513733445</v>
      </c>
      <c r="N346" s="16">
        <f t="shared" si="63"/>
        <v>0.33359418513733446</v>
      </c>
      <c r="O346" s="16">
        <f t="shared" si="64"/>
        <v>0.33359418513733446</v>
      </c>
      <c r="P346" s="16">
        <f>'App MESURE'!T342</f>
        <v>0.37749698526713155</v>
      </c>
      <c r="Q346" s="84">
        <v>9.9489087258064526</v>
      </c>
      <c r="R346" s="78">
        <f t="shared" si="65"/>
        <v>1.9274558592369106E-3</v>
      </c>
    </row>
    <row r="347" spans="1:18" s="1" customFormat="1" x14ac:dyDescent="0.2">
      <c r="A347" s="17">
        <v>43497</v>
      </c>
      <c r="B347" s="1">
        <f t="shared" si="67"/>
        <v>2</v>
      </c>
      <c r="C347" s="47"/>
      <c r="D347" s="47"/>
      <c r="E347" s="47">
        <v>17.461904759999999</v>
      </c>
      <c r="F347" s="51">
        <v>17.48</v>
      </c>
      <c r="G347" s="16">
        <f t="shared" si="57"/>
        <v>0</v>
      </c>
      <c r="H347" s="16">
        <f t="shared" si="58"/>
        <v>17.48</v>
      </c>
      <c r="I347" s="23">
        <f t="shared" si="66"/>
        <v>18.102108849416798</v>
      </c>
      <c r="J347" s="16">
        <f t="shared" si="59"/>
        <v>17.674139531513521</v>
      </c>
      <c r="K347" s="16">
        <f t="shared" si="60"/>
        <v>0.42796931790327619</v>
      </c>
      <c r="L347" s="16">
        <f t="shared" si="61"/>
        <v>0</v>
      </c>
      <c r="M347" s="16">
        <f t="shared" si="62"/>
        <v>33.025824328596109</v>
      </c>
      <c r="N347" s="16">
        <f t="shared" si="63"/>
        <v>0.3302582432859611</v>
      </c>
      <c r="O347" s="16">
        <f t="shared" si="64"/>
        <v>0.3302582432859611</v>
      </c>
      <c r="P347" s="16">
        <f>'App MESURE'!T343</f>
        <v>0.37749698526713155</v>
      </c>
      <c r="Q347" s="84">
        <v>13.486377214285715</v>
      </c>
      <c r="R347" s="78">
        <f t="shared" si="65"/>
        <v>2.2314987439635958E-3</v>
      </c>
    </row>
    <row r="348" spans="1:18" s="1" customFormat="1" x14ac:dyDescent="0.2">
      <c r="A348" s="17">
        <v>43525</v>
      </c>
      <c r="B348" s="1">
        <f t="shared" si="67"/>
        <v>3</v>
      </c>
      <c r="C348" s="47"/>
      <c r="D348" s="47"/>
      <c r="E348" s="47">
        <v>27.65714286</v>
      </c>
      <c r="F348" s="51">
        <v>39.686666670000001</v>
      </c>
      <c r="G348" s="16">
        <f t="shared" si="57"/>
        <v>0</v>
      </c>
      <c r="H348" s="16">
        <f t="shared" si="58"/>
        <v>39.686666670000001</v>
      </c>
      <c r="I348" s="23">
        <f t="shared" si="66"/>
        <v>40.114635987903277</v>
      </c>
      <c r="J348" s="16">
        <f t="shared" si="59"/>
        <v>36.996244055980455</v>
      </c>
      <c r="K348" s="16">
        <f t="shared" si="60"/>
        <v>3.1183919319228224</v>
      </c>
      <c r="L348" s="16">
        <f t="shared" si="61"/>
        <v>0</v>
      </c>
      <c r="M348" s="16">
        <f t="shared" si="62"/>
        <v>32.695566085310148</v>
      </c>
      <c r="N348" s="16">
        <f t="shared" si="63"/>
        <v>0.32695566085310146</v>
      </c>
      <c r="O348" s="16">
        <f t="shared" si="64"/>
        <v>0.32695566085310146</v>
      </c>
      <c r="P348" s="16">
        <f>'App MESURE'!T344</f>
        <v>0.12058931473811148</v>
      </c>
      <c r="Q348" s="84">
        <v>15.754151338709676</v>
      </c>
      <c r="R348" s="78">
        <f t="shared" si="65"/>
        <v>4.2587068808851845E-2</v>
      </c>
    </row>
    <row r="349" spans="1:18" s="1" customFormat="1" x14ac:dyDescent="0.2">
      <c r="A349" s="17">
        <v>43556</v>
      </c>
      <c r="B349" s="1">
        <f t="shared" si="67"/>
        <v>4</v>
      </c>
      <c r="C349" s="47"/>
      <c r="D349" s="47"/>
      <c r="E349" s="47">
        <v>31.914285710000001</v>
      </c>
      <c r="F349" s="51">
        <v>38.14</v>
      </c>
      <c r="G349" s="16">
        <f t="shared" si="57"/>
        <v>0</v>
      </c>
      <c r="H349" s="16">
        <f t="shared" si="58"/>
        <v>38.14</v>
      </c>
      <c r="I349" s="23">
        <f t="shared" si="66"/>
        <v>41.258391931922823</v>
      </c>
      <c r="J349" s="16">
        <f t="shared" si="59"/>
        <v>37.793250903530385</v>
      </c>
      <c r="K349" s="16">
        <f t="shared" si="60"/>
        <v>3.4651410283924378</v>
      </c>
      <c r="L349" s="16">
        <f t="shared" si="61"/>
        <v>0</v>
      </c>
      <c r="M349" s="16">
        <f t="shared" si="62"/>
        <v>32.368610424457046</v>
      </c>
      <c r="N349" s="16">
        <f t="shared" si="63"/>
        <v>0.32368610424457045</v>
      </c>
      <c r="O349" s="16">
        <f t="shared" si="64"/>
        <v>0.32368610424457045</v>
      </c>
      <c r="P349" s="16">
        <f>'App MESURE'!T345</f>
        <v>0.16777643789650293</v>
      </c>
      <c r="Q349" s="84">
        <v>15.529346783333333</v>
      </c>
      <c r="R349" s="78">
        <f t="shared" si="65"/>
        <v>2.4307824060765738E-2</v>
      </c>
    </row>
    <row r="350" spans="1:18" s="1" customFormat="1" x14ac:dyDescent="0.2">
      <c r="A350" s="17">
        <v>43586</v>
      </c>
      <c r="B350" s="1">
        <f t="shared" si="67"/>
        <v>5</v>
      </c>
      <c r="C350" s="47"/>
      <c r="D350" s="47"/>
      <c r="E350" s="47">
        <v>4.55952381</v>
      </c>
      <c r="F350" s="51">
        <v>6.7866666670000004</v>
      </c>
      <c r="G350" s="16">
        <f t="shared" si="57"/>
        <v>0</v>
      </c>
      <c r="H350" s="16">
        <f t="shared" si="58"/>
        <v>6.7866666670000004</v>
      </c>
      <c r="I350" s="23">
        <f t="shared" si="66"/>
        <v>10.251807695392438</v>
      </c>
      <c r="J350" s="16">
        <f t="shared" si="59"/>
        <v>10.227052087657553</v>
      </c>
      <c r="K350" s="16">
        <f t="shared" si="60"/>
        <v>2.4755607734885388E-2</v>
      </c>
      <c r="L350" s="16">
        <f t="shared" si="61"/>
        <v>0</v>
      </c>
      <c r="M350" s="16">
        <f t="shared" si="62"/>
        <v>32.044924320212473</v>
      </c>
      <c r="N350" s="16">
        <f t="shared" si="63"/>
        <v>0.32044924320212476</v>
      </c>
      <c r="O350" s="16">
        <f t="shared" si="64"/>
        <v>0.32044924320212476</v>
      </c>
      <c r="P350" s="16">
        <f>'App MESURE'!T346</f>
        <v>7.8645205263985746E-2</v>
      </c>
      <c r="Q350" s="84">
        <v>21.855440290322584</v>
      </c>
      <c r="R350" s="78">
        <f t="shared" si="65"/>
        <v>5.8469192763188967E-2</v>
      </c>
    </row>
    <row r="351" spans="1:18" s="1" customFormat="1" x14ac:dyDescent="0.2">
      <c r="A351" s="17">
        <v>43617</v>
      </c>
      <c r="B351" s="1">
        <f t="shared" si="67"/>
        <v>6</v>
      </c>
      <c r="C351" s="47"/>
      <c r="D351" s="47"/>
      <c r="E351" s="47">
        <v>1.30952381</v>
      </c>
      <c r="F351" s="51">
        <v>0.32</v>
      </c>
      <c r="G351" s="16">
        <f t="shared" si="57"/>
        <v>0</v>
      </c>
      <c r="H351" s="16">
        <f t="shared" si="58"/>
        <v>0.32</v>
      </c>
      <c r="I351" s="23">
        <f t="shared" si="66"/>
        <v>0.34475560773488539</v>
      </c>
      <c r="J351" s="16">
        <f t="shared" si="59"/>
        <v>0.34475445503651553</v>
      </c>
      <c r="K351" s="16">
        <f t="shared" si="60"/>
        <v>1.1526983698662008E-6</v>
      </c>
      <c r="L351" s="16">
        <f t="shared" si="61"/>
        <v>0</v>
      </c>
      <c r="M351" s="16">
        <f t="shared" si="62"/>
        <v>31.72447507701035</v>
      </c>
      <c r="N351" s="16">
        <f t="shared" si="63"/>
        <v>0.3172447507701035</v>
      </c>
      <c r="O351" s="16">
        <f t="shared" si="64"/>
        <v>0.3172447507701035</v>
      </c>
      <c r="P351" s="16">
        <f>'App MESURE'!T347</f>
        <v>8.3888218948251464E-2</v>
      </c>
      <c r="Q351" s="84">
        <v>20.450298999999998</v>
      </c>
      <c r="R351" s="78">
        <f t="shared" si="65"/>
        <v>5.4455270943923044E-2</v>
      </c>
    </row>
    <row r="352" spans="1:18" s="1" customFormat="1" x14ac:dyDescent="0.2">
      <c r="A352" s="17">
        <v>43647</v>
      </c>
      <c r="B352" s="1">
        <f t="shared" si="67"/>
        <v>7</v>
      </c>
      <c r="C352" s="47"/>
      <c r="D352" s="47"/>
      <c r="E352" s="47">
        <v>0.60476190500000004</v>
      </c>
      <c r="F352" s="51">
        <v>0.5</v>
      </c>
      <c r="G352" s="16">
        <f t="shared" si="57"/>
        <v>0</v>
      </c>
      <c r="H352" s="16">
        <f t="shared" si="58"/>
        <v>0.5</v>
      </c>
      <c r="I352" s="23">
        <f t="shared" si="66"/>
        <v>0.50000115269836987</v>
      </c>
      <c r="J352" s="16">
        <f t="shared" si="59"/>
        <v>0.49999860144456476</v>
      </c>
      <c r="K352" s="16">
        <f t="shared" si="60"/>
        <v>2.5512538051053468E-6</v>
      </c>
      <c r="L352" s="16">
        <f t="shared" si="61"/>
        <v>0</v>
      </c>
      <c r="M352" s="16">
        <f t="shared" si="62"/>
        <v>31.407230326240246</v>
      </c>
      <c r="N352" s="16">
        <f t="shared" si="63"/>
        <v>0.31407230326240249</v>
      </c>
      <c r="O352" s="16">
        <f t="shared" si="64"/>
        <v>0.31407230326240249</v>
      </c>
      <c r="P352" s="16">
        <f>'App MESURE'!T348</f>
        <v>5.2430136842657165E-3</v>
      </c>
      <c r="Q352" s="84">
        <v>22.720582032258068</v>
      </c>
      <c r="R352" s="78">
        <f t="shared" si="65"/>
        <v>9.5375530101336661E-2</v>
      </c>
    </row>
    <row r="353" spans="1:18" s="1" customFormat="1" ht="13.5" thickBot="1" x14ac:dyDescent="0.25">
      <c r="A353" s="17">
        <v>43678</v>
      </c>
      <c r="B353" s="4">
        <f t="shared" si="67"/>
        <v>8</v>
      </c>
      <c r="C353" s="48"/>
      <c r="D353" s="48"/>
      <c r="E353" s="48">
        <v>2.345238095</v>
      </c>
      <c r="F353" s="58">
        <v>4.693333333</v>
      </c>
      <c r="G353" s="25">
        <f t="shared" si="57"/>
        <v>0</v>
      </c>
      <c r="H353" s="25">
        <f t="shared" si="58"/>
        <v>4.693333333</v>
      </c>
      <c r="I353" s="24">
        <f t="shared" si="66"/>
        <v>4.6933358842538055</v>
      </c>
      <c r="J353" s="25">
        <f t="shared" si="59"/>
        <v>4.6918822081849019</v>
      </c>
      <c r="K353" s="25">
        <f t="shared" si="60"/>
        <v>1.4536760689036754E-3</v>
      </c>
      <c r="L353" s="25">
        <f t="shared" si="61"/>
        <v>0</v>
      </c>
      <c r="M353" s="25">
        <f t="shared" si="62"/>
        <v>31.093158022977843</v>
      </c>
      <c r="N353" s="25">
        <f t="shared" si="63"/>
        <v>0.31093158022977846</v>
      </c>
      <c r="O353" s="25">
        <f t="shared" si="64"/>
        <v>0.31093158022977846</v>
      </c>
      <c r="P353" s="25">
        <f>'App MESURE'!T349</f>
        <v>6.8159177895454309E-2</v>
      </c>
      <c r="Q353" s="85">
        <v>25.379924161290326</v>
      </c>
      <c r="R353" s="79">
        <f t="shared" si="65"/>
        <v>5.8938439335178956E-2</v>
      </c>
    </row>
    <row r="354" spans="1:18" s="1" customFormat="1" x14ac:dyDescent="0.2">
      <c r="A354" s="17">
        <v>43709</v>
      </c>
      <c r="B354" s="1">
        <f t="shared" si="67"/>
        <v>9</v>
      </c>
      <c r="C354" s="47"/>
      <c r="D354" s="47"/>
      <c r="E354" s="47">
        <v>7.4976190479999998</v>
      </c>
      <c r="F354" s="51">
        <v>9.9733333329999994</v>
      </c>
      <c r="G354" s="16">
        <f t="shared" si="57"/>
        <v>0</v>
      </c>
      <c r="H354" s="16">
        <f t="shared" si="58"/>
        <v>9.9733333329999994</v>
      </c>
      <c r="I354" s="23">
        <f t="shared" si="66"/>
        <v>9.974787009068903</v>
      </c>
      <c r="J354" s="16">
        <f t="shared" si="59"/>
        <v>9.9556041690568549</v>
      </c>
      <c r="K354" s="16">
        <f t="shared" si="60"/>
        <v>1.9182840012048175E-2</v>
      </c>
      <c r="L354" s="16">
        <f t="shared" si="61"/>
        <v>0</v>
      </c>
      <c r="M354" s="16">
        <f t="shared" si="62"/>
        <v>30.782226442748065</v>
      </c>
      <c r="N354" s="16">
        <f t="shared" si="63"/>
        <v>0.30782226442748067</v>
      </c>
      <c r="O354" s="16">
        <f t="shared" si="64"/>
        <v>0.30782226442748067</v>
      </c>
      <c r="P354" s="16">
        <f>'App MESURE'!T350</f>
        <v>3.1458082105594296E-2</v>
      </c>
      <c r="Q354" s="84">
        <v>23.08683056666667</v>
      </c>
      <c r="R354" s="78">
        <f t="shared" si="65"/>
        <v>7.6377161270444846E-2</v>
      </c>
    </row>
    <row r="355" spans="1:18" s="1" customFormat="1" x14ac:dyDescent="0.2">
      <c r="A355" s="17">
        <v>43739</v>
      </c>
      <c r="B355" s="1">
        <f t="shared" si="67"/>
        <v>10</v>
      </c>
      <c r="C355" s="47"/>
      <c r="D355" s="47"/>
      <c r="E355" s="47">
        <v>18.07857143</v>
      </c>
      <c r="F355" s="51">
        <v>8.58</v>
      </c>
      <c r="G355" s="16">
        <f t="shared" si="57"/>
        <v>0</v>
      </c>
      <c r="H355" s="16">
        <f t="shared" si="58"/>
        <v>8.58</v>
      </c>
      <c r="I355" s="23">
        <f t="shared" si="66"/>
        <v>8.5991828400120482</v>
      </c>
      <c r="J355" s="16">
        <f t="shared" si="59"/>
        <v>8.57925929343536</v>
      </c>
      <c r="K355" s="16">
        <f t="shared" si="60"/>
        <v>1.9923546576688267E-2</v>
      </c>
      <c r="L355" s="16">
        <f t="shared" si="61"/>
        <v>0</v>
      </c>
      <c r="M355" s="16">
        <f t="shared" si="62"/>
        <v>30.474404178320583</v>
      </c>
      <c r="N355" s="16">
        <f t="shared" si="63"/>
        <v>0.30474404178320585</v>
      </c>
      <c r="O355" s="16">
        <f t="shared" si="64"/>
        <v>0.30474404178320585</v>
      </c>
      <c r="P355" s="16">
        <f>'App MESURE'!T351</f>
        <v>9.4374246316782887E-2</v>
      </c>
      <c r="Q355" s="84">
        <v>19.664843145161292</v>
      </c>
      <c r="R355" s="78">
        <f t="shared" si="65"/>
        <v>4.425545084458464E-2</v>
      </c>
    </row>
    <row r="356" spans="1:18" s="1" customFormat="1" x14ac:dyDescent="0.2">
      <c r="A356" s="17">
        <v>43770</v>
      </c>
      <c r="B356" s="1">
        <f t="shared" si="67"/>
        <v>11</v>
      </c>
      <c r="C356" s="47"/>
      <c r="D356" s="47"/>
      <c r="E356" s="47">
        <v>38.116666670000001</v>
      </c>
      <c r="F356" s="51">
        <v>31.74666667</v>
      </c>
      <c r="G356" s="16">
        <f t="shared" si="57"/>
        <v>0</v>
      </c>
      <c r="H356" s="16">
        <f t="shared" si="58"/>
        <v>31.74666667</v>
      </c>
      <c r="I356" s="23">
        <f t="shared" si="66"/>
        <v>31.766590216576688</v>
      </c>
      <c r="J356" s="16">
        <f t="shared" si="59"/>
        <v>29.696176191923495</v>
      </c>
      <c r="K356" s="16">
        <f t="shared" si="60"/>
        <v>2.0704140246531928</v>
      </c>
      <c r="L356" s="16">
        <f t="shared" si="61"/>
        <v>0</v>
      </c>
      <c r="M356" s="16">
        <f t="shared" si="62"/>
        <v>30.169660136537377</v>
      </c>
      <c r="N356" s="16">
        <f t="shared" si="63"/>
        <v>0.3016966013653738</v>
      </c>
      <c r="O356" s="16">
        <f t="shared" si="64"/>
        <v>0.3016966013653738</v>
      </c>
      <c r="P356" s="16">
        <f>'App MESURE'!T352</f>
        <v>0.47187123158391442</v>
      </c>
      <c r="Q356" s="84">
        <v>13.812948733333334</v>
      </c>
      <c r="R356" s="78">
        <f t="shared" si="65"/>
        <v>2.8959404770017041E-2</v>
      </c>
    </row>
    <row r="357" spans="1:18" s="1" customFormat="1" x14ac:dyDescent="0.2">
      <c r="A357" s="17">
        <v>43800</v>
      </c>
      <c r="B357" s="1">
        <f t="shared" si="67"/>
        <v>12</v>
      </c>
      <c r="C357" s="47"/>
      <c r="D357" s="47"/>
      <c r="E357" s="47">
        <v>40.700000000000003</v>
      </c>
      <c r="F357" s="51">
        <v>36.41333333</v>
      </c>
      <c r="G357" s="16">
        <f t="shared" si="57"/>
        <v>0</v>
      </c>
      <c r="H357" s="16">
        <f t="shared" si="58"/>
        <v>36.41333333</v>
      </c>
      <c r="I357" s="23">
        <f t="shared" si="66"/>
        <v>38.48374735465319</v>
      </c>
      <c r="J357" s="16">
        <f t="shared" si="59"/>
        <v>34.635317478632381</v>
      </c>
      <c r="K357" s="16">
        <f t="shared" si="60"/>
        <v>3.8484298760208091</v>
      </c>
      <c r="L357" s="16">
        <f t="shared" si="61"/>
        <v>0</v>
      </c>
      <c r="M357" s="16">
        <f t="shared" si="62"/>
        <v>29.867963535172002</v>
      </c>
      <c r="N357" s="16">
        <f t="shared" si="63"/>
        <v>0.29867963535172004</v>
      </c>
      <c r="O357" s="16">
        <f t="shared" si="64"/>
        <v>0.29867963535172004</v>
      </c>
      <c r="P357" s="16">
        <f>'App MESURE'!T353</f>
        <v>0.72877890211293461</v>
      </c>
      <c r="Q357" s="84">
        <v>13.069871370967739</v>
      </c>
      <c r="R357" s="78">
        <f t="shared" si="65"/>
        <v>0.18498537926853442</v>
      </c>
    </row>
    <row r="358" spans="1:18" s="1" customFormat="1" x14ac:dyDescent="0.2">
      <c r="A358" s="17">
        <v>43831</v>
      </c>
      <c r="B358" s="1">
        <f t="shared" si="67"/>
        <v>1</v>
      </c>
      <c r="C358" s="47"/>
      <c r="D358" s="47"/>
      <c r="E358" s="47">
        <v>21.39285714</v>
      </c>
      <c r="F358" s="51">
        <v>22.493333329999999</v>
      </c>
      <c r="G358" s="16">
        <f t="shared" si="57"/>
        <v>0</v>
      </c>
      <c r="H358" s="16">
        <f t="shared" si="58"/>
        <v>22.493333329999999</v>
      </c>
      <c r="I358" s="23">
        <f t="shared" si="66"/>
        <v>26.341763206020808</v>
      </c>
      <c r="J358" s="16">
        <f t="shared" si="59"/>
        <v>24.56766340321127</v>
      </c>
      <c r="K358" s="16">
        <f t="shared" si="60"/>
        <v>1.7740998028095376</v>
      </c>
      <c r="L358" s="16">
        <f t="shared" si="61"/>
        <v>0</v>
      </c>
      <c r="M358" s="16">
        <f t="shared" si="62"/>
        <v>29.569283899820281</v>
      </c>
      <c r="N358" s="16">
        <f t="shared" si="63"/>
        <v>0.29569283899820281</v>
      </c>
      <c r="O358" s="16">
        <f t="shared" si="64"/>
        <v>0.29569283899820281</v>
      </c>
      <c r="P358" s="16">
        <f>'App MESURE'!T354</f>
        <v>0.34079588947727157</v>
      </c>
      <c r="Q358" s="84">
        <v>10.79539729032258</v>
      </c>
      <c r="R358" s="78">
        <f t="shared" si="65"/>
        <v>2.0342851625174251E-3</v>
      </c>
    </row>
    <row r="359" spans="1:18" s="1" customFormat="1" x14ac:dyDescent="0.2">
      <c r="A359" s="17">
        <v>43862</v>
      </c>
      <c r="B359" s="1">
        <f t="shared" si="67"/>
        <v>2</v>
      </c>
      <c r="C359" s="47"/>
      <c r="D359" s="47"/>
      <c r="E359" s="47">
        <v>0.56428571400000005</v>
      </c>
      <c r="F359" s="51">
        <v>0.88666666699999996</v>
      </c>
      <c r="G359" s="16">
        <f t="shared" si="57"/>
        <v>0</v>
      </c>
      <c r="H359" s="16">
        <f t="shared" si="58"/>
        <v>0.88666666699999996</v>
      </c>
      <c r="I359" s="23">
        <f t="shared" si="66"/>
        <v>2.6607664698095377</v>
      </c>
      <c r="J359" s="16">
        <f t="shared" si="59"/>
        <v>2.6597372088078202</v>
      </c>
      <c r="K359" s="16">
        <f t="shared" si="60"/>
        <v>1.0292610017175186E-3</v>
      </c>
      <c r="L359" s="16">
        <f t="shared" si="61"/>
        <v>0</v>
      </c>
      <c r="M359" s="16">
        <f t="shared" si="62"/>
        <v>29.273591060822078</v>
      </c>
      <c r="N359" s="16">
        <f t="shared" si="63"/>
        <v>0.2927359106082208</v>
      </c>
      <c r="O359" s="16">
        <f t="shared" si="64"/>
        <v>0.2927359106082208</v>
      </c>
      <c r="P359" s="16">
        <f>'App MESURE'!T355</f>
        <v>7.8645205263985746E-2</v>
      </c>
      <c r="Q359" s="84">
        <v>15.743259896551724</v>
      </c>
      <c r="R359" s="78">
        <f t="shared" si="65"/>
        <v>4.5834830114792072E-2</v>
      </c>
    </row>
    <row r="360" spans="1:18" s="1" customFormat="1" x14ac:dyDescent="0.2">
      <c r="A360" s="17">
        <v>43891</v>
      </c>
      <c r="B360" s="1">
        <f t="shared" si="67"/>
        <v>3</v>
      </c>
      <c r="C360" s="47"/>
      <c r="D360" s="47"/>
      <c r="E360" s="47">
        <v>41.1</v>
      </c>
      <c r="F360" s="51">
        <v>31.853333330000002</v>
      </c>
      <c r="G360" s="16">
        <f t="shared" si="57"/>
        <v>0</v>
      </c>
      <c r="H360" s="16">
        <f t="shared" si="58"/>
        <v>31.853333330000002</v>
      </c>
      <c r="I360" s="23">
        <f t="shared" si="66"/>
        <v>31.854362591001721</v>
      </c>
      <c r="J360" s="16">
        <f t="shared" si="59"/>
        <v>29.942867864077034</v>
      </c>
      <c r="K360" s="16">
        <f t="shared" si="60"/>
        <v>1.9114947269246869</v>
      </c>
      <c r="L360" s="16">
        <f t="shared" si="61"/>
        <v>0</v>
      </c>
      <c r="M360" s="16">
        <f t="shared" si="62"/>
        <v>28.980855150213856</v>
      </c>
      <c r="N360" s="16">
        <f t="shared" si="63"/>
        <v>0.28980855150213858</v>
      </c>
      <c r="O360" s="16">
        <f t="shared" si="64"/>
        <v>0.28980855150213858</v>
      </c>
      <c r="P360" s="16">
        <f>'App MESURE'!T356</f>
        <v>8.3888218948251464E-2</v>
      </c>
      <c r="Q360" s="84">
        <v>14.510266693548386</v>
      </c>
      <c r="R360" s="78">
        <f t="shared" si="65"/>
        <v>4.2403183359103459E-2</v>
      </c>
    </row>
    <row r="361" spans="1:18" s="1" customFormat="1" x14ac:dyDescent="0.2">
      <c r="A361" s="17">
        <v>43922</v>
      </c>
      <c r="B361" s="1">
        <f t="shared" si="67"/>
        <v>4</v>
      </c>
      <c r="C361" s="47"/>
      <c r="D361" s="47"/>
      <c r="E361" s="47">
        <v>44.242857139999998</v>
      </c>
      <c r="F361" s="51">
        <v>28.38666667</v>
      </c>
      <c r="G361" s="16">
        <f t="shared" si="57"/>
        <v>0</v>
      </c>
      <c r="H361" s="16">
        <f t="shared" si="58"/>
        <v>28.38666667</v>
      </c>
      <c r="I361" s="23">
        <f t="shared" si="66"/>
        <v>30.298161396924687</v>
      </c>
      <c r="J361" s="16">
        <f t="shared" si="59"/>
        <v>28.974810618269927</v>
      </c>
      <c r="K361" s="16">
        <f t="shared" si="60"/>
        <v>1.3233507786547598</v>
      </c>
      <c r="L361" s="16">
        <f t="shared" si="61"/>
        <v>0</v>
      </c>
      <c r="M361" s="16">
        <f t="shared" si="62"/>
        <v>28.691046598711718</v>
      </c>
      <c r="N361" s="16">
        <f t="shared" si="63"/>
        <v>0.28691046598711717</v>
      </c>
      <c r="O361" s="16">
        <f t="shared" si="64"/>
        <v>0.28691046598711717</v>
      </c>
      <c r="P361" s="16">
        <f>'App MESURE'!T357</f>
        <v>0.3198238347402087</v>
      </c>
      <c r="Q361" s="84">
        <v>16.254739433333331</v>
      </c>
      <c r="R361" s="78">
        <f t="shared" si="65"/>
        <v>1.0832898426769821E-3</v>
      </c>
    </row>
    <row r="362" spans="1:18" s="1" customFormat="1" x14ac:dyDescent="0.2">
      <c r="A362" s="17">
        <v>43952</v>
      </c>
      <c r="B362" s="1">
        <f t="shared" si="67"/>
        <v>5</v>
      </c>
      <c r="C362" s="47"/>
      <c r="D362" s="47"/>
      <c r="E362" s="47">
        <v>34.838095240000001</v>
      </c>
      <c r="F362" s="51">
        <v>38.4</v>
      </c>
      <c r="G362" s="16">
        <f t="shared" si="57"/>
        <v>0</v>
      </c>
      <c r="H362" s="16">
        <f t="shared" si="58"/>
        <v>38.4</v>
      </c>
      <c r="I362" s="23">
        <f t="shared" si="66"/>
        <v>39.723350778654762</v>
      </c>
      <c r="J362" s="16">
        <f t="shared" si="59"/>
        <v>38.218590129257102</v>
      </c>
      <c r="K362" s="16">
        <f t="shared" si="60"/>
        <v>1.5047606493976602</v>
      </c>
      <c r="L362" s="16">
        <f t="shared" si="61"/>
        <v>0</v>
      </c>
      <c r="M362" s="16">
        <f t="shared" si="62"/>
        <v>28.404136132724602</v>
      </c>
      <c r="N362" s="16">
        <f t="shared" si="63"/>
        <v>0.28404136132724606</v>
      </c>
      <c r="O362" s="16">
        <f t="shared" si="64"/>
        <v>0.28404136132724606</v>
      </c>
      <c r="P362" s="16">
        <f>'App MESURE'!T358</f>
        <v>1.3369684894877576</v>
      </c>
      <c r="Q362" s="84">
        <v>21.159704451612907</v>
      </c>
      <c r="R362" s="78">
        <f t="shared" si="65"/>
        <v>1.1086555372163422</v>
      </c>
    </row>
    <row r="363" spans="1:18" s="1" customFormat="1" x14ac:dyDescent="0.2">
      <c r="A363" s="17">
        <v>43983</v>
      </c>
      <c r="B363" s="1">
        <f t="shared" si="67"/>
        <v>6</v>
      </c>
      <c r="C363" s="47"/>
      <c r="D363" s="47"/>
      <c r="E363" s="47">
        <v>2.414285714</v>
      </c>
      <c r="F363" s="51">
        <v>2.5</v>
      </c>
      <c r="G363" s="16">
        <f t="shared" si="57"/>
        <v>0</v>
      </c>
      <c r="H363" s="16">
        <f t="shared" si="58"/>
        <v>2.5</v>
      </c>
      <c r="I363" s="23">
        <f t="shared" si="66"/>
        <v>4.0047606493976602</v>
      </c>
      <c r="J363" s="16">
        <f t="shared" si="59"/>
        <v>4.0031846490482454</v>
      </c>
      <c r="K363" s="16">
        <f t="shared" si="60"/>
        <v>1.5760003494147412E-3</v>
      </c>
      <c r="L363" s="16">
        <f t="shared" si="61"/>
        <v>0</v>
      </c>
      <c r="M363" s="16">
        <f t="shared" si="62"/>
        <v>28.120094771397355</v>
      </c>
      <c r="N363" s="16">
        <f t="shared" si="63"/>
        <v>0.28120094771397358</v>
      </c>
      <c r="O363" s="16">
        <f t="shared" si="64"/>
        <v>0.28120094771397358</v>
      </c>
      <c r="P363" s="16">
        <f>'App MESURE'!T359</f>
        <v>1.0486027368531433E-2</v>
      </c>
      <c r="Q363" s="84">
        <v>21.411756500000003</v>
      </c>
      <c r="R363" s="78">
        <f t="shared" si="65"/>
        <v>7.3286568097639088E-2</v>
      </c>
    </row>
    <row r="364" spans="1:18" s="1" customFormat="1" x14ac:dyDescent="0.2">
      <c r="A364" s="17">
        <v>44013</v>
      </c>
      <c r="B364" s="1">
        <f t="shared" si="67"/>
        <v>7</v>
      </c>
      <c r="C364" s="47"/>
      <c r="D364" s="47"/>
      <c r="E364" s="47">
        <v>2.8738095239999999</v>
      </c>
      <c r="F364" s="51">
        <v>3.7066666669999999</v>
      </c>
      <c r="G364" s="16">
        <f t="shared" si="57"/>
        <v>0</v>
      </c>
      <c r="H364" s="16">
        <f t="shared" si="58"/>
        <v>3.7066666669999999</v>
      </c>
      <c r="I364" s="23">
        <f t="shared" si="66"/>
        <v>3.7082426673494147</v>
      </c>
      <c r="J364" s="16">
        <f t="shared" si="59"/>
        <v>3.707704607000176</v>
      </c>
      <c r="K364" s="16">
        <f t="shared" si="60"/>
        <v>5.3806034923864487E-4</v>
      </c>
      <c r="L364" s="16">
        <f t="shared" si="61"/>
        <v>0</v>
      </c>
      <c r="M364" s="16">
        <f t="shared" si="62"/>
        <v>27.838893823683382</v>
      </c>
      <c r="N364" s="16">
        <f t="shared" si="63"/>
        <v>0.27838893823683381</v>
      </c>
      <c r="O364" s="16">
        <f t="shared" si="64"/>
        <v>0.27838893823683381</v>
      </c>
      <c r="P364" s="16">
        <f>'App MESURE'!T360</f>
        <v>4.1944109474125732E-2</v>
      </c>
      <c r="Q364" s="84">
        <v>27.465817387096774</v>
      </c>
      <c r="R364" s="78">
        <f t="shared" si="65"/>
        <v>5.5906157048626337E-2</v>
      </c>
    </row>
    <row r="365" spans="1:18" s="1" customFormat="1" ht="13.5" thickBot="1" x14ac:dyDescent="0.25">
      <c r="A365" s="17">
        <v>44044</v>
      </c>
      <c r="B365" s="4">
        <f t="shared" si="67"/>
        <v>8</v>
      </c>
      <c r="C365" s="48"/>
      <c r="D365" s="48"/>
      <c r="E365" s="48">
        <v>1.8261904760000001</v>
      </c>
      <c r="F365" s="58">
        <v>2.9533333329999998</v>
      </c>
      <c r="G365" s="25">
        <f t="shared" si="57"/>
        <v>0</v>
      </c>
      <c r="H365" s="25">
        <f t="shared" si="58"/>
        <v>2.9533333329999998</v>
      </c>
      <c r="I365" s="24">
        <f t="shared" si="66"/>
        <v>2.9538713933492384</v>
      </c>
      <c r="J365" s="25">
        <f t="shared" si="59"/>
        <v>2.9535092887936605</v>
      </c>
      <c r="K365" s="25">
        <f t="shared" si="60"/>
        <v>3.6210455557794674E-4</v>
      </c>
      <c r="L365" s="25">
        <f t="shared" si="61"/>
        <v>0</v>
      </c>
      <c r="M365" s="25">
        <f t="shared" si="62"/>
        <v>27.560504885446548</v>
      </c>
      <c r="N365" s="25">
        <f t="shared" si="63"/>
        <v>0.27560504885446546</v>
      </c>
      <c r="O365" s="25">
        <f t="shared" si="64"/>
        <v>0.27560504885446546</v>
      </c>
      <c r="P365" s="25">
        <f>'App MESURE'!T361</f>
        <v>0</v>
      </c>
      <c r="Q365" s="85">
        <v>25.387974870967742</v>
      </c>
      <c r="R365" s="79">
        <f t="shared" si="65"/>
        <v>7.59581429540723E-2</v>
      </c>
    </row>
    <row r="366" spans="1:18" s="1" customFormat="1" x14ac:dyDescent="0.2">
      <c r="A366" s="17">
        <v>44075</v>
      </c>
      <c r="B366" s="1">
        <f t="shared" si="67"/>
        <v>9</v>
      </c>
      <c r="C366" s="47"/>
      <c r="D366" s="47"/>
      <c r="E366" s="47">
        <v>5.4214285709999999</v>
      </c>
      <c r="F366" s="51">
        <v>3.0866666669999998</v>
      </c>
      <c r="G366" s="16">
        <f t="shared" si="57"/>
        <v>0</v>
      </c>
      <c r="H366" s="16">
        <f t="shared" si="58"/>
        <v>3.0866666669999998</v>
      </c>
      <c r="I366" s="23">
        <f t="shared" si="66"/>
        <v>3.0870287715555778</v>
      </c>
      <c r="J366" s="16">
        <f t="shared" si="59"/>
        <v>3.0865283487141184</v>
      </c>
      <c r="K366" s="16">
        <f t="shared" si="60"/>
        <v>5.0042284145934701E-4</v>
      </c>
      <c r="L366" s="16">
        <f t="shared" si="61"/>
        <v>0</v>
      </c>
      <c r="M366" s="16">
        <f t="shared" si="62"/>
        <v>27.284899836592082</v>
      </c>
      <c r="N366" s="16">
        <f t="shared" si="63"/>
        <v>0.2728489983659208</v>
      </c>
      <c r="O366" s="16">
        <f t="shared" si="64"/>
        <v>0.2728489983659208</v>
      </c>
      <c r="P366" s="16">
        <f>'App MESURE'!T362</f>
        <v>0</v>
      </c>
      <c r="Q366" s="84">
        <v>24.016081766666677</v>
      </c>
      <c r="R366" s="78">
        <f t="shared" si="65"/>
        <v>7.4446575909286258E-2</v>
      </c>
    </row>
    <row r="367" spans="1:18" s="1" customFormat="1" x14ac:dyDescent="0.2">
      <c r="A367" s="17">
        <v>44105</v>
      </c>
      <c r="B367" s="1">
        <f t="shared" si="67"/>
        <v>10</v>
      </c>
      <c r="C367" s="47"/>
      <c r="D367" s="47"/>
      <c r="E367" s="47">
        <v>24.057142859999999</v>
      </c>
      <c r="F367" s="51">
        <v>19.399999999999999</v>
      </c>
      <c r="G367" s="16">
        <f t="shared" si="57"/>
        <v>0</v>
      </c>
      <c r="H367" s="16">
        <f t="shared" si="58"/>
        <v>19.399999999999999</v>
      </c>
      <c r="I367" s="23">
        <f t="shared" si="66"/>
        <v>19.400500422841457</v>
      </c>
      <c r="J367" s="16">
        <f t="shared" si="59"/>
        <v>19.130393712207255</v>
      </c>
      <c r="K367" s="16">
        <f t="shared" si="60"/>
        <v>0.27010671063420233</v>
      </c>
      <c r="L367" s="16">
        <f t="shared" si="61"/>
        <v>0</v>
      </c>
      <c r="M367" s="16">
        <f t="shared" si="62"/>
        <v>27.012050838226163</v>
      </c>
      <c r="N367" s="16">
        <f t="shared" si="63"/>
        <v>0.27012050838226165</v>
      </c>
      <c r="O367" s="16">
        <f t="shared" si="64"/>
        <v>0.27012050838226165</v>
      </c>
      <c r="P367" s="16">
        <f>'App MESURE'!T363</f>
        <v>2.0972054737062866E-2</v>
      </c>
      <c r="Q367" s="84">
        <v>18.368145338709677</v>
      </c>
      <c r="R367" s="78">
        <f t="shared" si="65"/>
        <v>6.2074951953793762E-2</v>
      </c>
    </row>
    <row r="368" spans="1:18" s="1" customFormat="1" x14ac:dyDescent="0.2">
      <c r="A368" s="17">
        <v>44136</v>
      </c>
      <c r="B368" s="1">
        <f t="shared" si="67"/>
        <v>11</v>
      </c>
      <c r="C368" s="47"/>
      <c r="D368" s="47"/>
      <c r="E368" s="47">
        <v>38.43571429</v>
      </c>
      <c r="F368" s="51">
        <v>33.926666670000003</v>
      </c>
      <c r="G368" s="16">
        <f t="shared" si="57"/>
        <v>0</v>
      </c>
      <c r="H368" s="16">
        <f t="shared" si="58"/>
        <v>33.926666670000003</v>
      </c>
      <c r="I368" s="23">
        <f t="shared" si="66"/>
        <v>34.196773380634205</v>
      </c>
      <c r="J368" s="16">
        <f t="shared" si="59"/>
        <v>32.463076052183425</v>
      </c>
      <c r="K368" s="16">
        <f t="shared" si="60"/>
        <v>1.7336973284507806</v>
      </c>
      <c r="L368" s="16">
        <f t="shared" si="61"/>
        <v>0</v>
      </c>
      <c r="M368" s="16">
        <f t="shared" si="62"/>
        <v>26.7419303298439</v>
      </c>
      <c r="N368" s="16">
        <f t="shared" si="63"/>
        <v>0.26741930329843899</v>
      </c>
      <c r="O368" s="16">
        <f t="shared" si="64"/>
        <v>0.26741930329843899</v>
      </c>
      <c r="P368" s="16">
        <f>'App MESURE'!T364</f>
        <v>9.4374246316782887E-2</v>
      </c>
      <c r="Q368" s="84">
        <v>16.837506016666662</v>
      </c>
      <c r="R368" s="78">
        <f t="shared" si="65"/>
        <v>2.9944591745784614E-2</v>
      </c>
    </row>
    <row r="369" spans="1:18" s="1" customFormat="1" x14ac:dyDescent="0.2">
      <c r="A369" s="17">
        <v>44166</v>
      </c>
      <c r="B369" s="1">
        <f t="shared" si="67"/>
        <v>12</v>
      </c>
      <c r="C369" s="47"/>
      <c r="D369" s="47"/>
      <c r="E369" s="47">
        <v>33.43571429</v>
      </c>
      <c r="F369" s="51">
        <v>27.54666667</v>
      </c>
      <c r="G369" s="16">
        <f t="shared" si="57"/>
        <v>0</v>
      </c>
      <c r="H369" s="16">
        <f t="shared" si="58"/>
        <v>27.54666667</v>
      </c>
      <c r="I369" s="23">
        <f t="shared" si="66"/>
        <v>29.280363998450781</v>
      </c>
      <c r="J369" s="16">
        <f t="shared" si="59"/>
        <v>27.301647435768874</v>
      </c>
      <c r="K369" s="16">
        <f t="shared" si="60"/>
        <v>1.9787165626819068</v>
      </c>
      <c r="L369" s="16">
        <f t="shared" si="61"/>
        <v>0</v>
      </c>
      <c r="M369" s="16">
        <f t="shared" si="62"/>
        <v>26.474511026545461</v>
      </c>
      <c r="N369" s="16">
        <f t="shared" si="63"/>
        <v>0.26474511026545461</v>
      </c>
      <c r="O369" s="16">
        <f t="shared" si="64"/>
        <v>0.26474511026545461</v>
      </c>
      <c r="P369" s="16">
        <f>'App MESURE'!T365</f>
        <v>0.30933780737167726</v>
      </c>
      <c r="Q369" s="84">
        <v>12.331732983870966</v>
      </c>
      <c r="R369" s="78">
        <f t="shared" si="65"/>
        <v>1.9885086352073185E-3</v>
      </c>
    </row>
    <row r="370" spans="1:18" s="1" customFormat="1" x14ac:dyDescent="0.2">
      <c r="A370" s="17">
        <v>44197</v>
      </c>
      <c r="B370" s="1">
        <f t="shared" si="67"/>
        <v>1</v>
      </c>
      <c r="C370" s="47"/>
      <c r="D370" s="47"/>
      <c r="E370" s="47">
        <v>94.871428570000006</v>
      </c>
      <c r="F370" s="51">
        <v>85.313333330000006</v>
      </c>
      <c r="G370" s="16">
        <f t="shared" si="57"/>
        <v>1.6663144417652933</v>
      </c>
      <c r="H370" s="16">
        <f t="shared" si="58"/>
        <v>83.647018888234712</v>
      </c>
      <c r="I370" s="23">
        <f t="shared" si="66"/>
        <v>85.625735450916622</v>
      </c>
      <c r="J370" s="16">
        <f t="shared" si="59"/>
        <v>53.329456766965002</v>
      </c>
      <c r="K370" s="16">
        <f t="shared" si="60"/>
        <v>32.29627868395162</v>
      </c>
      <c r="L370" s="16">
        <f t="shared" si="61"/>
        <v>0.76498746479333191</v>
      </c>
      <c r="M370" s="16">
        <f t="shared" si="62"/>
        <v>26.974753381073338</v>
      </c>
      <c r="N370" s="16">
        <f t="shared" si="63"/>
        <v>0.26974753381073341</v>
      </c>
      <c r="O370" s="16">
        <f t="shared" si="64"/>
        <v>1.9360619755760267</v>
      </c>
      <c r="P370" s="16">
        <f>'App MESURE'!T366</f>
        <v>1.4680438315944007</v>
      </c>
      <c r="Q370" s="84">
        <v>10.810394293548386</v>
      </c>
      <c r="R370" s="78">
        <f t="shared" si="65"/>
        <v>0.219040983096006</v>
      </c>
    </row>
    <row r="371" spans="1:18" s="1" customFormat="1" x14ac:dyDescent="0.2">
      <c r="A371" s="17">
        <v>44228</v>
      </c>
      <c r="B371" s="1">
        <f t="shared" si="67"/>
        <v>2</v>
      </c>
      <c r="C371" s="47"/>
      <c r="D371" s="47"/>
      <c r="E371" s="47">
        <v>45.242857139999998</v>
      </c>
      <c r="F371" s="51">
        <v>69.206666670000004</v>
      </c>
      <c r="G371" s="16">
        <f t="shared" si="57"/>
        <v>1.0054200311065413</v>
      </c>
      <c r="H371" s="16">
        <f t="shared" si="58"/>
        <v>68.201246638893466</v>
      </c>
      <c r="I371" s="23">
        <f t="shared" si="66"/>
        <v>99.732537858051757</v>
      </c>
      <c r="J371" s="16">
        <f t="shared" si="59"/>
        <v>62.113155434470627</v>
      </c>
      <c r="K371" s="16">
        <f t="shared" si="60"/>
        <v>37.619382423581129</v>
      </c>
      <c r="L371" s="16">
        <f t="shared" si="61"/>
        <v>1.1500771764445228</v>
      </c>
      <c r="M371" s="16">
        <f t="shared" si="62"/>
        <v>27.855083023707127</v>
      </c>
      <c r="N371" s="16">
        <f t="shared" si="63"/>
        <v>0.27855083023707128</v>
      </c>
      <c r="O371" s="16">
        <f t="shared" si="64"/>
        <v>1.2839708613436125</v>
      </c>
      <c r="P371" s="16">
        <f>'App MESURE'!T367</f>
        <v>0.72353588842866889</v>
      </c>
      <c r="Q371" s="84">
        <v>13.057264017857145</v>
      </c>
      <c r="R371" s="78">
        <f t="shared" si="65"/>
        <v>0.31408735886617356</v>
      </c>
    </row>
    <row r="372" spans="1:18" s="1" customFormat="1" x14ac:dyDescent="0.2">
      <c r="A372" s="17">
        <v>44256</v>
      </c>
      <c r="B372" s="1">
        <f t="shared" si="67"/>
        <v>3</v>
      </c>
      <c r="C372" s="47"/>
      <c r="D372" s="47"/>
      <c r="E372" s="47">
        <v>42.871428569999999</v>
      </c>
      <c r="F372" s="51">
        <v>40.5</v>
      </c>
      <c r="G372" s="16">
        <f t="shared" si="57"/>
        <v>0</v>
      </c>
      <c r="H372" s="16">
        <f t="shared" si="58"/>
        <v>40.5</v>
      </c>
      <c r="I372" s="23">
        <f t="shared" si="66"/>
        <v>76.969305247136603</v>
      </c>
      <c r="J372" s="16">
        <f t="shared" si="59"/>
        <v>57.249222733333987</v>
      </c>
      <c r="K372" s="16">
        <f t="shared" si="60"/>
        <v>19.720082513802616</v>
      </c>
      <c r="L372" s="16">
        <f t="shared" si="61"/>
        <v>0</v>
      </c>
      <c r="M372" s="16">
        <f t="shared" si="62"/>
        <v>27.576532193470054</v>
      </c>
      <c r="N372" s="16">
        <f t="shared" si="63"/>
        <v>0.27576532193470055</v>
      </c>
      <c r="O372" s="16">
        <f t="shared" si="64"/>
        <v>0.27576532193470055</v>
      </c>
      <c r="P372" s="16">
        <f>'App MESURE'!T368</f>
        <v>1.1377339694856605</v>
      </c>
      <c r="Q372" s="84">
        <v>14.1591845</v>
      </c>
      <c r="R372" s="78">
        <f t="shared" si="65"/>
        <v>0.74298994936083118</v>
      </c>
    </row>
    <row r="373" spans="1:18" s="1" customFormat="1" x14ac:dyDescent="0.2">
      <c r="A373" s="17">
        <v>44287</v>
      </c>
      <c r="B373" s="1">
        <f t="shared" si="67"/>
        <v>4</v>
      </c>
      <c r="C373" s="47"/>
      <c r="D373" s="47"/>
      <c r="E373" s="47">
        <v>43.526190479999997</v>
      </c>
      <c r="F373" s="51">
        <v>31.573333330000001</v>
      </c>
      <c r="G373" s="16">
        <f t="shared" si="57"/>
        <v>0</v>
      </c>
      <c r="H373" s="16">
        <f t="shared" si="58"/>
        <v>31.573333330000001</v>
      </c>
      <c r="I373" s="23">
        <f t="shared" si="66"/>
        <v>51.29341584380262</v>
      </c>
      <c r="J373" s="16">
        <f t="shared" si="59"/>
        <v>45.490708200014772</v>
      </c>
      <c r="K373" s="16">
        <f t="shared" si="60"/>
        <v>5.8027076437878478</v>
      </c>
      <c r="L373" s="16">
        <f t="shared" si="61"/>
        <v>0</v>
      </c>
      <c r="M373" s="16">
        <f t="shared" si="62"/>
        <v>27.300766871535355</v>
      </c>
      <c r="N373" s="16">
        <f t="shared" si="63"/>
        <v>0.27300766871535354</v>
      </c>
      <c r="O373" s="16">
        <f t="shared" si="64"/>
        <v>0.27300766871535354</v>
      </c>
      <c r="P373" s="16">
        <f>'App MESURE'!T369</f>
        <v>0.19399150631783149</v>
      </c>
      <c r="Q373" s="84">
        <v>16.159415733333333</v>
      </c>
      <c r="R373" s="78">
        <f t="shared" si="65"/>
        <v>6.2435539200315767E-3</v>
      </c>
    </row>
    <row r="374" spans="1:18" s="1" customFormat="1" x14ac:dyDescent="0.2">
      <c r="A374" s="17">
        <v>44317</v>
      </c>
      <c r="B374" s="1">
        <f t="shared" si="67"/>
        <v>5</v>
      </c>
      <c r="C374" s="47"/>
      <c r="D374" s="47"/>
      <c r="E374" s="47">
        <v>5.2642857139999997</v>
      </c>
      <c r="F374" s="51">
        <v>8.4666666670000001</v>
      </c>
      <c r="G374" s="16">
        <f t="shared" si="57"/>
        <v>0</v>
      </c>
      <c r="H374" s="16">
        <f t="shared" si="58"/>
        <v>8.4666666670000001</v>
      </c>
      <c r="I374" s="23">
        <f t="shared" si="66"/>
        <v>14.269374310787848</v>
      </c>
      <c r="J374" s="16">
        <f t="shared" si="59"/>
        <v>14.172869940392204</v>
      </c>
      <c r="K374" s="16">
        <f t="shared" si="60"/>
        <v>9.6504370395644301E-2</v>
      </c>
      <c r="L374" s="16">
        <f t="shared" si="61"/>
        <v>0</v>
      </c>
      <c r="M374" s="16">
        <f t="shared" si="62"/>
        <v>27.02775920282</v>
      </c>
      <c r="N374" s="16">
        <f t="shared" si="63"/>
        <v>0.27027759202820001</v>
      </c>
      <c r="O374" s="16">
        <f t="shared" si="64"/>
        <v>0.27027759202820001</v>
      </c>
      <c r="P374" s="16">
        <f>'App MESURE'!T370</f>
        <v>8.3888218948251464E-2</v>
      </c>
      <c r="Q374" s="84">
        <v>19.205650096774193</v>
      </c>
      <c r="R374" s="78">
        <f t="shared" si="65"/>
        <v>3.474099839713625E-2</v>
      </c>
    </row>
    <row r="375" spans="1:18" s="1" customFormat="1" x14ac:dyDescent="0.2">
      <c r="A375" s="17">
        <v>44348</v>
      </c>
      <c r="B375" s="1">
        <f t="shared" si="67"/>
        <v>6</v>
      </c>
      <c r="C375" s="47"/>
      <c r="D375" s="47"/>
      <c r="E375" s="47">
        <v>2.9809523809999998</v>
      </c>
      <c r="F375" s="51">
        <v>6.3</v>
      </c>
      <c r="G375" s="16">
        <f t="shared" si="57"/>
        <v>0</v>
      </c>
      <c r="H375" s="16">
        <f t="shared" si="58"/>
        <v>6.3</v>
      </c>
      <c r="I375" s="23">
        <f t="shared" si="66"/>
        <v>6.3965043703956441</v>
      </c>
      <c r="J375" s="16">
        <f t="shared" si="59"/>
        <v>6.3896794719840955</v>
      </c>
      <c r="K375" s="16">
        <f t="shared" si="60"/>
        <v>6.8248984115486522E-3</v>
      </c>
      <c r="L375" s="16">
        <f t="shared" si="61"/>
        <v>0</v>
      </c>
      <c r="M375" s="16">
        <f t="shared" si="62"/>
        <v>26.7574816107918</v>
      </c>
      <c r="N375" s="16">
        <f t="shared" si="63"/>
        <v>0.267574816107918</v>
      </c>
      <c r="O375" s="16">
        <f t="shared" si="64"/>
        <v>0.267574816107918</v>
      </c>
      <c r="P375" s="16">
        <f>'App MESURE'!T371</f>
        <v>0</v>
      </c>
      <c r="Q375" s="84">
        <v>20.974280799999999</v>
      </c>
      <c r="R375" s="78">
        <f t="shared" si="65"/>
        <v>7.159628221518613E-2</v>
      </c>
    </row>
    <row r="376" spans="1:18" s="1" customFormat="1" x14ac:dyDescent="0.2">
      <c r="A376" s="17">
        <v>44378</v>
      </c>
      <c r="B376" s="1">
        <f t="shared" si="67"/>
        <v>7</v>
      </c>
      <c r="C376" s="47"/>
      <c r="D376" s="47"/>
      <c r="E376" s="47">
        <v>1.2833333330000001</v>
      </c>
      <c r="F376" s="51">
        <v>1.5733333329999999</v>
      </c>
      <c r="G376" s="16">
        <f t="shared" si="57"/>
        <v>0</v>
      </c>
      <c r="H376" s="16">
        <f t="shared" si="58"/>
        <v>1.5733333329999999</v>
      </c>
      <c r="I376" s="23">
        <f t="shared" si="66"/>
        <v>1.5801582314115485</v>
      </c>
      <c r="J376" s="16">
        <f t="shared" si="59"/>
        <v>1.5801051041970799</v>
      </c>
      <c r="K376" s="16">
        <f t="shared" si="60"/>
        <v>5.3127214468595696E-5</v>
      </c>
      <c r="L376" s="16">
        <f t="shared" si="61"/>
        <v>0</v>
      </c>
      <c r="M376" s="16">
        <f t="shared" si="62"/>
        <v>26.489906794683883</v>
      </c>
      <c r="N376" s="16">
        <f t="shared" si="63"/>
        <v>0.26489906794683882</v>
      </c>
      <c r="O376" s="16">
        <f t="shared" si="64"/>
        <v>0.26489906794683882</v>
      </c>
      <c r="P376" s="16">
        <f>'App MESURE'!T372</f>
        <v>0</v>
      </c>
      <c r="Q376" s="84">
        <v>25.695153064516131</v>
      </c>
      <c r="R376" s="78">
        <f t="shared" si="65"/>
        <v>7.0171516199103931E-2</v>
      </c>
    </row>
    <row r="377" spans="1:18" s="1" customFormat="1" ht="13.5" thickBot="1" x14ac:dyDescent="0.25">
      <c r="A377" s="17">
        <v>44409</v>
      </c>
      <c r="B377" s="4">
        <f t="shared" si="67"/>
        <v>8</v>
      </c>
      <c r="C377" s="48"/>
      <c r="D377" s="48"/>
      <c r="E377" s="48">
        <v>0.67380952400000005</v>
      </c>
      <c r="F377" s="58">
        <v>1.5933333329999999</v>
      </c>
      <c r="G377" s="25">
        <f t="shared" si="57"/>
        <v>0</v>
      </c>
      <c r="H377" s="25">
        <f t="shared" si="58"/>
        <v>1.5933333329999999</v>
      </c>
      <c r="I377" s="24">
        <f t="shared" si="66"/>
        <v>1.5933864602144685</v>
      </c>
      <c r="J377" s="25">
        <f t="shared" si="59"/>
        <v>1.593320461853017</v>
      </c>
      <c r="K377" s="25">
        <f t="shared" si="60"/>
        <v>6.5998361451491405E-5</v>
      </c>
      <c r="L377" s="25">
        <f t="shared" si="61"/>
        <v>0</v>
      </c>
      <c r="M377" s="25">
        <f t="shared" si="62"/>
        <v>26.225007726737044</v>
      </c>
      <c r="N377" s="25">
        <f t="shared" si="63"/>
        <v>0.26225007726737043</v>
      </c>
      <c r="O377" s="25">
        <f t="shared" si="64"/>
        <v>0.26225007726737043</v>
      </c>
      <c r="P377" s="25">
        <f>'App MESURE'!T373</f>
        <v>0</v>
      </c>
      <c r="Q377" s="85">
        <v>24.316041967741942</v>
      </c>
      <c r="R377" s="79">
        <f t="shared" si="65"/>
        <v>6.8775103026741766E-2</v>
      </c>
    </row>
    <row r="378" spans="1:18" s="1" customFormat="1" x14ac:dyDescent="0.2">
      <c r="A378" s="17">
        <v>44440</v>
      </c>
      <c r="B378" s="1">
        <f t="shared" si="67"/>
        <v>9</v>
      </c>
      <c r="C378" s="47"/>
      <c r="D378" s="47"/>
      <c r="E378" s="47">
        <v>4.5357142860000002</v>
      </c>
      <c r="F378" s="51">
        <v>2.9933333329999998</v>
      </c>
      <c r="G378" s="16">
        <f t="shared" si="57"/>
        <v>0</v>
      </c>
      <c r="H378" s="16">
        <f t="shared" si="58"/>
        <v>2.9933333329999998</v>
      </c>
      <c r="I378" s="23">
        <f t="shared" si="66"/>
        <v>2.9933993313614513</v>
      </c>
      <c r="J378" s="16">
        <f t="shared" si="59"/>
        <v>2.9928714667169309</v>
      </c>
      <c r="K378" s="16">
        <f t="shared" si="60"/>
        <v>5.2786464452037052E-4</v>
      </c>
      <c r="L378" s="16">
        <f t="shared" si="61"/>
        <v>0</v>
      </c>
      <c r="M378" s="16">
        <f t="shared" si="62"/>
        <v>25.962757649469673</v>
      </c>
      <c r="N378" s="16">
        <f t="shared" si="63"/>
        <v>0.25962757649469675</v>
      </c>
      <c r="O378" s="16">
        <f t="shared" si="64"/>
        <v>0.25962757649469675</v>
      </c>
      <c r="P378" s="16">
        <f>'App MESURE'!T374</f>
        <v>0</v>
      </c>
      <c r="Q378" s="84">
        <v>22.977373266666675</v>
      </c>
      <c r="R378" s="78">
        <f t="shared" si="65"/>
        <v>6.7406478476509615E-2</v>
      </c>
    </row>
    <row r="379" spans="1:18" s="1" customFormat="1" x14ac:dyDescent="0.2">
      <c r="A379" s="17">
        <v>44470</v>
      </c>
      <c r="B379" s="1">
        <f t="shared" si="67"/>
        <v>10</v>
      </c>
      <c r="C379" s="47"/>
      <c r="D379" s="47"/>
      <c r="E379" s="47">
        <v>1.14047619</v>
      </c>
      <c r="F379" s="51">
        <v>1.413333333</v>
      </c>
      <c r="G379" s="16">
        <f t="shared" si="57"/>
        <v>0</v>
      </c>
      <c r="H379" s="16">
        <f t="shared" si="58"/>
        <v>1.413333333</v>
      </c>
      <c r="I379" s="23">
        <f t="shared" si="66"/>
        <v>1.4138611976445203</v>
      </c>
      <c r="J379" s="16">
        <f t="shared" si="59"/>
        <v>1.4137788128558366</v>
      </c>
      <c r="K379" s="16">
        <f t="shared" si="60"/>
        <v>8.2384788683720345E-5</v>
      </c>
      <c r="L379" s="16">
        <f t="shared" si="61"/>
        <v>0</v>
      </c>
      <c r="M379" s="16">
        <f t="shared" si="62"/>
        <v>25.703130072974975</v>
      </c>
      <c r="N379" s="16">
        <f t="shared" si="63"/>
        <v>0.25703130072974978</v>
      </c>
      <c r="O379" s="16">
        <f t="shared" si="64"/>
        <v>0.25703130072974978</v>
      </c>
      <c r="P379" s="16">
        <f>'App MESURE'!T375</f>
        <v>0</v>
      </c>
      <c r="Q379" s="84">
        <v>20.198640870967747</v>
      </c>
      <c r="R379" s="78">
        <f t="shared" si="65"/>
        <v>6.6065089554827067E-2</v>
      </c>
    </row>
    <row r="380" spans="1:18" s="1" customFormat="1" x14ac:dyDescent="0.2">
      <c r="A380" s="17">
        <v>44501</v>
      </c>
      <c r="B380" s="1">
        <f t="shared" si="67"/>
        <v>11</v>
      </c>
      <c r="C380" s="47"/>
      <c r="D380" s="47"/>
      <c r="E380" s="47">
        <v>33.783333329999998</v>
      </c>
      <c r="F380" s="51">
        <v>26.61333333</v>
      </c>
      <c r="G380" s="16">
        <f t="shared" si="57"/>
        <v>0</v>
      </c>
      <c r="H380" s="16">
        <f t="shared" si="58"/>
        <v>26.61333333</v>
      </c>
      <c r="I380" s="23">
        <f t="shared" si="66"/>
        <v>26.613415714788683</v>
      </c>
      <c r="J380" s="16">
        <f t="shared" si="59"/>
        <v>25.268915922058063</v>
      </c>
      <c r="K380" s="16">
        <f t="shared" si="60"/>
        <v>1.3444997927306197</v>
      </c>
      <c r="L380" s="16">
        <f t="shared" si="61"/>
        <v>0</v>
      </c>
      <c r="M380" s="16">
        <f t="shared" si="62"/>
        <v>25.446098772245225</v>
      </c>
      <c r="N380" s="16">
        <f t="shared" si="63"/>
        <v>0.25446098772245224</v>
      </c>
      <c r="O380" s="16">
        <f t="shared" si="64"/>
        <v>0.25446098772245224</v>
      </c>
      <c r="P380" s="16">
        <f>'App MESURE'!T376</f>
        <v>0.10486027368531432</v>
      </c>
      <c r="Q380" s="84">
        <v>13.263077716666666</v>
      </c>
      <c r="R380" s="78">
        <f t="shared" si="65"/>
        <v>2.2380373640421516E-2</v>
      </c>
    </row>
    <row r="381" spans="1:18" s="1" customFormat="1" x14ac:dyDescent="0.2">
      <c r="A381" s="17">
        <v>44531</v>
      </c>
      <c r="B381" s="1">
        <f t="shared" si="67"/>
        <v>12</v>
      </c>
      <c r="C381" s="47"/>
      <c r="D381" s="47"/>
      <c r="E381" s="47">
        <v>48.48809524</v>
      </c>
      <c r="F381" s="51">
        <v>31.173333329999998</v>
      </c>
      <c r="G381" s="16">
        <f t="shared" si="57"/>
        <v>0</v>
      </c>
      <c r="H381" s="16">
        <f t="shared" si="58"/>
        <v>31.173333329999998</v>
      </c>
      <c r="I381" s="23">
        <f t="shared" si="66"/>
        <v>32.517833122730622</v>
      </c>
      <c r="J381" s="16">
        <f t="shared" si="59"/>
        <v>30.165174559833911</v>
      </c>
      <c r="K381" s="16">
        <f t="shared" si="60"/>
        <v>2.3526585628967105</v>
      </c>
      <c r="L381" s="16">
        <f t="shared" si="61"/>
        <v>0</v>
      </c>
      <c r="M381" s="16">
        <f t="shared" si="62"/>
        <v>25.191637784522772</v>
      </c>
      <c r="N381" s="16">
        <f t="shared" si="63"/>
        <v>0.25191637784522775</v>
      </c>
      <c r="O381" s="16">
        <f t="shared" si="64"/>
        <v>0.25191637784522775</v>
      </c>
      <c r="P381" s="16">
        <f>'App MESURE'!T377</f>
        <v>0.49808630000524301</v>
      </c>
      <c r="Q381" s="84">
        <v>13.309201193548388</v>
      </c>
      <c r="R381" s="78">
        <f t="shared" si="65"/>
        <v>6.0599630576267972E-2</v>
      </c>
    </row>
    <row r="382" spans="1:18" s="1" customFormat="1" x14ac:dyDescent="0.2">
      <c r="A382" s="17">
        <v>44562</v>
      </c>
      <c r="B382" s="1">
        <f t="shared" si="67"/>
        <v>1</v>
      </c>
      <c r="C382" s="47"/>
      <c r="D382" s="47"/>
      <c r="E382" s="47">
        <v>4.0880952380000002</v>
      </c>
      <c r="F382" s="51">
        <v>5.3133333330000001</v>
      </c>
      <c r="G382" s="16">
        <f t="shared" si="57"/>
        <v>0</v>
      </c>
      <c r="H382" s="16">
        <f t="shared" si="58"/>
        <v>5.3133333330000001</v>
      </c>
      <c r="I382" s="23">
        <f t="shared" si="66"/>
        <v>7.6659918958967106</v>
      </c>
      <c r="J382" s="16">
        <f t="shared" si="59"/>
        <v>7.6289638978757814</v>
      </c>
      <c r="K382" s="16">
        <f t="shared" si="60"/>
        <v>3.7027998020929154E-2</v>
      </c>
      <c r="L382" s="16">
        <f t="shared" si="61"/>
        <v>0</v>
      </c>
      <c r="M382" s="16">
        <f t="shared" si="62"/>
        <v>24.939721406677545</v>
      </c>
      <c r="N382" s="16">
        <f t="shared" si="63"/>
        <v>0.24939721406677545</v>
      </c>
      <c r="O382" s="16">
        <f t="shared" si="64"/>
        <v>0.24939721406677545</v>
      </c>
      <c r="P382" s="16">
        <f>'App MESURE'!T378</f>
        <v>4.7187123158391443E-2</v>
      </c>
      <c r="Q382" s="84">
        <v>12.745482435483872</v>
      </c>
      <c r="R382" s="78">
        <f t="shared" si="65"/>
        <v>4.0888920865176925E-2</v>
      </c>
    </row>
    <row r="383" spans="1:18" s="1" customFormat="1" x14ac:dyDescent="0.2">
      <c r="A383" s="17">
        <v>44593</v>
      </c>
      <c r="B383" s="1">
        <f t="shared" si="67"/>
        <v>2</v>
      </c>
      <c r="C383" s="47"/>
      <c r="D383" s="47"/>
      <c r="E383" s="47">
        <v>13.68571429</v>
      </c>
      <c r="F383" s="51">
        <v>14.42</v>
      </c>
      <c r="G383" s="16">
        <f t="shared" si="57"/>
        <v>0</v>
      </c>
      <c r="H383" s="16">
        <f t="shared" si="58"/>
        <v>14.42</v>
      </c>
      <c r="I383" s="23">
        <f t="shared" si="66"/>
        <v>14.45702799802093</v>
      </c>
      <c r="J383" s="16">
        <f t="shared" si="59"/>
        <v>14.266970653037992</v>
      </c>
      <c r="K383" s="16">
        <f t="shared" si="60"/>
        <v>0.19005734498293769</v>
      </c>
      <c r="L383" s="16">
        <f t="shared" si="61"/>
        <v>0</v>
      </c>
      <c r="M383" s="16">
        <f t="shared" si="62"/>
        <v>24.69032419261077</v>
      </c>
      <c r="N383" s="16">
        <f t="shared" si="63"/>
        <v>0.24690324192610771</v>
      </c>
      <c r="O383" s="16">
        <f t="shared" si="64"/>
        <v>0.24690324192610771</v>
      </c>
      <c r="P383" s="16">
        <f>'App MESURE'!T379</f>
        <v>2.6215068421328581E-2</v>
      </c>
      <c r="Q383" s="84">
        <v>14.595024089285712</v>
      </c>
      <c r="R383" s="78">
        <f t="shared" si="65"/>
        <v>4.8703269924875496E-2</v>
      </c>
    </row>
    <row r="384" spans="1:18" s="1" customFormat="1" x14ac:dyDescent="0.2">
      <c r="A384" s="17">
        <v>44621</v>
      </c>
      <c r="B384" s="1">
        <f t="shared" si="67"/>
        <v>3</v>
      </c>
      <c r="C384" s="47"/>
      <c r="D384" s="47"/>
      <c r="E384" s="47">
        <v>88.585714289999999</v>
      </c>
      <c r="F384" s="51">
        <v>90.793333329999996</v>
      </c>
      <c r="G384" s="16">
        <f t="shared" si="57"/>
        <v>1.8911717289285179</v>
      </c>
      <c r="H384" s="16">
        <f t="shared" si="58"/>
        <v>88.902161601071484</v>
      </c>
      <c r="I384" s="23">
        <f t="shared" si="66"/>
        <v>89.092218946054416</v>
      </c>
      <c r="J384" s="16">
        <f t="shared" si="59"/>
        <v>58.455407690170915</v>
      </c>
      <c r="K384" s="16">
        <f t="shared" si="60"/>
        <v>30.636811255883501</v>
      </c>
      <c r="L384" s="16">
        <f t="shared" si="61"/>
        <v>0.64493648239151735</v>
      </c>
      <c r="M384" s="16">
        <f t="shared" si="62"/>
        <v>25.08835743307618</v>
      </c>
      <c r="N384" s="16">
        <f t="shared" si="63"/>
        <v>0.2508835743307618</v>
      </c>
      <c r="O384" s="16">
        <f t="shared" si="64"/>
        <v>2.14205530325928</v>
      </c>
      <c r="P384" s="16">
        <f>'App MESURE'!T380</f>
        <v>0.60294657369055749</v>
      </c>
      <c r="Q384" s="84">
        <v>12.697705677419355</v>
      </c>
      <c r="R384" s="78">
        <f t="shared" si="65"/>
        <v>2.3688556814346469</v>
      </c>
    </row>
    <row r="385" spans="1:18" s="1" customFormat="1" x14ac:dyDescent="0.2">
      <c r="A385" s="17">
        <v>44652</v>
      </c>
      <c r="B385" s="1">
        <f t="shared" si="67"/>
        <v>4</v>
      </c>
      <c r="C385" s="47"/>
      <c r="D385" s="47"/>
      <c r="E385" s="47">
        <v>32.614285709999997</v>
      </c>
      <c r="F385" s="51">
        <v>26.36</v>
      </c>
      <c r="G385" s="16">
        <f t="shared" si="57"/>
        <v>0</v>
      </c>
      <c r="H385" s="16">
        <f t="shared" si="58"/>
        <v>26.36</v>
      </c>
      <c r="I385" s="23">
        <f t="shared" si="66"/>
        <v>56.351874773491986</v>
      </c>
      <c r="J385" s="16">
        <f t="shared" si="59"/>
        <v>47.908875226527726</v>
      </c>
      <c r="K385" s="16">
        <f t="shared" si="60"/>
        <v>8.4429995469642591</v>
      </c>
      <c r="L385" s="16">
        <f t="shared" si="61"/>
        <v>0</v>
      </c>
      <c r="M385" s="16">
        <f t="shared" si="62"/>
        <v>24.837473858745419</v>
      </c>
      <c r="N385" s="16">
        <f t="shared" si="63"/>
        <v>0.24837473858745421</v>
      </c>
      <c r="O385" s="16">
        <f t="shared" si="64"/>
        <v>0.24837473858745421</v>
      </c>
      <c r="P385" s="16">
        <f>'App MESURE'!T381</f>
        <v>0.24117862947622296</v>
      </c>
      <c r="Q385" s="84">
        <v>15.031108583333333</v>
      </c>
      <c r="R385" s="78">
        <f t="shared" si="65"/>
        <v>5.178398634074545E-5</v>
      </c>
    </row>
    <row r="386" spans="1:18" s="1" customFormat="1" x14ac:dyDescent="0.2">
      <c r="A386" s="17">
        <v>44682</v>
      </c>
      <c r="B386" s="1">
        <f t="shared" si="67"/>
        <v>5</v>
      </c>
      <c r="C386" s="47"/>
      <c r="D386" s="47"/>
      <c r="E386" s="47">
        <v>14.99285714</v>
      </c>
      <c r="F386" s="51">
        <v>12.25333333</v>
      </c>
      <c r="G386" s="16">
        <f t="shared" si="57"/>
        <v>0</v>
      </c>
      <c r="H386" s="16">
        <f t="shared" si="58"/>
        <v>12.25333333</v>
      </c>
      <c r="I386" s="23">
        <f t="shared" si="66"/>
        <v>20.696332876964259</v>
      </c>
      <c r="J386" s="16">
        <f t="shared" si="59"/>
        <v>20.474923625081082</v>
      </c>
      <c r="K386" s="16">
        <f t="shared" si="60"/>
        <v>0.22140925188317695</v>
      </c>
      <c r="L386" s="16">
        <f t="shared" si="61"/>
        <v>0</v>
      </c>
      <c r="M386" s="16">
        <f t="shared" si="62"/>
        <v>24.589099120157965</v>
      </c>
      <c r="N386" s="16">
        <f t="shared" si="63"/>
        <v>0.24589099120157965</v>
      </c>
      <c r="O386" s="16">
        <f t="shared" si="64"/>
        <v>0.24589099120157965</v>
      </c>
      <c r="P386" s="16">
        <f>'App MESURE'!T382</f>
        <v>0</v>
      </c>
      <c r="Q386" s="84">
        <v>21.176614032258062</v>
      </c>
      <c r="R386" s="78">
        <f t="shared" si="65"/>
        <v>6.0462379554095322E-2</v>
      </c>
    </row>
    <row r="387" spans="1:18" s="1" customFormat="1" x14ac:dyDescent="0.2">
      <c r="A387" s="17">
        <v>44713</v>
      </c>
      <c r="B387" s="1">
        <f t="shared" si="67"/>
        <v>6</v>
      </c>
      <c r="C387" s="47"/>
      <c r="D387" s="47"/>
      <c r="E387" s="47">
        <v>2.0119047619999999</v>
      </c>
      <c r="F387" s="51">
        <v>2.5733333329999999</v>
      </c>
      <c r="G387" s="16">
        <f t="shared" si="57"/>
        <v>0</v>
      </c>
      <c r="H387" s="16">
        <f t="shared" si="58"/>
        <v>2.5733333329999999</v>
      </c>
      <c r="I387" s="23">
        <f t="shared" si="66"/>
        <v>2.7947425848831768</v>
      </c>
      <c r="J387" s="16">
        <f t="shared" si="59"/>
        <v>2.7942706665157671</v>
      </c>
      <c r="K387" s="16">
        <f t="shared" si="60"/>
        <v>4.7191836740978488E-4</v>
      </c>
      <c r="L387" s="16">
        <f t="shared" si="61"/>
        <v>0</v>
      </c>
      <c r="M387" s="16">
        <f t="shared" si="62"/>
        <v>24.343208128956384</v>
      </c>
      <c r="N387" s="16">
        <f t="shared" si="63"/>
        <v>0.24343208128956384</v>
      </c>
      <c r="O387" s="16">
        <f t="shared" si="64"/>
        <v>0.24343208128956384</v>
      </c>
      <c r="P387" s="16">
        <f>'App MESURE'!T383</f>
        <v>0</v>
      </c>
      <c r="Q387" s="84">
        <v>22.310456333333335</v>
      </c>
      <c r="R387" s="78">
        <f t="shared" si="65"/>
        <v>5.9259178200968821E-2</v>
      </c>
    </row>
    <row r="388" spans="1:18" s="1" customFormat="1" x14ac:dyDescent="0.2">
      <c r="A388" s="17">
        <v>44743</v>
      </c>
      <c r="B388" s="1">
        <f t="shared" si="67"/>
        <v>7</v>
      </c>
      <c r="C388" s="47"/>
      <c r="D388" s="47"/>
      <c r="E388" s="47">
        <v>3.5309523810000001</v>
      </c>
      <c r="F388" s="51">
        <v>7.4533333329999998</v>
      </c>
      <c r="G388" s="16">
        <f t="shared" si="57"/>
        <v>0</v>
      </c>
      <c r="H388" s="16">
        <f t="shared" si="58"/>
        <v>7.4533333329999998</v>
      </c>
      <c r="I388" s="23">
        <f t="shared" si="66"/>
        <v>7.4538052513674096</v>
      </c>
      <c r="J388" s="16">
        <f t="shared" si="59"/>
        <v>7.4495684084913263</v>
      </c>
      <c r="K388" s="16">
        <f t="shared" si="60"/>
        <v>4.2368428760832799E-3</v>
      </c>
      <c r="L388" s="16">
        <f t="shared" si="61"/>
        <v>0</v>
      </c>
      <c r="M388" s="16">
        <f t="shared" si="62"/>
        <v>24.099776047666822</v>
      </c>
      <c r="N388" s="16">
        <f t="shared" si="63"/>
        <v>0.24099776047666824</v>
      </c>
      <c r="O388" s="16">
        <f t="shared" si="64"/>
        <v>0.24099776047666824</v>
      </c>
      <c r="P388" s="16">
        <f>'App MESURE'!T384</f>
        <v>0</v>
      </c>
      <c r="Q388" s="84">
        <v>27.687548322580643</v>
      </c>
      <c r="R388" s="78">
        <f t="shared" si="65"/>
        <v>5.8079920554769557E-2</v>
      </c>
    </row>
    <row r="389" spans="1:18" s="1" customFormat="1" ht="13.5" thickBot="1" x14ac:dyDescent="0.25">
      <c r="A389" s="17">
        <v>44774</v>
      </c>
      <c r="B389" s="4">
        <f t="shared" si="67"/>
        <v>8</v>
      </c>
      <c r="C389" s="48"/>
      <c r="D389" s="48"/>
      <c r="E389" s="48">
        <v>1.457142857</v>
      </c>
      <c r="F389" s="58">
        <v>1.0533333330000001</v>
      </c>
      <c r="G389" s="25">
        <f t="shared" si="57"/>
        <v>0</v>
      </c>
      <c r="H389" s="25">
        <f t="shared" si="58"/>
        <v>1.0533333330000001</v>
      </c>
      <c r="I389" s="24">
        <f t="shared" si="66"/>
        <v>1.0575701758760834</v>
      </c>
      <c r="J389" s="25">
        <f t="shared" si="59"/>
        <v>1.0575535899786352</v>
      </c>
      <c r="K389" s="25">
        <f t="shared" si="60"/>
        <v>1.6585897448129217E-5</v>
      </c>
      <c r="L389" s="25">
        <f t="shared" si="61"/>
        <v>0</v>
      </c>
      <c r="M389" s="25">
        <f t="shared" si="62"/>
        <v>23.858778287190155</v>
      </c>
      <c r="N389" s="25">
        <f t="shared" si="63"/>
        <v>0.23858778287190155</v>
      </c>
      <c r="O389" s="25">
        <f t="shared" si="64"/>
        <v>0.23858778287190155</v>
      </c>
      <c r="P389" s="25">
        <f>'App MESURE'!T385</f>
        <v>0</v>
      </c>
      <c r="Q389" s="85">
        <v>25.403192225806453</v>
      </c>
      <c r="R389" s="79">
        <f t="shared" si="65"/>
        <v>5.6924130135729639E-2</v>
      </c>
    </row>
    <row r="390" spans="1:18" s="1" customFormat="1" x14ac:dyDescent="0.2">
      <c r="A390" s="17">
        <v>44805</v>
      </c>
      <c r="B390" s="1">
        <f t="shared" si="67"/>
        <v>9</v>
      </c>
      <c r="C390" s="47"/>
      <c r="D390" s="47"/>
      <c r="E390" s="47">
        <v>6.3047619050000003</v>
      </c>
      <c r="F390" s="51">
        <v>5.5333333329999999</v>
      </c>
      <c r="G390" s="16">
        <f t="shared" ref="G390:G401" si="68">IF((F390-$J$2)&gt;0,$I$2*(F390-$J$2),0)</f>
        <v>0</v>
      </c>
      <c r="H390" s="16">
        <f t="shared" ref="H390:H401" si="69">F390-G390</f>
        <v>5.5333333329999999</v>
      </c>
      <c r="I390" s="23">
        <f t="shared" si="66"/>
        <v>5.5333499188974482</v>
      </c>
      <c r="J390" s="16">
        <f t="shared" si="59"/>
        <v>5.5293133119120847</v>
      </c>
      <c r="K390" s="16">
        <f t="shared" si="60"/>
        <v>4.0366069853634556E-3</v>
      </c>
      <c r="L390" s="16">
        <f t="shared" si="61"/>
        <v>0</v>
      </c>
      <c r="M390" s="16">
        <f t="shared" si="62"/>
        <v>23.620190504318252</v>
      </c>
      <c r="N390" s="16">
        <f t="shared" si="63"/>
        <v>0.23620190504318253</v>
      </c>
      <c r="O390" s="16">
        <f t="shared" si="64"/>
        <v>0.23620190504318253</v>
      </c>
      <c r="P390" s="16">
        <f>'App MESURE'!T386</f>
        <v>0</v>
      </c>
      <c r="Q390" s="84">
        <v>21.616233333333337</v>
      </c>
      <c r="R390" s="78">
        <f t="shared" si="65"/>
        <v>5.5791339946028619E-2</v>
      </c>
    </row>
    <row r="391" spans="1:18" s="1" customFormat="1" x14ac:dyDescent="0.2">
      <c r="A391" s="17">
        <v>44835</v>
      </c>
      <c r="B391" s="1">
        <f t="shared" si="67"/>
        <v>10</v>
      </c>
      <c r="C391" s="47"/>
      <c r="D391" s="47"/>
      <c r="E391" s="47">
        <v>23.609523809999999</v>
      </c>
      <c r="F391" s="51">
        <v>13.366666670000001</v>
      </c>
      <c r="G391" s="16">
        <f t="shared" si="68"/>
        <v>0</v>
      </c>
      <c r="H391" s="16">
        <f t="shared" si="69"/>
        <v>13.366666670000001</v>
      </c>
      <c r="I391" s="23">
        <f t="shared" si="66"/>
        <v>13.370703276985363</v>
      </c>
      <c r="J391" s="16">
        <f t="shared" ref="J391:J401" si="70">I391/SQRT(1+(I391/($K$2*(300+(25*Q391)+0.05*(Q391)^3)))^2)</f>
        <v>13.325766460750875</v>
      </c>
      <c r="K391" s="16">
        <f t="shared" ref="K391:K401" si="71">I391-J391</f>
        <v>4.4936816234487864E-2</v>
      </c>
      <c r="L391" s="16">
        <f t="shared" ref="L391:L401" si="72">IF(K391&gt;$N$2,(K391-$N$2)/$L$2,0)</f>
        <v>0</v>
      </c>
      <c r="M391" s="16">
        <f t="shared" ref="M391:M401" si="73">L391+M390-N390</f>
        <v>23.383988599275071</v>
      </c>
      <c r="N391" s="16">
        <f t="shared" ref="N391:N401" si="74">$M$2*M391</f>
        <v>0.23383988599275071</v>
      </c>
      <c r="O391" s="16">
        <f t="shared" ref="O391:O401" si="75">N391+G391</f>
        <v>0.23383988599275071</v>
      </c>
      <c r="P391" s="16">
        <f>'App MESURE'!T387</f>
        <v>0</v>
      </c>
      <c r="Q391" s="84">
        <v>23.269007580645162</v>
      </c>
      <c r="R391" s="78">
        <f t="shared" ref="R391:R401" si="76">(P391-O391)^2</f>
        <v>5.4681092281102649E-2</v>
      </c>
    </row>
    <row r="392" spans="1:18" s="1" customFormat="1" x14ac:dyDescent="0.2">
      <c r="A392" s="17">
        <v>44866</v>
      </c>
      <c r="B392" s="1">
        <f t="shared" si="67"/>
        <v>11</v>
      </c>
      <c r="C392" s="47"/>
      <c r="D392" s="47"/>
      <c r="E392" s="47">
        <v>5.9238095240000002</v>
      </c>
      <c r="F392" s="51">
        <v>4.84</v>
      </c>
      <c r="G392" s="16">
        <f t="shared" si="68"/>
        <v>0</v>
      </c>
      <c r="H392" s="16">
        <f t="shared" si="69"/>
        <v>4.84</v>
      </c>
      <c r="I392" s="23">
        <f t="shared" ref="I392:I401" si="77">H392+K391-L391</f>
        <v>4.8849368162344877</v>
      </c>
      <c r="J392" s="16">
        <f t="shared" si="70"/>
        <v>4.8797793458913192</v>
      </c>
      <c r="K392" s="16">
        <f t="shared" si="71"/>
        <v>5.157470343168491E-3</v>
      </c>
      <c r="L392" s="16">
        <f t="shared" si="72"/>
        <v>0</v>
      </c>
      <c r="M392" s="16">
        <f t="shared" si="73"/>
        <v>23.15014871328232</v>
      </c>
      <c r="N392" s="16">
        <f t="shared" si="74"/>
        <v>0.2315014871328232</v>
      </c>
      <c r="O392" s="16">
        <f t="shared" si="75"/>
        <v>0.2315014871328232</v>
      </c>
      <c r="P392" s="16">
        <f>'App MESURE'!T388</f>
        <v>0</v>
      </c>
      <c r="Q392" s="84">
        <v>17.238176499999994</v>
      </c>
      <c r="R392" s="78">
        <f t="shared" si="76"/>
        <v>5.3592938544708708E-2</v>
      </c>
    </row>
    <row r="393" spans="1:18" s="1" customFormat="1" x14ac:dyDescent="0.2">
      <c r="A393" s="17">
        <v>44896</v>
      </c>
      <c r="B393" s="1">
        <f t="shared" si="67"/>
        <v>12</v>
      </c>
      <c r="C393" s="47"/>
      <c r="D393" s="47"/>
      <c r="E393" s="47">
        <v>83.973809520000003</v>
      </c>
      <c r="F393" s="51">
        <v>75.473333330000003</v>
      </c>
      <c r="G393" s="16">
        <f t="shared" si="68"/>
        <v>1.2625561013116193</v>
      </c>
      <c r="H393" s="16">
        <f t="shared" si="69"/>
        <v>74.210777228688386</v>
      </c>
      <c r="I393" s="23">
        <f t="shared" si="77"/>
        <v>74.21593469903155</v>
      </c>
      <c r="J393" s="16">
        <f t="shared" si="70"/>
        <v>56.881122454198085</v>
      </c>
      <c r="K393" s="16">
        <f t="shared" si="71"/>
        <v>17.334812244833465</v>
      </c>
      <c r="L393" s="16">
        <f t="shared" si="72"/>
        <v>0</v>
      </c>
      <c r="M393" s="16">
        <f t="shared" si="73"/>
        <v>22.918647226149496</v>
      </c>
      <c r="N393" s="16">
        <f t="shared" si="74"/>
        <v>0.22918647226149497</v>
      </c>
      <c r="O393" s="16">
        <f t="shared" si="75"/>
        <v>1.4917425735731142</v>
      </c>
      <c r="P393" s="16">
        <f>'App MESURE'!T389</f>
        <v>2.548104650553138</v>
      </c>
      <c r="Q393" s="84">
        <v>14.64023022580645</v>
      </c>
      <c r="R393" s="78">
        <f t="shared" si="76"/>
        <v>1.1159008376815496</v>
      </c>
    </row>
    <row r="394" spans="1:18" s="1" customFormat="1" x14ac:dyDescent="0.2">
      <c r="A394" s="17">
        <v>44927</v>
      </c>
      <c r="B394" s="1">
        <f t="shared" si="67"/>
        <v>1</v>
      </c>
      <c r="C394" s="47"/>
      <c r="D394" s="47"/>
      <c r="E394" s="47" t="e">
        <f>#REF!</f>
        <v>#REF!</v>
      </c>
      <c r="F394" s="51"/>
      <c r="G394" s="16">
        <f t="shared" si="68"/>
        <v>0</v>
      </c>
      <c r="H394" s="16">
        <f t="shared" si="69"/>
        <v>0</v>
      </c>
      <c r="I394" s="23">
        <f t="shared" si="77"/>
        <v>17.334812244833465</v>
      </c>
      <c r="J394" s="16">
        <f t="shared" si="70"/>
        <v>16.786570600391521</v>
      </c>
      <c r="K394" s="16">
        <f t="shared" si="71"/>
        <v>0.54824164444194423</v>
      </c>
      <c r="L394" s="16">
        <f t="shared" si="72"/>
        <v>0</v>
      </c>
      <c r="M394" s="16">
        <f t="shared" si="73"/>
        <v>22.689460753888</v>
      </c>
      <c r="N394" s="16">
        <f t="shared" si="74"/>
        <v>0.22689460753887999</v>
      </c>
      <c r="O394" s="16">
        <f t="shared" si="75"/>
        <v>0.22689460753887999</v>
      </c>
      <c r="P394" s="16">
        <f>'App MESURE'!T390</f>
        <v>0.3932260263199287</v>
      </c>
      <c r="Q394" s="84">
        <v>10.615567087096778</v>
      </c>
      <c r="R394" s="78">
        <f t="shared" si="76"/>
        <v>2.7666140873716601E-2</v>
      </c>
    </row>
    <row r="395" spans="1:18" s="1" customFormat="1" x14ac:dyDescent="0.2">
      <c r="A395" s="17">
        <v>44958</v>
      </c>
      <c r="B395" s="1">
        <f t="shared" si="67"/>
        <v>2</v>
      </c>
      <c r="C395" s="47"/>
      <c r="D395" s="47"/>
      <c r="E395" s="47" t="e">
        <f>#REF!</f>
        <v>#REF!</v>
      </c>
      <c r="F395" s="51"/>
      <c r="G395" s="16">
        <f t="shared" si="68"/>
        <v>0</v>
      </c>
      <c r="H395" s="16">
        <f t="shared" si="69"/>
        <v>0</v>
      </c>
      <c r="I395" s="23">
        <f t="shared" si="77"/>
        <v>0.54824164444194423</v>
      </c>
      <c r="J395" s="16">
        <f t="shared" si="70"/>
        <v>0.54822709800409741</v>
      </c>
      <c r="K395" s="16">
        <f t="shared" si="71"/>
        <v>1.4546437846818527E-5</v>
      </c>
      <c r="L395" s="16">
        <f t="shared" si="72"/>
        <v>0</v>
      </c>
      <c r="M395" s="16">
        <f t="shared" si="73"/>
        <v>22.462566146349118</v>
      </c>
      <c r="N395" s="16">
        <f t="shared" si="74"/>
        <v>0.22462566146349119</v>
      </c>
      <c r="O395" s="16">
        <f t="shared" si="75"/>
        <v>0.22462566146349119</v>
      </c>
      <c r="P395" s="16">
        <f>'App MESURE'!T391</f>
        <v>0.79169506632412312</v>
      </c>
      <c r="Q395" s="84">
        <v>12.274973125000001</v>
      </c>
      <c r="R395" s="78">
        <f t="shared" si="76"/>
        <v>0.32156770992899131</v>
      </c>
    </row>
    <row r="396" spans="1:18" s="1" customFormat="1" x14ac:dyDescent="0.2">
      <c r="A396" s="17">
        <v>44986</v>
      </c>
      <c r="B396" s="1">
        <f t="shared" si="67"/>
        <v>3</v>
      </c>
      <c r="C396" s="47"/>
      <c r="D396" s="47"/>
      <c r="E396" s="47" t="e">
        <f>#REF!</f>
        <v>#REF!</v>
      </c>
      <c r="F396" s="51"/>
      <c r="G396" s="16">
        <f t="shared" si="68"/>
        <v>0</v>
      </c>
      <c r="H396" s="16">
        <f t="shared" si="69"/>
        <v>0</v>
      </c>
      <c r="I396" s="23">
        <f t="shared" si="77"/>
        <v>1.4546437846818527E-5</v>
      </c>
      <c r="J396" s="16">
        <f t="shared" si="70"/>
        <v>1.4546437846818372E-5</v>
      </c>
      <c r="K396" s="16">
        <f t="shared" si="71"/>
        <v>1.5585406229479126E-19</v>
      </c>
      <c r="L396" s="16">
        <f t="shared" si="72"/>
        <v>0</v>
      </c>
      <c r="M396" s="16">
        <f t="shared" si="73"/>
        <v>22.237940484885627</v>
      </c>
      <c r="N396" s="16">
        <f t="shared" si="74"/>
        <v>0.22237940484885627</v>
      </c>
      <c r="O396" s="16">
        <f t="shared" si="75"/>
        <v>0.22237940484885627</v>
      </c>
      <c r="P396" s="16">
        <f>'App MESURE'!T392</f>
        <v>0.28836575263461439</v>
      </c>
      <c r="Q396" s="84">
        <v>16.43850606451613</v>
      </c>
      <c r="R396" s="78">
        <f t="shared" si="76"/>
        <v>4.3541980941030267E-3</v>
      </c>
    </row>
    <row r="397" spans="1:18" s="1" customFormat="1" x14ac:dyDescent="0.2">
      <c r="A397" s="17">
        <v>45017</v>
      </c>
      <c r="B397" s="1">
        <f t="shared" si="67"/>
        <v>4</v>
      </c>
      <c r="C397" s="47"/>
      <c r="D397" s="47"/>
      <c r="E397" s="47" t="e">
        <f>#REF!</f>
        <v>#REF!</v>
      </c>
      <c r="F397" s="51"/>
      <c r="G397" s="16">
        <f t="shared" si="68"/>
        <v>0</v>
      </c>
      <c r="H397" s="16">
        <f t="shared" si="69"/>
        <v>0</v>
      </c>
      <c r="I397" s="23">
        <f t="shared" si="77"/>
        <v>1.5585406229479126E-19</v>
      </c>
      <c r="J397" s="16">
        <f t="shared" si="70"/>
        <v>1.5585406229479126E-19</v>
      </c>
      <c r="K397" s="16">
        <f t="shared" si="71"/>
        <v>0</v>
      </c>
      <c r="L397" s="16">
        <f t="shared" si="72"/>
        <v>0</v>
      </c>
      <c r="M397" s="16">
        <f t="shared" si="73"/>
        <v>22.015561080036772</v>
      </c>
      <c r="N397" s="16">
        <f t="shared" si="74"/>
        <v>0.22015561080036772</v>
      </c>
      <c r="O397" s="16">
        <f t="shared" si="75"/>
        <v>0.22015561080036772</v>
      </c>
      <c r="P397" s="16">
        <f>'App MESURE'!T393</f>
        <v>9.9617260001048605E-2</v>
      </c>
      <c r="Q397" s="84">
        <v>19.575062149999997</v>
      </c>
      <c r="R397" s="78">
        <f t="shared" si="76"/>
        <v>1.4529494013419715E-2</v>
      </c>
    </row>
    <row r="398" spans="1:18" s="1" customFormat="1" x14ac:dyDescent="0.2">
      <c r="A398" s="17">
        <v>45047</v>
      </c>
      <c r="B398" s="1">
        <f t="shared" si="67"/>
        <v>5</v>
      </c>
      <c r="C398" s="47"/>
      <c r="D398" s="47"/>
      <c r="E398" s="47" t="e">
        <f>#REF!</f>
        <v>#REF!</v>
      </c>
      <c r="F398" s="51"/>
      <c r="G398" s="16">
        <f t="shared" si="68"/>
        <v>0</v>
      </c>
      <c r="H398" s="16">
        <f t="shared" si="69"/>
        <v>0</v>
      </c>
      <c r="I398" s="23">
        <f t="shared" si="77"/>
        <v>0</v>
      </c>
      <c r="J398" s="16">
        <f t="shared" si="70"/>
        <v>0</v>
      </c>
      <c r="K398" s="16">
        <f t="shared" si="71"/>
        <v>0</v>
      </c>
      <c r="L398" s="16">
        <f t="shared" si="72"/>
        <v>0</v>
      </c>
      <c r="M398" s="16">
        <f t="shared" si="73"/>
        <v>21.795405469236403</v>
      </c>
      <c r="N398" s="16">
        <f t="shared" si="74"/>
        <v>0.21795405469236404</v>
      </c>
      <c r="O398" s="16">
        <f t="shared" si="75"/>
        <v>0.21795405469236404</v>
      </c>
      <c r="P398" s="16">
        <f>'App MESURE'!T394</f>
        <v>0.99617260001048602</v>
      </c>
      <c r="Q398" s="84">
        <v>18.56785438709678</v>
      </c>
      <c r="R398" s="78">
        <f t="shared" si="76"/>
        <v>0.60562410427705382</v>
      </c>
    </row>
    <row r="399" spans="1:18" s="1" customFormat="1" x14ac:dyDescent="0.2">
      <c r="A399" s="17">
        <v>45078</v>
      </c>
      <c r="B399" s="1">
        <f t="shared" si="67"/>
        <v>6</v>
      </c>
      <c r="C399" s="47"/>
      <c r="D399" s="47"/>
      <c r="E399" s="47" t="e">
        <f>#REF!</f>
        <v>#REF!</v>
      </c>
      <c r="F399" s="51"/>
      <c r="G399" s="16">
        <f t="shared" si="68"/>
        <v>0</v>
      </c>
      <c r="H399" s="16">
        <f t="shared" si="69"/>
        <v>0</v>
      </c>
      <c r="I399" s="23">
        <f t="shared" si="77"/>
        <v>0</v>
      </c>
      <c r="J399" s="16">
        <f t="shared" si="70"/>
        <v>0</v>
      </c>
      <c r="K399" s="16">
        <f t="shared" si="71"/>
        <v>0</v>
      </c>
      <c r="L399" s="16">
        <f t="shared" si="72"/>
        <v>0</v>
      </c>
      <c r="M399" s="16">
        <f t="shared" si="73"/>
        <v>21.57745141454404</v>
      </c>
      <c r="N399" s="16">
        <f t="shared" si="74"/>
        <v>0.21577451414544041</v>
      </c>
      <c r="O399" s="16">
        <f t="shared" si="75"/>
        <v>0.21577451414544041</v>
      </c>
      <c r="P399" s="16">
        <f>'App MESURE'!T395</f>
        <v>5.2430136842657165E-3</v>
      </c>
      <c r="Q399" s="84">
        <v>23.430308066666669</v>
      </c>
      <c r="R399" s="78">
        <f t="shared" si="76"/>
        <v>4.43235126864336E-2</v>
      </c>
    </row>
    <row r="400" spans="1:18" s="1" customFormat="1" x14ac:dyDescent="0.2">
      <c r="A400" s="17">
        <v>45108</v>
      </c>
      <c r="B400" s="1">
        <f t="shared" si="67"/>
        <v>7</v>
      </c>
      <c r="C400" s="47"/>
      <c r="D400" s="47"/>
      <c r="E400" s="47" t="e">
        <f>#REF!</f>
        <v>#REF!</v>
      </c>
      <c r="F400" s="51"/>
      <c r="G400" s="16">
        <f t="shared" si="68"/>
        <v>0</v>
      </c>
      <c r="H400" s="16">
        <f t="shared" si="69"/>
        <v>0</v>
      </c>
      <c r="I400" s="23">
        <f t="shared" si="77"/>
        <v>0</v>
      </c>
      <c r="J400" s="16">
        <f t="shared" si="70"/>
        <v>0</v>
      </c>
      <c r="K400" s="16">
        <f t="shared" si="71"/>
        <v>0</v>
      </c>
      <c r="L400" s="16">
        <f t="shared" si="72"/>
        <v>0</v>
      </c>
      <c r="M400" s="16">
        <f t="shared" si="73"/>
        <v>21.361676900398599</v>
      </c>
      <c r="N400" s="16">
        <f t="shared" si="74"/>
        <v>0.21361676900398599</v>
      </c>
      <c r="O400" s="16">
        <f t="shared" si="75"/>
        <v>0.21361676900398599</v>
      </c>
      <c r="P400" s="16">
        <f>'App MESURE'!T396</f>
        <v>0</v>
      </c>
      <c r="Q400" s="84">
        <v>25.371881322580641</v>
      </c>
      <c r="R400" s="78">
        <f t="shared" si="76"/>
        <v>4.5632123999702311E-2</v>
      </c>
    </row>
    <row r="401" spans="1:18" s="1" customFormat="1" ht="13.5" thickBot="1" x14ac:dyDescent="0.25">
      <c r="A401" s="17">
        <v>45139</v>
      </c>
      <c r="B401" s="4">
        <f t="shared" si="67"/>
        <v>8</v>
      </c>
      <c r="C401" s="48"/>
      <c r="D401" s="48"/>
      <c r="E401" s="48" t="e">
        <f>#REF!</f>
        <v>#REF!</v>
      </c>
      <c r="F401" s="58"/>
      <c r="G401" s="25">
        <f t="shared" si="68"/>
        <v>0</v>
      </c>
      <c r="H401" s="25">
        <f t="shared" si="69"/>
        <v>0</v>
      </c>
      <c r="I401" s="24">
        <f t="shared" si="77"/>
        <v>0</v>
      </c>
      <c r="J401" s="25">
        <f t="shared" si="70"/>
        <v>0</v>
      </c>
      <c r="K401" s="25">
        <f t="shared" si="71"/>
        <v>0</v>
      </c>
      <c r="L401" s="25">
        <f t="shared" si="72"/>
        <v>0</v>
      </c>
      <c r="M401" s="25">
        <f t="shared" si="73"/>
        <v>21.148060131394612</v>
      </c>
      <c r="N401" s="25">
        <f t="shared" si="74"/>
        <v>0.21148060131394611</v>
      </c>
      <c r="O401" s="25">
        <f t="shared" si="75"/>
        <v>0.21148060131394611</v>
      </c>
      <c r="P401" s="25">
        <f>'App MESURE'!T397</f>
        <v>0</v>
      </c>
      <c r="Q401" s="85">
        <v>28.121209935483876</v>
      </c>
      <c r="R401" s="79">
        <f t="shared" si="76"/>
        <v>4.4724044732108226E-2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1">
        <v>21.919779433333346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1">
        <v>21.670664096774193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1">
        <v>16.135394333333334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1">
        <v>13.073058112903228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1">
        <v>14.680543951612902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1">
        <v>14.641802551724139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9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9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9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9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9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9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9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9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9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9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9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9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9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9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</row>
    <row r="479" spans="1:19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</row>
    <row r="480" spans="1:19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</row>
    <row r="481" spans="1:19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</row>
    <row r="482" spans="1:19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</row>
    <row r="483" spans="1:19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</row>
    <row r="484" spans="1:19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</row>
    <row r="485" spans="1:19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</row>
    <row r="486" spans="1:19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</row>
    <row r="487" spans="1:19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</row>
    <row r="488" spans="1:19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</row>
    <row r="489" spans="1:19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</row>
    <row r="490" spans="1:19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</row>
    <row r="491" spans="1:19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</row>
    <row r="492" spans="1:19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</row>
    <row r="493" spans="1:19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</row>
    <row r="494" spans="1:19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</row>
    <row r="495" spans="1:19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</row>
    <row r="496" spans="1:19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</row>
    <row r="497" spans="1:19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</row>
    <row r="498" spans="1:19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</row>
    <row r="499" spans="1:19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</row>
    <row r="500" spans="1:19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9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9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9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9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9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9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9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9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9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9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9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9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69</v>
      </c>
      <c r="B1" s="62" t="s">
        <v>37</v>
      </c>
      <c r="C1" s="62" t="s">
        <v>38</v>
      </c>
      <c r="D1" s="62" t="s">
        <v>39</v>
      </c>
      <c r="E1" s="62" t="s">
        <v>70</v>
      </c>
      <c r="F1" s="62" t="s">
        <v>40</v>
      </c>
      <c r="G1" s="62" t="s">
        <v>71</v>
      </c>
      <c r="H1" s="62" t="s">
        <v>41</v>
      </c>
      <c r="I1" s="62" t="s">
        <v>42</v>
      </c>
      <c r="J1" s="62" t="s">
        <v>43</v>
      </c>
      <c r="K1" s="62" t="s">
        <v>44</v>
      </c>
      <c r="L1" s="62" t="s">
        <v>45</v>
      </c>
      <c r="M1" s="62" t="s">
        <v>72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73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74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75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76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77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78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79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80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81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82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83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84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85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86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87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88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89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90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91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92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93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94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95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96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97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98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99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100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101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102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103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104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105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106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107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108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109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110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111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112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113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140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141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142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143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144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145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146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147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148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149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150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151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152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153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154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155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156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157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158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159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A379" zoomScale="94" workbookViewId="0">
      <selection activeCell="Q386" sqref="Q386:Q397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70" t="s">
        <v>117</v>
      </c>
      <c r="C1" s="70"/>
      <c r="D1" s="71" t="s">
        <v>118</v>
      </c>
      <c r="E1" s="71" t="s">
        <v>119</v>
      </c>
      <c r="F1" s="71" t="s">
        <v>120</v>
      </c>
      <c r="G1" s="71" t="s">
        <v>121</v>
      </c>
      <c r="H1" s="71" t="s">
        <v>122</v>
      </c>
      <c r="I1" s="71" t="s">
        <v>123</v>
      </c>
      <c r="J1" s="71" t="s">
        <v>124</v>
      </c>
      <c r="K1" s="71" t="s">
        <v>125</v>
      </c>
      <c r="L1" s="71" t="s">
        <v>126</v>
      </c>
      <c r="M1" s="71" t="s">
        <v>127</v>
      </c>
      <c r="N1" s="71" t="s">
        <v>128</v>
      </c>
      <c r="O1" s="71" t="s">
        <v>129</v>
      </c>
      <c r="Q1" s="71" t="s">
        <v>130</v>
      </c>
      <c r="R1" s="71" t="s">
        <v>131</v>
      </c>
      <c r="S1" s="71" t="s">
        <v>132</v>
      </c>
      <c r="T1" s="76" t="s">
        <v>133</v>
      </c>
      <c r="V1" s="71" t="s">
        <v>135</v>
      </c>
    </row>
    <row r="2" spans="1:22" x14ac:dyDescent="0.2">
      <c r="A2">
        <v>1</v>
      </c>
      <c r="B2" s="72">
        <v>1990</v>
      </c>
      <c r="C2" s="72">
        <v>-91</v>
      </c>
      <c r="D2" s="86">
        <v>0</v>
      </c>
      <c r="E2" s="86">
        <v>0</v>
      </c>
      <c r="F2" s="86">
        <v>0</v>
      </c>
      <c r="G2" s="86">
        <v>0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  <c r="P2" s="19">
        <v>33117</v>
      </c>
      <c r="Q2">
        <v>0</v>
      </c>
      <c r="R2" s="73">
        <v>30</v>
      </c>
      <c r="S2" s="28">
        <f>Q2/R2/24/3600*1000000</f>
        <v>0</v>
      </c>
      <c r="T2">
        <f>Q2/'App MODELE'!$Q$4*1000</f>
        <v>0</v>
      </c>
      <c r="V2" s="38">
        <f>SUM(D2:O2)</f>
        <v>0</v>
      </c>
    </row>
    <row r="3" spans="1:22" x14ac:dyDescent="0.2">
      <c r="A3">
        <v>1</v>
      </c>
      <c r="B3" s="72">
        <v>1991</v>
      </c>
      <c r="C3" s="72">
        <v>-92</v>
      </c>
      <c r="D3" s="86">
        <v>0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0.18813171763045772</v>
      </c>
      <c r="P3" s="19">
        <v>33147</v>
      </c>
      <c r="Q3">
        <v>0</v>
      </c>
      <c r="R3" s="73">
        <v>31</v>
      </c>
      <c r="S3" s="28">
        <f t="shared" ref="S3:S66" si="0">Q3/R3/24/3600*1000000</f>
        <v>0</v>
      </c>
      <c r="T3">
        <f>Q3/'App MODELE'!$Q$4*1000</f>
        <v>0</v>
      </c>
      <c r="V3" s="38">
        <f t="shared" ref="V3:V65" si="1">SUM(D3:O3)</f>
        <v>0.18813171763045772</v>
      </c>
    </row>
    <row r="4" spans="1:22" x14ac:dyDescent="0.2">
      <c r="A4">
        <v>1</v>
      </c>
      <c r="B4" s="72">
        <v>1992</v>
      </c>
      <c r="C4" s="72">
        <v>-93</v>
      </c>
      <c r="D4" s="86">
        <v>0</v>
      </c>
      <c r="E4" s="86">
        <v>0</v>
      </c>
      <c r="F4" s="86">
        <v>0</v>
      </c>
      <c r="G4" s="86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  <c r="P4" s="19">
        <v>33178</v>
      </c>
      <c r="Q4">
        <v>0</v>
      </c>
      <c r="R4" s="73">
        <v>30</v>
      </c>
      <c r="S4" s="28">
        <f t="shared" si="0"/>
        <v>0</v>
      </c>
      <c r="T4">
        <f>Q4/'App MODELE'!$Q$4*1000</f>
        <v>0</v>
      </c>
      <c r="V4" s="38">
        <f t="shared" si="1"/>
        <v>0</v>
      </c>
    </row>
    <row r="5" spans="1:22" x14ac:dyDescent="0.2">
      <c r="A5">
        <v>1</v>
      </c>
      <c r="B5" s="72">
        <v>1993</v>
      </c>
      <c r="C5" s="72">
        <v>-94</v>
      </c>
      <c r="D5" s="86">
        <v>0</v>
      </c>
      <c r="E5" s="86">
        <v>0</v>
      </c>
      <c r="F5" s="86">
        <v>0.21116977605099066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  <c r="P5" s="19">
        <v>33208</v>
      </c>
      <c r="Q5">
        <v>0</v>
      </c>
      <c r="R5" s="73">
        <v>31</v>
      </c>
      <c r="S5" s="28">
        <f t="shared" si="0"/>
        <v>0</v>
      </c>
      <c r="T5">
        <f>Q5/'App MODELE'!$Q$4*1000</f>
        <v>0</v>
      </c>
      <c r="V5" s="38">
        <f t="shared" si="1"/>
        <v>0.21116977605099066</v>
      </c>
    </row>
    <row r="6" spans="1:22" x14ac:dyDescent="0.2">
      <c r="A6">
        <v>1</v>
      </c>
      <c r="B6" s="72">
        <v>1994</v>
      </c>
      <c r="C6" s="72">
        <v>-95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6">
        <v>0</v>
      </c>
      <c r="K6" s="86">
        <v>0.19282879750260518</v>
      </c>
      <c r="L6" s="86">
        <v>0</v>
      </c>
      <c r="M6" s="86">
        <v>0</v>
      </c>
      <c r="N6" s="86">
        <v>0</v>
      </c>
      <c r="O6" s="86">
        <v>0</v>
      </c>
      <c r="P6" s="19">
        <v>33239</v>
      </c>
      <c r="Q6">
        <v>0</v>
      </c>
      <c r="R6" s="73">
        <v>31</v>
      </c>
      <c r="S6" s="28">
        <f t="shared" si="0"/>
        <v>0</v>
      </c>
      <c r="T6">
        <f>Q6/'App MODELE'!$Q$4*1000</f>
        <v>0</v>
      </c>
      <c r="V6" s="38">
        <f t="shared" si="1"/>
        <v>0.19282879750260518</v>
      </c>
    </row>
    <row r="7" spans="1:22" x14ac:dyDescent="0.2">
      <c r="A7">
        <v>1</v>
      </c>
      <c r="B7" s="72">
        <v>1995</v>
      </c>
      <c r="C7" s="72">
        <v>-96</v>
      </c>
      <c r="D7" s="86">
        <v>0</v>
      </c>
      <c r="E7" s="86">
        <v>0</v>
      </c>
      <c r="F7" s="86">
        <v>0</v>
      </c>
      <c r="G7" s="86">
        <v>3.2805002281665009E-3</v>
      </c>
      <c r="H7" s="86">
        <v>0.23743863015077837</v>
      </c>
      <c r="I7" s="86">
        <v>3.7800309447282202E-2</v>
      </c>
      <c r="J7" s="86">
        <v>0.21937102662140676</v>
      </c>
      <c r="K7" s="86">
        <v>2.3236876616179385E-2</v>
      </c>
      <c r="L7" s="86">
        <v>4.0335241441774493E-2</v>
      </c>
      <c r="M7" s="86">
        <v>0</v>
      </c>
      <c r="N7" s="86">
        <v>0</v>
      </c>
      <c r="O7" s="86">
        <v>0</v>
      </c>
      <c r="P7" s="19">
        <v>33270</v>
      </c>
      <c r="Q7">
        <v>0</v>
      </c>
      <c r="R7" s="73">
        <v>28</v>
      </c>
      <c r="S7" s="28">
        <f t="shared" si="0"/>
        <v>0</v>
      </c>
      <c r="T7">
        <f>Q7/'App MODELE'!$Q$4*1000</f>
        <v>0</v>
      </c>
      <c r="V7" s="38">
        <f t="shared" si="1"/>
        <v>0.56146258450558761</v>
      </c>
    </row>
    <row r="8" spans="1:22" x14ac:dyDescent="0.2">
      <c r="A8">
        <v>1</v>
      </c>
      <c r="B8" s="72">
        <v>1996</v>
      </c>
      <c r="C8" s="72">
        <v>-97</v>
      </c>
      <c r="D8" s="86">
        <v>0</v>
      </c>
      <c r="E8" s="86">
        <v>0</v>
      </c>
      <c r="F8" s="86">
        <v>0</v>
      </c>
      <c r="G8" s="86">
        <v>0.36264438885913325</v>
      </c>
      <c r="H8" s="86">
        <v>1.4535598283712303</v>
      </c>
      <c r="I8" s="86">
        <v>0.44679419016649524</v>
      </c>
      <c r="J8" s="86">
        <v>3.434584329792504E-2</v>
      </c>
      <c r="K8" s="86">
        <v>0.15840839738131271</v>
      </c>
      <c r="L8" s="86">
        <v>3.7154150311431197E-2</v>
      </c>
      <c r="M8" s="86">
        <v>1.4911364673484099E-3</v>
      </c>
      <c r="N8" s="86">
        <v>0</v>
      </c>
      <c r="O8" s="86">
        <v>0</v>
      </c>
      <c r="P8" s="19">
        <v>33298</v>
      </c>
      <c r="Q8">
        <v>0</v>
      </c>
      <c r="R8" s="73">
        <v>31</v>
      </c>
      <c r="S8" s="28">
        <f t="shared" si="0"/>
        <v>0</v>
      </c>
      <c r="T8">
        <f>Q8/'App MODELE'!$Q$4*1000</f>
        <v>0</v>
      </c>
      <c r="V8" s="38">
        <f t="shared" si="1"/>
        <v>2.4943979348548759</v>
      </c>
    </row>
    <row r="9" spans="1:22" x14ac:dyDescent="0.2">
      <c r="A9">
        <v>1</v>
      </c>
      <c r="B9" s="72">
        <v>1997</v>
      </c>
      <c r="C9" s="72">
        <v>-98</v>
      </c>
      <c r="D9" s="86">
        <v>0</v>
      </c>
      <c r="E9" s="86">
        <v>3.2109138596902412E-2</v>
      </c>
      <c r="F9" s="86">
        <v>4.5479662254126488E-2</v>
      </c>
      <c r="G9" s="86">
        <v>6.7076288756222652E-2</v>
      </c>
      <c r="H9" s="86">
        <v>7.2643198234323386E-2</v>
      </c>
      <c r="I9" s="86">
        <v>0.33118140939808177</v>
      </c>
      <c r="J9" s="86">
        <v>8.673443785076583E-3</v>
      </c>
      <c r="K9" s="86">
        <v>1.3271114559400851E-2</v>
      </c>
      <c r="L9" s="86">
        <v>2.6094888178597182E-2</v>
      </c>
      <c r="M9" s="86">
        <v>5.7160231248355709E-4</v>
      </c>
      <c r="N9" s="86">
        <v>0</v>
      </c>
      <c r="O9" s="86">
        <v>0</v>
      </c>
      <c r="P9" s="19">
        <v>33329</v>
      </c>
      <c r="Q9">
        <v>0</v>
      </c>
      <c r="R9" s="73">
        <v>30</v>
      </c>
      <c r="S9" s="28">
        <f t="shared" si="0"/>
        <v>0</v>
      </c>
      <c r="T9">
        <f>Q9/'App MODELE'!$Q$4*1000</f>
        <v>0</v>
      </c>
      <c r="V9" s="38">
        <f t="shared" si="1"/>
        <v>0.59710074607521491</v>
      </c>
    </row>
    <row r="10" spans="1:22" x14ac:dyDescent="0.2">
      <c r="A10">
        <v>1</v>
      </c>
      <c r="B10" s="72">
        <v>1998</v>
      </c>
      <c r="C10" s="72">
        <v>-99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  <c r="P10" s="19">
        <v>33359</v>
      </c>
      <c r="Q10">
        <v>0</v>
      </c>
      <c r="R10" s="73">
        <v>31</v>
      </c>
      <c r="S10" s="28">
        <f t="shared" si="0"/>
        <v>0</v>
      </c>
      <c r="T10">
        <f>Q10/'App MODELE'!$Q$4*1000</f>
        <v>0</v>
      </c>
      <c r="V10" s="38">
        <f t="shared" si="1"/>
        <v>0</v>
      </c>
    </row>
    <row r="11" spans="1:22" x14ac:dyDescent="0.2">
      <c r="A11">
        <v>1</v>
      </c>
      <c r="B11" s="72">
        <v>1999</v>
      </c>
      <c r="C11" s="72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  <c r="P11" s="19">
        <v>33390</v>
      </c>
      <c r="Q11">
        <v>0</v>
      </c>
      <c r="R11" s="73">
        <v>30</v>
      </c>
      <c r="S11" s="28">
        <f t="shared" si="0"/>
        <v>0</v>
      </c>
      <c r="T11">
        <f>Q11/'App MODELE'!$Q$4*1000</f>
        <v>0</v>
      </c>
      <c r="V11" s="38">
        <f t="shared" si="1"/>
        <v>0</v>
      </c>
    </row>
    <row r="12" spans="1:22" x14ac:dyDescent="0.2">
      <c r="A12">
        <v>1</v>
      </c>
      <c r="B12" s="72">
        <v>2000</v>
      </c>
      <c r="C12" s="72">
        <v>1</v>
      </c>
      <c r="D12" s="86">
        <v>0</v>
      </c>
      <c r="E12" s="86">
        <v>0</v>
      </c>
      <c r="F12" s="86">
        <v>0</v>
      </c>
      <c r="G12" s="86">
        <v>0.86003780981765099</v>
      </c>
      <c r="H12" s="86">
        <v>0.18450328555990991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  <c r="P12" s="19">
        <v>33420</v>
      </c>
      <c r="Q12">
        <v>0</v>
      </c>
      <c r="R12" s="73">
        <v>31</v>
      </c>
      <c r="S12" s="28">
        <f t="shared" si="0"/>
        <v>0</v>
      </c>
      <c r="T12">
        <f>Q12/'App MODELE'!$Q$4*1000</f>
        <v>0</v>
      </c>
      <c r="V12" s="38">
        <f t="shared" si="1"/>
        <v>1.0445410953775609</v>
      </c>
    </row>
    <row r="13" spans="1:22" x14ac:dyDescent="0.2">
      <c r="A13">
        <v>1</v>
      </c>
      <c r="B13" s="72">
        <v>2001</v>
      </c>
      <c r="C13" s="72">
        <v>2</v>
      </c>
      <c r="D13" s="86">
        <v>0</v>
      </c>
      <c r="E13" s="86">
        <v>0</v>
      </c>
      <c r="F13" s="86">
        <v>0</v>
      </c>
      <c r="G13" s="86">
        <v>1.2352325972769671</v>
      </c>
      <c r="H13" s="86">
        <v>1.7396592119064784E-4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19">
        <v>33451</v>
      </c>
      <c r="Q13">
        <v>0</v>
      </c>
      <c r="R13" s="73">
        <v>31</v>
      </c>
      <c r="S13" s="28">
        <f t="shared" si="0"/>
        <v>0</v>
      </c>
      <c r="T13">
        <f>Q13/'App MODELE'!$Q$4*1000</f>
        <v>0</v>
      </c>
      <c r="V13" s="38">
        <f t="shared" si="1"/>
        <v>1.2354065631981577</v>
      </c>
    </row>
    <row r="14" spans="1:22" x14ac:dyDescent="0.2">
      <c r="A14">
        <v>1</v>
      </c>
      <c r="B14" s="72">
        <v>2002</v>
      </c>
      <c r="C14" s="72">
        <v>3</v>
      </c>
      <c r="D14" s="86">
        <v>0</v>
      </c>
      <c r="E14" s="86">
        <v>9.8166484100436959E-3</v>
      </c>
      <c r="F14" s="86">
        <v>10.869142233247119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19">
        <v>33482</v>
      </c>
      <c r="Q14">
        <v>0</v>
      </c>
      <c r="R14" s="73">
        <v>30</v>
      </c>
      <c r="S14" s="28">
        <f t="shared" si="0"/>
        <v>0</v>
      </c>
      <c r="T14">
        <f>Q14/'App MODELE'!$Q$4*1000</f>
        <v>0</v>
      </c>
      <c r="V14" s="38">
        <f t="shared" si="1"/>
        <v>10.878958881657162</v>
      </c>
    </row>
    <row r="15" spans="1:22" x14ac:dyDescent="0.2">
      <c r="A15">
        <v>1</v>
      </c>
      <c r="B15" s="72">
        <v>2003</v>
      </c>
      <c r="C15" s="72">
        <v>4</v>
      </c>
      <c r="D15" s="86">
        <v>0</v>
      </c>
      <c r="E15" s="86">
        <v>0.1350224071183985</v>
      </c>
      <c r="F15" s="86">
        <v>4.4858355392731322E-2</v>
      </c>
      <c r="G15" s="86">
        <v>0.1032363480894216</v>
      </c>
      <c r="H15" s="86">
        <v>2.8952899741014958E-2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  <c r="P15" s="19">
        <v>33512</v>
      </c>
      <c r="Q15">
        <v>0</v>
      </c>
      <c r="R15" s="73">
        <v>31</v>
      </c>
      <c r="S15" s="28">
        <f t="shared" si="0"/>
        <v>0</v>
      </c>
      <c r="T15">
        <f>Q15/'App MODELE'!$Q$4*1000</f>
        <v>0</v>
      </c>
      <c r="V15" s="38">
        <f t="shared" si="1"/>
        <v>0.3120700103415664</v>
      </c>
    </row>
    <row r="16" spans="1:22" x14ac:dyDescent="0.2">
      <c r="A16">
        <v>1</v>
      </c>
      <c r="B16" s="72">
        <v>2004</v>
      </c>
      <c r="C16" s="72">
        <v>5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19">
        <v>33543</v>
      </c>
      <c r="Q16">
        <v>0</v>
      </c>
      <c r="R16" s="73">
        <v>30</v>
      </c>
      <c r="S16" s="28">
        <f t="shared" si="0"/>
        <v>0</v>
      </c>
      <c r="T16">
        <f>Q16/'App MODELE'!$Q$4*1000</f>
        <v>0</v>
      </c>
      <c r="V16" s="38">
        <f t="shared" si="1"/>
        <v>0</v>
      </c>
    </row>
    <row r="17" spans="1:22" x14ac:dyDescent="0.2">
      <c r="A17">
        <v>1</v>
      </c>
      <c r="B17" s="72">
        <v>2005</v>
      </c>
      <c r="C17" s="72">
        <v>6</v>
      </c>
      <c r="D17" s="86">
        <v>0</v>
      </c>
      <c r="E17" s="86">
        <v>0</v>
      </c>
      <c r="F17" s="86">
        <v>4.8213412444265257E-3</v>
      </c>
      <c r="G17" s="86">
        <v>0</v>
      </c>
      <c r="H17" s="86">
        <v>4.4982616765010365E-3</v>
      </c>
      <c r="I17" s="86">
        <v>0</v>
      </c>
      <c r="J17" s="86">
        <v>0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19">
        <v>33573</v>
      </c>
      <c r="Q17">
        <v>0</v>
      </c>
      <c r="R17" s="73">
        <v>31</v>
      </c>
      <c r="S17" s="28">
        <f t="shared" si="0"/>
        <v>0</v>
      </c>
      <c r="T17">
        <f>Q17/'App MODELE'!$Q$4*1000</f>
        <v>0</v>
      </c>
      <c r="V17" s="38">
        <f t="shared" si="1"/>
        <v>9.3196029209275631E-3</v>
      </c>
    </row>
    <row r="18" spans="1:22" x14ac:dyDescent="0.2">
      <c r="A18">
        <v>1</v>
      </c>
      <c r="B18" s="72">
        <v>2006</v>
      </c>
      <c r="C18" s="72">
        <v>7</v>
      </c>
      <c r="D18" s="86">
        <v>0</v>
      </c>
      <c r="E18" s="86">
        <v>0</v>
      </c>
      <c r="F18" s="86">
        <v>0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19">
        <v>33604</v>
      </c>
      <c r="Q18">
        <v>0</v>
      </c>
      <c r="R18" s="73">
        <v>31</v>
      </c>
      <c r="S18" s="28">
        <f t="shared" si="0"/>
        <v>0</v>
      </c>
      <c r="T18">
        <f>Q18/'App MODELE'!$Q$4*1000</f>
        <v>0</v>
      </c>
      <c r="V18" s="38">
        <f t="shared" si="1"/>
        <v>0</v>
      </c>
    </row>
    <row r="19" spans="1:22" x14ac:dyDescent="0.2">
      <c r="A19">
        <v>1</v>
      </c>
      <c r="B19" s="72">
        <v>2007</v>
      </c>
      <c r="C19" s="72">
        <v>8</v>
      </c>
      <c r="D19" s="86">
        <v>0</v>
      </c>
      <c r="E19" s="86">
        <v>0</v>
      </c>
      <c r="F19" s="86">
        <v>0.29355506587199021</v>
      </c>
      <c r="G19" s="86">
        <v>0</v>
      </c>
      <c r="H19" s="86">
        <v>0</v>
      </c>
      <c r="I19" s="86">
        <v>0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19">
        <v>33635</v>
      </c>
      <c r="Q19">
        <v>0</v>
      </c>
      <c r="R19" s="73">
        <v>29</v>
      </c>
      <c r="S19" s="28">
        <f t="shared" si="0"/>
        <v>0</v>
      </c>
      <c r="T19">
        <f>Q19/'App MODELE'!$Q$4*1000</f>
        <v>0</v>
      </c>
      <c r="V19" s="38">
        <f t="shared" si="1"/>
        <v>0.29355506587199021</v>
      </c>
    </row>
    <row r="20" spans="1:22" x14ac:dyDescent="0.2">
      <c r="A20">
        <v>1</v>
      </c>
      <c r="B20" s="72">
        <v>2008</v>
      </c>
      <c r="C20" s="72">
        <v>9</v>
      </c>
      <c r="D20" s="86">
        <v>5.1692730868078208E-3</v>
      </c>
      <c r="E20" s="86">
        <v>7.4556823367420482E-4</v>
      </c>
      <c r="F20" s="86">
        <v>1.7371739844608977E-2</v>
      </c>
      <c r="G20" s="86">
        <v>0</v>
      </c>
      <c r="H20" s="86">
        <v>9.6923870377646645E-4</v>
      </c>
      <c r="I20" s="86">
        <v>6.7473925147515518E-2</v>
      </c>
      <c r="J20" s="86">
        <v>4.4734094020452292E-4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19">
        <v>33664</v>
      </c>
      <c r="Q20">
        <v>0</v>
      </c>
      <c r="R20" s="73">
        <v>31</v>
      </c>
      <c r="S20" s="28">
        <f t="shared" si="0"/>
        <v>0</v>
      </c>
      <c r="T20">
        <f>Q20/'App MODELE'!$Q$4*1000</f>
        <v>0</v>
      </c>
      <c r="V20" s="38">
        <f t="shared" si="1"/>
        <v>9.2177085956587509E-2</v>
      </c>
    </row>
    <row r="21" spans="1:22" x14ac:dyDescent="0.2">
      <c r="A21">
        <v>1</v>
      </c>
      <c r="B21" s="72">
        <v>2009</v>
      </c>
      <c r="C21" s="72">
        <v>10</v>
      </c>
      <c r="D21" s="86">
        <v>1.2475841776815025E-2</v>
      </c>
      <c r="E21" s="86">
        <v>0</v>
      </c>
      <c r="F21" s="86">
        <v>0</v>
      </c>
      <c r="G21" s="86">
        <v>8.3354528524776123E-2</v>
      </c>
      <c r="H21" s="86">
        <v>0.19769984329594339</v>
      </c>
      <c r="I21" s="86">
        <v>0.41326847192561178</v>
      </c>
      <c r="J21" s="86">
        <v>0.58238819959737753</v>
      </c>
      <c r="K21" s="86">
        <v>0.2669134276553653</v>
      </c>
      <c r="L21" s="86">
        <v>0.18758496759242996</v>
      </c>
      <c r="M21" s="86">
        <v>0</v>
      </c>
      <c r="N21" s="86">
        <v>0</v>
      </c>
      <c r="O21" s="86">
        <v>0</v>
      </c>
      <c r="P21" s="19">
        <v>33695</v>
      </c>
      <c r="Q21">
        <v>0</v>
      </c>
      <c r="R21" s="73">
        <v>30</v>
      </c>
      <c r="S21" s="28">
        <f t="shared" si="0"/>
        <v>0</v>
      </c>
      <c r="T21">
        <f>Q21/'App MODELE'!$Q$4*1000</f>
        <v>0</v>
      </c>
      <c r="V21" s="38">
        <f t="shared" si="1"/>
        <v>1.7436852803683192</v>
      </c>
    </row>
    <row r="22" spans="1:22" x14ac:dyDescent="0.2">
      <c r="A22">
        <v>1</v>
      </c>
      <c r="B22" s="72">
        <v>2010</v>
      </c>
      <c r="C22" s="72">
        <v>11</v>
      </c>
      <c r="D22" s="86">
        <v>0.36099999999999999</v>
      </c>
      <c r="E22" s="86">
        <v>0.16700000000000001</v>
      </c>
      <c r="F22" s="86">
        <v>0.72099999999999997</v>
      </c>
      <c r="G22" s="86">
        <v>0.79</v>
      </c>
      <c r="H22" s="86">
        <v>0.47</v>
      </c>
      <c r="I22" s="86">
        <v>0.39600000000000002</v>
      </c>
      <c r="J22" s="86">
        <v>0.375</v>
      </c>
      <c r="K22" s="86">
        <v>0.21299999999999999</v>
      </c>
      <c r="L22" s="86">
        <v>0.39400000000000002</v>
      </c>
      <c r="M22" s="86">
        <v>0.161</v>
      </c>
      <c r="N22" s="86">
        <v>0.14599999999999999</v>
      </c>
      <c r="O22" s="86">
        <v>0.34200000000000003</v>
      </c>
      <c r="P22" s="19">
        <v>33725</v>
      </c>
      <c r="Q22">
        <v>0</v>
      </c>
      <c r="R22" s="73">
        <v>31</v>
      </c>
      <c r="S22" s="28">
        <f t="shared" si="0"/>
        <v>0</v>
      </c>
      <c r="T22">
        <f>Q22/'App MODELE'!$Q$4*1000</f>
        <v>0</v>
      </c>
      <c r="V22" s="38">
        <f t="shared" si="1"/>
        <v>4.5359999999999996</v>
      </c>
    </row>
    <row r="23" spans="1:22" x14ac:dyDescent="0.2">
      <c r="A23">
        <v>1</v>
      </c>
      <c r="B23" s="72">
        <v>2011</v>
      </c>
      <c r="C23" s="72">
        <v>12</v>
      </c>
      <c r="D23" s="86">
        <v>0.66300000000000003</v>
      </c>
      <c r="E23" s="86">
        <v>0.80200000000000005</v>
      </c>
      <c r="F23" s="86">
        <v>0.42199999999999999</v>
      </c>
      <c r="G23" s="86">
        <v>0.156</v>
      </c>
      <c r="H23" s="86">
        <v>0.192</v>
      </c>
      <c r="I23" s="86">
        <v>0.106</v>
      </c>
      <c r="J23" s="86">
        <v>1.6E-2</v>
      </c>
      <c r="K23" s="86">
        <v>0.14399999999999999</v>
      </c>
      <c r="L23" s="86">
        <v>0.11</v>
      </c>
      <c r="M23" s="86">
        <v>0.05</v>
      </c>
      <c r="N23" s="86">
        <v>0</v>
      </c>
      <c r="O23" s="86">
        <v>0.16</v>
      </c>
      <c r="P23" s="19">
        <v>33756</v>
      </c>
      <c r="Q23">
        <v>0</v>
      </c>
      <c r="R23" s="73">
        <v>30</v>
      </c>
      <c r="S23" s="28">
        <f t="shared" si="0"/>
        <v>0</v>
      </c>
      <c r="T23">
        <f>Q23/'App MODELE'!$Q$4*1000</f>
        <v>0</v>
      </c>
      <c r="V23" s="38">
        <f t="shared" si="1"/>
        <v>2.8210000000000002</v>
      </c>
    </row>
    <row r="24" spans="1:22" x14ac:dyDescent="0.2">
      <c r="A24">
        <v>1</v>
      </c>
      <c r="B24" s="72">
        <v>2012</v>
      </c>
      <c r="C24" s="72">
        <v>13</v>
      </c>
      <c r="D24" s="86">
        <v>0.32900000000000001</v>
      </c>
      <c r="E24" s="86">
        <v>1.4770000000000001</v>
      </c>
      <c r="F24" s="86">
        <v>0.84399999999999997</v>
      </c>
      <c r="G24" s="86">
        <v>0.27400000000000002</v>
      </c>
      <c r="H24" s="86">
        <v>0.26500000000000001</v>
      </c>
      <c r="I24" s="86">
        <v>0.19900000000000001</v>
      </c>
      <c r="J24" s="86">
        <v>0.51</v>
      </c>
      <c r="K24" s="86">
        <v>0.27300000000000002</v>
      </c>
      <c r="L24" s="86">
        <v>0.17</v>
      </c>
      <c r="M24" s="86">
        <v>6.8000000000000005E-2</v>
      </c>
      <c r="N24" s="86">
        <v>0.02</v>
      </c>
      <c r="O24" s="86">
        <v>-4.9000000000000002E-2</v>
      </c>
      <c r="P24" s="19">
        <v>33786</v>
      </c>
      <c r="Q24">
        <v>0</v>
      </c>
      <c r="R24" s="73">
        <v>31</v>
      </c>
      <c r="S24" s="28">
        <f t="shared" si="0"/>
        <v>0</v>
      </c>
      <c r="T24">
        <f>Q24/'App MODELE'!$Q$4*1000</f>
        <v>0</v>
      </c>
      <c r="V24" s="38">
        <f t="shared" si="1"/>
        <v>4.3799999999999981</v>
      </c>
    </row>
    <row r="25" spans="1:22" x14ac:dyDescent="0.2">
      <c r="A25">
        <v>1</v>
      </c>
      <c r="B25" s="72">
        <v>2013</v>
      </c>
      <c r="C25" s="72">
        <v>14</v>
      </c>
      <c r="D25" s="86">
        <v>0.1275</v>
      </c>
      <c r="E25" s="86">
        <v>4.2999999999999997E-2</v>
      </c>
      <c r="F25" s="86">
        <v>7.7799999999999994E-2</v>
      </c>
      <c r="G25" s="86">
        <v>7.7200000000000005E-2</v>
      </c>
      <c r="H25" s="86">
        <v>0.1978</v>
      </c>
      <c r="I25" s="86">
        <v>0.16309999999999999</v>
      </c>
      <c r="J25" s="86">
        <v>8.77E-2</v>
      </c>
      <c r="K25" s="86">
        <v>7.8700000000000006E-2</v>
      </c>
      <c r="L25" s="86">
        <v>2.7E-2</v>
      </c>
      <c r="M25" s="86">
        <v>0</v>
      </c>
      <c r="N25" s="86">
        <v>1E-3</v>
      </c>
      <c r="O25" s="86">
        <v>0</v>
      </c>
      <c r="P25" s="19">
        <v>33817</v>
      </c>
      <c r="Q25">
        <v>0.18813171763045772</v>
      </c>
      <c r="R25" s="73">
        <v>31</v>
      </c>
      <c r="S25" s="28">
        <f t="shared" si="0"/>
        <v>7.0240336630248548E-2</v>
      </c>
      <c r="T25">
        <f>Q25/'App MODELE'!$Q$4*1000</f>
        <v>0.98637716998090352</v>
      </c>
      <c r="V25" s="38">
        <f t="shared" si="1"/>
        <v>0.88080000000000003</v>
      </c>
    </row>
    <row r="26" spans="1:22" x14ac:dyDescent="0.2">
      <c r="A26">
        <v>1</v>
      </c>
      <c r="B26" s="72">
        <v>2014</v>
      </c>
      <c r="C26" s="72">
        <v>15</v>
      </c>
      <c r="D26" s="86">
        <v>0.87</v>
      </c>
      <c r="E26" s="86">
        <v>1.4E-2</v>
      </c>
      <c r="F26" s="86">
        <v>1.361</v>
      </c>
      <c r="G26" s="86">
        <v>1.4E-2</v>
      </c>
      <c r="H26" s="86">
        <v>0.34899999999999998</v>
      </c>
      <c r="I26" s="86">
        <v>0.17499999999999999</v>
      </c>
      <c r="J26" s="86">
        <v>0.22800000000000001</v>
      </c>
      <c r="K26" s="86">
        <v>0.06</v>
      </c>
      <c r="L26" s="86">
        <v>5.8999999999999997E-2</v>
      </c>
      <c r="M26" s="86">
        <v>2.4E-2</v>
      </c>
      <c r="N26" s="86">
        <v>4.2000000000000003E-2</v>
      </c>
      <c r="O26" s="86">
        <v>4.4999999999999998E-2</v>
      </c>
      <c r="P26" s="19">
        <v>33848</v>
      </c>
      <c r="Q26">
        <v>0</v>
      </c>
      <c r="R26" s="73">
        <v>30</v>
      </c>
      <c r="S26" s="28">
        <f t="shared" si="0"/>
        <v>0</v>
      </c>
      <c r="T26">
        <f>Q26/'App MODELE'!$Q$4*1000</f>
        <v>0</v>
      </c>
      <c r="V26" s="38">
        <f t="shared" si="1"/>
        <v>3.2409999999999997</v>
      </c>
    </row>
    <row r="27" spans="1:22" x14ac:dyDescent="0.2">
      <c r="A27">
        <v>1</v>
      </c>
      <c r="B27" s="72">
        <v>2015</v>
      </c>
      <c r="C27" s="72">
        <v>16</v>
      </c>
      <c r="D27" s="86">
        <v>0.124</v>
      </c>
      <c r="E27" s="86">
        <v>7.5999999999999998E-2</v>
      </c>
      <c r="F27" s="86">
        <v>6.0999999999999999E-2</v>
      </c>
      <c r="G27" s="86">
        <v>2.5000000000000001E-2</v>
      </c>
      <c r="H27" s="86">
        <v>3.6999999999999998E-2</v>
      </c>
      <c r="I27" s="86">
        <v>0.10299999999999999</v>
      </c>
      <c r="J27" s="86">
        <v>9.2999999999999999E-2</v>
      </c>
      <c r="K27" s="86">
        <v>2E-3</v>
      </c>
      <c r="L27" s="86">
        <v>1.2E-2</v>
      </c>
      <c r="M27" s="86">
        <v>0</v>
      </c>
      <c r="N27" s="86">
        <v>1.4999999999999999E-2</v>
      </c>
      <c r="O27" s="86">
        <v>1.7000000000000001E-2</v>
      </c>
      <c r="P27" s="19">
        <v>33878</v>
      </c>
      <c r="Q27">
        <v>0</v>
      </c>
      <c r="R27" s="73">
        <v>31</v>
      </c>
      <c r="S27" s="28">
        <f t="shared" si="0"/>
        <v>0</v>
      </c>
      <c r="T27">
        <f>Q27/'App MODELE'!$Q$4*1000</f>
        <v>0</v>
      </c>
      <c r="V27" s="38">
        <f t="shared" si="1"/>
        <v>0.56500000000000006</v>
      </c>
    </row>
    <row r="28" spans="1:22" x14ac:dyDescent="0.2">
      <c r="A28">
        <v>1</v>
      </c>
      <c r="B28" s="72">
        <v>2016</v>
      </c>
      <c r="C28" s="72">
        <v>17</v>
      </c>
      <c r="D28" s="86">
        <v>3.2000000000000271E-2</v>
      </c>
      <c r="E28" s="86">
        <v>0.10499999999999995</v>
      </c>
      <c r="F28" s="86">
        <v>0.42199999999999976</v>
      </c>
      <c r="G28" s="86">
        <v>0.33700000000000002</v>
      </c>
      <c r="H28" s="86">
        <v>0.13500000000000001</v>
      </c>
      <c r="I28" s="86">
        <v>0.187</v>
      </c>
      <c r="J28" s="86">
        <v>6.5000000000000002E-2</v>
      </c>
      <c r="K28" s="86">
        <v>5.0000000000000001E-3</v>
      </c>
      <c r="L28" s="86">
        <v>0.03</v>
      </c>
      <c r="M28" s="86">
        <v>2.8000000000000001E-2</v>
      </c>
      <c r="N28" s="86">
        <v>2E-3</v>
      </c>
      <c r="O28" s="86">
        <v>4.0000000000000001E-3</v>
      </c>
      <c r="P28" s="19">
        <v>33909</v>
      </c>
      <c r="Q28">
        <v>0</v>
      </c>
      <c r="R28" s="73">
        <v>30</v>
      </c>
      <c r="S28" s="28">
        <f t="shared" si="0"/>
        <v>0</v>
      </c>
      <c r="T28">
        <f>Q28/'App MODELE'!$Q$4*1000</f>
        <v>0</v>
      </c>
      <c r="V28" s="38">
        <f t="shared" si="1"/>
        <v>1.3519999999999999</v>
      </c>
    </row>
    <row r="29" spans="1:22" x14ac:dyDescent="0.2">
      <c r="A29">
        <v>1</v>
      </c>
      <c r="B29" s="72">
        <v>2017</v>
      </c>
      <c r="C29" s="72">
        <v>18</v>
      </c>
      <c r="D29" s="86">
        <v>4.0000000000000001E-3</v>
      </c>
      <c r="E29" s="86">
        <v>4.0000000000000001E-3</v>
      </c>
      <c r="F29" s="86">
        <v>5.5E-2</v>
      </c>
      <c r="G29" s="86">
        <v>0.13700000000000001</v>
      </c>
      <c r="H29" s="86">
        <v>0.255</v>
      </c>
      <c r="I29" s="86">
        <v>0.18800000000000017</v>
      </c>
      <c r="J29" s="86">
        <v>0.31500000000000006</v>
      </c>
      <c r="K29" s="86">
        <v>0.246</v>
      </c>
      <c r="L29" s="86">
        <v>2.5999999999999999E-2</v>
      </c>
      <c r="M29" s="86">
        <v>9.9000000000000005E-2</v>
      </c>
      <c r="N29" s="86">
        <v>0.12</v>
      </c>
      <c r="O29" s="86">
        <v>3.2000000000000292E-2</v>
      </c>
      <c r="P29" s="19">
        <v>33939</v>
      </c>
      <c r="Q29">
        <v>0</v>
      </c>
      <c r="R29" s="73">
        <v>31</v>
      </c>
      <c r="S29" s="28">
        <f t="shared" si="0"/>
        <v>0</v>
      </c>
      <c r="T29">
        <f>Q29/'App MODELE'!$Q$4*1000</f>
        <v>0</v>
      </c>
      <c r="V29" s="38">
        <f t="shared" si="1"/>
        <v>1.4810000000000005</v>
      </c>
    </row>
    <row r="30" spans="1:22" x14ac:dyDescent="0.2">
      <c r="A30">
        <v>1</v>
      </c>
      <c r="B30" s="72">
        <v>2018</v>
      </c>
      <c r="C30" s="72">
        <v>19</v>
      </c>
      <c r="D30" s="86">
        <v>7.6999999999999999E-2</v>
      </c>
      <c r="E30" s="86">
        <v>0.22500000000000001</v>
      </c>
      <c r="F30" s="86">
        <v>0.188</v>
      </c>
      <c r="G30" s="86">
        <v>7.9000000000000001E-2</v>
      </c>
      <c r="H30" s="86">
        <v>7.1999999999999995E-2</v>
      </c>
      <c r="I30" s="86">
        <v>7.1999999999999995E-2</v>
      </c>
      <c r="J30" s="86">
        <v>2.3E-2</v>
      </c>
      <c r="K30" s="86">
        <v>3.2000000000000001E-2</v>
      </c>
      <c r="L30" s="86">
        <v>1.4999999999999999E-2</v>
      </c>
      <c r="M30" s="86">
        <v>1.6E-2</v>
      </c>
      <c r="N30" s="86">
        <v>1E-3</v>
      </c>
      <c r="O30" s="86">
        <v>1.2999999999999999E-2</v>
      </c>
      <c r="P30" s="19">
        <v>33970</v>
      </c>
      <c r="Q30">
        <v>0</v>
      </c>
      <c r="R30" s="73">
        <v>31</v>
      </c>
      <c r="S30" s="28">
        <f t="shared" si="0"/>
        <v>0</v>
      </c>
      <c r="T30">
        <f>Q30/'App MODELE'!$Q$4*1000</f>
        <v>0</v>
      </c>
      <c r="V30" s="38">
        <f t="shared" si="1"/>
        <v>0.81299999999999994</v>
      </c>
    </row>
    <row r="31" spans="1:22" x14ac:dyDescent="0.2">
      <c r="A31">
        <v>1</v>
      </c>
      <c r="B31" s="72">
        <v>2019</v>
      </c>
      <c r="C31" s="72">
        <v>20</v>
      </c>
      <c r="D31" s="86">
        <v>6.0000000000000001E-3</v>
      </c>
      <c r="E31" s="86">
        <v>1.7999999999999999E-2</v>
      </c>
      <c r="F31" s="86">
        <v>0.09</v>
      </c>
      <c r="G31" s="86">
        <v>0.13900000000000001</v>
      </c>
      <c r="H31" s="86">
        <v>6.5000000000000002E-2</v>
      </c>
      <c r="I31" s="86">
        <v>1.4999999999999999E-2</v>
      </c>
      <c r="J31" s="86">
        <v>1.6E-2</v>
      </c>
      <c r="K31" s="86">
        <v>6.0999999999999999E-2</v>
      </c>
      <c r="L31" s="86">
        <v>0.255</v>
      </c>
      <c r="M31" s="86">
        <v>2E-3</v>
      </c>
      <c r="N31" s="86">
        <v>8.0000000000000002E-3</v>
      </c>
      <c r="O31" s="86">
        <v>0</v>
      </c>
      <c r="P31" s="19">
        <v>34001</v>
      </c>
      <c r="Q31">
        <v>0</v>
      </c>
      <c r="R31" s="73">
        <v>28</v>
      </c>
      <c r="S31" s="28">
        <f t="shared" si="0"/>
        <v>0</v>
      </c>
      <c r="T31">
        <f>Q31/'App MODELE'!$Q$4*1000</f>
        <v>0</v>
      </c>
      <c r="V31" s="38">
        <f t="shared" si="1"/>
        <v>0.67500000000000004</v>
      </c>
    </row>
    <row r="32" spans="1:22" x14ac:dyDescent="0.2">
      <c r="A32">
        <v>1</v>
      </c>
      <c r="B32" s="72">
        <v>2020</v>
      </c>
      <c r="C32" s="72">
        <v>21</v>
      </c>
      <c r="D32" s="86">
        <v>0</v>
      </c>
      <c r="E32" s="86">
        <v>4.0000000000000001E-3</v>
      </c>
      <c r="F32" s="86">
        <v>1.7999999999999999E-2</v>
      </c>
      <c r="G32" s="86">
        <v>5.8999999999999997E-2</v>
      </c>
      <c r="H32" s="86">
        <v>0.28000000000000003</v>
      </c>
      <c r="I32" s="86">
        <v>0.13800000000000001</v>
      </c>
      <c r="J32" s="86">
        <v>0.217</v>
      </c>
      <c r="K32" s="86">
        <v>3.6999999999999998E-2</v>
      </c>
      <c r="L32" s="86">
        <v>1.6E-2</v>
      </c>
      <c r="M32" s="86">
        <v>0</v>
      </c>
      <c r="N32" s="86">
        <v>0</v>
      </c>
      <c r="O32" s="86">
        <v>0</v>
      </c>
      <c r="P32" s="19">
        <v>34029</v>
      </c>
      <c r="Q32">
        <v>0</v>
      </c>
      <c r="R32" s="73">
        <v>31</v>
      </c>
      <c r="S32" s="28">
        <f t="shared" si="0"/>
        <v>0</v>
      </c>
      <c r="T32">
        <f>Q32/'App MODELE'!$Q$4*1000</f>
        <v>0</v>
      </c>
      <c r="V32" s="38">
        <f t="shared" si="1"/>
        <v>0.76900000000000002</v>
      </c>
    </row>
    <row r="33" spans="1:22" x14ac:dyDescent="0.2">
      <c r="A33">
        <v>1</v>
      </c>
      <c r="B33" s="72">
        <v>2021</v>
      </c>
      <c r="C33" s="72">
        <v>22</v>
      </c>
      <c r="D33" s="86">
        <v>0</v>
      </c>
      <c r="E33" s="86">
        <v>0</v>
      </c>
      <c r="F33" s="86">
        <v>0.02</v>
      </c>
      <c r="G33" s="86">
        <v>9.5000000000000001E-2</v>
      </c>
      <c r="H33" s="86">
        <v>8.9999999999999993E-3</v>
      </c>
      <c r="I33" s="86">
        <v>5.0000000000000001E-3</v>
      </c>
      <c r="J33" s="86">
        <v>0.115</v>
      </c>
      <c r="K33" s="86">
        <v>4.5999999999999999E-2</v>
      </c>
      <c r="L33" s="86">
        <v>0</v>
      </c>
      <c r="M33" s="86">
        <v>0</v>
      </c>
      <c r="N33" s="86">
        <v>0</v>
      </c>
      <c r="O33" s="86">
        <v>0</v>
      </c>
      <c r="P33" s="19">
        <v>34060</v>
      </c>
      <c r="Q33">
        <v>0</v>
      </c>
      <c r="R33" s="73">
        <v>30</v>
      </c>
      <c r="S33" s="28">
        <f t="shared" si="0"/>
        <v>0</v>
      </c>
      <c r="T33">
        <f>Q33/'App MODELE'!$Q$4*1000</f>
        <v>0</v>
      </c>
      <c r="V33" s="38">
        <f t="shared" si="1"/>
        <v>0.28999999999999998</v>
      </c>
    </row>
    <row r="34" spans="1:22" x14ac:dyDescent="0.2">
      <c r="A34">
        <v>1</v>
      </c>
      <c r="B34" s="72">
        <v>2022</v>
      </c>
      <c r="C34" s="72">
        <v>23</v>
      </c>
      <c r="D34" s="86">
        <v>0</v>
      </c>
      <c r="E34" s="86">
        <v>0</v>
      </c>
      <c r="F34" s="86">
        <v>0</v>
      </c>
      <c r="G34" s="86">
        <v>0.48599999999999999</v>
      </c>
      <c r="H34" s="86">
        <v>7.4999999999999997E-2</v>
      </c>
      <c r="I34" s="86">
        <v>0.151</v>
      </c>
      <c r="J34" s="86">
        <v>5.5E-2</v>
      </c>
      <c r="K34" s="86">
        <v>1.9E-2</v>
      </c>
      <c r="L34" s="86">
        <v>0.19</v>
      </c>
      <c r="M34" s="86">
        <v>1E-3</v>
      </c>
      <c r="N34" s="86">
        <v>0</v>
      </c>
      <c r="O34" s="86">
        <v>0</v>
      </c>
      <c r="P34" s="19">
        <v>34090</v>
      </c>
      <c r="Q34">
        <v>0</v>
      </c>
      <c r="R34" s="73">
        <v>31</v>
      </c>
      <c r="S34" s="28">
        <f t="shared" si="0"/>
        <v>0</v>
      </c>
      <c r="T34">
        <f>Q34/'App MODELE'!$Q$4*1000</f>
        <v>0</v>
      </c>
      <c r="V34" s="38">
        <f t="shared" si="1"/>
        <v>0.97699999999999998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0</v>
      </c>
      <c r="R35" s="73">
        <v>30</v>
      </c>
      <c r="S35" s="28">
        <f t="shared" si="0"/>
        <v>0</v>
      </c>
      <c r="T35">
        <f>Q35/'App MODELE'!$Q$4*1000</f>
        <v>0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</v>
      </c>
      <c r="R36" s="73">
        <v>31</v>
      </c>
      <c r="S36" s="28">
        <f t="shared" si="0"/>
        <v>0</v>
      </c>
      <c r="T36">
        <f>Q36/'App MODELE'!$Q$4*1000</f>
        <v>0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</v>
      </c>
      <c r="R37" s="73">
        <v>31</v>
      </c>
      <c r="S37" s="28">
        <f t="shared" si="0"/>
        <v>0</v>
      </c>
      <c r="T37">
        <f>Q37/'App MODELE'!$Q$4*1000</f>
        <v>0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0</v>
      </c>
      <c r="R38" s="73">
        <v>30</v>
      </c>
      <c r="S38" s="28">
        <f t="shared" si="0"/>
        <v>0</v>
      </c>
      <c r="T38">
        <f>Q38/'App MODELE'!$Q$4*1000</f>
        <v>0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0</v>
      </c>
      <c r="R39" s="73">
        <v>31</v>
      </c>
      <c r="S39" s="28">
        <f t="shared" si="0"/>
        <v>0</v>
      </c>
      <c r="T39">
        <f>Q39/'App MODELE'!$Q$4*1000</f>
        <v>0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0.21116977605099066</v>
      </c>
      <c r="R40" s="73">
        <v>30</v>
      </c>
      <c r="S40" s="28">
        <f t="shared" si="0"/>
        <v>8.1469821007326651E-2</v>
      </c>
      <c r="T40">
        <f>Q40/'App MODELE'!$Q$4*1000</f>
        <v>1.1071660255386706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</v>
      </c>
      <c r="R41" s="73">
        <v>31</v>
      </c>
      <c r="S41" s="28">
        <f t="shared" si="0"/>
        <v>0</v>
      </c>
      <c r="T41">
        <f>Q41/'App MODELE'!$Q$4*1000</f>
        <v>0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0</v>
      </c>
      <c r="R42" s="73">
        <v>31</v>
      </c>
      <c r="S42" s="28">
        <f t="shared" si="0"/>
        <v>0</v>
      </c>
      <c r="T42">
        <f>Q42/'App MODELE'!$Q$4*1000</f>
        <v>0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0</v>
      </c>
      <c r="R43" s="73">
        <v>28</v>
      </c>
      <c r="S43" s="28">
        <f t="shared" si="0"/>
        <v>0</v>
      </c>
      <c r="T43">
        <f>Q43/'App MODELE'!$Q$4*1000</f>
        <v>0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0</v>
      </c>
      <c r="R44" s="73">
        <v>31</v>
      </c>
      <c r="S44" s="28">
        <f t="shared" si="0"/>
        <v>0</v>
      </c>
      <c r="T44">
        <f>Q44/'App MODELE'!$Q$4*1000</f>
        <v>0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</v>
      </c>
      <c r="R45" s="73">
        <v>30</v>
      </c>
      <c r="S45" s="28">
        <f t="shared" si="0"/>
        <v>0</v>
      </c>
      <c r="T45">
        <f>Q45/'App MODELE'!$Q$4*1000</f>
        <v>0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</v>
      </c>
      <c r="R46" s="73">
        <v>31</v>
      </c>
      <c r="S46" s="28">
        <f t="shared" si="0"/>
        <v>0</v>
      </c>
      <c r="T46">
        <f>Q46/'App MODELE'!$Q$4*1000</f>
        <v>0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0</v>
      </c>
      <c r="R47" s="73">
        <v>30</v>
      </c>
      <c r="S47" s="28">
        <f t="shared" si="0"/>
        <v>0</v>
      </c>
      <c r="T47">
        <f>Q47/'App MODELE'!$Q$4*1000</f>
        <v>0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0</v>
      </c>
      <c r="R48" s="73">
        <v>31</v>
      </c>
      <c r="S48" s="28">
        <f t="shared" si="0"/>
        <v>0</v>
      </c>
      <c r="T48">
        <f>Q48/'App MODELE'!$Q$4*1000</f>
        <v>0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0</v>
      </c>
      <c r="R49" s="73">
        <v>31</v>
      </c>
      <c r="S49" s="28">
        <f t="shared" si="0"/>
        <v>0</v>
      </c>
      <c r="T49">
        <f>Q49/'App MODELE'!$Q$4*1000</f>
        <v>0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0</v>
      </c>
      <c r="R50" s="73">
        <v>30</v>
      </c>
      <c r="S50" s="28">
        <f t="shared" si="0"/>
        <v>0</v>
      </c>
      <c r="T50">
        <f>Q50/'App MODELE'!$Q$4*1000</f>
        <v>0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0</v>
      </c>
      <c r="R51" s="73">
        <v>31</v>
      </c>
      <c r="S51" s="28">
        <f t="shared" si="0"/>
        <v>0</v>
      </c>
      <c r="T51">
        <f>Q51/'App MODELE'!$Q$4*1000</f>
        <v>0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</v>
      </c>
      <c r="R52" s="73">
        <v>30</v>
      </c>
      <c r="S52" s="28">
        <f t="shared" si="0"/>
        <v>0</v>
      </c>
      <c r="T52">
        <f>Q52/'App MODELE'!$Q$4*1000</f>
        <v>0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0</v>
      </c>
      <c r="R53" s="73">
        <v>31</v>
      </c>
      <c r="S53" s="28">
        <f t="shared" si="0"/>
        <v>0</v>
      </c>
      <c r="T53">
        <f>Q53/'App MODELE'!$Q$4*1000</f>
        <v>0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0</v>
      </c>
      <c r="R54" s="73">
        <v>31</v>
      </c>
      <c r="S54" s="28">
        <f t="shared" si="0"/>
        <v>0</v>
      </c>
      <c r="T54">
        <f>Q54/'App MODELE'!$Q$4*1000</f>
        <v>0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</v>
      </c>
      <c r="R55" s="73">
        <v>28</v>
      </c>
      <c r="S55" s="28">
        <f t="shared" si="0"/>
        <v>0</v>
      </c>
      <c r="T55">
        <f>Q55/'App MODELE'!$Q$4*1000</f>
        <v>0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0</v>
      </c>
      <c r="R56" s="73">
        <v>31</v>
      </c>
      <c r="S56" s="28">
        <f t="shared" si="0"/>
        <v>0</v>
      </c>
      <c r="T56">
        <f>Q56/'App MODELE'!$Q$4*1000</f>
        <v>0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0.19282879750260518</v>
      </c>
      <c r="R57" s="73">
        <v>30</v>
      </c>
      <c r="S57" s="28">
        <f t="shared" si="0"/>
        <v>7.4393826196992738E-2</v>
      </c>
      <c r="T57">
        <f>Q57/'App MODELE'!$Q$4*1000</f>
        <v>1.0110040240266618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0</v>
      </c>
      <c r="R58" s="73">
        <v>31</v>
      </c>
      <c r="S58" s="28">
        <f t="shared" si="0"/>
        <v>0</v>
      </c>
      <c r="T58">
        <f>Q58/'App MODELE'!$Q$4*1000</f>
        <v>0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</v>
      </c>
      <c r="R59" s="73">
        <v>30</v>
      </c>
      <c r="S59" s="28">
        <f t="shared" si="0"/>
        <v>0</v>
      </c>
      <c r="T59">
        <f>Q59/'App MODELE'!$Q$4*1000</f>
        <v>0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0</v>
      </c>
      <c r="R60" s="73">
        <v>31</v>
      </c>
      <c r="S60" s="28">
        <f t="shared" si="0"/>
        <v>0</v>
      </c>
      <c r="T60">
        <f>Q60/'App MODELE'!$Q$4*1000</f>
        <v>0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0</v>
      </c>
      <c r="R61" s="73">
        <v>31</v>
      </c>
      <c r="S61" s="28">
        <f t="shared" si="0"/>
        <v>0</v>
      </c>
      <c r="T61">
        <f>Q61/'App MODELE'!$Q$4*1000</f>
        <v>0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</v>
      </c>
      <c r="R62" s="73">
        <v>30</v>
      </c>
      <c r="S62" s="28">
        <f t="shared" si="0"/>
        <v>0</v>
      </c>
      <c r="T62">
        <f>Q62/'App MODELE'!$Q$4*1000</f>
        <v>0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0</v>
      </c>
      <c r="R63" s="73">
        <v>31</v>
      </c>
      <c r="S63" s="28">
        <f t="shared" si="0"/>
        <v>0</v>
      </c>
      <c r="T63">
        <f>Q63/'App MODELE'!$Q$4*1000</f>
        <v>0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0</v>
      </c>
      <c r="R64" s="73">
        <v>30</v>
      </c>
      <c r="S64" s="28">
        <f t="shared" si="0"/>
        <v>0</v>
      </c>
      <c r="T64">
        <f>Q64/'App MODELE'!$Q$4*1000</f>
        <v>0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3.2805002281665009E-3</v>
      </c>
      <c r="R65" s="73">
        <v>31</v>
      </c>
      <c r="S65" s="28">
        <f t="shared" si="0"/>
        <v>1.2247984722843865E-3</v>
      </c>
      <c r="T65">
        <f>Q65/'App MODELE'!$Q$4*1000</f>
        <v>1.7199707587513768E-2</v>
      </c>
      <c r="V65" s="38">
        <f t="shared" si="1"/>
        <v>0</v>
      </c>
    </row>
    <row r="66" spans="2:22" x14ac:dyDescent="0.2">
      <c r="P66" s="19">
        <v>35065</v>
      </c>
      <c r="Q66">
        <v>0.23743863015077837</v>
      </c>
      <c r="R66" s="73">
        <v>31</v>
      </c>
      <c r="S66" s="28">
        <f t="shared" si="0"/>
        <v>8.864942881973506E-2</v>
      </c>
      <c r="T66">
        <f>Q66/'App MODELE'!$Q$4*1000</f>
        <v>1.2448939870538374</v>
      </c>
    </row>
    <row r="67" spans="2:22" x14ac:dyDescent="0.2">
      <c r="P67" s="19">
        <v>35096</v>
      </c>
      <c r="Q67">
        <v>3.7800309447282202E-2</v>
      </c>
      <c r="R67" s="73">
        <v>29</v>
      </c>
      <c r="S67" s="28">
        <f t="shared" ref="S67:S130" si="2">Q67/R67/24/3600*1000000</f>
        <v>1.5086330398819523E-2</v>
      </c>
      <c r="T67">
        <f>Q67/'App MODELE'!$Q$4*1000</f>
        <v>0.19818753970157924</v>
      </c>
    </row>
    <row r="68" spans="2:22" x14ac:dyDescent="0.2">
      <c r="P68" s="19">
        <v>35125</v>
      </c>
      <c r="Q68">
        <v>0.21937102662140676</v>
      </c>
      <c r="R68" s="73">
        <v>31</v>
      </c>
      <c r="S68" s="28">
        <f t="shared" si="2"/>
        <v>8.1903758445865726E-2</v>
      </c>
      <c r="T68">
        <f>Q68/'App MODELE'!$Q$4*1000</f>
        <v>1.1501652945074543</v>
      </c>
    </row>
    <row r="69" spans="2:22" x14ac:dyDescent="0.2">
      <c r="P69" s="19">
        <v>35156</v>
      </c>
      <c r="Q69">
        <v>2.3236876616179385E-2</v>
      </c>
      <c r="R69" s="73">
        <v>30</v>
      </c>
      <c r="S69" s="28">
        <f t="shared" si="2"/>
        <v>8.9648443735259979E-3</v>
      </c>
      <c r="T69">
        <f>Q69/'App MODELE'!$Q$4*1000</f>
        <v>0.12183126207822255</v>
      </c>
    </row>
    <row r="70" spans="2:22" x14ac:dyDescent="0.2">
      <c r="P70" s="19">
        <v>35186</v>
      </c>
      <c r="Q70">
        <v>4.0335241441774493E-2</v>
      </c>
      <c r="R70" s="73">
        <v>31</v>
      </c>
      <c r="S70" s="28">
        <f t="shared" si="2"/>
        <v>1.505945394331485E-2</v>
      </c>
      <c r="T70">
        <f>Q70/'App MODELE'!$Q$4*1000</f>
        <v>0.21147822283738529</v>
      </c>
    </row>
    <row r="71" spans="2:22" x14ac:dyDescent="0.2">
      <c r="P71" s="19">
        <v>35217</v>
      </c>
      <c r="Q71">
        <v>0</v>
      </c>
      <c r="R71" s="73">
        <v>30</v>
      </c>
      <c r="S71" s="28">
        <f t="shared" si="2"/>
        <v>0</v>
      </c>
      <c r="T71">
        <f>Q71/'App MODELE'!$Q$4*1000</f>
        <v>0</v>
      </c>
    </row>
    <row r="72" spans="2:22" x14ac:dyDescent="0.2">
      <c r="P72" s="19">
        <v>35247</v>
      </c>
      <c r="Q72">
        <v>0</v>
      </c>
      <c r="R72" s="73">
        <v>31</v>
      </c>
      <c r="S72" s="28">
        <f t="shared" si="2"/>
        <v>0</v>
      </c>
      <c r="T72">
        <f>Q72/'App MODELE'!$Q$4*1000</f>
        <v>0</v>
      </c>
    </row>
    <row r="73" spans="2:22" x14ac:dyDescent="0.2">
      <c r="P73" s="19">
        <v>35278</v>
      </c>
      <c r="Q73">
        <v>0</v>
      </c>
      <c r="R73" s="73">
        <v>31</v>
      </c>
      <c r="S73" s="28">
        <f t="shared" si="2"/>
        <v>0</v>
      </c>
      <c r="T73">
        <f>Q73/'App MODELE'!$Q$4*1000</f>
        <v>0</v>
      </c>
    </row>
    <row r="74" spans="2:22" x14ac:dyDescent="0.2">
      <c r="P74" s="19">
        <v>35309</v>
      </c>
      <c r="Q74">
        <v>0</v>
      </c>
      <c r="R74" s="73">
        <v>30</v>
      </c>
      <c r="S74" s="28">
        <f t="shared" si="2"/>
        <v>0</v>
      </c>
      <c r="T74">
        <f>Q74/'App MODELE'!$Q$4*1000</f>
        <v>0</v>
      </c>
    </row>
    <row r="75" spans="2:22" x14ac:dyDescent="0.2">
      <c r="P75" s="19">
        <v>35339</v>
      </c>
      <c r="Q75">
        <v>0</v>
      </c>
      <c r="R75" s="73">
        <v>31</v>
      </c>
      <c r="S75" s="28">
        <f t="shared" si="2"/>
        <v>0</v>
      </c>
      <c r="T75">
        <f>Q75/'App MODELE'!$Q$4*1000</f>
        <v>0</v>
      </c>
    </row>
    <row r="76" spans="2:22" x14ac:dyDescent="0.2">
      <c r="P76" s="19">
        <v>35370</v>
      </c>
      <c r="Q76">
        <v>0</v>
      </c>
      <c r="R76" s="73">
        <v>30</v>
      </c>
      <c r="S76" s="28">
        <f t="shared" si="2"/>
        <v>0</v>
      </c>
      <c r="T76">
        <f>Q76/'App MODELE'!$Q$4*1000</f>
        <v>0</v>
      </c>
    </row>
    <row r="77" spans="2:22" x14ac:dyDescent="0.2">
      <c r="P77" s="19">
        <v>35400</v>
      </c>
      <c r="Q77">
        <v>0.36264438885913325</v>
      </c>
      <c r="R77" s="73">
        <v>31</v>
      </c>
      <c r="S77" s="28">
        <f t="shared" si="2"/>
        <v>0.13539590384525585</v>
      </c>
      <c r="T77">
        <f>Q77/'App MODELE'!$Q$4*1000</f>
        <v>1.9013494933106134</v>
      </c>
    </row>
    <row r="78" spans="2:22" x14ac:dyDescent="0.2">
      <c r="P78" s="19">
        <v>35431</v>
      </c>
      <c r="Q78">
        <v>1.4535598283712303</v>
      </c>
      <c r="R78" s="73">
        <v>31</v>
      </c>
      <c r="S78" s="28">
        <f t="shared" si="2"/>
        <v>0.54269706853764565</v>
      </c>
      <c r="T78">
        <f>Q78/'App MODELE'!$Q$4*1000</f>
        <v>7.6210340710492863</v>
      </c>
    </row>
    <row r="79" spans="2:22" x14ac:dyDescent="0.2">
      <c r="P79" s="19">
        <v>35462</v>
      </c>
      <c r="Q79">
        <v>0.44679419016649524</v>
      </c>
      <c r="R79" s="73">
        <v>28</v>
      </c>
      <c r="S79" s="28">
        <f t="shared" si="2"/>
        <v>0.18468675188760553</v>
      </c>
      <c r="T79">
        <f>Q79/'App MODELE'!$Q$4*1000</f>
        <v>2.3425480530933536</v>
      </c>
    </row>
    <row r="80" spans="2:22" x14ac:dyDescent="0.2">
      <c r="P80" s="19">
        <v>35490</v>
      </c>
      <c r="Q80">
        <v>3.434584329792504E-2</v>
      </c>
      <c r="R80" s="73">
        <v>31</v>
      </c>
      <c r="S80" s="28">
        <f t="shared" si="2"/>
        <v>1.2823268853765321E-2</v>
      </c>
      <c r="T80">
        <f>Q80/'App MODELE'!$Q$4*1000</f>
        <v>0.18007572640866693</v>
      </c>
    </row>
    <row r="81" spans="16:20" x14ac:dyDescent="0.2">
      <c r="P81" s="19">
        <v>35521</v>
      </c>
      <c r="Q81">
        <v>0.15840839738131271</v>
      </c>
      <c r="R81" s="73">
        <v>30</v>
      </c>
      <c r="S81" s="28">
        <f t="shared" si="2"/>
        <v>6.1114350841555823E-2</v>
      </c>
      <c r="T81">
        <f>Q81/'App MODELE'!$Q$4*1000</f>
        <v>0.83053739517282399</v>
      </c>
    </row>
    <row r="82" spans="16:20" x14ac:dyDescent="0.2">
      <c r="P82" s="19">
        <v>35551</v>
      </c>
      <c r="Q82">
        <v>3.7154150311431197E-2</v>
      </c>
      <c r="R82" s="73">
        <v>31</v>
      </c>
      <c r="S82" s="28">
        <f t="shared" si="2"/>
        <v>1.3871770576251195E-2</v>
      </c>
      <c r="T82">
        <f>Q82/'App MODELE'!$Q$4*1000</f>
        <v>0.19479971851009908</v>
      </c>
    </row>
    <row r="83" spans="16:20" x14ac:dyDescent="0.2">
      <c r="P83" s="19">
        <v>35582</v>
      </c>
      <c r="Q83">
        <v>1.4911364673484099E-3</v>
      </c>
      <c r="R83" s="73">
        <v>30</v>
      </c>
      <c r="S83" s="28">
        <f t="shared" si="2"/>
        <v>5.7528413092145447E-4</v>
      </c>
      <c r="T83">
        <f>Q83/'App MODELE'!$Q$4*1000</f>
        <v>7.8180489034153523E-3</v>
      </c>
    </row>
    <row r="84" spans="16:20" x14ac:dyDescent="0.2">
      <c r="P84" s="19">
        <v>35612</v>
      </c>
      <c r="Q84">
        <v>0</v>
      </c>
      <c r="R84" s="73">
        <v>31</v>
      </c>
      <c r="S84" s="28">
        <f t="shared" si="2"/>
        <v>0</v>
      </c>
      <c r="T84">
        <f>Q84/'App MODELE'!$Q$4*1000</f>
        <v>0</v>
      </c>
    </row>
    <row r="85" spans="16:20" x14ac:dyDescent="0.2">
      <c r="P85" s="19">
        <v>35643</v>
      </c>
      <c r="Q85">
        <v>0</v>
      </c>
      <c r="R85" s="73">
        <v>31</v>
      </c>
      <c r="S85" s="28">
        <f t="shared" si="2"/>
        <v>0</v>
      </c>
      <c r="T85">
        <f>Q85/'App MODELE'!$Q$4*1000</f>
        <v>0</v>
      </c>
    </row>
    <row r="86" spans="16:20" x14ac:dyDescent="0.2">
      <c r="P86" s="19">
        <v>35674</v>
      </c>
      <c r="Q86">
        <v>0</v>
      </c>
      <c r="R86" s="73">
        <v>30</v>
      </c>
      <c r="S86" s="28">
        <f t="shared" si="2"/>
        <v>0</v>
      </c>
      <c r="T86">
        <f>Q86/'App MODELE'!$Q$4*1000</f>
        <v>0</v>
      </c>
    </row>
    <row r="87" spans="16:20" x14ac:dyDescent="0.2">
      <c r="P87" s="19">
        <v>35704</v>
      </c>
      <c r="Q87">
        <v>3.2109138596902412E-2</v>
      </c>
      <c r="R87" s="73">
        <v>31</v>
      </c>
      <c r="S87" s="28">
        <f t="shared" si="2"/>
        <v>1.1988178986298689E-2</v>
      </c>
      <c r="T87">
        <f>Q87/'App MODELE'!$Q$4*1000</f>
        <v>0.16834865305354382</v>
      </c>
    </row>
    <row r="88" spans="16:20" x14ac:dyDescent="0.2">
      <c r="P88" s="19">
        <v>35735</v>
      </c>
      <c r="Q88">
        <v>4.5479662254126488E-2</v>
      </c>
      <c r="R88" s="73">
        <v>30</v>
      </c>
      <c r="S88" s="28">
        <f t="shared" si="2"/>
        <v>1.7546165993104355E-2</v>
      </c>
      <c r="T88">
        <f>Q88/'App MODELE'!$Q$4*1000</f>
        <v>0.23845049155416814</v>
      </c>
    </row>
    <row r="89" spans="16:20" x14ac:dyDescent="0.2">
      <c r="P89" s="19">
        <v>35765</v>
      </c>
      <c r="Q89">
        <v>6.7076288756222652E-2</v>
      </c>
      <c r="R89" s="73">
        <v>31</v>
      </c>
      <c r="S89" s="28">
        <f t="shared" si="2"/>
        <v>2.5043417247693642E-2</v>
      </c>
      <c r="T89">
        <f>Q89/'App MODELE'!$Q$4*1000</f>
        <v>0.35168189983863396</v>
      </c>
    </row>
    <row r="90" spans="16:20" x14ac:dyDescent="0.2">
      <c r="P90" s="19">
        <v>35796</v>
      </c>
      <c r="Q90">
        <v>7.2643198234323386E-2</v>
      </c>
      <c r="R90" s="73">
        <v>31</v>
      </c>
      <c r="S90" s="28">
        <f t="shared" si="2"/>
        <v>2.7121863140055026E-2</v>
      </c>
      <c r="T90">
        <f>Q90/'App MODELE'!$Q$4*1000</f>
        <v>0.38086928241138462</v>
      </c>
    </row>
    <row r="91" spans="16:20" x14ac:dyDescent="0.2">
      <c r="P91" s="19">
        <v>35827</v>
      </c>
      <c r="Q91">
        <v>0.33118140939808177</v>
      </c>
      <c r="R91" s="73">
        <v>28</v>
      </c>
      <c r="S91" s="28">
        <f t="shared" si="2"/>
        <v>0.13689707729748751</v>
      </c>
      <c r="T91">
        <f>Q91/'App MODELE'!$Q$4*1000</f>
        <v>1.7363886614485493</v>
      </c>
    </row>
    <row r="92" spans="16:20" x14ac:dyDescent="0.2">
      <c r="P92" s="19">
        <v>35855</v>
      </c>
      <c r="Q92">
        <v>8.673443785076583E-3</v>
      </c>
      <c r="R92" s="73">
        <v>31</v>
      </c>
      <c r="S92" s="28">
        <f t="shared" si="2"/>
        <v>3.2382929305094766E-3</v>
      </c>
      <c r="T92">
        <f>Q92/'App MODELE'!$Q$4*1000</f>
        <v>4.5474984454865953E-2</v>
      </c>
    </row>
    <row r="93" spans="16:20" x14ac:dyDescent="0.2">
      <c r="P93" s="19">
        <v>35886</v>
      </c>
      <c r="Q93">
        <v>1.3271114559400851E-2</v>
      </c>
      <c r="R93" s="73">
        <v>30</v>
      </c>
      <c r="S93" s="28">
        <f t="shared" si="2"/>
        <v>5.1200287652009447E-3</v>
      </c>
      <c r="T93">
        <f>Q93/'App MODELE'!$Q$4*1000</f>
        <v>6.9580635240396649E-2</v>
      </c>
    </row>
    <row r="94" spans="16:20" x14ac:dyDescent="0.2">
      <c r="P94" s="19">
        <v>35916</v>
      </c>
      <c r="Q94">
        <v>2.6094888178597182E-2</v>
      </c>
      <c r="R94" s="73">
        <v>31</v>
      </c>
      <c r="S94" s="28">
        <f t="shared" si="2"/>
        <v>9.7427151204439889E-3</v>
      </c>
      <c r="T94">
        <f>Q94/'App MODELE'!$Q$4*1000</f>
        <v>0.13681585580976868</v>
      </c>
    </row>
    <row r="95" spans="16:20" x14ac:dyDescent="0.2">
      <c r="P95" s="19">
        <v>35947</v>
      </c>
      <c r="Q95">
        <v>5.7160231248355709E-4</v>
      </c>
      <c r="R95" s="73">
        <v>30</v>
      </c>
      <c r="S95" s="28">
        <f t="shared" si="2"/>
        <v>2.2052558351989086E-4</v>
      </c>
      <c r="T95">
        <f>Q95/'App MODELE'!$Q$4*1000</f>
        <v>2.9969187463092179E-3</v>
      </c>
    </row>
    <row r="96" spans="16:20" x14ac:dyDescent="0.2">
      <c r="P96" s="19">
        <v>35977</v>
      </c>
      <c r="Q96">
        <v>0</v>
      </c>
      <c r="R96" s="73">
        <v>31</v>
      </c>
      <c r="S96" s="28">
        <f t="shared" si="2"/>
        <v>0</v>
      </c>
      <c r="T96">
        <f>Q96/'App MODELE'!$Q$4*1000</f>
        <v>0</v>
      </c>
    </row>
    <row r="97" spans="16:20" x14ac:dyDescent="0.2">
      <c r="P97" s="19">
        <v>36008</v>
      </c>
      <c r="Q97">
        <v>0</v>
      </c>
      <c r="R97" s="73">
        <v>31</v>
      </c>
      <c r="S97" s="28">
        <f t="shared" si="2"/>
        <v>0</v>
      </c>
      <c r="T97">
        <f>Q97/'App MODELE'!$Q$4*1000</f>
        <v>0</v>
      </c>
    </row>
    <row r="98" spans="16:20" x14ac:dyDescent="0.2">
      <c r="P98" s="19">
        <v>36039</v>
      </c>
      <c r="Q98">
        <v>0</v>
      </c>
      <c r="R98" s="73">
        <v>30</v>
      </c>
      <c r="S98" s="28">
        <f t="shared" si="2"/>
        <v>0</v>
      </c>
      <c r="T98">
        <f>Q98/'App MODELE'!$Q$4*1000</f>
        <v>0</v>
      </c>
    </row>
    <row r="99" spans="16:20" x14ac:dyDescent="0.2">
      <c r="P99" s="19">
        <v>36069</v>
      </c>
      <c r="Q99">
        <v>0</v>
      </c>
      <c r="R99" s="73">
        <v>31</v>
      </c>
      <c r="S99" s="28">
        <f t="shared" si="2"/>
        <v>0</v>
      </c>
      <c r="T99">
        <f>Q99/'App MODELE'!$Q$4*1000</f>
        <v>0</v>
      </c>
    </row>
    <row r="100" spans="16:20" x14ac:dyDescent="0.2">
      <c r="P100" s="19">
        <v>36100</v>
      </c>
      <c r="Q100">
        <v>0</v>
      </c>
      <c r="R100" s="73">
        <v>30</v>
      </c>
      <c r="S100" s="28">
        <f t="shared" si="2"/>
        <v>0</v>
      </c>
      <c r="T100">
        <f>Q100/'App MODELE'!$Q$4*1000</f>
        <v>0</v>
      </c>
    </row>
    <row r="101" spans="16:20" x14ac:dyDescent="0.2">
      <c r="P101" s="19">
        <v>36130</v>
      </c>
      <c r="Q101">
        <v>0</v>
      </c>
      <c r="R101" s="73">
        <v>31</v>
      </c>
      <c r="S101" s="28">
        <f t="shared" si="2"/>
        <v>0</v>
      </c>
      <c r="T101">
        <f>Q101/'App MODELE'!$Q$4*1000</f>
        <v>0</v>
      </c>
    </row>
    <row r="102" spans="16:20" x14ac:dyDescent="0.2">
      <c r="P102" s="19">
        <v>36161</v>
      </c>
      <c r="Q102">
        <v>0</v>
      </c>
      <c r="R102" s="73">
        <v>31</v>
      </c>
      <c r="S102" s="28">
        <f t="shared" si="2"/>
        <v>0</v>
      </c>
      <c r="T102">
        <f>Q102/'App MODELE'!$Q$4*1000</f>
        <v>0</v>
      </c>
    </row>
    <row r="103" spans="16:20" x14ac:dyDescent="0.2">
      <c r="P103" s="19">
        <v>36192</v>
      </c>
      <c r="Q103">
        <v>0</v>
      </c>
      <c r="R103" s="73">
        <v>28</v>
      </c>
      <c r="S103" s="28">
        <f t="shared" si="2"/>
        <v>0</v>
      </c>
      <c r="T103">
        <f>Q103/'App MODELE'!$Q$4*1000</f>
        <v>0</v>
      </c>
    </row>
    <row r="104" spans="16:20" x14ac:dyDescent="0.2">
      <c r="P104" s="19">
        <v>36220</v>
      </c>
      <c r="Q104">
        <v>0</v>
      </c>
      <c r="R104" s="73">
        <v>31</v>
      </c>
      <c r="S104" s="28">
        <f t="shared" si="2"/>
        <v>0</v>
      </c>
      <c r="T104">
        <f>Q104/'App MODELE'!$Q$4*1000</f>
        <v>0</v>
      </c>
    </row>
    <row r="105" spans="16:20" x14ac:dyDescent="0.2">
      <c r="P105" s="19">
        <v>36251</v>
      </c>
      <c r="Q105">
        <v>0</v>
      </c>
      <c r="R105" s="73">
        <v>30</v>
      </c>
      <c r="S105" s="28">
        <f t="shared" si="2"/>
        <v>0</v>
      </c>
      <c r="T105">
        <f>Q105/'App MODELE'!$Q$4*1000</f>
        <v>0</v>
      </c>
    </row>
    <row r="106" spans="16:20" x14ac:dyDescent="0.2">
      <c r="P106" s="19">
        <v>36281</v>
      </c>
      <c r="Q106">
        <v>0</v>
      </c>
      <c r="R106" s="73">
        <v>31</v>
      </c>
      <c r="S106" s="28">
        <f t="shared" si="2"/>
        <v>0</v>
      </c>
      <c r="T106">
        <f>Q106/'App MODELE'!$Q$4*1000</f>
        <v>0</v>
      </c>
    </row>
    <row r="107" spans="16:20" x14ac:dyDescent="0.2">
      <c r="P107" s="19">
        <v>36312</v>
      </c>
      <c r="Q107">
        <v>0</v>
      </c>
      <c r="R107" s="73">
        <v>30</v>
      </c>
      <c r="S107" s="28">
        <f t="shared" si="2"/>
        <v>0</v>
      </c>
      <c r="T107">
        <f>Q107/'App MODELE'!$Q$4*1000</f>
        <v>0</v>
      </c>
    </row>
    <row r="108" spans="16:20" x14ac:dyDescent="0.2">
      <c r="P108" s="19">
        <v>36342</v>
      </c>
      <c r="Q108">
        <v>0</v>
      </c>
      <c r="R108" s="73">
        <v>31</v>
      </c>
      <c r="S108" s="28">
        <f t="shared" si="2"/>
        <v>0</v>
      </c>
      <c r="T108">
        <f>Q108/'App MODELE'!$Q$4*1000</f>
        <v>0</v>
      </c>
    </row>
    <row r="109" spans="16:20" x14ac:dyDescent="0.2">
      <c r="P109" s="19">
        <v>36373</v>
      </c>
      <c r="Q109">
        <v>0</v>
      </c>
      <c r="R109" s="73">
        <v>31</v>
      </c>
      <c r="S109" s="28">
        <f t="shared" si="2"/>
        <v>0</v>
      </c>
      <c r="T109">
        <f>Q109/'App MODELE'!$Q$4*1000</f>
        <v>0</v>
      </c>
    </row>
    <row r="110" spans="16:20" x14ac:dyDescent="0.2">
      <c r="P110" s="19">
        <v>36404</v>
      </c>
      <c r="Q110">
        <v>0</v>
      </c>
      <c r="R110" s="73">
        <v>30</v>
      </c>
      <c r="S110" s="28">
        <f t="shared" si="2"/>
        <v>0</v>
      </c>
      <c r="T110">
        <f>Q110/'App MODELE'!$Q$4*1000</f>
        <v>0</v>
      </c>
    </row>
    <row r="111" spans="16:20" x14ac:dyDescent="0.2">
      <c r="P111" s="19">
        <v>36434</v>
      </c>
      <c r="Q111">
        <v>0</v>
      </c>
      <c r="R111" s="73">
        <v>31</v>
      </c>
      <c r="S111" s="28">
        <f t="shared" si="2"/>
        <v>0</v>
      </c>
      <c r="T111">
        <f>Q111/'App MODELE'!$Q$4*1000</f>
        <v>0</v>
      </c>
    </row>
    <row r="112" spans="16:20" x14ac:dyDescent="0.2">
      <c r="P112" s="19">
        <v>36465</v>
      </c>
      <c r="Q112">
        <v>0</v>
      </c>
      <c r="R112" s="73">
        <v>30</v>
      </c>
      <c r="S112" s="28">
        <f t="shared" si="2"/>
        <v>0</v>
      </c>
      <c r="T112">
        <f>Q112/'App MODELE'!$Q$4*1000</f>
        <v>0</v>
      </c>
    </row>
    <row r="113" spans="16:20" x14ac:dyDescent="0.2">
      <c r="P113" s="19">
        <v>36495</v>
      </c>
      <c r="Q113">
        <v>0</v>
      </c>
      <c r="R113" s="73">
        <v>31</v>
      </c>
      <c r="S113" s="28">
        <f t="shared" si="2"/>
        <v>0</v>
      </c>
      <c r="T113">
        <f>Q113/'App MODELE'!$Q$4*1000</f>
        <v>0</v>
      </c>
    </row>
    <row r="114" spans="16:20" x14ac:dyDescent="0.2">
      <c r="P114" s="19">
        <v>36526</v>
      </c>
      <c r="Q114">
        <v>0</v>
      </c>
      <c r="R114" s="73">
        <v>31</v>
      </c>
      <c r="S114" s="28">
        <f t="shared" si="2"/>
        <v>0</v>
      </c>
      <c r="T114">
        <f>Q114/'App MODELE'!$Q$4*1000</f>
        <v>0</v>
      </c>
    </row>
    <row r="115" spans="16:20" x14ac:dyDescent="0.2">
      <c r="P115" s="19">
        <v>36557</v>
      </c>
      <c r="Q115">
        <v>0</v>
      </c>
      <c r="R115" s="73">
        <v>29</v>
      </c>
      <c r="S115" s="28">
        <f t="shared" si="2"/>
        <v>0</v>
      </c>
      <c r="T115">
        <f>Q115/'App MODELE'!$Q$4*1000</f>
        <v>0</v>
      </c>
    </row>
    <row r="116" spans="16:20" x14ac:dyDescent="0.2">
      <c r="P116" s="19">
        <v>36586</v>
      </c>
      <c r="Q116">
        <v>0</v>
      </c>
      <c r="R116" s="73">
        <v>31</v>
      </c>
      <c r="S116" s="28">
        <f t="shared" si="2"/>
        <v>0</v>
      </c>
      <c r="T116">
        <f>Q116/'App MODELE'!$Q$4*1000</f>
        <v>0</v>
      </c>
    </row>
    <row r="117" spans="16:20" x14ac:dyDescent="0.2">
      <c r="P117" s="19">
        <v>36617</v>
      </c>
      <c r="Q117">
        <v>0</v>
      </c>
      <c r="R117" s="73">
        <v>30</v>
      </c>
      <c r="S117" s="28">
        <f t="shared" si="2"/>
        <v>0</v>
      </c>
      <c r="T117">
        <f>Q117/'App MODELE'!$Q$4*1000</f>
        <v>0</v>
      </c>
    </row>
    <row r="118" spans="16:20" x14ac:dyDescent="0.2">
      <c r="P118" s="19">
        <v>36647</v>
      </c>
      <c r="Q118">
        <v>0</v>
      </c>
      <c r="R118" s="73">
        <v>31</v>
      </c>
      <c r="S118" s="28">
        <f t="shared" si="2"/>
        <v>0</v>
      </c>
      <c r="T118">
        <f>Q118/'App MODELE'!$Q$4*1000</f>
        <v>0</v>
      </c>
    </row>
    <row r="119" spans="16:20" x14ac:dyDescent="0.2">
      <c r="P119" s="19">
        <v>36678</v>
      </c>
      <c r="Q119">
        <v>0</v>
      </c>
      <c r="R119" s="73">
        <v>30</v>
      </c>
      <c r="S119" s="28">
        <f t="shared" si="2"/>
        <v>0</v>
      </c>
      <c r="T119">
        <f>Q119/'App MODELE'!$Q$4*1000</f>
        <v>0</v>
      </c>
    </row>
    <row r="120" spans="16:20" x14ac:dyDescent="0.2">
      <c r="P120" s="19">
        <v>36708</v>
      </c>
      <c r="Q120">
        <v>0</v>
      </c>
      <c r="R120" s="73">
        <v>31</v>
      </c>
      <c r="S120" s="28">
        <f t="shared" si="2"/>
        <v>0</v>
      </c>
      <c r="T120">
        <f>Q120/'App MODELE'!$Q$4*1000</f>
        <v>0</v>
      </c>
    </row>
    <row r="121" spans="16:20" x14ac:dyDescent="0.2">
      <c r="P121" s="19">
        <v>36739</v>
      </c>
      <c r="Q121">
        <v>0</v>
      </c>
      <c r="R121" s="73">
        <v>31</v>
      </c>
      <c r="S121" s="28">
        <f t="shared" si="2"/>
        <v>0</v>
      </c>
      <c r="T121">
        <f>Q121/'App MODELE'!$Q$4*1000</f>
        <v>0</v>
      </c>
    </row>
    <row r="122" spans="16:20" x14ac:dyDescent="0.2">
      <c r="P122" s="19">
        <v>36770</v>
      </c>
      <c r="Q122">
        <v>0</v>
      </c>
      <c r="R122" s="73">
        <v>30</v>
      </c>
      <c r="S122" s="28">
        <f t="shared" si="2"/>
        <v>0</v>
      </c>
      <c r="T122">
        <f>Q122/'App MODELE'!$Q$4*1000</f>
        <v>0</v>
      </c>
    </row>
    <row r="123" spans="16:20" x14ac:dyDescent="0.2">
      <c r="P123" s="19">
        <v>36800</v>
      </c>
      <c r="Q123">
        <v>0</v>
      </c>
      <c r="R123" s="73">
        <v>31</v>
      </c>
      <c r="S123" s="28">
        <f t="shared" si="2"/>
        <v>0</v>
      </c>
      <c r="T123">
        <f>Q123/'App MODELE'!$Q$4*1000</f>
        <v>0</v>
      </c>
    </row>
    <row r="124" spans="16:20" x14ac:dyDescent="0.2">
      <c r="P124" s="19">
        <v>36831</v>
      </c>
      <c r="Q124">
        <v>0</v>
      </c>
      <c r="R124" s="73">
        <v>30</v>
      </c>
      <c r="S124" s="28">
        <f t="shared" si="2"/>
        <v>0</v>
      </c>
      <c r="T124">
        <f>Q124/'App MODELE'!$Q$4*1000</f>
        <v>0</v>
      </c>
    </row>
    <row r="125" spans="16:20" x14ac:dyDescent="0.2">
      <c r="P125" s="19">
        <v>36861</v>
      </c>
      <c r="Q125">
        <v>0.86003780981765099</v>
      </c>
      <c r="R125" s="73">
        <v>31</v>
      </c>
      <c r="S125" s="28">
        <f t="shared" si="2"/>
        <v>0.32110133281722336</v>
      </c>
      <c r="T125">
        <f>Q125/'App MODELE'!$Q$4*1000</f>
        <v>4.5091900058598604</v>
      </c>
    </row>
    <row r="126" spans="16:20" x14ac:dyDescent="0.2">
      <c r="P126" s="19">
        <v>36892</v>
      </c>
      <c r="Q126">
        <v>0.18450328555990991</v>
      </c>
      <c r="R126" s="73">
        <v>31</v>
      </c>
      <c r="S126" s="28">
        <f t="shared" si="2"/>
        <v>6.8885635289691563E-2</v>
      </c>
      <c r="T126">
        <f>Q126/'App MODELE'!$Q$4*1000</f>
        <v>0.96735325098259284</v>
      </c>
    </row>
    <row r="127" spans="16:20" x14ac:dyDescent="0.2">
      <c r="P127" s="19">
        <v>36923</v>
      </c>
      <c r="Q127">
        <v>0</v>
      </c>
      <c r="R127" s="73">
        <v>28</v>
      </c>
      <c r="S127" s="28">
        <f t="shared" si="2"/>
        <v>0</v>
      </c>
      <c r="T127">
        <f>Q127/'App MODELE'!$Q$4*1000</f>
        <v>0</v>
      </c>
    </row>
    <row r="128" spans="16:20" x14ac:dyDescent="0.2">
      <c r="P128" s="19">
        <v>36951</v>
      </c>
      <c r="Q128">
        <v>0</v>
      </c>
      <c r="R128" s="73">
        <v>31</v>
      </c>
      <c r="S128" s="28">
        <f t="shared" si="2"/>
        <v>0</v>
      </c>
      <c r="T128">
        <f>Q128/'App MODELE'!$Q$4*1000</f>
        <v>0</v>
      </c>
    </row>
    <row r="129" spans="16:20" x14ac:dyDescent="0.2">
      <c r="P129" s="19">
        <v>36982</v>
      </c>
      <c r="Q129">
        <v>0</v>
      </c>
      <c r="R129" s="73">
        <v>30</v>
      </c>
      <c r="S129" s="28">
        <f t="shared" si="2"/>
        <v>0</v>
      </c>
      <c r="T129">
        <f>Q129/'App MODELE'!$Q$4*1000</f>
        <v>0</v>
      </c>
    </row>
    <row r="130" spans="16:20" x14ac:dyDescent="0.2">
      <c r="P130" s="19">
        <v>37012</v>
      </c>
      <c r="Q130">
        <v>0</v>
      </c>
      <c r="R130" s="73">
        <v>31</v>
      </c>
      <c r="S130" s="28">
        <f t="shared" si="2"/>
        <v>0</v>
      </c>
      <c r="T130">
        <f>Q130/'App MODELE'!$Q$4*1000</f>
        <v>0</v>
      </c>
    </row>
    <row r="131" spans="16:20" x14ac:dyDescent="0.2">
      <c r="P131" s="19">
        <v>37043</v>
      </c>
      <c r="Q131">
        <v>0</v>
      </c>
      <c r="R131" s="73">
        <v>30</v>
      </c>
      <c r="S131" s="28">
        <f t="shared" ref="S131:S194" si="3">Q131/R131/24/3600*1000000</f>
        <v>0</v>
      </c>
      <c r="T131">
        <f>Q131/'App MODELE'!$Q$4*1000</f>
        <v>0</v>
      </c>
    </row>
    <row r="132" spans="16:20" x14ac:dyDescent="0.2">
      <c r="P132" s="19">
        <v>37073</v>
      </c>
      <c r="Q132">
        <v>0</v>
      </c>
      <c r="R132" s="73">
        <v>31</v>
      </c>
      <c r="S132" s="28">
        <f t="shared" si="3"/>
        <v>0</v>
      </c>
      <c r="T132">
        <f>Q132/'App MODELE'!$Q$4*1000</f>
        <v>0</v>
      </c>
    </row>
    <row r="133" spans="16:20" x14ac:dyDescent="0.2">
      <c r="P133" s="19">
        <v>37104</v>
      </c>
      <c r="Q133">
        <v>0</v>
      </c>
      <c r="R133" s="73">
        <v>31</v>
      </c>
      <c r="S133" s="28">
        <f t="shared" si="3"/>
        <v>0</v>
      </c>
      <c r="T133">
        <f>Q133/'App MODELE'!$Q$4*1000</f>
        <v>0</v>
      </c>
    </row>
    <row r="134" spans="16:20" x14ac:dyDescent="0.2">
      <c r="P134" s="19">
        <v>37135</v>
      </c>
      <c r="Q134">
        <v>0</v>
      </c>
      <c r="R134" s="73">
        <v>30</v>
      </c>
      <c r="S134" s="28">
        <f t="shared" si="3"/>
        <v>0</v>
      </c>
      <c r="T134">
        <f>Q134/'App MODELE'!$Q$4*1000</f>
        <v>0</v>
      </c>
    </row>
    <row r="135" spans="16:20" x14ac:dyDescent="0.2">
      <c r="P135" s="19">
        <v>37165</v>
      </c>
      <c r="Q135">
        <v>0</v>
      </c>
      <c r="R135" s="73">
        <v>31</v>
      </c>
      <c r="S135" s="28">
        <f t="shared" si="3"/>
        <v>0</v>
      </c>
      <c r="T135">
        <f>Q135/'App MODELE'!$Q$4*1000</f>
        <v>0</v>
      </c>
    </row>
    <row r="136" spans="16:20" x14ac:dyDescent="0.2">
      <c r="P136" s="19">
        <v>37196</v>
      </c>
      <c r="Q136">
        <v>0</v>
      </c>
      <c r="R136" s="73">
        <v>30</v>
      </c>
      <c r="S136" s="28">
        <f t="shared" si="3"/>
        <v>0</v>
      </c>
      <c r="T136">
        <f>Q136/'App MODELE'!$Q$4*1000</f>
        <v>0</v>
      </c>
    </row>
    <row r="137" spans="16:20" x14ac:dyDescent="0.2">
      <c r="P137" s="19">
        <v>37226</v>
      </c>
      <c r="Q137">
        <v>1.2352325972769671</v>
      </c>
      <c r="R137" s="73">
        <v>31</v>
      </c>
      <c r="S137" s="28">
        <f t="shared" si="3"/>
        <v>0.46118301869659761</v>
      </c>
      <c r="T137">
        <f>Q137/'App MODELE'!$Q$4*1000</f>
        <v>6.4763414107742214</v>
      </c>
    </row>
    <row r="138" spans="16:20" x14ac:dyDescent="0.2">
      <c r="P138" s="19">
        <v>37257</v>
      </c>
      <c r="Q138">
        <v>1.7396592119064784E-4</v>
      </c>
      <c r="R138" s="73">
        <v>31</v>
      </c>
      <c r="S138" s="28">
        <f t="shared" si="3"/>
        <v>6.4951434136293248E-5</v>
      </c>
      <c r="T138">
        <f>Q138/'App MODELE'!$Q$4*1000</f>
        <v>9.1210570539845782E-4</v>
      </c>
    </row>
    <row r="139" spans="16:20" x14ac:dyDescent="0.2">
      <c r="P139" s="19">
        <v>37288</v>
      </c>
      <c r="Q139">
        <v>0</v>
      </c>
      <c r="R139" s="73">
        <v>28</v>
      </c>
      <c r="S139" s="28">
        <f t="shared" si="3"/>
        <v>0</v>
      </c>
      <c r="T139">
        <f>Q139/'App MODELE'!$Q$4*1000</f>
        <v>0</v>
      </c>
    </row>
    <row r="140" spans="16:20" x14ac:dyDescent="0.2">
      <c r="P140" s="19">
        <v>37316</v>
      </c>
      <c r="Q140">
        <v>0</v>
      </c>
      <c r="R140" s="73">
        <v>31</v>
      </c>
      <c r="S140" s="28">
        <f t="shared" si="3"/>
        <v>0</v>
      </c>
      <c r="T140">
        <f>Q140/'App MODELE'!$Q$4*1000</f>
        <v>0</v>
      </c>
    </row>
    <row r="141" spans="16:20" x14ac:dyDescent="0.2">
      <c r="P141" s="19">
        <v>37347</v>
      </c>
      <c r="Q141">
        <v>0</v>
      </c>
      <c r="R141" s="73">
        <v>30</v>
      </c>
      <c r="S141" s="28">
        <f t="shared" si="3"/>
        <v>0</v>
      </c>
      <c r="T141">
        <f>Q141/'App MODELE'!$Q$4*1000</f>
        <v>0</v>
      </c>
    </row>
    <row r="142" spans="16:20" x14ac:dyDescent="0.2">
      <c r="P142" s="19">
        <v>37377</v>
      </c>
      <c r="Q142">
        <v>0</v>
      </c>
      <c r="R142" s="73">
        <v>31</v>
      </c>
      <c r="S142" s="28">
        <f t="shared" si="3"/>
        <v>0</v>
      </c>
      <c r="T142">
        <f>Q142/'App MODELE'!$Q$4*1000</f>
        <v>0</v>
      </c>
    </row>
    <row r="143" spans="16:20" x14ac:dyDescent="0.2">
      <c r="P143" s="19">
        <v>37408</v>
      </c>
      <c r="Q143">
        <v>0</v>
      </c>
      <c r="R143" s="73">
        <v>30</v>
      </c>
      <c r="S143" s="28">
        <f t="shared" si="3"/>
        <v>0</v>
      </c>
      <c r="T143">
        <f>Q143/'App MODELE'!$Q$4*1000</f>
        <v>0</v>
      </c>
    </row>
    <row r="144" spans="16:20" x14ac:dyDescent="0.2">
      <c r="P144" s="19">
        <v>37438</v>
      </c>
      <c r="Q144">
        <v>0</v>
      </c>
      <c r="R144" s="73">
        <v>31</v>
      </c>
      <c r="S144" s="28">
        <f t="shared" si="3"/>
        <v>0</v>
      </c>
      <c r="T144">
        <f>Q144/'App MODELE'!$Q$4*1000</f>
        <v>0</v>
      </c>
    </row>
    <row r="145" spans="16:20" x14ac:dyDescent="0.2">
      <c r="P145" s="19">
        <v>37469</v>
      </c>
      <c r="Q145">
        <v>0</v>
      </c>
      <c r="R145" s="73">
        <v>31</v>
      </c>
      <c r="S145" s="28">
        <f t="shared" si="3"/>
        <v>0</v>
      </c>
      <c r="T145">
        <f>Q145/'App MODELE'!$Q$4*1000</f>
        <v>0</v>
      </c>
    </row>
    <row r="146" spans="16:20" x14ac:dyDescent="0.2">
      <c r="P146" s="19">
        <v>37500</v>
      </c>
      <c r="Q146">
        <v>0</v>
      </c>
      <c r="R146" s="73">
        <v>30</v>
      </c>
      <c r="S146" s="28">
        <f t="shared" si="3"/>
        <v>0</v>
      </c>
      <c r="T146">
        <f>Q146/'App MODELE'!$Q$4*1000</f>
        <v>0</v>
      </c>
    </row>
    <row r="147" spans="16:20" x14ac:dyDescent="0.2">
      <c r="P147" s="19">
        <v>37530</v>
      </c>
      <c r="Q147">
        <v>9.8166484100436959E-3</v>
      </c>
      <c r="R147" s="73">
        <v>31</v>
      </c>
      <c r="S147" s="28">
        <f t="shared" si="3"/>
        <v>3.6651166405479749E-3</v>
      </c>
      <c r="T147">
        <f>Q147/'App MODELE'!$Q$4*1000</f>
        <v>5.1468821947484381E-2</v>
      </c>
    </row>
    <row r="148" spans="16:20" x14ac:dyDescent="0.2">
      <c r="P148" s="19">
        <v>37561</v>
      </c>
      <c r="Q148">
        <v>10.869142233247119</v>
      </c>
      <c r="R148" s="73">
        <v>30</v>
      </c>
      <c r="S148" s="28">
        <f t="shared" si="3"/>
        <v>4.1933419109749686</v>
      </c>
      <c r="T148">
        <f>Q148/'App MODELE'!$Q$4*1000</f>
        <v>56.987061465145075</v>
      </c>
    </row>
    <row r="149" spans="16:20" x14ac:dyDescent="0.2">
      <c r="P149" s="19">
        <v>37591</v>
      </c>
      <c r="Q149">
        <v>0</v>
      </c>
      <c r="R149" s="73">
        <v>31</v>
      </c>
      <c r="S149" s="28">
        <f t="shared" si="3"/>
        <v>0</v>
      </c>
      <c r="T149">
        <f>Q149/'App MODELE'!$Q$4*1000</f>
        <v>0</v>
      </c>
    </row>
    <row r="150" spans="16:20" x14ac:dyDescent="0.2">
      <c r="P150" s="19">
        <v>37622</v>
      </c>
      <c r="Q150">
        <v>0</v>
      </c>
      <c r="R150" s="73">
        <v>31</v>
      </c>
      <c r="S150" s="28">
        <f t="shared" si="3"/>
        <v>0</v>
      </c>
      <c r="T150">
        <f>Q150/'App MODELE'!$Q$4*1000</f>
        <v>0</v>
      </c>
    </row>
    <row r="151" spans="16:20" x14ac:dyDescent="0.2">
      <c r="P151" s="19">
        <v>37653</v>
      </c>
      <c r="Q151">
        <v>0</v>
      </c>
      <c r="R151" s="73">
        <v>28</v>
      </c>
      <c r="S151" s="28">
        <f t="shared" si="3"/>
        <v>0</v>
      </c>
      <c r="T151">
        <f>Q151/'App MODELE'!$Q$4*1000</f>
        <v>0</v>
      </c>
    </row>
    <row r="152" spans="16:20" x14ac:dyDescent="0.2">
      <c r="P152" s="19">
        <v>37681</v>
      </c>
      <c r="Q152">
        <v>0</v>
      </c>
      <c r="R152" s="73">
        <v>31</v>
      </c>
      <c r="S152" s="28">
        <f t="shared" si="3"/>
        <v>0</v>
      </c>
      <c r="T152">
        <f>Q152/'App MODELE'!$Q$4*1000</f>
        <v>0</v>
      </c>
    </row>
    <row r="153" spans="16:20" x14ac:dyDescent="0.2">
      <c r="P153" s="19">
        <v>37712</v>
      </c>
      <c r="Q153">
        <v>0</v>
      </c>
      <c r="R153" s="73">
        <v>30</v>
      </c>
      <c r="S153" s="28">
        <f t="shared" si="3"/>
        <v>0</v>
      </c>
      <c r="T153">
        <f>Q153/'App MODELE'!$Q$4*1000</f>
        <v>0</v>
      </c>
    </row>
    <row r="154" spans="16:20" x14ac:dyDescent="0.2">
      <c r="P154" s="19">
        <v>37742</v>
      </c>
      <c r="Q154">
        <v>0</v>
      </c>
      <c r="R154" s="73">
        <v>31</v>
      </c>
      <c r="S154" s="28">
        <f t="shared" si="3"/>
        <v>0</v>
      </c>
      <c r="T154">
        <f>Q154/'App MODELE'!$Q$4*1000</f>
        <v>0</v>
      </c>
    </row>
    <row r="155" spans="16:20" x14ac:dyDescent="0.2">
      <c r="P155" s="19">
        <v>37773</v>
      </c>
      <c r="Q155">
        <v>0</v>
      </c>
      <c r="R155" s="73">
        <v>30</v>
      </c>
      <c r="S155" s="28">
        <f t="shared" si="3"/>
        <v>0</v>
      </c>
      <c r="T155">
        <f>Q155/'App MODELE'!$Q$4*1000</f>
        <v>0</v>
      </c>
    </row>
    <row r="156" spans="16:20" x14ac:dyDescent="0.2">
      <c r="P156" s="19">
        <v>37803</v>
      </c>
      <c r="Q156">
        <v>0</v>
      </c>
      <c r="R156" s="73">
        <v>31</v>
      </c>
      <c r="S156" s="28">
        <f t="shared" si="3"/>
        <v>0</v>
      </c>
      <c r="T156">
        <f>Q156/'App MODELE'!$Q$4*1000</f>
        <v>0</v>
      </c>
    </row>
    <row r="157" spans="16:20" x14ac:dyDescent="0.2">
      <c r="P157" s="19">
        <v>37834</v>
      </c>
      <c r="Q157">
        <v>0</v>
      </c>
      <c r="R157" s="73">
        <v>31</v>
      </c>
      <c r="S157" s="28">
        <f t="shared" si="3"/>
        <v>0</v>
      </c>
      <c r="T157">
        <f>Q157/'App MODELE'!$Q$4*1000</f>
        <v>0</v>
      </c>
    </row>
    <row r="158" spans="16:20" x14ac:dyDescent="0.2">
      <c r="P158" s="19">
        <v>37865</v>
      </c>
      <c r="Q158">
        <v>0</v>
      </c>
      <c r="R158" s="73">
        <v>30</v>
      </c>
      <c r="S158" s="28">
        <f t="shared" si="3"/>
        <v>0</v>
      </c>
      <c r="T158">
        <f>Q158/'App MODELE'!$Q$4*1000</f>
        <v>0</v>
      </c>
    </row>
    <row r="159" spans="16:20" x14ac:dyDescent="0.2">
      <c r="P159" s="19">
        <v>37895</v>
      </c>
      <c r="Q159">
        <v>0.1350224071183985</v>
      </c>
      <c r="R159" s="73">
        <v>31</v>
      </c>
      <c r="S159" s="28">
        <f t="shared" si="3"/>
        <v>5.041159166606874E-2</v>
      </c>
      <c r="T159">
        <f>Q159/'App MODELE'!$Q$4*1000</f>
        <v>0.70792432820425999</v>
      </c>
    </row>
    <row r="160" spans="16:20" x14ac:dyDescent="0.2">
      <c r="P160" s="19">
        <v>37926</v>
      </c>
      <c r="Q160">
        <v>4.4858355392731322E-2</v>
      </c>
      <c r="R160" s="73">
        <v>30</v>
      </c>
      <c r="S160" s="28">
        <f t="shared" si="3"/>
        <v>1.7306464271887086E-2</v>
      </c>
      <c r="T160">
        <f>Q160/'App MODELE'!$Q$4*1000</f>
        <v>0.2351929711777451</v>
      </c>
    </row>
    <row r="161" spans="16:20" x14ac:dyDescent="0.2">
      <c r="P161" s="19">
        <v>37956</v>
      </c>
      <c r="Q161">
        <v>0.1032363480894216</v>
      </c>
      <c r="R161" s="73">
        <v>31</v>
      </c>
      <c r="S161" s="28">
        <f t="shared" si="3"/>
        <v>3.8544036771737455E-2</v>
      </c>
      <c r="T161">
        <f>Q161/'App MODELE'!$Q$4*1000</f>
        <v>0.54126958574645623</v>
      </c>
    </row>
    <row r="162" spans="16:20" x14ac:dyDescent="0.2">
      <c r="P162" s="19">
        <v>37987</v>
      </c>
      <c r="Q162">
        <v>2.8952899741014958E-2</v>
      </c>
      <c r="R162" s="73">
        <v>31</v>
      </c>
      <c r="S162" s="28">
        <f t="shared" si="3"/>
        <v>1.0809774395540232E-2</v>
      </c>
      <c r="T162">
        <f>Q162/'App MODELE'!$Q$4*1000</f>
        <v>0.15180044954131475</v>
      </c>
    </row>
    <row r="163" spans="16:20" x14ac:dyDescent="0.2">
      <c r="P163" s="19">
        <v>38018</v>
      </c>
      <c r="Q163">
        <v>0</v>
      </c>
      <c r="R163" s="73">
        <v>29</v>
      </c>
      <c r="S163" s="28">
        <f t="shared" si="3"/>
        <v>0</v>
      </c>
      <c r="T163">
        <f>Q163/'App MODELE'!$Q$4*1000</f>
        <v>0</v>
      </c>
    </row>
    <row r="164" spans="16:20" x14ac:dyDescent="0.2">
      <c r="P164" s="19">
        <v>38047</v>
      </c>
      <c r="Q164">
        <v>0</v>
      </c>
      <c r="R164" s="73">
        <v>31</v>
      </c>
      <c r="S164" s="28">
        <f t="shared" si="3"/>
        <v>0</v>
      </c>
      <c r="T164">
        <f>Q164/'App MODELE'!$Q$4*1000</f>
        <v>0</v>
      </c>
    </row>
    <row r="165" spans="16:20" x14ac:dyDescent="0.2">
      <c r="P165" s="19">
        <v>38078</v>
      </c>
      <c r="Q165">
        <v>0</v>
      </c>
      <c r="R165" s="73">
        <v>30</v>
      </c>
      <c r="S165" s="28">
        <f t="shared" si="3"/>
        <v>0</v>
      </c>
      <c r="T165">
        <f>Q165/'App MODELE'!$Q$4*1000</f>
        <v>0</v>
      </c>
    </row>
    <row r="166" spans="16:20" x14ac:dyDescent="0.2">
      <c r="P166" s="19">
        <v>38108</v>
      </c>
      <c r="Q166">
        <v>0</v>
      </c>
      <c r="R166" s="73">
        <v>31</v>
      </c>
      <c r="S166" s="28">
        <f t="shared" si="3"/>
        <v>0</v>
      </c>
      <c r="T166">
        <f>Q166/'App MODELE'!$Q$4*1000</f>
        <v>0</v>
      </c>
    </row>
    <row r="167" spans="16:20" x14ac:dyDescent="0.2">
      <c r="P167" s="19">
        <v>38139</v>
      </c>
      <c r="Q167">
        <v>0</v>
      </c>
      <c r="R167" s="73">
        <v>30</v>
      </c>
      <c r="S167" s="28">
        <f t="shared" si="3"/>
        <v>0</v>
      </c>
      <c r="T167">
        <f>Q167/'App MODELE'!$Q$4*1000</f>
        <v>0</v>
      </c>
    </row>
    <row r="168" spans="16:20" x14ac:dyDescent="0.2">
      <c r="P168" s="19">
        <v>38169</v>
      </c>
      <c r="Q168">
        <v>0</v>
      </c>
      <c r="R168" s="73">
        <v>31</v>
      </c>
      <c r="S168" s="28">
        <f t="shared" si="3"/>
        <v>0</v>
      </c>
      <c r="T168">
        <f>Q168/'App MODELE'!$Q$4*1000</f>
        <v>0</v>
      </c>
    </row>
    <row r="169" spans="16:20" x14ac:dyDescent="0.2">
      <c r="P169" s="19">
        <v>38200</v>
      </c>
      <c r="Q169">
        <v>0</v>
      </c>
      <c r="R169" s="73">
        <v>31</v>
      </c>
      <c r="S169" s="28">
        <f t="shared" si="3"/>
        <v>0</v>
      </c>
      <c r="T169">
        <f>Q169/'App MODELE'!$Q$4*1000</f>
        <v>0</v>
      </c>
    </row>
    <row r="170" spans="16:20" x14ac:dyDescent="0.2">
      <c r="P170" s="19">
        <v>38231</v>
      </c>
      <c r="Q170">
        <v>0</v>
      </c>
      <c r="R170" s="73">
        <v>30</v>
      </c>
      <c r="S170" s="28">
        <f t="shared" si="3"/>
        <v>0</v>
      </c>
      <c r="T170">
        <f>Q170/'App MODELE'!$Q$4*1000</f>
        <v>0</v>
      </c>
    </row>
    <row r="171" spans="16:20" x14ac:dyDescent="0.2">
      <c r="P171" s="19">
        <v>38261</v>
      </c>
      <c r="Q171">
        <v>0</v>
      </c>
      <c r="R171" s="73">
        <v>31</v>
      </c>
      <c r="S171" s="28">
        <f t="shared" si="3"/>
        <v>0</v>
      </c>
      <c r="T171">
        <f>Q171/'App MODELE'!$Q$4*1000</f>
        <v>0</v>
      </c>
    </row>
    <row r="172" spans="16:20" x14ac:dyDescent="0.2">
      <c r="P172" s="19">
        <v>38292</v>
      </c>
      <c r="Q172">
        <v>0</v>
      </c>
      <c r="R172" s="73">
        <v>30</v>
      </c>
      <c r="S172" s="28">
        <f t="shared" si="3"/>
        <v>0</v>
      </c>
      <c r="T172">
        <f>Q172/'App MODELE'!$Q$4*1000</f>
        <v>0</v>
      </c>
    </row>
    <row r="173" spans="16:20" x14ac:dyDescent="0.2">
      <c r="P173" s="19">
        <v>38322</v>
      </c>
      <c r="Q173">
        <v>0</v>
      </c>
      <c r="R173" s="73">
        <v>31</v>
      </c>
      <c r="S173" s="28">
        <f t="shared" si="3"/>
        <v>0</v>
      </c>
      <c r="T173">
        <f>Q173/'App MODELE'!$Q$4*1000</f>
        <v>0</v>
      </c>
    </row>
    <row r="174" spans="16:20" x14ac:dyDescent="0.2">
      <c r="P174" s="19">
        <v>38353</v>
      </c>
      <c r="Q174">
        <v>0</v>
      </c>
      <c r="R174" s="73">
        <v>31</v>
      </c>
      <c r="S174" s="28">
        <f t="shared" si="3"/>
        <v>0</v>
      </c>
      <c r="T174">
        <f>Q174/'App MODELE'!$Q$4*1000</f>
        <v>0</v>
      </c>
    </row>
    <row r="175" spans="16:20" x14ac:dyDescent="0.2">
      <c r="P175" s="19">
        <v>38384</v>
      </c>
      <c r="Q175">
        <v>0</v>
      </c>
      <c r="R175" s="73">
        <v>28</v>
      </c>
      <c r="S175" s="28">
        <f t="shared" si="3"/>
        <v>0</v>
      </c>
      <c r="T175">
        <f>Q175/'App MODELE'!$Q$4*1000</f>
        <v>0</v>
      </c>
    </row>
    <row r="176" spans="16:20" x14ac:dyDescent="0.2">
      <c r="P176" s="19">
        <v>38412</v>
      </c>
      <c r="Q176">
        <v>0</v>
      </c>
      <c r="R176" s="73">
        <v>31</v>
      </c>
      <c r="S176" s="28">
        <f t="shared" si="3"/>
        <v>0</v>
      </c>
      <c r="T176">
        <f>Q176/'App MODELE'!$Q$4*1000</f>
        <v>0</v>
      </c>
    </row>
    <row r="177" spans="16:20" x14ac:dyDescent="0.2">
      <c r="P177" s="19">
        <v>38443</v>
      </c>
      <c r="Q177">
        <v>0</v>
      </c>
      <c r="R177" s="73">
        <v>30</v>
      </c>
      <c r="S177" s="28">
        <f t="shared" si="3"/>
        <v>0</v>
      </c>
      <c r="T177">
        <f>Q177/'App MODELE'!$Q$4*1000</f>
        <v>0</v>
      </c>
    </row>
    <row r="178" spans="16:20" x14ac:dyDescent="0.2">
      <c r="P178" s="19">
        <v>38473</v>
      </c>
      <c r="Q178">
        <v>0</v>
      </c>
      <c r="R178" s="73">
        <v>31</v>
      </c>
      <c r="S178" s="28">
        <f t="shared" si="3"/>
        <v>0</v>
      </c>
      <c r="T178">
        <f>Q178/'App MODELE'!$Q$4*1000</f>
        <v>0</v>
      </c>
    </row>
    <row r="179" spans="16:20" x14ac:dyDescent="0.2">
      <c r="P179" s="19">
        <v>38504</v>
      </c>
      <c r="Q179">
        <v>0</v>
      </c>
      <c r="R179" s="73">
        <v>30</v>
      </c>
      <c r="S179" s="28">
        <f t="shared" si="3"/>
        <v>0</v>
      </c>
      <c r="T179">
        <f>Q179/'App MODELE'!$Q$4*1000</f>
        <v>0</v>
      </c>
    </row>
    <row r="180" spans="16:20" x14ac:dyDescent="0.2">
      <c r="P180" s="19">
        <v>38534</v>
      </c>
      <c r="Q180">
        <v>0</v>
      </c>
      <c r="R180" s="73">
        <v>31</v>
      </c>
      <c r="S180" s="28">
        <f t="shared" si="3"/>
        <v>0</v>
      </c>
      <c r="T180">
        <f>Q180/'App MODELE'!$Q$4*1000</f>
        <v>0</v>
      </c>
    </row>
    <row r="181" spans="16:20" x14ac:dyDescent="0.2">
      <c r="P181" s="19">
        <v>38565</v>
      </c>
      <c r="Q181">
        <v>0</v>
      </c>
      <c r="R181" s="73">
        <v>31</v>
      </c>
      <c r="S181" s="28">
        <f t="shared" si="3"/>
        <v>0</v>
      </c>
      <c r="T181">
        <f>Q181/'App MODELE'!$Q$4*1000</f>
        <v>0</v>
      </c>
    </row>
    <row r="182" spans="16:20" x14ac:dyDescent="0.2">
      <c r="P182" s="19">
        <v>38596</v>
      </c>
      <c r="Q182">
        <v>0</v>
      </c>
      <c r="R182" s="73">
        <v>30</v>
      </c>
      <c r="S182" s="28">
        <f t="shared" si="3"/>
        <v>0</v>
      </c>
      <c r="T182">
        <f>Q182/'App MODELE'!$Q$4*1000</f>
        <v>0</v>
      </c>
    </row>
    <row r="183" spans="16:20" x14ac:dyDescent="0.2">
      <c r="P183" s="19">
        <v>38626</v>
      </c>
      <c r="Q183">
        <v>0</v>
      </c>
      <c r="R183" s="73">
        <v>31</v>
      </c>
      <c r="S183" s="28">
        <f t="shared" si="3"/>
        <v>0</v>
      </c>
      <c r="T183">
        <f>Q183/'App MODELE'!$Q$4*1000</f>
        <v>0</v>
      </c>
    </row>
    <row r="184" spans="16:20" x14ac:dyDescent="0.2">
      <c r="P184" s="19">
        <v>38657</v>
      </c>
      <c r="Q184">
        <v>4.8213412444265257E-3</v>
      </c>
      <c r="R184" s="73">
        <v>30</v>
      </c>
      <c r="S184" s="28">
        <f t="shared" si="3"/>
        <v>1.8600853566460361E-3</v>
      </c>
      <c r="T184">
        <f>Q184/'App MODELE'!$Q$4*1000</f>
        <v>2.5278358121042972E-2</v>
      </c>
    </row>
    <row r="185" spans="16:20" x14ac:dyDescent="0.2">
      <c r="P185" s="19">
        <v>38687</v>
      </c>
      <c r="Q185">
        <v>0</v>
      </c>
      <c r="R185" s="73">
        <v>31</v>
      </c>
      <c r="S185" s="28">
        <f t="shared" si="3"/>
        <v>0</v>
      </c>
      <c r="T185">
        <f>Q185/'App MODELE'!$Q$4*1000</f>
        <v>0</v>
      </c>
    </row>
    <row r="186" spans="16:20" x14ac:dyDescent="0.2">
      <c r="P186" s="19">
        <v>38718</v>
      </c>
      <c r="Q186">
        <v>4.4982616765010365E-3</v>
      </c>
      <c r="R186" s="73">
        <v>31</v>
      </c>
      <c r="S186" s="28">
        <f t="shared" si="3"/>
        <v>1.6794585112384394E-3</v>
      </c>
      <c r="T186">
        <f>Q186/'App MODELE'!$Q$4*1000</f>
        <v>2.3584447525302976E-2</v>
      </c>
    </row>
    <row r="187" spans="16:20" x14ac:dyDescent="0.2">
      <c r="P187" s="19">
        <v>38749</v>
      </c>
      <c r="Q187">
        <v>0</v>
      </c>
      <c r="R187" s="73">
        <v>28</v>
      </c>
      <c r="S187" s="28">
        <f t="shared" si="3"/>
        <v>0</v>
      </c>
      <c r="T187">
        <f>Q187/'App MODELE'!$Q$4*1000</f>
        <v>0</v>
      </c>
    </row>
    <row r="188" spans="16:20" x14ac:dyDescent="0.2">
      <c r="P188" s="19">
        <v>38777</v>
      </c>
      <c r="Q188">
        <v>0</v>
      </c>
      <c r="R188" s="73">
        <v>31</v>
      </c>
      <c r="S188" s="28">
        <f t="shared" si="3"/>
        <v>0</v>
      </c>
      <c r="T188">
        <f>Q188/'App MODELE'!$Q$4*1000</f>
        <v>0</v>
      </c>
    </row>
    <row r="189" spans="16:20" x14ac:dyDescent="0.2">
      <c r="P189" s="19">
        <v>38808</v>
      </c>
      <c r="Q189">
        <v>0</v>
      </c>
      <c r="R189" s="73">
        <v>30</v>
      </c>
      <c r="S189" s="28">
        <f t="shared" si="3"/>
        <v>0</v>
      </c>
      <c r="T189">
        <f>Q189/'App MODELE'!$Q$4*1000</f>
        <v>0</v>
      </c>
    </row>
    <row r="190" spans="16:20" x14ac:dyDescent="0.2">
      <c r="P190" s="19">
        <v>38838</v>
      </c>
      <c r="Q190">
        <v>0</v>
      </c>
      <c r="R190" s="73">
        <v>31</v>
      </c>
      <c r="S190" s="28">
        <f t="shared" si="3"/>
        <v>0</v>
      </c>
      <c r="T190">
        <f>Q190/'App MODELE'!$Q$4*1000</f>
        <v>0</v>
      </c>
    </row>
    <row r="191" spans="16:20" x14ac:dyDescent="0.2">
      <c r="P191" s="19">
        <v>38869</v>
      </c>
      <c r="Q191">
        <v>0</v>
      </c>
      <c r="R191" s="73">
        <v>30</v>
      </c>
      <c r="S191" s="28">
        <f t="shared" si="3"/>
        <v>0</v>
      </c>
      <c r="T191">
        <f>Q191/'App MODELE'!$Q$4*1000</f>
        <v>0</v>
      </c>
    </row>
    <row r="192" spans="16:20" x14ac:dyDescent="0.2">
      <c r="P192" s="19">
        <v>38899</v>
      </c>
      <c r="Q192">
        <v>0</v>
      </c>
      <c r="R192" s="73">
        <v>31</v>
      </c>
      <c r="S192" s="28">
        <f t="shared" si="3"/>
        <v>0</v>
      </c>
      <c r="T192">
        <f>Q192/'App MODELE'!$Q$4*1000</f>
        <v>0</v>
      </c>
    </row>
    <row r="193" spans="16:20" x14ac:dyDescent="0.2">
      <c r="P193" s="19">
        <v>38930</v>
      </c>
      <c r="Q193">
        <v>0</v>
      </c>
      <c r="R193" s="73">
        <v>31</v>
      </c>
      <c r="S193" s="28">
        <f t="shared" si="3"/>
        <v>0</v>
      </c>
      <c r="T193">
        <f>Q193/'App MODELE'!$Q$4*1000</f>
        <v>0</v>
      </c>
    </row>
    <row r="194" spans="16:20" x14ac:dyDescent="0.2">
      <c r="P194" s="19">
        <v>38961</v>
      </c>
      <c r="Q194">
        <v>0</v>
      </c>
      <c r="R194" s="73">
        <v>30</v>
      </c>
      <c r="S194" s="28">
        <f t="shared" si="3"/>
        <v>0</v>
      </c>
      <c r="T194">
        <f>Q194/'App MODELE'!$Q$4*1000</f>
        <v>0</v>
      </c>
    </row>
    <row r="195" spans="16:20" x14ac:dyDescent="0.2">
      <c r="P195" s="19">
        <v>38991</v>
      </c>
      <c r="Q195">
        <v>0</v>
      </c>
      <c r="R195" s="73">
        <v>31</v>
      </c>
      <c r="S195" s="28">
        <f t="shared" ref="S195:S258" si="4">Q195/R195/24/3600*1000000</f>
        <v>0</v>
      </c>
      <c r="T195">
        <f>Q195/'App MODELE'!$Q$4*1000</f>
        <v>0</v>
      </c>
    </row>
    <row r="196" spans="16:20" x14ac:dyDescent="0.2">
      <c r="P196" s="19">
        <v>39022</v>
      </c>
      <c r="Q196">
        <v>0</v>
      </c>
      <c r="R196" s="73">
        <v>30</v>
      </c>
      <c r="S196" s="28">
        <f t="shared" si="4"/>
        <v>0</v>
      </c>
      <c r="T196">
        <f>Q196/'App MODELE'!$Q$4*1000</f>
        <v>0</v>
      </c>
    </row>
    <row r="197" spans="16:20" x14ac:dyDescent="0.2">
      <c r="P197" s="19">
        <v>39052</v>
      </c>
      <c r="Q197">
        <v>0</v>
      </c>
      <c r="R197" s="73">
        <v>31</v>
      </c>
      <c r="S197" s="28">
        <f t="shared" si="4"/>
        <v>0</v>
      </c>
      <c r="T197">
        <f>Q197/'App MODELE'!$Q$4*1000</f>
        <v>0</v>
      </c>
    </row>
    <row r="198" spans="16:20" x14ac:dyDescent="0.2">
      <c r="P198" s="19">
        <v>39083</v>
      </c>
      <c r="Q198">
        <v>0</v>
      </c>
      <c r="R198" s="73">
        <v>31</v>
      </c>
      <c r="S198" s="28">
        <f t="shared" si="4"/>
        <v>0</v>
      </c>
      <c r="T198">
        <f>Q198/'App MODELE'!$Q$4*1000</f>
        <v>0</v>
      </c>
    </row>
    <row r="199" spans="16:20" x14ac:dyDescent="0.2">
      <c r="P199" s="19">
        <v>39114</v>
      </c>
      <c r="Q199">
        <v>0</v>
      </c>
      <c r="R199" s="73">
        <v>28</v>
      </c>
      <c r="S199" s="28">
        <f t="shared" si="4"/>
        <v>0</v>
      </c>
      <c r="T199">
        <f>Q199/'App MODELE'!$Q$4*1000</f>
        <v>0</v>
      </c>
    </row>
    <row r="200" spans="16:20" x14ac:dyDescent="0.2">
      <c r="P200" s="19">
        <v>39142</v>
      </c>
      <c r="Q200">
        <v>0</v>
      </c>
      <c r="R200" s="73">
        <v>31</v>
      </c>
      <c r="S200" s="28">
        <f t="shared" si="4"/>
        <v>0</v>
      </c>
      <c r="T200">
        <f>Q200/'App MODELE'!$Q$4*1000</f>
        <v>0</v>
      </c>
    </row>
    <row r="201" spans="16:20" x14ac:dyDescent="0.2">
      <c r="P201" s="19">
        <v>39173</v>
      </c>
      <c r="Q201">
        <v>0</v>
      </c>
      <c r="R201" s="73">
        <v>30</v>
      </c>
      <c r="S201" s="28">
        <f t="shared" si="4"/>
        <v>0</v>
      </c>
      <c r="T201">
        <f>Q201/'App MODELE'!$Q$4*1000</f>
        <v>0</v>
      </c>
    </row>
    <row r="202" spans="16:20" x14ac:dyDescent="0.2">
      <c r="P202" s="19">
        <v>39203</v>
      </c>
      <c r="Q202">
        <v>0</v>
      </c>
      <c r="R202" s="73">
        <v>31</v>
      </c>
      <c r="S202" s="28">
        <f t="shared" si="4"/>
        <v>0</v>
      </c>
      <c r="T202">
        <f>Q202/'App MODELE'!$Q$4*1000</f>
        <v>0</v>
      </c>
    </row>
    <row r="203" spans="16:20" x14ac:dyDescent="0.2">
      <c r="P203" s="19">
        <v>39234</v>
      </c>
      <c r="Q203">
        <v>0</v>
      </c>
      <c r="R203" s="73">
        <v>30</v>
      </c>
      <c r="S203" s="28">
        <f t="shared" si="4"/>
        <v>0</v>
      </c>
      <c r="T203">
        <f>Q203/'App MODELE'!$Q$4*1000</f>
        <v>0</v>
      </c>
    </row>
    <row r="204" spans="16:20" x14ac:dyDescent="0.2">
      <c r="P204" s="19">
        <v>39264</v>
      </c>
      <c r="Q204">
        <v>0</v>
      </c>
      <c r="R204" s="73">
        <v>31</v>
      </c>
      <c r="S204" s="28">
        <f t="shared" si="4"/>
        <v>0</v>
      </c>
      <c r="T204">
        <f>Q204/'App MODELE'!$Q$4*1000</f>
        <v>0</v>
      </c>
    </row>
    <row r="205" spans="16:20" x14ac:dyDescent="0.2">
      <c r="P205" s="19">
        <v>39295</v>
      </c>
      <c r="Q205">
        <v>0</v>
      </c>
      <c r="R205" s="73">
        <v>31</v>
      </c>
      <c r="S205" s="28">
        <f t="shared" si="4"/>
        <v>0</v>
      </c>
      <c r="T205">
        <f>Q205/'App MODELE'!$Q$4*1000</f>
        <v>0</v>
      </c>
    </row>
    <row r="206" spans="16:20" x14ac:dyDescent="0.2">
      <c r="P206" s="19">
        <v>39326</v>
      </c>
      <c r="Q206">
        <v>0</v>
      </c>
      <c r="R206" s="73">
        <v>30</v>
      </c>
      <c r="S206" s="28">
        <f t="shared" si="4"/>
        <v>0</v>
      </c>
      <c r="T206">
        <f>Q206/'App MODELE'!$Q$4*1000</f>
        <v>0</v>
      </c>
    </row>
    <row r="207" spans="16:20" x14ac:dyDescent="0.2">
      <c r="P207" s="19">
        <v>39356</v>
      </c>
      <c r="Q207">
        <v>0</v>
      </c>
      <c r="R207" s="73">
        <v>31</v>
      </c>
      <c r="S207" s="28">
        <f t="shared" si="4"/>
        <v>0</v>
      </c>
      <c r="T207">
        <f>Q207/'App MODELE'!$Q$4*1000</f>
        <v>0</v>
      </c>
    </row>
    <row r="208" spans="16:20" x14ac:dyDescent="0.2">
      <c r="P208" s="19">
        <v>39387</v>
      </c>
      <c r="Q208">
        <v>0.29355506587199021</v>
      </c>
      <c r="R208" s="73">
        <v>30</v>
      </c>
      <c r="S208" s="28">
        <f t="shared" si="4"/>
        <v>0.11325426924073695</v>
      </c>
      <c r="T208">
        <f>Q208/'App MODELE'!$Q$4*1000</f>
        <v>1.5391132274523682</v>
      </c>
    </row>
    <row r="209" spans="16:20" x14ac:dyDescent="0.2">
      <c r="P209" s="19">
        <v>39417</v>
      </c>
      <c r="Q209">
        <v>0</v>
      </c>
      <c r="R209" s="73">
        <v>31</v>
      </c>
      <c r="S209" s="28">
        <f t="shared" si="4"/>
        <v>0</v>
      </c>
      <c r="T209">
        <f>Q209/'App MODELE'!$Q$4*1000</f>
        <v>0</v>
      </c>
    </row>
    <row r="210" spans="16:20" x14ac:dyDescent="0.2">
      <c r="P210" s="19">
        <v>39448</v>
      </c>
      <c r="Q210">
        <v>0</v>
      </c>
      <c r="R210" s="73">
        <v>31</v>
      </c>
      <c r="S210" s="28">
        <f t="shared" si="4"/>
        <v>0</v>
      </c>
      <c r="T210">
        <f>Q210/'App MODELE'!$Q$4*1000</f>
        <v>0</v>
      </c>
    </row>
    <row r="211" spans="16:20" x14ac:dyDescent="0.2">
      <c r="P211" s="19">
        <v>39479</v>
      </c>
      <c r="Q211">
        <v>0</v>
      </c>
      <c r="R211" s="73">
        <v>29</v>
      </c>
      <c r="S211" s="28">
        <f t="shared" si="4"/>
        <v>0</v>
      </c>
      <c r="T211">
        <f>Q211/'App MODELE'!$Q$4*1000</f>
        <v>0</v>
      </c>
    </row>
    <row r="212" spans="16:20" x14ac:dyDescent="0.2">
      <c r="P212" s="19">
        <v>39508</v>
      </c>
      <c r="Q212">
        <v>0</v>
      </c>
      <c r="R212" s="73">
        <v>31</v>
      </c>
      <c r="S212" s="28">
        <f t="shared" si="4"/>
        <v>0</v>
      </c>
      <c r="T212">
        <f>Q212/'App MODELE'!$Q$4*1000</f>
        <v>0</v>
      </c>
    </row>
    <row r="213" spans="16:20" x14ac:dyDescent="0.2">
      <c r="P213" s="19">
        <v>39539</v>
      </c>
      <c r="Q213">
        <v>0</v>
      </c>
      <c r="R213" s="73">
        <v>30</v>
      </c>
      <c r="S213" s="28">
        <f t="shared" si="4"/>
        <v>0</v>
      </c>
      <c r="T213">
        <f>Q213/'App MODELE'!$Q$4*1000</f>
        <v>0</v>
      </c>
    </row>
    <row r="214" spans="16:20" x14ac:dyDescent="0.2">
      <c r="P214" s="19">
        <v>39569</v>
      </c>
      <c r="Q214">
        <v>0</v>
      </c>
      <c r="R214" s="73">
        <v>31</v>
      </c>
      <c r="S214" s="28">
        <f t="shared" si="4"/>
        <v>0</v>
      </c>
      <c r="T214">
        <f>Q214/'App MODELE'!$Q$4*1000</f>
        <v>0</v>
      </c>
    </row>
    <row r="215" spans="16:20" x14ac:dyDescent="0.2">
      <c r="P215" s="19">
        <v>39600</v>
      </c>
      <c r="Q215">
        <v>0</v>
      </c>
      <c r="R215" s="73">
        <v>30</v>
      </c>
      <c r="S215" s="28">
        <f t="shared" si="4"/>
        <v>0</v>
      </c>
      <c r="T215">
        <f>Q215/'App MODELE'!$Q$4*1000</f>
        <v>0</v>
      </c>
    </row>
    <row r="216" spans="16:20" x14ac:dyDescent="0.2">
      <c r="P216" s="19">
        <v>39630</v>
      </c>
      <c r="Q216">
        <v>0</v>
      </c>
      <c r="R216" s="73">
        <v>31</v>
      </c>
      <c r="S216" s="28">
        <f t="shared" si="4"/>
        <v>0</v>
      </c>
      <c r="T216">
        <f>Q216/'App MODELE'!$Q$4*1000</f>
        <v>0</v>
      </c>
    </row>
    <row r="217" spans="16:20" x14ac:dyDescent="0.2">
      <c r="P217" s="19">
        <v>39661</v>
      </c>
      <c r="Q217">
        <v>0</v>
      </c>
      <c r="R217" s="73">
        <v>31</v>
      </c>
      <c r="S217" s="28">
        <f t="shared" si="4"/>
        <v>0</v>
      </c>
      <c r="T217">
        <f>Q217/'App MODELE'!$Q$4*1000</f>
        <v>0</v>
      </c>
    </row>
    <row r="218" spans="16:20" x14ac:dyDescent="0.2">
      <c r="P218" s="19">
        <v>39692</v>
      </c>
      <c r="Q218">
        <v>5.1692730868078208E-3</v>
      </c>
      <c r="R218" s="73">
        <v>30</v>
      </c>
      <c r="S218" s="28">
        <f t="shared" si="4"/>
        <v>1.9943183205277087E-3</v>
      </c>
      <c r="T218">
        <f>Q218/'App MODELE'!$Q$4*1000</f>
        <v>2.7102569531839885E-2</v>
      </c>
    </row>
    <row r="219" spans="16:20" x14ac:dyDescent="0.2">
      <c r="P219" s="19">
        <v>39722</v>
      </c>
      <c r="Q219">
        <v>7.4556823367420482E-4</v>
      </c>
      <c r="R219" s="73">
        <v>31</v>
      </c>
      <c r="S219" s="28">
        <f t="shared" si="4"/>
        <v>2.7836328915554245E-4</v>
      </c>
      <c r="T219">
        <f>Q219/'App MODELE'!$Q$4*1000</f>
        <v>3.9090244517076753E-3</v>
      </c>
    </row>
    <row r="220" spans="16:20" x14ac:dyDescent="0.2">
      <c r="P220" s="19">
        <v>39753</v>
      </c>
      <c r="Q220">
        <v>1.7371739844608977E-2</v>
      </c>
      <c r="R220" s="73">
        <v>30</v>
      </c>
      <c r="S220" s="28">
        <f t="shared" si="4"/>
        <v>6.7020601252349458E-3</v>
      </c>
      <c r="T220">
        <f>Q220/'App MODELE'!$Q$4*1000</f>
        <v>9.1080269724788845E-2</v>
      </c>
    </row>
    <row r="221" spans="16:20" x14ac:dyDescent="0.2">
      <c r="P221" s="19">
        <v>39783</v>
      </c>
      <c r="Q221">
        <v>0</v>
      </c>
      <c r="R221" s="73">
        <v>31</v>
      </c>
      <c r="S221" s="28">
        <f t="shared" si="4"/>
        <v>0</v>
      </c>
      <c r="T221">
        <f>Q221/'App MODELE'!$Q$4*1000</f>
        <v>0</v>
      </c>
    </row>
    <row r="222" spans="16:20" x14ac:dyDescent="0.2">
      <c r="P222" s="19">
        <v>39814</v>
      </c>
      <c r="Q222">
        <v>9.6923870377646645E-4</v>
      </c>
      <c r="R222" s="73">
        <v>31</v>
      </c>
      <c r="S222" s="28">
        <f t="shared" si="4"/>
        <v>3.6187227590220522E-4</v>
      </c>
      <c r="T222">
        <f>Q222/'App MODELE'!$Q$4*1000</f>
        <v>5.0817317872199792E-3</v>
      </c>
    </row>
    <row r="223" spans="16:20" x14ac:dyDescent="0.2">
      <c r="P223" s="19">
        <v>39845</v>
      </c>
      <c r="Q223">
        <v>6.7473925147515518E-2</v>
      </c>
      <c r="R223" s="73">
        <v>28</v>
      </c>
      <c r="S223" s="28">
        <f t="shared" si="4"/>
        <v>2.789100741878122E-2</v>
      </c>
      <c r="T223">
        <f>Q223/'App MODELE'!$Q$4*1000</f>
        <v>0.35376671287954448</v>
      </c>
    </row>
    <row r="224" spans="16:20" x14ac:dyDescent="0.2">
      <c r="P224" s="19">
        <v>39873</v>
      </c>
      <c r="Q224">
        <v>4.4734094020452292E-4</v>
      </c>
      <c r="R224" s="73">
        <v>31</v>
      </c>
      <c r="S224" s="28">
        <f t="shared" si="4"/>
        <v>1.6701797349332544E-4</v>
      </c>
      <c r="T224">
        <f>Q224/'App MODELE'!$Q$4*1000</f>
        <v>2.3454146710246049E-3</v>
      </c>
    </row>
    <row r="225" spans="16:20" x14ac:dyDescent="0.2">
      <c r="P225" s="19">
        <v>39904</v>
      </c>
      <c r="Q225">
        <v>0</v>
      </c>
      <c r="R225" s="73">
        <v>30</v>
      </c>
      <c r="S225" s="28">
        <f t="shared" si="4"/>
        <v>0</v>
      </c>
      <c r="T225">
        <f>Q225/'App MODELE'!$Q$4*1000</f>
        <v>0</v>
      </c>
    </row>
    <row r="226" spans="16:20" x14ac:dyDescent="0.2">
      <c r="P226" s="19">
        <v>39934</v>
      </c>
      <c r="Q226">
        <v>0</v>
      </c>
      <c r="R226" s="73">
        <v>31</v>
      </c>
      <c r="S226" s="28">
        <f t="shared" si="4"/>
        <v>0</v>
      </c>
      <c r="T226">
        <f>Q226/'App MODELE'!$Q$4*1000</f>
        <v>0</v>
      </c>
    </row>
    <row r="227" spans="16:20" x14ac:dyDescent="0.2">
      <c r="P227" s="19">
        <v>39965</v>
      </c>
      <c r="Q227">
        <v>0</v>
      </c>
      <c r="R227" s="73">
        <v>30</v>
      </c>
      <c r="S227" s="28">
        <f t="shared" si="4"/>
        <v>0</v>
      </c>
      <c r="T227">
        <f>Q227/'App MODELE'!$Q$4*1000</f>
        <v>0</v>
      </c>
    </row>
    <row r="228" spans="16:20" x14ac:dyDescent="0.2">
      <c r="P228" s="19">
        <v>39995</v>
      </c>
      <c r="Q228">
        <v>0</v>
      </c>
      <c r="R228" s="73">
        <v>31</v>
      </c>
      <c r="S228" s="28">
        <f t="shared" si="4"/>
        <v>0</v>
      </c>
      <c r="T228">
        <f>Q228/'App MODELE'!$Q$4*1000</f>
        <v>0</v>
      </c>
    </row>
    <row r="229" spans="16:20" x14ac:dyDescent="0.2">
      <c r="P229" s="19">
        <v>40026</v>
      </c>
      <c r="Q229">
        <v>0</v>
      </c>
      <c r="R229" s="73">
        <v>31</v>
      </c>
      <c r="S229" s="28">
        <f t="shared" si="4"/>
        <v>0</v>
      </c>
      <c r="T229">
        <f>Q229/'App MODELE'!$Q$4*1000</f>
        <v>0</v>
      </c>
    </row>
    <row r="230" spans="16:20" x14ac:dyDescent="0.2">
      <c r="P230" s="19">
        <v>40057</v>
      </c>
      <c r="Q230">
        <v>1.2475841776815025E-2</v>
      </c>
      <c r="R230" s="73">
        <v>30</v>
      </c>
      <c r="S230" s="28">
        <f t="shared" si="4"/>
        <v>4.8132105620428342E-3</v>
      </c>
      <c r="T230">
        <f>Q230/'App MODELE'!$Q$4*1000</f>
        <v>6.541100915857509E-2</v>
      </c>
    </row>
    <row r="231" spans="16:20" x14ac:dyDescent="0.2">
      <c r="P231" s="19">
        <v>40087</v>
      </c>
      <c r="Q231">
        <v>0</v>
      </c>
      <c r="R231" s="73">
        <v>31</v>
      </c>
      <c r="S231" s="28">
        <f t="shared" si="4"/>
        <v>0</v>
      </c>
      <c r="T231">
        <f>Q231/'App MODELE'!$Q$4*1000</f>
        <v>0</v>
      </c>
    </row>
    <row r="232" spans="16:20" x14ac:dyDescent="0.2">
      <c r="P232" s="19">
        <v>40118</v>
      </c>
      <c r="Q232">
        <v>0</v>
      </c>
      <c r="R232" s="73">
        <v>30</v>
      </c>
      <c r="S232" s="28">
        <f t="shared" si="4"/>
        <v>0</v>
      </c>
      <c r="T232">
        <f>Q232/'App MODELE'!$Q$4*1000</f>
        <v>0</v>
      </c>
    </row>
    <row r="233" spans="16:20" x14ac:dyDescent="0.2">
      <c r="P233" s="19">
        <v>40148</v>
      </c>
      <c r="Q233">
        <v>8.3354528524776123E-2</v>
      </c>
      <c r="R233" s="73">
        <v>31</v>
      </c>
      <c r="S233" s="28">
        <f t="shared" si="4"/>
        <v>3.1121015727589647E-2</v>
      </c>
      <c r="T233">
        <f>Q233/'App MODELE'!$Q$4*1000</f>
        <v>0.43702893370091817</v>
      </c>
    </row>
    <row r="234" spans="16:20" x14ac:dyDescent="0.2">
      <c r="P234" s="19">
        <v>40179</v>
      </c>
      <c r="Q234">
        <v>0.19769984329594339</v>
      </c>
      <c r="R234" s="73">
        <v>31</v>
      </c>
      <c r="S234" s="28">
        <f t="shared" si="4"/>
        <v>7.3812665507744707E-2</v>
      </c>
      <c r="T234">
        <f>Q234/'App MODELE'!$Q$4*1000</f>
        <v>1.0365429837778188</v>
      </c>
    </row>
    <row r="235" spans="16:20" x14ac:dyDescent="0.2">
      <c r="P235" s="19">
        <v>40210</v>
      </c>
      <c r="Q235">
        <v>0.41326847192561178</v>
      </c>
      <c r="R235" s="73">
        <v>28</v>
      </c>
      <c r="S235" s="28">
        <f t="shared" si="4"/>
        <v>0.17082856809094404</v>
      </c>
      <c r="T235">
        <f>Q235/'App MODELE'!$Q$4*1000</f>
        <v>2.1667722535815646</v>
      </c>
    </row>
    <row r="236" spans="16:20" x14ac:dyDescent="0.2">
      <c r="P236" s="19">
        <v>40238</v>
      </c>
      <c r="Q236">
        <v>0.58238819959737753</v>
      </c>
      <c r="R236" s="73">
        <v>31</v>
      </c>
      <c r="S236" s="28">
        <f t="shared" si="4"/>
        <v>0.21743884393569948</v>
      </c>
      <c r="T236">
        <f>Q236/'App MODELE'!$Q$4*1000</f>
        <v>3.0534693000439237</v>
      </c>
    </row>
    <row r="237" spans="16:20" x14ac:dyDescent="0.2">
      <c r="P237" s="19">
        <v>40269</v>
      </c>
      <c r="Q237">
        <v>0.2669134276553653</v>
      </c>
      <c r="R237" s="73">
        <v>30</v>
      </c>
      <c r="S237" s="28">
        <f t="shared" si="4"/>
        <v>0.10297585943494031</v>
      </c>
      <c r="T237">
        <f>Q237/'App MODELE'!$Q$4*1000</f>
        <v>1.3994307537113475</v>
      </c>
    </row>
    <row r="238" spans="16:20" x14ac:dyDescent="0.2">
      <c r="P238" s="19">
        <v>40299</v>
      </c>
      <c r="Q238">
        <v>0.18758496759242996</v>
      </c>
      <c r="R238" s="73">
        <v>31</v>
      </c>
      <c r="S238" s="28">
        <f t="shared" si="4"/>
        <v>7.003620355153449E-2</v>
      </c>
      <c r="T238">
        <f>Q238/'App MODELE'!$Q$4*1000</f>
        <v>0.98351055204965121</v>
      </c>
    </row>
    <row r="239" spans="16:20" x14ac:dyDescent="0.2">
      <c r="P239" s="19">
        <v>40330</v>
      </c>
      <c r="Q239">
        <v>0</v>
      </c>
      <c r="R239" s="73">
        <v>30</v>
      </c>
      <c r="S239" s="28">
        <f t="shared" si="4"/>
        <v>0</v>
      </c>
      <c r="T239">
        <f>Q239/'App MODELE'!$Q$4*1000</f>
        <v>0</v>
      </c>
    </row>
    <row r="240" spans="16:20" x14ac:dyDescent="0.2">
      <c r="P240" s="19">
        <v>40360</v>
      </c>
      <c r="Q240">
        <v>0</v>
      </c>
      <c r="R240" s="73">
        <v>31</v>
      </c>
      <c r="S240" s="28">
        <f t="shared" si="4"/>
        <v>0</v>
      </c>
      <c r="T240">
        <f>Q240/'App MODELE'!$Q$4*1000</f>
        <v>0</v>
      </c>
    </row>
    <row r="241" spans="16:20" x14ac:dyDescent="0.2">
      <c r="P241" s="19">
        <v>40391</v>
      </c>
      <c r="Q241">
        <v>0</v>
      </c>
      <c r="R241" s="73">
        <v>31</v>
      </c>
      <c r="S241" s="28">
        <f t="shared" si="4"/>
        <v>0</v>
      </c>
      <c r="T241">
        <f>Q241/'App MODELE'!$Q$4*1000</f>
        <v>0</v>
      </c>
    </row>
    <row r="242" spans="16:20" x14ac:dyDescent="0.2">
      <c r="P242" s="19">
        <v>40422</v>
      </c>
      <c r="Q242">
        <v>0.36099999999999999</v>
      </c>
      <c r="R242" s="73">
        <v>30</v>
      </c>
      <c r="S242" s="28">
        <f t="shared" si="4"/>
        <v>0.13927469135802467</v>
      </c>
      <c r="T242">
        <f>Q242/'App MODELE'!$Q$4*1000</f>
        <v>1.8927279400199235</v>
      </c>
    </row>
    <row r="243" spans="16:20" x14ac:dyDescent="0.2">
      <c r="P243" s="19">
        <v>40452</v>
      </c>
      <c r="Q243">
        <v>0.16700000000000001</v>
      </c>
      <c r="R243" s="73">
        <v>31</v>
      </c>
      <c r="S243" s="28">
        <f t="shared" si="4"/>
        <v>6.2350657108721626E-2</v>
      </c>
      <c r="T243">
        <f>Q243/'App MODELE'!$Q$4*1000</f>
        <v>0.87558328527237461</v>
      </c>
    </row>
    <row r="244" spans="16:20" x14ac:dyDescent="0.2">
      <c r="P244" s="19">
        <v>40483</v>
      </c>
      <c r="Q244">
        <v>0.72099999999999997</v>
      </c>
      <c r="R244" s="73">
        <v>30</v>
      </c>
      <c r="S244" s="28">
        <f t="shared" si="4"/>
        <v>0.27816358024691357</v>
      </c>
      <c r="T244">
        <f>Q244/'App MODELE'!$Q$4*1000</f>
        <v>3.7802128663555812</v>
      </c>
    </row>
    <row r="245" spans="16:20" x14ac:dyDescent="0.2">
      <c r="P245" s="19">
        <v>40513</v>
      </c>
      <c r="Q245">
        <v>0.79</v>
      </c>
      <c r="R245" s="73">
        <v>31</v>
      </c>
      <c r="S245" s="28">
        <f t="shared" si="4"/>
        <v>0.29495221027479096</v>
      </c>
      <c r="T245">
        <f>Q245/'App MODELE'!$Q$4*1000</f>
        <v>4.1419808105699154</v>
      </c>
    </row>
    <row r="246" spans="16:20" x14ac:dyDescent="0.2">
      <c r="P246" s="19">
        <v>40544</v>
      </c>
      <c r="Q246">
        <v>0.47</v>
      </c>
      <c r="R246" s="73">
        <v>31</v>
      </c>
      <c r="S246" s="28">
        <f t="shared" si="4"/>
        <v>0.17547789725209079</v>
      </c>
      <c r="T246">
        <f>Q246/'App MODELE'!$Q$4*1000</f>
        <v>2.4642164316048865</v>
      </c>
    </row>
    <row r="247" spans="16:20" x14ac:dyDescent="0.2">
      <c r="P247" s="19">
        <v>40575</v>
      </c>
      <c r="Q247">
        <v>0.39600000000000002</v>
      </c>
      <c r="R247" s="73">
        <v>28</v>
      </c>
      <c r="S247" s="28">
        <f t="shared" si="4"/>
        <v>0.16369047619047619</v>
      </c>
      <c r="T247">
        <f>Q247/'App MODELE'!$Q$4*1000</f>
        <v>2.0762334189692235</v>
      </c>
    </row>
    <row r="248" spans="16:20" x14ac:dyDescent="0.2">
      <c r="P248" s="19">
        <v>40603</v>
      </c>
      <c r="Q248">
        <v>0.375</v>
      </c>
      <c r="R248" s="73">
        <v>31</v>
      </c>
      <c r="S248" s="28">
        <f t="shared" si="4"/>
        <v>0.1400089605734767</v>
      </c>
      <c r="T248">
        <f>Q248/'App MODELE'!$Q$4*1000</f>
        <v>1.9661301315996436</v>
      </c>
    </row>
    <row r="249" spans="16:20" x14ac:dyDescent="0.2">
      <c r="P249" s="19">
        <v>40634</v>
      </c>
      <c r="Q249">
        <v>0.21299999999999999</v>
      </c>
      <c r="R249" s="73">
        <v>30</v>
      </c>
      <c r="S249" s="28">
        <f t="shared" si="4"/>
        <v>8.217592592592593E-2</v>
      </c>
      <c r="T249">
        <f>Q249/'App MODELE'!$Q$4*1000</f>
        <v>1.1167619147485977</v>
      </c>
    </row>
    <row r="250" spans="16:20" x14ac:dyDescent="0.2">
      <c r="P250" s="19">
        <v>40664</v>
      </c>
      <c r="Q250">
        <v>0.39400000000000002</v>
      </c>
      <c r="R250" s="73">
        <v>31</v>
      </c>
      <c r="S250" s="28">
        <f t="shared" si="4"/>
        <v>0.14710274790919953</v>
      </c>
      <c r="T250">
        <f>Q250/'App MODELE'!$Q$4*1000</f>
        <v>2.0657473916006923</v>
      </c>
    </row>
    <row r="251" spans="16:20" x14ac:dyDescent="0.2">
      <c r="P251" s="19">
        <v>40695</v>
      </c>
      <c r="Q251">
        <v>0.161</v>
      </c>
      <c r="R251" s="73">
        <v>30</v>
      </c>
      <c r="S251" s="28">
        <f t="shared" si="4"/>
        <v>6.211419753086421E-2</v>
      </c>
      <c r="T251">
        <f>Q251/'App MODELE'!$Q$4*1000</f>
        <v>0.8441252031667803</v>
      </c>
    </row>
    <row r="252" spans="16:20" x14ac:dyDescent="0.2">
      <c r="P252" s="19">
        <v>40725</v>
      </c>
      <c r="Q252">
        <v>0.14599999999999999</v>
      </c>
      <c r="R252" s="73">
        <v>31</v>
      </c>
      <c r="S252" s="28">
        <f t="shared" si="4"/>
        <v>5.4510155316606926E-2</v>
      </c>
      <c r="T252">
        <f>Q252/'App MODELE'!$Q$4*1000</f>
        <v>0.76547999790279453</v>
      </c>
    </row>
    <row r="253" spans="16:20" x14ac:dyDescent="0.2">
      <c r="P253" s="19">
        <v>40756</v>
      </c>
      <c r="Q253">
        <v>0.34200000000000003</v>
      </c>
      <c r="R253" s="73">
        <v>31</v>
      </c>
      <c r="S253" s="28">
        <f t="shared" si="4"/>
        <v>0.12768817204301075</v>
      </c>
      <c r="T253">
        <f>Q253/'App MODELE'!$Q$4*1000</f>
        <v>1.793110680018875</v>
      </c>
    </row>
    <row r="254" spans="16:20" x14ac:dyDescent="0.2">
      <c r="P254" s="19">
        <v>40787</v>
      </c>
      <c r="Q254">
        <v>0.66300000000000003</v>
      </c>
      <c r="R254" s="73">
        <v>30</v>
      </c>
      <c r="S254" s="28">
        <f t="shared" si="4"/>
        <v>0.25578703703703703</v>
      </c>
      <c r="T254">
        <f>Q254/'App MODELE'!$Q$4*1000</f>
        <v>3.4761180726681697</v>
      </c>
    </row>
    <row r="255" spans="16:20" x14ac:dyDescent="0.2">
      <c r="P255" s="19">
        <v>40817</v>
      </c>
      <c r="Q255">
        <v>0.80200000000000005</v>
      </c>
      <c r="R255" s="73">
        <v>31</v>
      </c>
      <c r="S255" s="28">
        <f t="shared" si="4"/>
        <v>0.29943249701314223</v>
      </c>
      <c r="T255">
        <f>Q255/'App MODELE'!$Q$4*1000</f>
        <v>4.2048969747811045</v>
      </c>
    </row>
    <row r="256" spans="16:20" x14ac:dyDescent="0.2">
      <c r="P256" s="19">
        <v>40848</v>
      </c>
      <c r="Q256">
        <v>0.42199999999999999</v>
      </c>
      <c r="R256" s="73">
        <v>30</v>
      </c>
      <c r="S256" s="28">
        <f t="shared" si="4"/>
        <v>0.16280864197530864</v>
      </c>
      <c r="T256">
        <f>Q256/'App MODELE'!$Q$4*1000</f>
        <v>2.212551774760132</v>
      </c>
    </row>
    <row r="257" spans="16:20" x14ac:dyDescent="0.2">
      <c r="P257" s="19">
        <v>40878</v>
      </c>
      <c r="Q257">
        <v>0.156</v>
      </c>
      <c r="R257" s="73">
        <v>31</v>
      </c>
      <c r="S257" s="28">
        <f t="shared" si="4"/>
        <v>5.824372759856631E-2</v>
      </c>
      <c r="T257">
        <f>Q257/'App MODELE'!$Q$4*1000</f>
        <v>0.81791013474545171</v>
      </c>
    </row>
    <row r="258" spans="16:20" x14ac:dyDescent="0.2">
      <c r="P258" s="19">
        <v>40909</v>
      </c>
      <c r="Q258">
        <v>0.192</v>
      </c>
      <c r="R258" s="73">
        <v>31</v>
      </c>
      <c r="S258" s="28">
        <f t="shared" si="4"/>
        <v>7.1684587813620068E-2</v>
      </c>
      <c r="T258">
        <f>Q258/'App MODELE'!$Q$4*1000</f>
        <v>1.0066586273790175</v>
      </c>
    </row>
    <row r="259" spans="16:20" x14ac:dyDescent="0.2">
      <c r="P259" s="19">
        <v>40940</v>
      </c>
      <c r="Q259">
        <v>0.106</v>
      </c>
      <c r="R259" s="73">
        <v>29</v>
      </c>
      <c r="S259" s="28">
        <f t="shared" ref="S259:S322" si="5">Q259/R259/24/3600*1000000</f>
        <v>4.2305236270753506E-2</v>
      </c>
      <c r="T259">
        <f>Q259/'App MODELE'!$Q$4*1000</f>
        <v>0.55575945053216591</v>
      </c>
    </row>
    <row r="260" spans="16:20" x14ac:dyDescent="0.2">
      <c r="P260" s="19">
        <v>40969</v>
      </c>
      <c r="Q260">
        <v>1.6E-2</v>
      </c>
      <c r="R260" s="73">
        <v>31</v>
      </c>
      <c r="S260" s="28">
        <f t="shared" si="5"/>
        <v>5.9737156511350063E-3</v>
      </c>
      <c r="T260">
        <f>Q260/'App MODELE'!$Q$4*1000</f>
        <v>8.3888218948251464E-2</v>
      </c>
    </row>
    <row r="261" spans="16:20" x14ac:dyDescent="0.2">
      <c r="P261" s="19">
        <v>41000</v>
      </c>
      <c r="Q261">
        <v>0.14399999999999999</v>
      </c>
      <c r="R261" s="73">
        <v>30</v>
      </c>
      <c r="S261" s="28">
        <f t="shared" si="5"/>
        <v>5.5555555555555546E-2</v>
      </c>
      <c r="T261">
        <f>Q261/'App MODELE'!$Q$4*1000</f>
        <v>0.75499397053426309</v>
      </c>
    </row>
    <row r="262" spans="16:20" x14ac:dyDescent="0.2">
      <c r="P262" s="19">
        <v>41030</v>
      </c>
      <c r="Q262">
        <v>0.11</v>
      </c>
      <c r="R262" s="73">
        <v>31</v>
      </c>
      <c r="S262" s="28">
        <f t="shared" si="5"/>
        <v>4.1069295101553167E-2</v>
      </c>
      <c r="T262">
        <f>Q262/'App MODELE'!$Q$4*1000</f>
        <v>0.57673150526922878</v>
      </c>
    </row>
    <row r="263" spans="16:20" x14ac:dyDescent="0.2">
      <c r="P263" s="19">
        <v>41061</v>
      </c>
      <c r="Q263">
        <v>0.05</v>
      </c>
      <c r="R263" s="73">
        <v>30</v>
      </c>
      <c r="S263" s="28">
        <f t="shared" si="5"/>
        <v>1.9290123456790122E-2</v>
      </c>
      <c r="T263">
        <f>Q263/'App MODELE'!$Q$4*1000</f>
        <v>0.2621506842132858</v>
      </c>
    </row>
    <row r="264" spans="16:20" x14ac:dyDescent="0.2">
      <c r="P264" s="19">
        <v>41091</v>
      </c>
      <c r="Q264">
        <v>0</v>
      </c>
      <c r="R264" s="73">
        <v>31</v>
      </c>
      <c r="S264" s="28">
        <f t="shared" si="5"/>
        <v>0</v>
      </c>
      <c r="T264">
        <f>Q264/'App MODELE'!$Q$4*1000</f>
        <v>0</v>
      </c>
    </row>
    <row r="265" spans="16:20" x14ac:dyDescent="0.2">
      <c r="P265" s="19">
        <v>41122</v>
      </c>
      <c r="Q265">
        <v>0.16</v>
      </c>
      <c r="R265" s="73">
        <v>31</v>
      </c>
      <c r="S265" s="28">
        <f t="shared" si="5"/>
        <v>5.9737156511350052E-2</v>
      </c>
      <c r="T265">
        <f>Q265/'App MODELE'!$Q$4*1000</f>
        <v>0.83888218948251458</v>
      </c>
    </row>
    <row r="266" spans="16:20" x14ac:dyDescent="0.2">
      <c r="P266" s="19">
        <v>41153</v>
      </c>
      <c r="Q266">
        <v>0.32900000000000001</v>
      </c>
      <c r="R266" s="73">
        <v>30</v>
      </c>
      <c r="S266" s="28">
        <f t="shared" si="5"/>
        <v>0.12692901234567902</v>
      </c>
      <c r="T266">
        <f>Q266/'App MODELE'!$Q$4*1000</f>
        <v>1.7249515021234207</v>
      </c>
    </row>
    <row r="267" spans="16:20" x14ac:dyDescent="0.2">
      <c r="P267" s="19">
        <v>41183</v>
      </c>
      <c r="Q267">
        <v>1.4770000000000001</v>
      </c>
      <c r="R267" s="73">
        <v>31</v>
      </c>
      <c r="S267" s="28">
        <f t="shared" si="5"/>
        <v>0.55144862604540024</v>
      </c>
      <c r="T267">
        <f>Q267/'App MODELE'!$Q$4*1000</f>
        <v>7.7439312116604633</v>
      </c>
    </row>
    <row r="268" spans="16:20" x14ac:dyDescent="0.2">
      <c r="P268" s="19">
        <v>41214</v>
      </c>
      <c r="Q268">
        <v>0.84399999999999997</v>
      </c>
      <c r="R268" s="73">
        <v>30</v>
      </c>
      <c r="S268" s="28">
        <f t="shared" si="5"/>
        <v>0.32561728395061729</v>
      </c>
      <c r="T268">
        <f>Q268/'App MODELE'!$Q$4*1000</f>
        <v>4.425103549520264</v>
      </c>
    </row>
    <row r="269" spans="16:20" x14ac:dyDescent="0.2">
      <c r="P269" s="19">
        <v>41244</v>
      </c>
      <c r="Q269">
        <v>0.27400000000000002</v>
      </c>
      <c r="R269" s="73">
        <v>31</v>
      </c>
      <c r="S269" s="28">
        <f t="shared" si="5"/>
        <v>0.10229988052568698</v>
      </c>
      <c r="T269">
        <f>Q269/'App MODELE'!$Q$4*1000</f>
        <v>1.4365857494888064</v>
      </c>
    </row>
    <row r="270" spans="16:20" x14ac:dyDescent="0.2">
      <c r="P270" s="19">
        <v>41275</v>
      </c>
      <c r="Q270">
        <v>0.26500000000000001</v>
      </c>
      <c r="R270" s="73">
        <v>31</v>
      </c>
      <c r="S270" s="28">
        <f t="shared" si="5"/>
        <v>9.8939665471923552E-2</v>
      </c>
      <c r="T270">
        <f>Q270/'App MODELE'!$Q$4*1000</f>
        <v>1.3893986263304148</v>
      </c>
    </row>
    <row r="271" spans="16:20" x14ac:dyDescent="0.2">
      <c r="P271" s="19">
        <v>41306</v>
      </c>
      <c r="Q271">
        <v>0.19900000000000001</v>
      </c>
      <c r="R271" s="73">
        <v>28</v>
      </c>
      <c r="S271" s="28">
        <f t="shared" si="5"/>
        <v>8.2258597883597892E-2</v>
      </c>
      <c r="T271">
        <f>Q271/'App MODELE'!$Q$4*1000</f>
        <v>1.0433597231688776</v>
      </c>
    </row>
    <row r="272" spans="16:20" x14ac:dyDescent="0.2">
      <c r="P272" s="19">
        <v>41334</v>
      </c>
      <c r="Q272">
        <v>0.51</v>
      </c>
      <c r="R272" s="73">
        <v>31</v>
      </c>
      <c r="S272" s="28">
        <f t="shared" si="5"/>
        <v>0.19041218637992832</v>
      </c>
      <c r="T272">
        <f>Q272/'App MODELE'!$Q$4*1000</f>
        <v>2.6739369789755152</v>
      </c>
    </row>
    <row r="273" spans="16:20" x14ac:dyDescent="0.2">
      <c r="P273" s="19">
        <v>41365</v>
      </c>
      <c r="Q273">
        <v>0.27300000000000002</v>
      </c>
      <c r="R273" s="73">
        <v>30</v>
      </c>
      <c r="S273" s="28">
        <f t="shared" si="5"/>
        <v>0.10532407407407408</v>
      </c>
      <c r="T273">
        <f>Q273/'App MODELE'!$Q$4*1000</f>
        <v>1.4313427358045407</v>
      </c>
    </row>
    <row r="274" spans="16:20" x14ac:dyDescent="0.2">
      <c r="P274" s="19">
        <v>41395</v>
      </c>
      <c r="Q274">
        <v>0.17</v>
      </c>
      <c r="R274" s="73">
        <v>31</v>
      </c>
      <c r="S274" s="28">
        <f t="shared" si="5"/>
        <v>6.347072879330945E-2</v>
      </c>
      <c r="T274">
        <f>Q274/'App MODELE'!$Q$4*1000</f>
        <v>0.89131232632517188</v>
      </c>
    </row>
    <row r="275" spans="16:20" x14ac:dyDescent="0.2">
      <c r="P275" s="19">
        <v>41426</v>
      </c>
      <c r="Q275">
        <v>6.8000000000000005E-2</v>
      </c>
      <c r="R275" s="73">
        <v>30</v>
      </c>
      <c r="S275" s="28">
        <f t="shared" si="5"/>
        <v>2.623456790123457E-2</v>
      </c>
      <c r="T275">
        <f>Q275/'App MODELE'!$Q$4*1000</f>
        <v>0.35652493053006873</v>
      </c>
    </row>
    <row r="276" spans="16:20" x14ac:dyDescent="0.2">
      <c r="P276" s="19">
        <v>41456</v>
      </c>
      <c r="Q276">
        <v>0.02</v>
      </c>
      <c r="R276" s="73">
        <v>31</v>
      </c>
      <c r="S276" s="28">
        <f t="shared" si="5"/>
        <v>7.4671445639187565E-3</v>
      </c>
      <c r="T276">
        <f>Q276/'App MODELE'!$Q$4*1000</f>
        <v>0.10486027368531432</v>
      </c>
    </row>
    <row r="277" spans="16:20" x14ac:dyDescent="0.2">
      <c r="P277" s="19">
        <v>41487</v>
      </c>
      <c r="Q277">
        <v>-4.9000000000000002E-2</v>
      </c>
      <c r="R277" s="73">
        <v>31</v>
      </c>
      <c r="S277" s="28">
        <f t="shared" si="5"/>
        <v>-1.8294504181600956E-2</v>
      </c>
      <c r="T277">
        <f>Q277/'App MODELE'!$Q$4*1000</f>
        <v>-0.25690767052902014</v>
      </c>
    </row>
    <row r="278" spans="16:20" x14ac:dyDescent="0.2">
      <c r="P278" s="19">
        <v>41518</v>
      </c>
      <c r="Q278">
        <v>0.1275</v>
      </c>
      <c r="R278" s="73">
        <v>30</v>
      </c>
      <c r="S278" s="28">
        <f t="shared" si="5"/>
        <v>4.9189814814814818E-2</v>
      </c>
      <c r="T278">
        <f>Q278/'App MODELE'!$Q$4*1000</f>
        <v>0.6684842447438788</v>
      </c>
    </row>
    <row r="279" spans="16:20" x14ac:dyDescent="0.2">
      <c r="P279" s="19">
        <v>41548</v>
      </c>
      <c r="Q279">
        <v>4.2999999999999997E-2</v>
      </c>
      <c r="R279" s="73">
        <v>31</v>
      </c>
      <c r="S279" s="28">
        <f t="shared" si="5"/>
        <v>1.6054360812425325E-2</v>
      </c>
      <c r="T279">
        <f>Q279/'App MODELE'!$Q$4*1000</f>
        <v>0.22544958842342577</v>
      </c>
    </row>
    <row r="280" spans="16:20" x14ac:dyDescent="0.2">
      <c r="P280" s="19">
        <v>41579</v>
      </c>
      <c r="Q280">
        <v>7.7799999999999994E-2</v>
      </c>
      <c r="R280" s="73">
        <v>30</v>
      </c>
      <c r="S280" s="28">
        <f t="shared" si="5"/>
        <v>3.0015432098765431E-2</v>
      </c>
      <c r="T280">
        <f>Q280/'App MODELE'!$Q$4*1000</f>
        <v>0.40790646463587266</v>
      </c>
    </row>
    <row r="281" spans="16:20" x14ac:dyDescent="0.2">
      <c r="P281" s="19">
        <v>41609</v>
      </c>
      <c r="Q281">
        <v>7.7200000000000005E-2</v>
      </c>
      <c r="R281" s="73">
        <v>31</v>
      </c>
      <c r="S281" s="28">
        <f t="shared" si="5"/>
        <v>2.8823178016726406E-2</v>
      </c>
      <c r="T281">
        <f>Q281/'App MODELE'!$Q$4*1000</f>
        <v>0.40476065642531328</v>
      </c>
    </row>
    <row r="282" spans="16:20" x14ac:dyDescent="0.2">
      <c r="P282" s="19">
        <v>41640</v>
      </c>
      <c r="Q282">
        <v>0.1978</v>
      </c>
      <c r="R282" s="73">
        <v>31</v>
      </c>
      <c r="S282" s="28">
        <f t="shared" si="5"/>
        <v>7.3850059737156512E-2</v>
      </c>
      <c r="T282">
        <f>Q282/'App MODELE'!$Q$4*1000</f>
        <v>1.0370681067477587</v>
      </c>
    </row>
    <row r="283" spans="16:20" x14ac:dyDescent="0.2">
      <c r="P283" s="19">
        <v>41671</v>
      </c>
      <c r="Q283">
        <v>0.16309999999999999</v>
      </c>
      <c r="R283" s="73">
        <v>28</v>
      </c>
      <c r="S283" s="28">
        <f t="shared" si="5"/>
        <v>6.7418981481481469E-2</v>
      </c>
      <c r="T283">
        <f>Q283/'App MODELE'!$Q$4*1000</f>
        <v>0.85513553190373837</v>
      </c>
    </row>
    <row r="284" spans="16:20" x14ac:dyDescent="0.2">
      <c r="P284" s="19">
        <v>41699</v>
      </c>
      <c r="Q284">
        <v>8.77E-2</v>
      </c>
      <c r="R284" s="73">
        <v>31</v>
      </c>
      <c r="S284" s="28">
        <f t="shared" si="5"/>
        <v>3.2743428912783749E-2</v>
      </c>
      <c r="T284">
        <f>Q284/'App MODELE'!$Q$4*1000</f>
        <v>0.45981230011010332</v>
      </c>
    </row>
    <row r="285" spans="16:20" x14ac:dyDescent="0.2">
      <c r="P285" s="19">
        <v>41730</v>
      </c>
      <c r="Q285">
        <v>7.8700000000000006E-2</v>
      </c>
      <c r="R285" s="73">
        <v>30</v>
      </c>
      <c r="S285" s="28">
        <f t="shared" si="5"/>
        <v>3.0362654320987656E-2</v>
      </c>
      <c r="T285">
        <f>Q285/'App MODELE'!$Q$4*1000</f>
        <v>0.41262517695171191</v>
      </c>
    </row>
    <row r="286" spans="16:20" x14ac:dyDescent="0.2">
      <c r="P286" s="19">
        <v>41760</v>
      </c>
      <c r="Q286">
        <v>2.7E-2</v>
      </c>
      <c r="R286" s="73">
        <v>31</v>
      </c>
      <c r="S286" s="28">
        <f t="shared" si="5"/>
        <v>1.0080645161290324E-2</v>
      </c>
      <c r="T286">
        <f>Q286/'App MODELE'!$Q$4*1000</f>
        <v>0.14156136947517434</v>
      </c>
    </row>
    <row r="287" spans="16:20" x14ac:dyDescent="0.2">
      <c r="P287" s="19">
        <v>41791</v>
      </c>
      <c r="Q287">
        <v>0</v>
      </c>
      <c r="R287" s="73">
        <v>30</v>
      </c>
      <c r="S287" s="28">
        <f t="shared" si="5"/>
        <v>0</v>
      </c>
      <c r="T287">
        <f>Q287/'App MODELE'!$Q$4*1000</f>
        <v>0</v>
      </c>
    </row>
    <row r="288" spans="16:20" x14ac:dyDescent="0.2">
      <c r="P288" s="19">
        <v>41821</v>
      </c>
      <c r="Q288">
        <v>1E-3</v>
      </c>
      <c r="R288" s="73">
        <v>31</v>
      </c>
      <c r="S288" s="28">
        <f t="shared" si="5"/>
        <v>3.7335722819593789E-4</v>
      </c>
      <c r="T288">
        <f>Q288/'App MODELE'!$Q$4*1000</f>
        <v>5.2430136842657165E-3</v>
      </c>
    </row>
    <row r="289" spans="16:20" x14ac:dyDescent="0.2">
      <c r="P289" s="19">
        <v>41852</v>
      </c>
      <c r="Q289">
        <v>0</v>
      </c>
      <c r="R289" s="73">
        <v>31</v>
      </c>
      <c r="S289" s="28">
        <f t="shared" si="5"/>
        <v>0</v>
      </c>
      <c r="T289">
        <f>Q289/'App MODELE'!$Q$4*1000</f>
        <v>0</v>
      </c>
    </row>
    <row r="290" spans="16:20" x14ac:dyDescent="0.2">
      <c r="P290" s="19">
        <v>41883</v>
      </c>
      <c r="Q290">
        <v>0.87</v>
      </c>
      <c r="R290" s="73">
        <v>30</v>
      </c>
      <c r="S290" s="28">
        <f t="shared" si="5"/>
        <v>0.33564814814814814</v>
      </c>
      <c r="T290">
        <f>Q290/'App MODELE'!$Q$4*1000</f>
        <v>4.5614219053111729</v>
      </c>
    </row>
    <row r="291" spans="16:20" x14ac:dyDescent="0.2">
      <c r="P291" s="19">
        <v>41913</v>
      </c>
      <c r="Q291">
        <v>1.4E-2</v>
      </c>
      <c r="R291" s="73">
        <v>31</v>
      </c>
      <c r="S291" s="28">
        <f t="shared" si="5"/>
        <v>5.2270011947431307E-3</v>
      </c>
      <c r="T291">
        <f>Q291/'App MODELE'!$Q$4*1000</f>
        <v>7.3402191579720028E-2</v>
      </c>
    </row>
    <row r="292" spans="16:20" x14ac:dyDescent="0.2">
      <c r="P292" s="19">
        <v>41944</v>
      </c>
      <c r="Q292">
        <v>1.361</v>
      </c>
      <c r="R292" s="73">
        <v>30</v>
      </c>
      <c r="S292" s="28">
        <f t="shared" si="5"/>
        <v>0.52507716049382724</v>
      </c>
      <c r="T292">
        <f>Q292/'App MODELE'!$Q$4*1000</f>
        <v>7.1357416242856395</v>
      </c>
    </row>
    <row r="293" spans="16:20" x14ac:dyDescent="0.2">
      <c r="P293" s="19">
        <v>41974</v>
      </c>
      <c r="Q293">
        <v>1.4E-2</v>
      </c>
      <c r="R293" s="73">
        <v>31</v>
      </c>
      <c r="S293" s="28">
        <f t="shared" si="5"/>
        <v>5.2270011947431307E-3</v>
      </c>
      <c r="T293">
        <f>Q293/'App MODELE'!$Q$4*1000</f>
        <v>7.3402191579720028E-2</v>
      </c>
    </row>
    <row r="294" spans="16:20" x14ac:dyDescent="0.2">
      <c r="P294" s="19">
        <v>42005</v>
      </c>
      <c r="Q294">
        <v>0.34899999999999998</v>
      </c>
      <c r="R294" s="73">
        <v>31</v>
      </c>
      <c r="S294" s="28">
        <f t="shared" si="5"/>
        <v>0.13030167264038231</v>
      </c>
      <c r="T294">
        <f>Q294/'App MODELE'!$Q$4*1000</f>
        <v>1.8298117758087349</v>
      </c>
    </row>
    <row r="295" spans="16:20" x14ac:dyDescent="0.2">
      <c r="P295" s="19">
        <v>42036</v>
      </c>
      <c r="Q295">
        <v>0.17499999999999999</v>
      </c>
      <c r="R295" s="73">
        <v>28</v>
      </c>
      <c r="S295" s="28">
        <f t="shared" si="5"/>
        <v>7.2337962962962965E-2</v>
      </c>
      <c r="T295">
        <f>Q295/'App MODELE'!$Q$4*1000</f>
        <v>0.91752739474650025</v>
      </c>
    </row>
    <row r="296" spans="16:20" x14ac:dyDescent="0.2">
      <c r="P296" s="19">
        <v>42064</v>
      </c>
      <c r="Q296">
        <v>0.22800000000000001</v>
      </c>
      <c r="R296" s="73">
        <v>31</v>
      </c>
      <c r="S296" s="28">
        <f t="shared" si="5"/>
        <v>8.5125448028673847E-2</v>
      </c>
      <c r="T296">
        <f>Q296/'App MODELE'!$Q$4*1000</f>
        <v>1.1954071200125833</v>
      </c>
    </row>
    <row r="297" spans="16:20" x14ac:dyDescent="0.2">
      <c r="P297" s="19">
        <v>42095</v>
      </c>
      <c r="Q297">
        <v>0.06</v>
      </c>
      <c r="R297" s="73">
        <v>30</v>
      </c>
      <c r="S297" s="28">
        <f t="shared" si="5"/>
        <v>2.3148148148148147E-2</v>
      </c>
      <c r="T297">
        <f>Q297/'App MODELE'!$Q$4*1000</f>
        <v>0.31458082105594298</v>
      </c>
    </row>
    <row r="298" spans="16:20" x14ac:dyDescent="0.2">
      <c r="P298" s="19">
        <v>42125</v>
      </c>
      <c r="Q298">
        <v>5.8999999999999997E-2</v>
      </c>
      <c r="R298" s="73">
        <v>31</v>
      </c>
      <c r="S298" s="28">
        <f t="shared" si="5"/>
        <v>2.2028076463560333E-2</v>
      </c>
      <c r="T298">
        <f>Q298/'App MODELE'!$Q$4*1000</f>
        <v>0.30933780737167726</v>
      </c>
    </row>
    <row r="299" spans="16:20" x14ac:dyDescent="0.2">
      <c r="P299" s="19">
        <v>42156</v>
      </c>
      <c r="Q299">
        <v>2.4E-2</v>
      </c>
      <c r="R299" s="73">
        <v>30</v>
      </c>
      <c r="S299" s="28">
        <f t="shared" si="5"/>
        <v>9.2592592592592587E-3</v>
      </c>
      <c r="T299">
        <f>Q299/'App MODELE'!$Q$4*1000</f>
        <v>0.12583232842237718</v>
      </c>
    </row>
    <row r="300" spans="16:20" x14ac:dyDescent="0.2">
      <c r="P300" s="19">
        <v>42186</v>
      </c>
      <c r="Q300">
        <v>4.2000000000000003E-2</v>
      </c>
      <c r="R300" s="73">
        <v>31</v>
      </c>
      <c r="S300" s="28">
        <f t="shared" si="5"/>
        <v>1.5681003584229393E-2</v>
      </c>
      <c r="T300">
        <f>Q300/'App MODELE'!$Q$4*1000</f>
        <v>0.22020657473916011</v>
      </c>
    </row>
    <row r="301" spans="16:20" x14ac:dyDescent="0.2">
      <c r="P301" s="19">
        <v>42217</v>
      </c>
      <c r="Q301">
        <v>4.4999999999999998E-2</v>
      </c>
      <c r="R301" s="73">
        <v>31</v>
      </c>
      <c r="S301" s="28">
        <f t="shared" si="5"/>
        <v>1.6801075268817203E-2</v>
      </c>
      <c r="T301">
        <f>Q301/'App MODELE'!$Q$4*1000</f>
        <v>0.23593561579195721</v>
      </c>
    </row>
    <row r="302" spans="16:20" x14ac:dyDescent="0.2">
      <c r="P302" s="19">
        <v>42248</v>
      </c>
      <c r="Q302">
        <v>0.124</v>
      </c>
      <c r="R302" s="73">
        <v>30</v>
      </c>
      <c r="S302" s="28">
        <f t="shared" si="5"/>
        <v>4.783950617283951E-2</v>
      </c>
      <c r="T302">
        <f>Q302/'App MODELE'!$Q$4*1000</f>
        <v>0.65013369684894873</v>
      </c>
    </row>
    <row r="303" spans="16:20" x14ac:dyDescent="0.2">
      <c r="P303" s="19">
        <v>42278</v>
      </c>
      <c r="Q303">
        <v>7.5999999999999998E-2</v>
      </c>
      <c r="R303" s="73">
        <v>31</v>
      </c>
      <c r="S303" s="28">
        <f t="shared" si="5"/>
        <v>2.8375149342891277E-2</v>
      </c>
      <c r="T303">
        <f>Q303/'App MODELE'!$Q$4*1000</f>
        <v>0.39846904000419442</v>
      </c>
    </row>
    <row r="304" spans="16:20" x14ac:dyDescent="0.2">
      <c r="P304" s="19">
        <v>42309</v>
      </c>
      <c r="Q304">
        <v>6.0999999999999999E-2</v>
      </c>
      <c r="R304" s="73">
        <v>30</v>
      </c>
      <c r="S304" s="28">
        <f t="shared" si="5"/>
        <v>2.3533950617283948E-2</v>
      </c>
      <c r="T304">
        <f>Q304/'App MODELE'!$Q$4*1000</f>
        <v>0.3198238347402087</v>
      </c>
    </row>
    <row r="305" spans="16:20" x14ac:dyDescent="0.2">
      <c r="P305" s="19">
        <v>42339</v>
      </c>
      <c r="Q305">
        <v>2.5000000000000001E-2</v>
      </c>
      <c r="R305" s="73">
        <v>31</v>
      </c>
      <c r="S305" s="28">
        <f t="shared" si="5"/>
        <v>9.3339307048984459E-3</v>
      </c>
      <c r="T305">
        <f>Q305/'App MODELE'!$Q$4*1000</f>
        <v>0.1310753421066429</v>
      </c>
    </row>
    <row r="306" spans="16:20" x14ac:dyDescent="0.2">
      <c r="P306" s="19">
        <v>42370</v>
      </c>
      <c r="Q306">
        <v>3.6999999999999998E-2</v>
      </c>
      <c r="R306" s="73">
        <v>31</v>
      </c>
      <c r="S306" s="28">
        <f t="shared" si="5"/>
        <v>1.3814217443249701E-2</v>
      </c>
      <c r="T306">
        <f>Q306/'App MODELE'!$Q$4*1000</f>
        <v>0.19399150631783149</v>
      </c>
    </row>
    <row r="307" spans="16:20" x14ac:dyDescent="0.2">
      <c r="P307" s="19">
        <v>42401</v>
      </c>
      <c r="Q307">
        <v>0.10299999999999999</v>
      </c>
      <c r="R307" s="73">
        <v>29</v>
      </c>
      <c r="S307" s="28">
        <f t="shared" si="5"/>
        <v>4.1107918263090674E-2</v>
      </c>
      <c r="T307">
        <f>Q307/'App MODELE'!$Q$4*1000</f>
        <v>0.54003040947936876</v>
      </c>
    </row>
    <row r="308" spans="16:20" x14ac:dyDescent="0.2">
      <c r="P308" s="19">
        <v>42430</v>
      </c>
      <c r="Q308">
        <v>9.2999999999999999E-2</v>
      </c>
      <c r="R308" s="73">
        <v>31</v>
      </c>
      <c r="S308" s="28">
        <f t="shared" si="5"/>
        <v>3.4722222222222217E-2</v>
      </c>
      <c r="T308">
        <f>Q308/'App MODELE'!$Q$4*1000</f>
        <v>0.48760027263671157</v>
      </c>
    </row>
    <row r="309" spans="16:20" x14ac:dyDescent="0.2">
      <c r="P309" s="19">
        <v>42461</v>
      </c>
      <c r="Q309">
        <v>2E-3</v>
      </c>
      <c r="R309" s="73">
        <v>30</v>
      </c>
      <c r="S309" s="28">
        <f t="shared" si="5"/>
        <v>7.71604938271605E-4</v>
      </c>
      <c r="T309">
        <f>Q309/'App MODELE'!$Q$4*1000</f>
        <v>1.0486027368531433E-2</v>
      </c>
    </row>
    <row r="310" spans="16:20" x14ac:dyDescent="0.2">
      <c r="P310" s="19">
        <v>42491</v>
      </c>
      <c r="Q310">
        <v>1.2E-2</v>
      </c>
      <c r="R310" s="73">
        <v>31</v>
      </c>
      <c r="S310" s="28">
        <f t="shared" si="5"/>
        <v>4.4802867383512543E-3</v>
      </c>
      <c r="T310">
        <f>Q310/'App MODELE'!$Q$4*1000</f>
        <v>6.2916164211188591E-2</v>
      </c>
    </row>
    <row r="311" spans="16:20" x14ac:dyDescent="0.2">
      <c r="P311" s="19">
        <v>42522</v>
      </c>
      <c r="Q311">
        <v>0</v>
      </c>
      <c r="R311" s="73">
        <v>30</v>
      </c>
      <c r="S311" s="28">
        <f t="shared" si="5"/>
        <v>0</v>
      </c>
      <c r="T311">
        <f>Q311/'App MODELE'!$Q$4*1000</f>
        <v>0</v>
      </c>
    </row>
    <row r="312" spans="16:20" x14ac:dyDescent="0.2">
      <c r="P312" s="19">
        <v>42552</v>
      </c>
      <c r="Q312">
        <v>1.4999999999999999E-2</v>
      </c>
      <c r="R312" s="73">
        <v>31</v>
      </c>
      <c r="S312" s="28">
        <f t="shared" si="5"/>
        <v>5.600358422939068E-3</v>
      </c>
      <c r="T312">
        <f>Q312/'App MODELE'!$Q$4*1000</f>
        <v>7.8645205263985746E-2</v>
      </c>
    </row>
    <row r="313" spans="16:20" x14ac:dyDescent="0.2">
      <c r="P313" s="19">
        <v>42583</v>
      </c>
      <c r="Q313">
        <v>1.7000000000000001E-2</v>
      </c>
      <c r="R313" s="73">
        <v>31</v>
      </c>
      <c r="S313" s="28">
        <f t="shared" si="5"/>
        <v>6.3470728793309445E-3</v>
      </c>
      <c r="T313">
        <f>Q313/'App MODELE'!$Q$4*1000</f>
        <v>8.9131232632517182E-2</v>
      </c>
    </row>
    <row r="314" spans="16:20" x14ac:dyDescent="0.2">
      <c r="P314" s="19">
        <v>42614</v>
      </c>
      <c r="Q314">
        <v>3.2000000000000271E-2</v>
      </c>
      <c r="R314" s="73">
        <v>30</v>
      </c>
      <c r="S314" s="28">
        <f t="shared" si="5"/>
        <v>1.2345679012345784E-2</v>
      </c>
      <c r="T314">
        <f>Q314/'App MODELE'!$Q$4*1000</f>
        <v>0.16777643789650434</v>
      </c>
    </row>
    <row r="315" spans="16:20" x14ac:dyDescent="0.2">
      <c r="P315" s="19">
        <v>42644</v>
      </c>
      <c r="Q315">
        <v>0.10499999999999995</v>
      </c>
      <c r="R315" s="73">
        <v>31</v>
      </c>
      <c r="S315" s="28">
        <f t="shared" si="5"/>
        <v>3.9202508960573458E-2</v>
      </c>
      <c r="T315">
        <f>Q315/'App MODELE'!$Q$4*1000</f>
        <v>0.55051643684789997</v>
      </c>
    </row>
    <row r="316" spans="16:20" x14ac:dyDescent="0.2">
      <c r="P316" s="19">
        <v>42675</v>
      </c>
      <c r="Q316">
        <v>0.42199999999999976</v>
      </c>
      <c r="R316" s="73">
        <v>30</v>
      </c>
      <c r="S316" s="28">
        <f t="shared" si="5"/>
        <v>0.16280864197530856</v>
      </c>
      <c r="T316">
        <f>Q316/'App MODELE'!$Q$4*1000</f>
        <v>2.2125517747601311</v>
      </c>
    </row>
    <row r="317" spans="16:20" x14ac:dyDescent="0.2">
      <c r="P317" s="19">
        <v>42705</v>
      </c>
      <c r="Q317">
        <v>0.33700000000000002</v>
      </c>
      <c r="R317" s="73">
        <v>31</v>
      </c>
      <c r="S317" s="28">
        <f t="shared" si="5"/>
        <v>0.12582138590203107</v>
      </c>
      <c r="T317">
        <f>Q317/'App MODELE'!$Q$4*1000</f>
        <v>1.7668956115975465</v>
      </c>
    </row>
    <row r="318" spans="16:20" x14ac:dyDescent="0.2">
      <c r="P318" s="19">
        <v>42736</v>
      </c>
      <c r="Q318">
        <v>0.13500000000000001</v>
      </c>
      <c r="R318" s="73">
        <v>31</v>
      </c>
      <c r="S318" s="28">
        <f t="shared" si="5"/>
        <v>5.0403225806451617E-2</v>
      </c>
      <c r="T318">
        <f>Q318/'App MODELE'!$Q$4*1000</f>
        <v>0.70780684737587174</v>
      </c>
    </row>
    <row r="319" spans="16:20" x14ac:dyDescent="0.2">
      <c r="P319" s="19">
        <v>42767</v>
      </c>
      <c r="Q319">
        <v>0.187</v>
      </c>
      <c r="R319" s="73">
        <v>28</v>
      </c>
      <c r="S319" s="28">
        <f t="shared" si="5"/>
        <v>7.7298280423280422E-2</v>
      </c>
      <c r="T319">
        <f>Q319/'App MODELE'!$Q$4*1000</f>
        <v>0.98044355895768887</v>
      </c>
    </row>
    <row r="320" spans="16:20" x14ac:dyDescent="0.2">
      <c r="P320" s="19">
        <v>42795</v>
      </c>
      <c r="Q320">
        <v>6.5000000000000002E-2</v>
      </c>
      <c r="R320" s="73">
        <v>31</v>
      </c>
      <c r="S320" s="28">
        <f t="shared" si="5"/>
        <v>2.4268219832735961E-2</v>
      </c>
      <c r="T320">
        <f>Q320/'App MODELE'!$Q$4*1000</f>
        <v>0.34079588947727157</v>
      </c>
    </row>
    <row r="321" spans="16:20" x14ac:dyDescent="0.2">
      <c r="P321" s="19">
        <v>42826</v>
      </c>
      <c r="Q321">
        <v>5.0000000000000001E-3</v>
      </c>
      <c r="R321" s="73">
        <v>30</v>
      </c>
      <c r="S321" s="28">
        <f t="shared" si="5"/>
        <v>1.929012345679012E-3</v>
      </c>
      <c r="T321">
        <f>Q321/'App MODELE'!$Q$4*1000</f>
        <v>2.6215068421328581E-2</v>
      </c>
    </row>
    <row r="322" spans="16:20" x14ac:dyDescent="0.2">
      <c r="P322" s="19">
        <v>42856</v>
      </c>
      <c r="Q322">
        <v>0.03</v>
      </c>
      <c r="R322" s="73">
        <v>31</v>
      </c>
      <c r="S322" s="28">
        <f t="shared" si="5"/>
        <v>1.1200716845878136E-2</v>
      </c>
      <c r="T322">
        <f>Q322/'App MODELE'!$Q$4*1000</f>
        <v>0.15729041052797149</v>
      </c>
    </row>
    <row r="323" spans="16:20" x14ac:dyDescent="0.2">
      <c r="P323" s="19">
        <v>42887</v>
      </c>
      <c r="Q323">
        <v>2.8000000000000001E-2</v>
      </c>
      <c r="R323" s="73">
        <v>30</v>
      </c>
      <c r="S323" s="28">
        <f t="shared" ref="S323:S386" si="6">Q323/R323/24/3600*1000000</f>
        <v>1.080246913580247E-2</v>
      </c>
      <c r="T323">
        <f>Q323/'App MODELE'!$Q$4*1000</f>
        <v>0.14680438315944006</v>
      </c>
    </row>
    <row r="324" spans="16:20" x14ac:dyDescent="0.2">
      <c r="P324" s="19">
        <v>42917</v>
      </c>
      <c r="Q324">
        <v>2E-3</v>
      </c>
      <c r="R324" s="73">
        <v>31</v>
      </c>
      <c r="S324" s="28">
        <f t="shared" si="6"/>
        <v>7.4671445639187578E-4</v>
      </c>
      <c r="T324">
        <f>Q324/'App MODELE'!$Q$4*1000</f>
        <v>1.0486027368531433E-2</v>
      </c>
    </row>
    <row r="325" spans="16:20" x14ac:dyDescent="0.2">
      <c r="P325" s="19">
        <v>42948</v>
      </c>
      <c r="Q325">
        <v>4.0000000000000001E-3</v>
      </c>
      <c r="R325" s="73">
        <v>31</v>
      </c>
      <c r="S325" s="28">
        <f t="shared" si="6"/>
        <v>1.4934289127837516E-3</v>
      </c>
      <c r="T325">
        <f>Q325/'App MODELE'!$Q$4*1000</f>
        <v>2.0972054737062866E-2</v>
      </c>
    </row>
    <row r="326" spans="16:20" x14ac:dyDescent="0.2">
      <c r="P326" s="19">
        <v>42979</v>
      </c>
      <c r="Q326">
        <v>4.0000000000000001E-3</v>
      </c>
      <c r="R326" s="73">
        <v>30</v>
      </c>
      <c r="S326" s="28">
        <f t="shared" si="6"/>
        <v>1.54320987654321E-3</v>
      </c>
      <c r="T326">
        <f>Q326/'App MODELE'!$Q$4*1000</f>
        <v>2.0972054737062866E-2</v>
      </c>
    </row>
    <row r="327" spans="16:20" x14ac:dyDescent="0.2">
      <c r="P327" s="19">
        <v>43009</v>
      </c>
      <c r="Q327">
        <v>4.0000000000000001E-3</v>
      </c>
      <c r="R327" s="73">
        <v>31</v>
      </c>
      <c r="S327" s="28">
        <f t="shared" si="6"/>
        <v>1.4934289127837516E-3</v>
      </c>
      <c r="T327">
        <f>Q327/'App MODELE'!$Q$4*1000</f>
        <v>2.0972054737062866E-2</v>
      </c>
    </row>
    <row r="328" spans="16:20" x14ac:dyDescent="0.2">
      <c r="P328" s="19">
        <v>43040</v>
      </c>
      <c r="Q328">
        <v>5.5E-2</v>
      </c>
      <c r="R328" s="73">
        <v>30</v>
      </c>
      <c r="S328" s="28">
        <f t="shared" si="6"/>
        <v>2.1219135802469133E-2</v>
      </c>
      <c r="T328">
        <f>Q328/'App MODELE'!$Q$4*1000</f>
        <v>0.28836575263461439</v>
      </c>
    </row>
    <row r="329" spans="16:20" x14ac:dyDescent="0.2">
      <c r="P329" s="19">
        <v>43070</v>
      </c>
      <c r="Q329">
        <v>0.13700000000000001</v>
      </c>
      <c r="R329" s="73">
        <v>31</v>
      </c>
      <c r="S329" s="28">
        <f t="shared" si="6"/>
        <v>5.1149940262843488E-2</v>
      </c>
      <c r="T329">
        <f>Q329/'App MODELE'!$Q$4*1000</f>
        <v>0.71829287474440318</v>
      </c>
    </row>
    <row r="330" spans="16:20" x14ac:dyDescent="0.2">
      <c r="P330" s="19">
        <v>43101</v>
      </c>
      <c r="Q330">
        <v>0.255</v>
      </c>
      <c r="R330" s="73">
        <v>31</v>
      </c>
      <c r="S330" s="28">
        <f t="shared" si="6"/>
        <v>9.5206093189964161E-2</v>
      </c>
      <c r="T330">
        <f>Q330/'App MODELE'!$Q$4*1000</f>
        <v>1.3369684894877576</v>
      </c>
    </row>
    <row r="331" spans="16:20" x14ac:dyDescent="0.2">
      <c r="P331" s="19">
        <v>43132</v>
      </c>
      <c r="Q331">
        <v>0.18800000000000017</v>
      </c>
      <c r="R331" s="73">
        <v>28</v>
      </c>
      <c r="S331" s="28">
        <f t="shared" si="6"/>
        <v>7.7711640211640273E-2</v>
      </c>
      <c r="T331">
        <f>Q331/'App MODELE'!$Q$4*1000</f>
        <v>0.98568657264195547</v>
      </c>
    </row>
    <row r="332" spans="16:20" x14ac:dyDescent="0.2">
      <c r="P332" s="19">
        <v>43160</v>
      </c>
      <c r="Q332">
        <v>0.31500000000000006</v>
      </c>
      <c r="R332" s="73">
        <v>31</v>
      </c>
      <c r="S332" s="28">
        <f t="shared" si="6"/>
        <v>0.11760752688172046</v>
      </c>
      <c r="T332">
        <f>Q332/'App MODELE'!$Q$4*1000</f>
        <v>1.6515493105437009</v>
      </c>
    </row>
    <row r="333" spans="16:20" x14ac:dyDescent="0.2">
      <c r="P333" s="19">
        <v>43191</v>
      </c>
      <c r="Q333">
        <v>0.246</v>
      </c>
      <c r="R333" s="73">
        <v>30</v>
      </c>
      <c r="S333" s="28">
        <f t="shared" si="6"/>
        <v>9.4907407407407413E-2</v>
      </c>
      <c r="T333">
        <f>Q333/'App MODELE'!$Q$4*1000</f>
        <v>1.2897813663293662</v>
      </c>
    </row>
    <row r="334" spans="16:20" x14ac:dyDescent="0.2">
      <c r="P334" s="19">
        <v>43221</v>
      </c>
      <c r="Q334">
        <v>2.5999999999999999E-2</v>
      </c>
      <c r="R334" s="73">
        <v>31</v>
      </c>
      <c r="S334" s="28">
        <f t="shared" si="6"/>
        <v>9.707287933094385E-3</v>
      </c>
      <c r="T334">
        <f>Q334/'App MODELE'!$Q$4*1000</f>
        <v>0.13631835579090862</v>
      </c>
    </row>
    <row r="335" spans="16:20" x14ac:dyDescent="0.2">
      <c r="P335" s="19">
        <v>43252</v>
      </c>
      <c r="Q335">
        <v>9.9000000000000005E-2</v>
      </c>
      <c r="R335" s="73">
        <v>30</v>
      </c>
      <c r="S335" s="28">
        <f t="shared" si="6"/>
        <v>3.8194444444444448E-2</v>
      </c>
      <c r="T335">
        <f>Q335/'App MODELE'!$Q$4*1000</f>
        <v>0.51905835474230588</v>
      </c>
    </row>
    <row r="336" spans="16:20" x14ac:dyDescent="0.2">
      <c r="P336" s="19">
        <v>43282</v>
      </c>
      <c r="Q336">
        <v>0.12</v>
      </c>
      <c r="R336" s="73">
        <v>31</v>
      </c>
      <c r="S336" s="28">
        <f t="shared" si="6"/>
        <v>4.4802867383512544E-2</v>
      </c>
      <c r="T336">
        <f>Q336/'App MODELE'!$Q$4*1000</f>
        <v>0.62916164211188597</v>
      </c>
    </row>
    <row r="337" spans="16:20" x14ac:dyDescent="0.2">
      <c r="P337" s="19">
        <v>43313</v>
      </c>
      <c r="Q337">
        <v>3.2000000000000292E-2</v>
      </c>
      <c r="R337" s="73">
        <v>31</v>
      </c>
      <c r="S337" s="28">
        <f t="shared" si="6"/>
        <v>1.194743130227012E-2</v>
      </c>
      <c r="T337">
        <f>Q337/'App MODELE'!$Q$4*1000</f>
        <v>0.16777643789650445</v>
      </c>
    </row>
    <row r="338" spans="16:20" x14ac:dyDescent="0.2">
      <c r="P338" s="19">
        <v>43344</v>
      </c>
      <c r="Q338">
        <v>7.6999999999999999E-2</v>
      </c>
      <c r="R338" s="73">
        <v>30</v>
      </c>
      <c r="S338" s="28">
        <f t="shared" si="6"/>
        <v>2.970679012345679E-2</v>
      </c>
      <c r="T338">
        <f>Q338/'App MODELE'!$Q$4*1000</f>
        <v>0.40371205368846014</v>
      </c>
    </row>
    <row r="339" spans="16:20" x14ac:dyDescent="0.2">
      <c r="P339" s="19">
        <v>43374</v>
      </c>
      <c r="Q339">
        <v>0.22500000000000001</v>
      </c>
      <c r="R339" s="73">
        <v>31</v>
      </c>
      <c r="S339" s="28">
        <f t="shared" si="6"/>
        <v>8.400537634408603E-2</v>
      </c>
      <c r="T339">
        <f>Q339/'App MODELE'!$Q$4*1000</f>
        <v>1.1796780789597863</v>
      </c>
    </row>
    <row r="340" spans="16:20" x14ac:dyDescent="0.2">
      <c r="P340" s="19">
        <v>43405</v>
      </c>
      <c r="Q340">
        <v>0.188</v>
      </c>
      <c r="R340" s="73">
        <v>30</v>
      </c>
      <c r="S340" s="28">
        <f t="shared" si="6"/>
        <v>7.2530864197530867E-2</v>
      </c>
      <c r="T340">
        <f>Q340/'App MODELE'!$Q$4*1000</f>
        <v>0.98568657264195458</v>
      </c>
    </row>
    <row r="341" spans="16:20" x14ac:dyDescent="0.2">
      <c r="P341" s="19">
        <v>43435</v>
      </c>
      <c r="Q341">
        <v>7.9000000000000001E-2</v>
      </c>
      <c r="R341" s="73">
        <v>31</v>
      </c>
      <c r="S341" s="28">
        <f t="shared" si="6"/>
        <v>2.9495221027479094E-2</v>
      </c>
      <c r="T341">
        <f>Q341/'App MODELE'!$Q$4*1000</f>
        <v>0.41419808105699157</v>
      </c>
    </row>
    <row r="342" spans="16:20" x14ac:dyDescent="0.2">
      <c r="P342" s="19">
        <v>43466</v>
      </c>
      <c r="Q342">
        <v>7.1999999999999995E-2</v>
      </c>
      <c r="R342" s="73">
        <v>31</v>
      </c>
      <c r="S342" s="28">
        <f t="shared" si="6"/>
        <v>2.6881720430107527E-2</v>
      </c>
      <c r="T342">
        <f>Q342/'App MODELE'!$Q$4*1000</f>
        <v>0.37749698526713155</v>
      </c>
    </row>
    <row r="343" spans="16:20" x14ac:dyDescent="0.2">
      <c r="P343" s="19">
        <v>43497</v>
      </c>
      <c r="Q343">
        <v>7.1999999999999995E-2</v>
      </c>
      <c r="R343" s="73">
        <v>28</v>
      </c>
      <c r="S343" s="28">
        <f t="shared" si="6"/>
        <v>2.976190476190476E-2</v>
      </c>
      <c r="T343">
        <f>Q343/'App MODELE'!$Q$4*1000</f>
        <v>0.37749698526713155</v>
      </c>
    </row>
    <row r="344" spans="16:20" x14ac:dyDescent="0.2">
      <c r="P344" s="19">
        <v>43525</v>
      </c>
      <c r="Q344">
        <v>2.3E-2</v>
      </c>
      <c r="R344" s="73">
        <v>31</v>
      </c>
      <c r="S344" s="28">
        <f t="shared" si="6"/>
        <v>8.5872162485065694E-3</v>
      </c>
      <c r="T344">
        <f>Q344/'App MODELE'!$Q$4*1000</f>
        <v>0.12058931473811148</v>
      </c>
    </row>
    <row r="345" spans="16:20" x14ac:dyDescent="0.2">
      <c r="P345" s="19">
        <v>43556</v>
      </c>
      <c r="Q345">
        <v>3.2000000000000001E-2</v>
      </c>
      <c r="R345" s="73">
        <v>30</v>
      </c>
      <c r="S345" s="28">
        <f t="shared" si="6"/>
        <v>1.234567901234568E-2</v>
      </c>
      <c r="T345">
        <f>Q345/'App MODELE'!$Q$4*1000</f>
        <v>0.16777643789650293</v>
      </c>
    </row>
    <row r="346" spans="16:20" x14ac:dyDescent="0.2">
      <c r="P346" s="19">
        <v>43586</v>
      </c>
      <c r="Q346">
        <v>1.4999999999999999E-2</v>
      </c>
      <c r="R346" s="73">
        <v>31</v>
      </c>
      <c r="S346" s="28">
        <f t="shared" si="6"/>
        <v>5.600358422939068E-3</v>
      </c>
      <c r="T346">
        <f>Q346/'App MODELE'!$Q$4*1000</f>
        <v>7.8645205263985746E-2</v>
      </c>
    </row>
    <row r="347" spans="16:20" x14ac:dyDescent="0.2">
      <c r="P347" s="19">
        <v>43617</v>
      </c>
      <c r="Q347">
        <v>1.6E-2</v>
      </c>
      <c r="R347" s="73">
        <v>30</v>
      </c>
      <c r="S347" s="28">
        <f t="shared" si="6"/>
        <v>6.17283950617284E-3</v>
      </c>
      <c r="T347">
        <f>Q347/'App MODELE'!$Q$4*1000</f>
        <v>8.3888218948251464E-2</v>
      </c>
    </row>
    <row r="348" spans="16:20" x14ac:dyDescent="0.2">
      <c r="P348" s="19">
        <v>43647</v>
      </c>
      <c r="Q348">
        <v>1E-3</v>
      </c>
      <c r="R348" s="73">
        <v>31</v>
      </c>
      <c r="S348" s="28">
        <f t="shared" si="6"/>
        <v>3.7335722819593789E-4</v>
      </c>
      <c r="T348">
        <f>Q348/'App MODELE'!$Q$4*1000</f>
        <v>5.2430136842657165E-3</v>
      </c>
    </row>
    <row r="349" spans="16:20" x14ac:dyDescent="0.2">
      <c r="P349" s="19">
        <v>43678</v>
      </c>
      <c r="Q349">
        <v>1.2999999999999999E-2</v>
      </c>
      <c r="R349" s="73">
        <v>31</v>
      </c>
      <c r="S349" s="28">
        <f t="shared" si="6"/>
        <v>4.8536439665471925E-3</v>
      </c>
      <c r="T349">
        <f>Q349/'App MODELE'!$Q$4*1000</f>
        <v>6.8159177895454309E-2</v>
      </c>
    </row>
    <row r="350" spans="16:20" x14ac:dyDescent="0.2">
      <c r="P350" s="19">
        <v>43709</v>
      </c>
      <c r="Q350">
        <v>6.0000000000000001E-3</v>
      </c>
      <c r="R350" s="73">
        <v>30</v>
      </c>
      <c r="S350" s="28">
        <f t="shared" si="6"/>
        <v>2.3148148148148147E-3</v>
      </c>
      <c r="T350">
        <f>Q350/'App MODELE'!$Q$4*1000</f>
        <v>3.1458082105594296E-2</v>
      </c>
    </row>
    <row r="351" spans="16:20" x14ac:dyDescent="0.2">
      <c r="P351" s="19">
        <v>43739</v>
      </c>
      <c r="Q351">
        <v>1.7999999999999999E-2</v>
      </c>
      <c r="R351" s="73">
        <v>31</v>
      </c>
      <c r="S351" s="28">
        <f t="shared" si="6"/>
        <v>6.7204301075268818E-3</v>
      </c>
      <c r="T351">
        <f>Q351/'App MODELE'!$Q$4*1000</f>
        <v>9.4374246316782887E-2</v>
      </c>
    </row>
    <row r="352" spans="16:20" x14ac:dyDescent="0.2">
      <c r="P352" s="19">
        <v>43770</v>
      </c>
      <c r="Q352">
        <v>0.09</v>
      </c>
      <c r="R352" s="73">
        <v>30</v>
      </c>
      <c r="S352" s="28">
        <f t="shared" si="6"/>
        <v>3.4722222222222217E-2</v>
      </c>
      <c r="T352">
        <f>Q352/'App MODELE'!$Q$4*1000</f>
        <v>0.47187123158391442</v>
      </c>
    </row>
    <row r="353" spans="16:20" x14ac:dyDescent="0.2">
      <c r="P353" s="19">
        <v>43800</v>
      </c>
      <c r="Q353">
        <v>0.13900000000000001</v>
      </c>
      <c r="R353" s="73">
        <v>31</v>
      </c>
      <c r="S353" s="28">
        <f t="shared" si="6"/>
        <v>5.1896654719235373E-2</v>
      </c>
      <c r="T353">
        <f>Q353/'App MODELE'!$Q$4*1000</f>
        <v>0.72877890211293461</v>
      </c>
    </row>
    <row r="354" spans="16:20" x14ac:dyDescent="0.2">
      <c r="P354" s="19">
        <v>43831</v>
      </c>
      <c r="Q354">
        <v>6.5000000000000002E-2</v>
      </c>
      <c r="R354" s="73">
        <v>31</v>
      </c>
      <c r="S354" s="28">
        <f t="shared" si="6"/>
        <v>2.4268219832735961E-2</v>
      </c>
      <c r="T354">
        <f>Q354/'App MODELE'!$Q$4*1000</f>
        <v>0.34079588947727157</v>
      </c>
    </row>
    <row r="355" spans="16:20" x14ac:dyDescent="0.2">
      <c r="P355" s="19">
        <v>43862</v>
      </c>
      <c r="Q355">
        <v>1.4999999999999999E-2</v>
      </c>
      <c r="R355" s="73">
        <v>29</v>
      </c>
      <c r="S355" s="28">
        <f t="shared" si="6"/>
        <v>5.9865900383141765E-3</v>
      </c>
      <c r="T355">
        <f>Q355/'App MODELE'!$Q$4*1000</f>
        <v>7.8645205263985746E-2</v>
      </c>
    </row>
    <row r="356" spans="16:20" x14ac:dyDescent="0.2">
      <c r="P356" s="19">
        <v>43891</v>
      </c>
      <c r="Q356">
        <v>1.6E-2</v>
      </c>
      <c r="R356" s="73">
        <v>31</v>
      </c>
      <c r="S356" s="28">
        <f t="shared" si="6"/>
        <v>5.9737156511350063E-3</v>
      </c>
      <c r="T356">
        <f>Q356/'App MODELE'!$Q$4*1000</f>
        <v>8.3888218948251464E-2</v>
      </c>
    </row>
    <row r="357" spans="16:20" x14ac:dyDescent="0.2">
      <c r="P357" s="19">
        <v>43922</v>
      </c>
      <c r="Q357">
        <v>6.0999999999999999E-2</v>
      </c>
      <c r="R357" s="73">
        <v>30</v>
      </c>
      <c r="S357" s="28">
        <f t="shared" si="6"/>
        <v>2.3533950617283948E-2</v>
      </c>
      <c r="T357">
        <f>Q357/'App MODELE'!$Q$4*1000</f>
        <v>0.3198238347402087</v>
      </c>
    </row>
    <row r="358" spans="16:20" x14ac:dyDescent="0.2">
      <c r="P358" s="19">
        <v>43952</v>
      </c>
      <c r="Q358">
        <v>0.255</v>
      </c>
      <c r="R358" s="73">
        <v>31</v>
      </c>
      <c r="S358" s="28">
        <f t="shared" si="6"/>
        <v>9.5206093189964161E-2</v>
      </c>
      <c r="T358">
        <f>Q358/'App MODELE'!$Q$4*1000</f>
        <v>1.3369684894877576</v>
      </c>
    </row>
    <row r="359" spans="16:20" x14ac:dyDescent="0.2">
      <c r="P359" s="19">
        <v>43983</v>
      </c>
      <c r="Q359">
        <v>2E-3</v>
      </c>
      <c r="R359" s="73">
        <v>30</v>
      </c>
      <c r="S359" s="28">
        <f t="shared" si="6"/>
        <v>7.71604938271605E-4</v>
      </c>
      <c r="T359">
        <f>Q359/'App MODELE'!$Q$4*1000</f>
        <v>1.0486027368531433E-2</v>
      </c>
    </row>
    <row r="360" spans="16:20" x14ac:dyDescent="0.2">
      <c r="P360" s="19">
        <v>44013</v>
      </c>
      <c r="Q360">
        <v>8.0000000000000002E-3</v>
      </c>
      <c r="R360" s="73">
        <v>31</v>
      </c>
      <c r="S360" s="28">
        <f t="shared" si="6"/>
        <v>2.9868578255675031E-3</v>
      </c>
      <c r="T360">
        <f>Q360/'App MODELE'!$Q$4*1000</f>
        <v>4.1944109474125732E-2</v>
      </c>
    </row>
    <row r="361" spans="16:20" x14ac:dyDescent="0.2">
      <c r="P361" s="19">
        <v>44044</v>
      </c>
      <c r="Q361">
        <v>0</v>
      </c>
      <c r="R361" s="73">
        <v>31</v>
      </c>
      <c r="S361" s="28">
        <f t="shared" si="6"/>
        <v>0</v>
      </c>
      <c r="T361">
        <f>Q361/'App MODELE'!$Q$4*1000</f>
        <v>0</v>
      </c>
    </row>
    <row r="362" spans="16:20" x14ac:dyDescent="0.2">
      <c r="P362" s="19">
        <v>44075</v>
      </c>
      <c r="Q362">
        <v>0</v>
      </c>
      <c r="R362" s="73">
        <v>30</v>
      </c>
      <c r="S362" s="28">
        <f t="shared" si="6"/>
        <v>0</v>
      </c>
      <c r="T362">
        <f>Q362/'App MODELE'!$Q$4*1000</f>
        <v>0</v>
      </c>
    </row>
    <row r="363" spans="16:20" x14ac:dyDescent="0.2">
      <c r="P363" s="19">
        <v>44105</v>
      </c>
      <c r="Q363">
        <v>4.0000000000000001E-3</v>
      </c>
      <c r="R363" s="73">
        <v>31</v>
      </c>
      <c r="S363" s="28">
        <f t="shared" si="6"/>
        <v>1.4934289127837516E-3</v>
      </c>
      <c r="T363">
        <f>Q363/'App MODELE'!$Q$4*1000</f>
        <v>2.0972054737062866E-2</v>
      </c>
    </row>
    <row r="364" spans="16:20" x14ac:dyDescent="0.2">
      <c r="P364" s="19">
        <v>44136</v>
      </c>
      <c r="Q364">
        <v>1.7999999999999999E-2</v>
      </c>
      <c r="R364" s="73">
        <v>30</v>
      </c>
      <c r="S364" s="28">
        <f t="shared" si="6"/>
        <v>6.9444444444444432E-3</v>
      </c>
      <c r="T364">
        <f>Q364/'App MODELE'!$Q$4*1000</f>
        <v>9.4374246316782887E-2</v>
      </c>
    </row>
    <row r="365" spans="16:20" x14ac:dyDescent="0.2">
      <c r="P365" s="19">
        <v>44166</v>
      </c>
      <c r="Q365">
        <v>5.8999999999999997E-2</v>
      </c>
      <c r="R365" s="73">
        <v>31</v>
      </c>
      <c r="S365" s="28">
        <f t="shared" si="6"/>
        <v>2.2028076463560333E-2</v>
      </c>
      <c r="T365">
        <f>Q365/'App MODELE'!$Q$4*1000</f>
        <v>0.30933780737167726</v>
      </c>
    </row>
    <row r="366" spans="16:20" x14ac:dyDescent="0.2">
      <c r="P366" s="19">
        <v>44197</v>
      </c>
      <c r="Q366">
        <v>0.28000000000000003</v>
      </c>
      <c r="R366" s="73">
        <v>31</v>
      </c>
      <c r="S366" s="28">
        <f t="shared" si="6"/>
        <v>0.10454002389486262</v>
      </c>
      <c r="T366">
        <f>Q366/'App MODELE'!$Q$4*1000</f>
        <v>1.4680438315944007</v>
      </c>
    </row>
    <row r="367" spans="16:20" x14ac:dyDescent="0.2">
      <c r="P367" s="19">
        <v>44228</v>
      </c>
      <c r="Q367">
        <v>0.13800000000000001</v>
      </c>
      <c r="R367" s="73">
        <v>28</v>
      </c>
      <c r="S367" s="28">
        <f t="shared" si="6"/>
        <v>5.7043650793650799E-2</v>
      </c>
      <c r="T367">
        <f>Q367/'App MODELE'!$Q$4*1000</f>
        <v>0.72353588842866889</v>
      </c>
    </row>
    <row r="368" spans="16:20" x14ac:dyDescent="0.2">
      <c r="P368" s="19">
        <v>44256</v>
      </c>
      <c r="Q368">
        <v>0.217</v>
      </c>
      <c r="R368" s="73">
        <v>31</v>
      </c>
      <c r="S368" s="28">
        <f t="shared" si="6"/>
        <v>8.1018518518518531E-2</v>
      </c>
      <c r="T368">
        <f>Q368/'App MODELE'!$Q$4*1000</f>
        <v>1.1377339694856605</v>
      </c>
    </row>
    <row r="369" spans="16:20" x14ac:dyDescent="0.2">
      <c r="P369" s="19">
        <v>44287</v>
      </c>
      <c r="Q369">
        <v>3.6999999999999998E-2</v>
      </c>
      <c r="R369" s="73">
        <v>30</v>
      </c>
      <c r="S369" s="28">
        <f t="shared" si="6"/>
        <v>1.4274691358024691E-2</v>
      </c>
      <c r="T369">
        <f>Q369/'App MODELE'!$Q$4*1000</f>
        <v>0.19399150631783149</v>
      </c>
    </row>
    <row r="370" spans="16:20" x14ac:dyDescent="0.2">
      <c r="P370" s="19">
        <v>44317</v>
      </c>
      <c r="Q370">
        <v>1.6E-2</v>
      </c>
      <c r="R370" s="73">
        <v>31</v>
      </c>
      <c r="S370" s="28">
        <f t="shared" si="6"/>
        <v>5.9737156511350063E-3</v>
      </c>
      <c r="T370">
        <f>Q370/'App MODELE'!$Q$4*1000</f>
        <v>8.3888218948251464E-2</v>
      </c>
    </row>
    <row r="371" spans="16:20" x14ac:dyDescent="0.2">
      <c r="P371" s="19">
        <v>44348</v>
      </c>
      <c r="Q371">
        <v>0</v>
      </c>
      <c r="R371" s="73">
        <v>30</v>
      </c>
      <c r="S371" s="28">
        <f t="shared" si="6"/>
        <v>0</v>
      </c>
      <c r="T371">
        <f>Q371/'App MODELE'!$Q$4*1000</f>
        <v>0</v>
      </c>
    </row>
    <row r="372" spans="16:20" x14ac:dyDescent="0.2">
      <c r="P372" s="19">
        <v>44378</v>
      </c>
      <c r="Q372">
        <v>0</v>
      </c>
      <c r="R372" s="73">
        <v>31</v>
      </c>
      <c r="S372" s="28">
        <f t="shared" si="6"/>
        <v>0</v>
      </c>
      <c r="T372">
        <f>Q372/'App MODELE'!$Q$4*1000</f>
        <v>0</v>
      </c>
    </row>
    <row r="373" spans="16:20" x14ac:dyDescent="0.2">
      <c r="P373" s="19">
        <v>44409</v>
      </c>
      <c r="Q373">
        <v>0</v>
      </c>
      <c r="R373" s="73">
        <v>31</v>
      </c>
      <c r="S373" s="28">
        <f t="shared" si="6"/>
        <v>0</v>
      </c>
      <c r="T373">
        <f>Q373/'App MODELE'!$Q$4*1000</f>
        <v>0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0.02</v>
      </c>
      <c r="R376" s="73">
        <v>30</v>
      </c>
      <c r="S376" s="28">
        <f t="shared" si="6"/>
        <v>7.7160493827160481E-3</v>
      </c>
      <c r="T376">
        <f>Q376/'App MODELE'!$Q$4*1000</f>
        <v>0.10486027368531432</v>
      </c>
    </row>
    <row r="377" spans="16:20" x14ac:dyDescent="0.2">
      <c r="P377" s="19">
        <v>44531</v>
      </c>
      <c r="Q377">
        <v>9.5000000000000001E-2</v>
      </c>
      <c r="R377" s="73">
        <v>31</v>
      </c>
      <c r="S377" s="28">
        <f t="shared" si="6"/>
        <v>3.5468936678614102E-2</v>
      </c>
      <c r="T377">
        <f>Q377/'App MODELE'!$Q$4*1000</f>
        <v>0.49808630000524301</v>
      </c>
    </row>
    <row r="378" spans="16:20" x14ac:dyDescent="0.2">
      <c r="P378" s="19">
        <v>44562</v>
      </c>
      <c r="Q378">
        <v>8.9999999999999993E-3</v>
      </c>
      <c r="R378" s="73">
        <v>31</v>
      </c>
      <c r="S378" s="28">
        <f t="shared" si="6"/>
        <v>3.3602150537634409E-3</v>
      </c>
      <c r="T378">
        <f>Q378/'App MODELE'!$Q$4*1000</f>
        <v>4.7187123158391443E-2</v>
      </c>
    </row>
    <row r="379" spans="16:20" x14ac:dyDescent="0.2">
      <c r="P379" s="19">
        <v>44593</v>
      </c>
      <c r="Q379">
        <v>5.0000000000000001E-3</v>
      </c>
      <c r="R379" s="73">
        <v>28</v>
      </c>
      <c r="S379" s="28">
        <f t="shared" si="6"/>
        <v>2.0667989417989417E-3</v>
      </c>
      <c r="T379">
        <f>Q379/'App MODELE'!$Q$4*1000</f>
        <v>2.6215068421328581E-2</v>
      </c>
    </row>
    <row r="380" spans="16:20" x14ac:dyDescent="0.2">
      <c r="P380" s="19">
        <v>44621</v>
      </c>
      <c r="Q380">
        <v>0.115</v>
      </c>
      <c r="R380" s="73">
        <v>31</v>
      </c>
      <c r="S380" s="28">
        <f t="shared" si="6"/>
        <v>4.2936081242532863E-2</v>
      </c>
      <c r="T380">
        <f>Q380/'App MODELE'!$Q$4*1000</f>
        <v>0.60294657369055749</v>
      </c>
    </row>
    <row r="381" spans="16:20" x14ac:dyDescent="0.2">
      <c r="P381" s="19">
        <v>44652</v>
      </c>
      <c r="Q381">
        <v>4.5999999999999999E-2</v>
      </c>
      <c r="R381" s="73">
        <v>30</v>
      </c>
      <c r="S381" s="28">
        <f t="shared" si="6"/>
        <v>1.7746913580246916E-2</v>
      </c>
      <c r="T381">
        <f>Q381/'App MODELE'!$Q$4*1000</f>
        <v>0.24117862947622296</v>
      </c>
    </row>
    <row r="382" spans="16:20" x14ac:dyDescent="0.2">
      <c r="P382" s="19">
        <v>44682</v>
      </c>
      <c r="Q382">
        <v>0</v>
      </c>
      <c r="R382" s="73">
        <v>31</v>
      </c>
      <c r="S382" s="28">
        <f t="shared" si="6"/>
        <v>0</v>
      </c>
      <c r="T382">
        <f>Q382/'App MODELE'!$Q$4*1000</f>
        <v>0</v>
      </c>
    </row>
    <row r="383" spans="16:20" x14ac:dyDescent="0.2">
      <c r="P383" s="19">
        <v>44713</v>
      </c>
      <c r="Q383">
        <v>0</v>
      </c>
      <c r="R383" s="73">
        <v>30</v>
      </c>
      <c r="S383" s="28">
        <f t="shared" si="6"/>
        <v>0</v>
      </c>
      <c r="T383">
        <f>Q383/'App MODELE'!$Q$4*1000</f>
        <v>0</v>
      </c>
    </row>
    <row r="384" spans="16:20" x14ac:dyDescent="0.2">
      <c r="P384" s="19">
        <v>44743</v>
      </c>
      <c r="Q384">
        <v>0</v>
      </c>
      <c r="R384" s="73">
        <v>31</v>
      </c>
      <c r="S384" s="28">
        <f t="shared" si="6"/>
        <v>0</v>
      </c>
      <c r="T384">
        <f>Q384/'App MODELE'!$Q$4*1000</f>
        <v>0</v>
      </c>
    </row>
    <row r="385" spans="16:20" x14ac:dyDescent="0.2">
      <c r="P385" s="19">
        <v>44774</v>
      </c>
      <c r="Q385">
        <v>0</v>
      </c>
      <c r="R385" s="73">
        <v>31</v>
      </c>
      <c r="S385" s="28">
        <f t="shared" si="6"/>
        <v>0</v>
      </c>
      <c r="T385">
        <f>Q385/'App MODELE'!$Q$4*1000</f>
        <v>0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</v>
      </c>
      <c r="R387" s="73">
        <v>31</v>
      </c>
      <c r="S387" s="28">
        <f t="shared" ref="S387:S397" si="7">Q387/R387/24/3600*1000000</f>
        <v>0</v>
      </c>
      <c r="T387">
        <f>Q387/'App MODELE'!$Q$4*1000</f>
        <v>0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0.48599999999999999</v>
      </c>
      <c r="R389" s="73">
        <v>31</v>
      </c>
      <c r="S389" s="28">
        <f t="shared" si="7"/>
        <v>0.18145161290322581</v>
      </c>
      <c r="T389">
        <f>Q389/'App MODELE'!$Q$4*1000</f>
        <v>2.548104650553138</v>
      </c>
    </row>
    <row r="390" spans="16:20" x14ac:dyDescent="0.2">
      <c r="P390" s="19">
        <v>44927</v>
      </c>
      <c r="Q390">
        <v>7.4999999999999997E-2</v>
      </c>
      <c r="R390" s="73">
        <v>31</v>
      </c>
      <c r="S390" s="28">
        <f t="shared" si="7"/>
        <v>2.8001792114695341E-2</v>
      </c>
      <c r="T390">
        <f>Q390/'App MODELE'!$Q$4*1000</f>
        <v>0.3932260263199287</v>
      </c>
    </row>
    <row r="391" spans="16:20" x14ac:dyDescent="0.2">
      <c r="P391" s="19">
        <v>44958</v>
      </c>
      <c r="Q391">
        <v>0.151</v>
      </c>
      <c r="R391" s="73">
        <v>28</v>
      </c>
      <c r="S391" s="28">
        <f t="shared" si="7"/>
        <v>6.2417328042328045E-2</v>
      </c>
      <c r="T391">
        <f>Q391/'App MODELE'!$Q$4*1000</f>
        <v>0.79169506632412312</v>
      </c>
    </row>
    <row r="392" spans="16:20" x14ac:dyDescent="0.2">
      <c r="P392" s="19">
        <v>44986</v>
      </c>
      <c r="Q392">
        <v>5.5E-2</v>
      </c>
      <c r="R392" s="73">
        <v>31</v>
      </c>
      <c r="S392" s="28">
        <f t="shared" si="7"/>
        <v>2.0534647550776584E-2</v>
      </c>
      <c r="T392">
        <f>Q392/'App MODELE'!$Q$4*1000</f>
        <v>0.28836575263461439</v>
      </c>
    </row>
    <row r="393" spans="16:20" x14ac:dyDescent="0.2">
      <c r="P393" s="19">
        <v>45017</v>
      </c>
      <c r="Q393">
        <v>1.9E-2</v>
      </c>
      <c r="R393" s="73">
        <v>30</v>
      </c>
      <c r="S393" s="28">
        <f t="shared" si="7"/>
        <v>7.3302469135802474E-3</v>
      </c>
      <c r="T393">
        <f>Q393/'App MODELE'!$Q$4*1000</f>
        <v>9.9617260001048605E-2</v>
      </c>
    </row>
    <row r="394" spans="16:20" x14ac:dyDescent="0.2">
      <c r="P394" s="19">
        <v>45047</v>
      </c>
      <c r="Q394">
        <v>0.19</v>
      </c>
      <c r="R394" s="73">
        <v>31</v>
      </c>
      <c r="S394" s="28">
        <f t="shared" si="7"/>
        <v>7.0937873357228204E-2</v>
      </c>
      <c r="T394">
        <f>Q394/'App MODELE'!$Q$4*1000</f>
        <v>0.99617260001048602</v>
      </c>
    </row>
    <row r="395" spans="16:20" x14ac:dyDescent="0.2">
      <c r="P395" s="19">
        <v>45078</v>
      </c>
      <c r="Q395">
        <v>1E-3</v>
      </c>
      <c r="R395" s="73">
        <v>30</v>
      </c>
      <c r="S395" s="28">
        <f t="shared" si="7"/>
        <v>3.858024691358025E-4</v>
      </c>
      <c r="T395">
        <f>Q395/'App MODELE'!$Q$4*1000</f>
        <v>5.2430136842657165E-3</v>
      </c>
    </row>
    <row r="396" spans="16:20" x14ac:dyDescent="0.2">
      <c r="P396" s="19">
        <v>45108</v>
      </c>
      <c r="Q396">
        <v>0</v>
      </c>
      <c r="R396" s="73">
        <v>31</v>
      </c>
      <c r="S396" s="28">
        <f t="shared" si="7"/>
        <v>0</v>
      </c>
      <c r="T396">
        <f>Q396/'App MODELE'!$Q$4*1000</f>
        <v>0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41" workbookViewId="0">
      <pane xSplit="3" ySplit="2" topLeftCell="D41" activePane="bottomRight" state="frozen"/>
      <selection pane="topRight" activeCell="D1" sqref="D1"/>
      <selection pane="bottomLeft" activeCell="A3" sqref="A3"/>
      <selection pane="bottomRight" activeCell="W50" sqref="W50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8" t="s">
        <v>116</v>
      </c>
      <c r="E1" s="88"/>
      <c r="F1" s="88"/>
      <c r="G1" s="88"/>
    </row>
    <row r="2" spans="1:17" x14ac:dyDescent="0.2">
      <c r="C2" s="27"/>
      <c r="D2" s="41" t="s">
        <v>46</v>
      </c>
      <c r="E2" s="41" t="s">
        <v>47</v>
      </c>
      <c r="F2" s="41" t="s">
        <v>48</v>
      </c>
      <c r="G2" s="41" t="s">
        <v>49</v>
      </c>
      <c r="H2" s="41" t="s">
        <v>50</v>
      </c>
      <c r="I2" s="41" t="s">
        <v>51</v>
      </c>
      <c r="J2" s="41" t="s">
        <v>52</v>
      </c>
      <c r="K2" s="41" t="s">
        <v>53</v>
      </c>
      <c r="L2" s="41" t="s">
        <v>54</v>
      </c>
      <c r="M2" s="41" t="s">
        <v>55</v>
      </c>
      <c r="N2" s="41" t="s">
        <v>56</v>
      </c>
      <c r="O2" s="41" t="s">
        <v>57</v>
      </c>
      <c r="P2" s="41" t="s">
        <v>58</v>
      </c>
    </row>
    <row r="3" spans="1:17" x14ac:dyDescent="0.2">
      <c r="A3">
        <v>1939</v>
      </c>
      <c r="B3" t="s">
        <v>59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134</v>
      </c>
    </row>
    <row r="4" spans="1:17" x14ac:dyDescent="0.2">
      <c r="A4">
        <v>1940</v>
      </c>
      <c r="B4" t="s">
        <v>59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7">
        <v>190.73</v>
      </c>
    </row>
    <row r="5" spans="1:17" x14ac:dyDescent="0.2">
      <c r="A5">
        <v>1941</v>
      </c>
      <c r="B5" t="s">
        <v>59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59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59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59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59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59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59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59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59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59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59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59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59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59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59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59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59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59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59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59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59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59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59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59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59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59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59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59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59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59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59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59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59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59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59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59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59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59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59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59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59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59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59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59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59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59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59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59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59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59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</v>
      </c>
      <c r="G54" s="52">
        <f>VLOOKUP(DATE!E53,'MODEL - pluie - débit'!$A$6:$O$761,15,FALSE)*$Q$4/1000</f>
        <v>6.245657428814174E-2</v>
      </c>
      <c r="H54" s="52">
        <f>VLOOKUP(DATE!F53,'MODEL - pluie - débit'!$A$6:$O$761,15,FALSE)*$Q$4/1000</f>
        <v>1.60642160993016E-3</v>
      </c>
      <c r="I54" s="52">
        <f>VLOOKUP(DATE!G53,'MODEL - pluie - débit'!$A$6:$O$761,15,FALSE)*$Q$4/1000</f>
        <v>0.13941635332195834</v>
      </c>
      <c r="J54" s="52">
        <f>VLOOKUP(DATE!H53,'MODEL - pluie - débit'!$A$6:$O$761,15,FALSE)*$Q$4/1000</f>
        <v>0.3292818346908758</v>
      </c>
      <c r="K54" s="52">
        <f>VLOOKUP(DATE!I53,'MODEL - pluie - débit'!$A$6:$O$761,15,FALSE)*$Q$4/1000</f>
        <v>5.2900109173643177E-2</v>
      </c>
      <c r="L54" s="52">
        <f>VLOOKUP(DATE!J53,'MODEL - pluie - débit'!$A$6:$O$761,15,FALSE)*$Q$4/1000</f>
        <v>5.0127266886972624E-2</v>
      </c>
      <c r="M54" s="52">
        <f>VLOOKUP(DATE!K53,'MODEL - pluie - débit'!$A$6:$O$761,15,FALSE)*$Q$4/1000</f>
        <v>4.7499767482705409E-2</v>
      </c>
      <c r="N54" s="52">
        <f>VLOOKUP(DATE!L53,'MODEL - pluie - débit'!$A$6:$O$761,15,FALSE)*$Q$4/1000</f>
        <v>4.5009992585441354E-2</v>
      </c>
      <c r="O54" s="52">
        <f>VLOOKUP(DATE!M53,'MODEL - pluie - débit'!$A$6:$O$761,15,FALSE)*$Q$4/1000</f>
        <v>4.2650723148889361E-2</v>
      </c>
      <c r="P54" s="36">
        <f t="shared" ref="P54:P66" si="0">SUM(D54:O54)</f>
        <v>0.77094904318855817</v>
      </c>
    </row>
    <row r="55" spans="1:16" x14ac:dyDescent="0.2">
      <c r="A55">
        <v>1991</v>
      </c>
      <c r="B55" t="s">
        <v>59</v>
      </c>
      <c r="C55" s="27">
        <v>92</v>
      </c>
      <c r="D55" s="52">
        <f>VLOOKUP(DATE!B54,'MODEL - pluie - débit'!$A$6:$O$761,15,FALSE)*$Q$4/1000</f>
        <v>4.0415118524405103E-2</v>
      </c>
      <c r="E55" s="52">
        <f>VLOOKUP(DATE!C54,'MODEL - pluie - débit'!$A$6:$O$761,15,FALSE)*$Q$4/1000</f>
        <v>3.8965323089861136E-2</v>
      </c>
      <c r="F55" s="52">
        <f>VLOOKUP(DATE!D54,'MODEL - pluie - débit'!$A$6:$O$761,15,FALSE)*$Q$4/1000</f>
        <v>3.6289315139101705E-2</v>
      </c>
      <c r="G55" s="52">
        <f>VLOOKUP(DATE!E54,'MODEL - pluie - débit'!$A$6:$O$761,15,FALSE)*$Q$4/1000</f>
        <v>3.438715370420338E-2</v>
      </c>
      <c r="H55" s="52">
        <f>VLOOKUP(DATE!F54,'MODEL - pluie - débit'!$A$6:$O$761,15,FALSE)*$Q$4/1000</f>
        <v>3.2584697047710096E-2</v>
      </c>
      <c r="I55" s="52">
        <f>VLOOKUP(DATE!G54,'MODEL - pluie - débit'!$A$6:$O$761,15,FALSE)*$Q$4/1000</f>
        <v>3.0876718987104187E-2</v>
      </c>
      <c r="J55" s="52">
        <f>VLOOKUP(DATE!H54,'MODEL - pluie - débit'!$A$6:$O$761,15,FALSE)*$Q$4/1000</f>
        <v>2.9258267278430904E-2</v>
      </c>
      <c r="K55" s="52">
        <f>VLOOKUP(DATE!I54,'MODEL - pluie - débit'!$A$6:$O$761,15,FALSE)*$Q$4/1000</f>
        <v>2.7724649257378432E-2</v>
      </c>
      <c r="L55" s="52">
        <f>VLOOKUP(DATE!J54,'MODEL - pluie - débit'!$A$6:$O$761,15,FALSE)*$Q$4/1000</f>
        <v>2.6271418233003323E-2</v>
      </c>
      <c r="M55" s="52">
        <f>VLOOKUP(DATE!K54,'MODEL - pluie - débit'!$A$6:$O$761,15,FALSE)*$Q$4/1000</f>
        <v>2.4894360594650205E-2</v>
      </c>
      <c r="N55" s="52">
        <f>VLOOKUP(DATE!L54,'MODEL - pluie - débit'!$A$6:$O$761,15,FALSE)*$Q$4/1000</f>
        <v>2.3589483594682433E-2</v>
      </c>
      <c r="O55" s="52">
        <f>VLOOKUP(DATE!M54,'MODEL - pluie - débit'!$A$6:$O$761,15,FALSE)*$Q$4/1000</f>
        <v>2.2353003771600211E-2</v>
      </c>
      <c r="P55" s="36">
        <f t="shared" si="0"/>
        <v>0.36760950922213115</v>
      </c>
    </row>
    <row r="56" spans="1:16" x14ac:dyDescent="0.2">
      <c r="A56">
        <v>1992</v>
      </c>
      <c r="B56" t="s">
        <v>59</v>
      </c>
      <c r="C56" s="27">
        <v>93</v>
      </c>
      <c r="D56" s="52">
        <f>VLOOKUP(DATE!B55,'MODEL - pluie - débit'!$A$6:$O$761,15,FALSE)*$Q$4/1000</f>
        <v>2.118133597997908E-2</v>
      </c>
      <c r="E56" s="52">
        <f>VLOOKUP(DATE!C55,'MODEL - pluie - débit'!$A$6:$O$761,15,FALSE)*$Q$4/1000</f>
        <v>2.0071082995421433E-2</v>
      </c>
      <c r="F56" s="52">
        <f>VLOOKUP(DATE!D55,'MODEL - pluie - débit'!$A$6:$O$761,15,FALSE)*$Q$4/1000</f>
        <v>1.9019025664380844E-2</v>
      </c>
      <c r="G56" s="52">
        <f>VLOOKUP(DATE!E55,'MODEL - pluie - débit'!$A$6:$O$761,15,FALSE)*$Q$4/1000</f>
        <v>1.8022113570298755E-2</v>
      </c>
      <c r="H56" s="52">
        <f>VLOOKUP(DATE!F55,'MODEL - pluie - débit'!$A$6:$O$761,15,FALSE)*$Q$4/1000</f>
        <v>1.7077456188990328E-2</v>
      </c>
      <c r="I56" s="52">
        <f>VLOOKUP(DATE!G55,'MODEL - pluie - débit'!$A$6:$O$761,15,FALSE)*$Q$4/1000</f>
        <v>1.6182314507634608E-2</v>
      </c>
      <c r="J56" s="52">
        <f>VLOOKUP(DATE!H55,'MODEL - pluie - débit'!$A$6:$O$761,15,FALSE)*$Q$4/1000</f>
        <v>2.3759072866863452E-2</v>
      </c>
      <c r="K56" s="52">
        <f>VLOOKUP(DATE!I55,'MODEL - pluie - débit'!$A$6:$O$761,15,FALSE)*$Q$4/1000</f>
        <v>1.4530332516357599E-2</v>
      </c>
      <c r="L56" s="52">
        <f>VLOOKUP(DATE!J55,'MODEL - pluie - débit'!$A$6:$O$761,15,FALSE)*$Q$4/1000</f>
        <v>1.3768702321824564E-2</v>
      </c>
      <c r="M56" s="52">
        <f>VLOOKUP(DATE!K55,'MODEL - pluie - débit'!$A$6:$O$761,15,FALSE)*$Q$4/1000</f>
        <v>1.3046994169858103E-2</v>
      </c>
      <c r="N56" s="52">
        <f>VLOOKUP(DATE!L55,'MODEL - pluie - débit'!$A$6:$O$761,15,FALSE)*$Q$4/1000</f>
        <v>1.2363115483911051E-2</v>
      </c>
      <c r="O56" s="52">
        <f>VLOOKUP(DATE!M55,'MODEL - pluie - débit'!$A$6:$O$761,15,FALSE)*$Q$4/1000</f>
        <v>1.1715083373121759E-2</v>
      </c>
      <c r="P56" s="36">
        <f t="shared" si="0"/>
        <v>0.20073662963864158</v>
      </c>
    </row>
    <row r="57" spans="1:16" x14ac:dyDescent="0.2">
      <c r="A57">
        <v>1993</v>
      </c>
      <c r="B57" t="s">
        <v>59</v>
      </c>
      <c r="C57" s="27">
        <v>94</v>
      </c>
      <c r="D57" s="52">
        <f>VLOOKUP(DATE!B56,'MODEL - pluie - débit'!$A$6:$O$761,15,FALSE)*$Q$4/1000</f>
        <v>1.1101018882966645E-2</v>
      </c>
      <c r="E57" s="52">
        <f>VLOOKUP(DATE!C56,'MODEL - pluie - débit'!$A$6:$O$761,15,FALSE)*$Q$4/1000</f>
        <v>1.0519141547273835E-2</v>
      </c>
      <c r="F57" s="52">
        <f>VLOOKUP(DATE!D56,'MODEL - pluie - débit'!$A$6:$O$761,15,FALSE)*$Q$4/1000</f>
        <v>0.24524629052595051</v>
      </c>
      <c r="G57" s="52">
        <f>VLOOKUP(DATE!E56,'MODEL - pluie - débit'!$A$6:$O$761,15,FALSE)*$Q$4/1000</f>
        <v>2.2951359063044484E-2</v>
      </c>
      <c r="H57" s="52">
        <f>VLOOKUP(DATE!F56,'MODEL - pluie - débit'!$A$6:$O$761,15,FALSE)*$Q$4/1000</f>
        <v>2.2494604483121811E-2</v>
      </c>
      <c r="I57" s="52">
        <f>VLOOKUP(DATE!G56,'MODEL - pluie - débit'!$A$6:$O$761,15,FALSE)*$Q$4/1000</f>
        <v>0.12792793892596654</v>
      </c>
      <c r="J57" s="52">
        <f>VLOOKUP(DATE!H56,'MODEL - pluie - débit'!$A$6:$O$761,15,FALSE)*$Q$4/1000</f>
        <v>3.0981024994654233E-2</v>
      </c>
      <c r="K57" s="52">
        <f>VLOOKUP(DATE!I56,'MODEL - pluie - débit'!$A$6:$O$761,15,FALSE)*$Q$4/1000</f>
        <v>2.9357105922812769E-2</v>
      </c>
      <c r="L57" s="52">
        <f>VLOOKUP(DATE!J56,'MODEL - pluie - débit'!$A$6:$O$761,15,FALSE)*$Q$4/1000</f>
        <v>2.7818307119017487E-2</v>
      </c>
      <c r="M57" s="52">
        <f>VLOOKUP(DATE!K56,'MODEL - pluie - débit'!$A$6:$O$761,15,FALSE)*$Q$4/1000</f>
        <v>2.6360166870761974E-2</v>
      </c>
      <c r="N57" s="52">
        <f>VLOOKUP(DATE!L56,'MODEL - pluie - débit'!$A$6:$O$761,15,FALSE)*$Q$4/1000</f>
        <v>2.4978457333206638E-2</v>
      </c>
      <c r="O57" s="52">
        <f>VLOOKUP(DATE!M56,'MODEL - pluie - débit'!$A$6:$O$761,15,FALSE)*$Q$4/1000</f>
        <v>2.3669172270637806E-2</v>
      </c>
      <c r="P57" s="36">
        <f t="shared" si="0"/>
        <v>0.60340458793941465</v>
      </c>
    </row>
    <row r="58" spans="1:16" x14ac:dyDescent="0.2">
      <c r="A58">
        <v>1994</v>
      </c>
      <c r="B58" t="s">
        <v>59</v>
      </c>
      <c r="C58" s="27">
        <v>95</v>
      </c>
      <c r="D58" s="52">
        <f>VLOOKUP(DATE!B57,'MODEL - pluie - débit'!$A$6:$O$761,15,FALSE)*$Q$4/1000</f>
        <v>2.2428515440477345E-2</v>
      </c>
      <c r="E58" s="52">
        <f>VLOOKUP(DATE!C57,'MODEL - pluie - débit'!$A$6:$O$761,15,FALSE)*$Q$4/1000</f>
        <v>2.1252889586162758E-2</v>
      </c>
      <c r="F58" s="52">
        <f>VLOOKUP(DATE!D57,'MODEL - pluie - débit'!$A$6:$O$761,15,FALSE)*$Q$4/1000</f>
        <v>2.0138886006982742E-2</v>
      </c>
      <c r="G58" s="52">
        <f>VLOOKUP(DATE!E57,'MODEL - pluie - débit'!$A$6:$O$761,15,FALSE)*$Q$4/1000</f>
        <v>1.908327467462613E-2</v>
      </c>
      <c r="H58" s="52">
        <f>VLOOKUP(DATE!F57,'MODEL - pluie - débit'!$A$6:$O$761,15,FALSE)*$Q$4/1000</f>
        <v>1.8082994867787531E-2</v>
      </c>
      <c r="I58" s="52">
        <f>VLOOKUP(DATE!G57,'MODEL - pluie - débit'!$A$6:$O$761,15,FALSE)*$Q$4/1000</f>
        <v>1.7135146297674746E-2</v>
      </c>
      <c r="J58" s="52">
        <f>VLOOKUP(DATE!H57,'MODEL - pluie - débit'!$A$6:$O$761,15,FALSE)*$Q$4/1000</f>
        <v>1.623698069868669E-2</v>
      </c>
      <c r="K58" s="52">
        <f>VLOOKUP(DATE!I57,'MODEL - pluie - débit'!$A$6:$O$761,15,FALSE)*$Q$4/1000</f>
        <v>0.19118217432031201</v>
      </c>
      <c r="L58" s="52">
        <f>VLOOKUP(DATE!J57,'MODEL - pluie - débit'!$A$6:$O$761,15,FALSE)*$Q$4/1000</f>
        <v>1.9747771094666643E-2</v>
      </c>
      <c r="M58" s="52">
        <f>VLOOKUP(DATE!K57,'MODEL - pluie - débit'!$A$6:$O$761,15,FALSE)*$Q$4/1000</f>
        <v>1.8712660664572025E-2</v>
      </c>
      <c r="N58" s="52">
        <f>VLOOKUP(DATE!L57,'MODEL - pluie - débit'!$A$6:$O$761,15,FALSE)*$Q$4/1000</f>
        <v>1.7731807173012613E-2</v>
      </c>
      <c r="O58" s="52">
        <f>VLOOKUP(DATE!M57,'MODEL - pluie - débit'!$A$6:$O$761,15,FALSE)*$Q$4/1000</f>
        <v>1.6802366657360242E-2</v>
      </c>
      <c r="P58" s="36">
        <f t="shared" si="0"/>
        <v>0.39853546748232138</v>
      </c>
    </row>
    <row r="59" spans="1:16" x14ac:dyDescent="0.2">
      <c r="A59">
        <v>1995</v>
      </c>
      <c r="B59" t="s">
        <v>59</v>
      </c>
      <c r="C59" s="27">
        <v>96</v>
      </c>
      <c r="D59" s="52">
        <f>VLOOKUP(DATE!B58,'MODEL - pluie - débit'!$A$6:$O$761,15,FALSE)*$Q$4/1000</f>
        <v>1.5921644225753526E-2</v>
      </c>
      <c r="E59" s="52">
        <f>VLOOKUP(DATE!C58,'MODEL - pluie - débit'!$A$6:$O$761,15,FALSE)*$Q$4/1000</f>
        <v>1.5087086243319536E-2</v>
      </c>
      <c r="F59" s="52">
        <f>VLOOKUP(DATE!D58,'MODEL - pluie - débit'!$A$6:$O$761,15,FALSE)*$Q$4/1000</f>
        <v>1.4296272927966961E-2</v>
      </c>
      <c r="G59" s="52">
        <f>VLOOKUP(DATE!E58,'MODEL - pluie - débit'!$A$6:$O$761,15,FALSE)*$Q$4/1000</f>
        <v>0.17771112866748384</v>
      </c>
      <c r="H59" s="52">
        <f>VLOOKUP(DATE!F58,'MODEL - pluie - débit'!$A$6:$O$761,15,FALSE)*$Q$4/1000</f>
        <v>0.6118067242944033</v>
      </c>
      <c r="I59" s="52">
        <f>VLOOKUP(DATE!G58,'MODEL - pluie - débit'!$A$6:$O$761,15,FALSE)*$Q$4/1000</f>
        <v>0.11423608255861745</v>
      </c>
      <c r="J59" s="52">
        <f>VLOOKUP(DATE!H58,'MODEL - pluie - débit'!$A$6:$O$761,15,FALSE)*$Q$4/1000</f>
        <v>0.25991527244539897</v>
      </c>
      <c r="K59" s="52">
        <f>VLOOKUP(DATE!I58,'MODEL - pluie - débit'!$A$6:$O$761,15,FALSE)*$Q$4/1000</f>
        <v>0.15860864306618158</v>
      </c>
      <c r="L59" s="52">
        <f>VLOOKUP(DATE!J58,'MODEL - pluie - débit'!$A$6:$O$761,15,FALSE)*$Q$4/1000</f>
        <v>0.15167098541218249</v>
      </c>
      <c r="M59" s="52">
        <f>VLOOKUP(DATE!K58,'MODEL - pluie - débit'!$A$6:$O$761,15,FALSE)*$Q$4/1000</f>
        <v>0.14372091255635119</v>
      </c>
      <c r="N59" s="52">
        <f>VLOOKUP(DATE!L58,'MODEL - pluie - débit'!$A$6:$O$761,15,FALSE)*$Q$4/1000</f>
        <v>0.13618755525255025</v>
      </c>
      <c r="O59" s="52">
        <f>VLOOKUP(DATE!M58,'MODEL - pluie - débit'!$A$6:$O$761,15,FALSE)*$Q$4/1000</f>
        <v>0.12904907070078869</v>
      </c>
      <c r="P59" s="36">
        <f t="shared" si="0"/>
        <v>1.9282113783509978</v>
      </c>
    </row>
    <row r="60" spans="1:16" x14ac:dyDescent="0.2">
      <c r="A60">
        <v>1996</v>
      </c>
      <c r="B60" t="s">
        <v>59</v>
      </c>
      <c r="C60" s="27">
        <v>97</v>
      </c>
      <c r="D60" s="52">
        <f>VLOOKUP(DATE!B59,'MODEL - pluie - débit'!$A$6:$O$761,15,FALSE)*$Q$4/1000</f>
        <v>0.12228476102573474</v>
      </c>
      <c r="E60" s="52">
        <f>VLOOKUP(DATE!C59,'MODEL - pluie - débit'!$A$6:$O$761,15,FALSE)*$Q$4/1000</f>
        <v>0.11587501326369229</v>
      </c>
      <c r="F60" s="52">
        <f>VLOOKUP(DATE!D59,'MODEL - pluie - débit'!$A$6:$O$761,15,FALSE)*$Q$4/1000</f>
        <v>0.10980124249525382</v>
      </c>
      <c r="G60" s="52">
        <f>VLOOKUP(DATE!E59,'MODEL - pluie - débit'!$A$6:$O$761,15,FALSE)*$Q$4/1000</f>
        <v>0.72824503294694021</v>
      </c>
      <c r="H60" s="52">
        <f>VLOOKUP(DATE!F59,'MODEL - pluie - débit'!$A$6:$O$761,15,FALSE)*$Q$4/1000</f>
        <v>0.30495208018258807</v>
      </c>
      <c r="I60" s="52">
        <f>VLOOKUP(DATE!G59,'MODEL - pluie - débit'!$A$6:$O$761,15,FALSE)*$Q$4/1000</f>
        <v>0.20231534989043345</v>
      </c>
      <c r="J60" s="52">
        <f>VLOOKUP(DATE!H59,'MODEL - pluie - débit'!$A$6:$O$761,15,FALSE)*$Q$4/1000</f>
        <v>0.19171067314813575</v>
      </c>
      <c r="K60" s="52">
        <f>VLOOKUP(DATE!I59,'MODEL - pluie - débit'!$A$6:$O$761,15,FALSE)*$Q$4/1000</f>
        <v>0.35714107982066029</v>
      </c>
      <c r="L60" s="52">
        <f>VLOOKUP(DATE!J59,'MODEL - pluie - débit'!$A$6:$O$761,15,FALSE)*$Q$4/1000</f>
        <v>0.17826075936697597</v>
      </c>
      <c r="M60" s="52">
        <f>VLOOKUP(DATE!K59,'MODEL - pluie - débit'!$A$6:$O$761,15,FALSE)*$Q$4/1000</f>
        <v>0.1689169417577483</v>
      </c>
      <c r="N60" s="52">
        <f>VLOOKUP(DATE!L59,'MODEL - pluie - débit'!$A$6:$O$761,15,FALSE)*$Q$4/1000</f>
        <v>0.16006289502027357</v>
      </c>
      <c r="O60" s="52">
        <f>VLOOKUP(DATE!M59,'MODEL - pluie - débit'!$A$6:$O$761,15,FALSE)*$Q$4/1000</f>
        <v>0.15167294704526529</v>
      </c>
      <c r="P60" s="36">
        <f t="shared" si="0"/>
        <v>2.7912387759637012</v>
      </c>
    </row>
    <row r="61" spans="1:16" x14ac:dyDescent="0.2">
      <c r="A61">
        <v>1997</v>
      </c>
      <c r="B61" t="s">
        <v>59</v>
      </c>
      <c r="C61" s="27">
        <v>98</v>
      </c>
      <c r="D61" s="52">
        <f>VLOOKUP(DATE!B60,'MODEL - pluie - débit'!$A$6:$O$761,15,FALSE)*$Q$4/1000</f>
        <v>0.14372277136735578</v>
      </c>
      <c r="E61" s="52">
        <f>VLOOKUP(DATE!C60,'MODEL - pluie - débit'!$A$6:$O$761,15,FALSE)*$Q$4/1000</f>
        <v>0.13618931663105735</v>
      </c>
      <c r="F61" s="52">
        <f>VLOOKUP(DATE!D60,'MODEL - pluie - débit'!$A$6:$O$761,15,FALSE)*$Q$4/1000</f>
        <v>0.1784953848582885</v>
      </c>
      <c r="G61" s="52">
        <f>VLOOKUP(DATE!E60,'MODEL - pluie - débit'!$A$6:$O$761,15,FALSE)*$Q$4/1000</f>
        <v>0.24369400401205721</v>
      </c>
      <c r="H61" s="52">
        <f>VLOOKUP(DATE!F60,'MODEL - pluie - débit'!$A$6:$O$761,15,FALSE)*$Q$4/1000</f>
        <v>0.12602168071716557</v>
      </c>
      <c r="I61" s="52">
        <f>VLOOKUP(DATE!G60,'MODEL - pluie - débit'!$A$6:$O$761,15,FALSE)*$Q$4/1000</f>
        <v>0.23529644554305149</v>
      </c>
      <c r="J61" s="52">
        <f>VLOOKUP(DATE!H60,'MODEL - pluie - débit'!$A$6:$O$761,15,FALSE)*$Q$4/1000</f>
        <v>0.120203472727031</v>
      </c>
      <c r="K61" s="52">
        <f>VLOOKUP(DATE!I60,'MODEL - pluie - débit'!$A$6:$O$761,15,FALSE)*$Q$4/1000</f>
        <v>0.11390281895922692</v>
      </c>
      <c r="L61" s="52">
        <f>VLOOKUP(DATE!J60,'MODEL - pluie - débit'!$A$6:$O$761,15,FALSE)*$Q$4/1000</f>
        <v>0.10793242385201823</v>
      </c>
      <c r="M61" s="52">
        <f>VLOOKUP(DATE!K60,'MODEL - pluie - débit'!$A$6:$O$761,15,FALSE)*$Q$4/1000</f>
        <v>0.10227497637913403</v>
      </c>
      <c r="N61" s="52">
        <f>VLOOKUP(DATE!L60,'MODEL - pluie - débit'!$A$6:$O$761,15,FALSE)*$Q$4/1000</f>
        <v>9.6914072898927395E-2</v>
      </c>
      <c r="O61" s="52">
        <f>VLOOKUP(DATE!M60,'MODEL - pluie - débit'!$A$6:$O$761,15,FALSE)*$Q$4/1000</f>
        <v>9.1834169592385481E-2</v>
      </c>
      <c r="P61" s="36">
        <f t="shared" si="0"/>
        <v>1.6964815375376987</v>
      </c>
    </row>
    <row r="62" spans="1:16" x14ac:dyDescent="0.2">
      <c r="A62">
        <v>1998</v>
      </c>
      <c r="B62" t="s">
        <v>59</v>
      </c>
      <c r="C62" s="27">
        <v>99</v>
      </c>
      <c r="D62" s="52">
        <f>VLOOKUP(DATE!B61,'MODEL - pluie - débit'!$A$6:$O$761,15,FALSE)*$Q$4/1000</f>
        <v>8.7020537394176076E-2</v>
      </c>
      <c r="E62" s="52">
        <f>VLOOKUP(DATE!C61,'MODEL - pluie - débit'!$A$6:$O$761,15,FALSE)*$Q$4/1000</f>
        <v>8.2459219286054111E-2</v>
      </c>
      <c r="F62" s="52">
        <f>VLOOKUP(DATE!D61,'MODEL - pluie - débit'!$A$6:$O$761,15,FALSE)*$Q$4/1000</f>
        <v>7.8136989828801295E-2</v>
      </c>
      <c r="G62" s="52">
        <f>VLOOKUP(DATE!E61,'MODEL - pluie - débit'!$A$6:$O$761,15,FALSE)*$Q$4/1000</f>
        <v>9.1316168599157616E-2</v>
      </c>
      <c r="H62" s="52">
        <f>VLOOKUP(DATE!F61,'MODEL - pluie - débit'!$A$6:$O$761,15,FALSE)*$Q$4/1000</f>
        <v>0.13216866729425211</v>
      </c>
      <c r="I62" s="52">
        <f>VLOOKUP(DATE!G61,'MODEL - pluie - débit'!$A$6:$O$761,15,FALSE)*$Q$4/1000</f>
        <v>7.4062650441161101E-2</v>
      </c>
      <c r="J62" s="52">
        <f>VLOOKUP(DATE!H61,'MODEL - pluie - débit'!$A$6:$O$761,15,FALSE)*$Q$4/1000</f>
        <v>7.0180540324298227E-2</v>
      </c>
      <c r="K62" s="52">
        <f>VLOOKUP(DATE!I61,'MODEL - pluie - débit'!$A$6:$O$761,15,FALSE)*$Q$4/1000</f>
        <v>6.6501917104942757E-2</v>
      </c>
      <c r="L62" s="52">
        <f>VLOOKUP(DATE!J61,'MODEL - pluie - débit'!$A$6:$O$761,15,FALSE)*$Q$4/1000</f>
        <v>6.301611469784453E-2</v>
      </c>
      <c r="M62" s="52">
        <f>VLOOKUP(DATE!K61,'MODEL - pluie - débit'!$A$6:$O$761,15,FALSE)*$Q$4/1000</f>
        <v>5.9713026097359678E-2</v>
      </c>
      <c r="N62" s="52">
        <f>VLOOKUP(DATE!L61,'MODEL - pluie - débit'!$A$6:$O$761,15,FALSE)*$Q$4/1000</f>
        <v>5.6583074072415342E-2</v>
      </c>
      <c r="O62" s="52">
        <f>VLOOKUP(DATE!M61,'MODEL - pluie - débit'!$A$6:$O$761,15,FALSE)*$Q$4/1000</f>
        <v>5.3617183397543601E-2</v>
      </c>
      <c r="P62" s="36">
        <f t="shared" si="0"/>
        <v>0.91477608853800652</v>
      </c>
    </row>
    <row r="63" spans="1:16" x14ac:dyDescent="0.2">
      <c r="A63">
        <v>1999</v>
      </c>
      <c r="B63" t="s">
        <v>59</v>
      </c>
      <c r="C63" s="55" t="s">
        <v>66</v>
      </c>
      <c r="D63" s="52">
        <f>VLOOKUP(DATE!B62,'MODEL - pluie - débit'!$A$6:$O$761,15,FALSE)*$Q$4/1000</f>
        <v>5.0806754539469465E-2</v>
      </c>
      <c r="E63" s="52">
        <f>VLOOKUP(DATE!C62,'MODEL - pluie - débit'!$A$6:$O$761,15,FALSE)*$Q$4/1000</f>
        <v>0.13011410650675259</v>
      </c>
      <c r="F63" s="52">
        <f>VLOOKUP(DATE!D62,'MODEL - pluie - débit'!$A$6:$O$761,15,FALSE)*$Q$4/1000</f>
        <v>4.5620114303622041E-2</v>
      </c>
      <c r="G63" s="52">
        <f>VLOOKUP(DATE!E62,'MODEL - pluie - débit'!$A$6:$O$761,15,FALSE)*$Q$4/1000</f>
        <v>4.3228864379191767E-2</v>
      </c>
      <c r="H63" s="52">
        <f>VLOOKUP(DATE!F62,'MODEL - pluie - débit'!$A$6:$O$761,15,FALSE)*$Q$4/1000</f>
        <v>4.0962955574317478E-2</v>
      </c>
      <c r="I63" s="52">
        <f>VLOOKUP(DATE!G62,'MODEL - pluie - débit'!$A$6:$O$761,15,FALSE)*$Q$4/1000</f>
        <v>3.8815817937405628E-2</v>
      </c>
      <c r="J63" s="52">
        <f>VLOOKUP(DATE!H62,'MODEL - pluie - débit'!$A$6:$O$761,15,FALSE)*$Q$4/1000</f>
        <v>3.6781225891191691E-2</v>
      </c>
      <c r="K63" s="52">
        <f>VLOOKUP(DATE!I62,'MODEL - pluie - débit'!$A$6:$O$761,15,FALSE)*$Q$4/1000</f>
        <v>5.7468571965613856E-2</v>
      </c>
      <c r="L63" s="52">
        <f>VLOOKUP(DATE!J62,'MODEL - pluie - débit'!$A$6:$O$761,15,FALSE)*$Q$4/1000</f>
        <v>3.3026390774084445E-2</v>
      </c>
      <c r="M63" s="52">
        <f>VLOOKUP(DATE!K62,'MODEL - pluie - débit'!$A$6:$O$761,15,FALSE)*$Q$4/1000</f>
        <v>3.1295260643258278E-2</v>
      </c>
      <c r="N63" s="52">
        <f>VLOOKUP(DATE!L62,'MODEL - pluie - débit'!$A$6:$O$761,15,FALSE)*$Q$4/1000</f>
        <v>2.9654870416478959E-2</v>
      </c>
      <c r="O63" s="52">
        <f>VLOOKUP(DATE!M62,'MODEL - pluie - débit'!$A$6:$O$761,15,FALSE)*$Q$4/1000</f>
        <v>2.8100463819195082E-2</v>
      </c>
      <c r="P63" s="36">
        <f t="shared" si="0"/>
        <v>0.56587539675058129</v>
      </c>
    </row>
    <row r="64" spans="1:16" x14ac:dyDescent="0.2">
      <c r="A64">
        <v>2000</v>
      </c>
      <c r="B64" t="s">
        <v>59</v>
      </c>
      <c r="C64" s="55" t="s">
        <v>67</v>
      </c>
      <c r="D64" s="52">
        <f>VLOOKUP(DATE!B63,'MODEL - pluie - débit'!$A$6:$O$761,15,FALSE)*$Q$4/1000</f>
        <v>2.6627533884454196E-2</v>
      </c>
      <c r="E64" s="52">
        <f>VLOOKUP(DATE!C63,'MODEL - pluie - débit'!$A$6:$O$761,15,FALSE)*$Q$4/1000</f>
        <v>2.5231809885053556E-2</v>
      </c>
      <c r="F64" s="52">
        <f>VLOOKUP(DATE!D63,'MODEL - pluie - débit'!$A$6:$O$761,15,FALSE)*$Q$4/1000</f>
        <v>2.3909244950662701E-2</v>
      </c>
      <c r="G64" s="52">
        <f>VLOOKUP(DATE!E63,'MODEL - pluie - débit'!$A$6:$O$761,15,FALSE)*$Q$4/1000</f>
        <v>0.31948406904762983</v>
      </c>
      <c r="H64" s="52">
        <f>VLOOKUP(DATE!F63,'MODEL - pluie - débit'!$A$6:$O$761,15,FALSE)*$Q$4/1000</f>
        <v>8.9962950084050752E-2</v>
      </c>
      <c r="I64" s="52">
        <f>VLOOKUP(DATE!G63,'MODEL - pluie - débit'!$A$6:$O$761,15,FALSE)*$Q$4/1000</f>
        <v>5.1503611395693989E-2</v>
      </c>
      <c r="J64" s="52">
        <f>VLOOKUP(DATE!H63,'MODEL - pluie - débit'!$A$6:$O$761,15,FALSE)*$Q$4/1000</f>
        <v>4.8803968732850832E-2</v>
      </c>
      <c r="K64" s="52">
        <f>VLOOKUP(DATE!I63,'MODEL - pluie - débit'!$A$6:$O$761,15,FALSE)*$Q$4/1000</f>
        <v>4.6245832079189253E-2</v>
      </c>
      <c r="L64" s="52">
        <f>VLOOKUP(DATE!J63,'MODEL - pluie - débit'!$A$6:$O$761,15,FALSE)*$Q$4/1000</f>
        <v>4.3821784175043683E-2</v>
      </c>
      <c r="M64" s="52">
        <f>VLOOKUP(DATE!K63,'MODEL - pluie - débit'!$A$6:$O$761,15,FALSE)*$Q$4/1000</f>
        <v>4.152479654806062E-2</v>
      </c>
      <c r="N64" s="52">
        <f>VLOOKUP(DATE!L63,'MODEL - pluie - débit'!$A$6:$O$761,15,FALSE)*$Q$4/1000</f>
        <v>3.9348209134301142E-2</v>
      </c>
      <c r="O64" s="52">
        <f>VLOOKUP(DATE!M63,'MODEL - pluie - débit'!$A$6:$O$761,15,FALSE)*$Q$4/1000</f>
        <v>3.7285710967535399E-2</v>
      </c>
      <c r="P64" s="36">
        <f t="shared" si="0"/>
        <v>0.79374952088452599</v>
      </c>
    </row>
    <row r="65" spans="1:16" x14ac:dyDescent="0.2">
      <c r="A65">
        <v>2001</v>
      </c>
      <c r="B65" t="s">
        <v>59</v>
      </c>
      <c r="C65" s="55" t="s">
        <v>68</v>
      </c>
      <c r="D65" s="52">
        <f>VLOOKUP(DATE!B64,'MODEL - pluie - débit'!$A$6:$O$761,15,FALSE)*$Q$4/1000</f>
        <v>3.5331321880738023E-2</v>
      </c>
      <c r="E65" s="52">
        <f>VLOOKUP(DATE!C64,'MODEL - pluie - débit'!$A$6:$O$761,15,FALSE)*$Q$4/1000</f>
        <v>3.3479375166728401E-2</v>
      </c>
      <c r="F65" s="52">
        <f>VLOOKUP(DATE!D64,'MODEL - pluie - débit'!$A$6:$O$761,15,FALSE)*$Q$4/1000</f>
        <v>3.172450114768071E-2</v>
      </c>
      <c r="G65" s="52">
        <f>VLOOKUP(DATE!E64,'MODEL - pluie - débit'!$A$6:$O$761,15,FALSE)*$Q$4/1000</f>
        <v>0.21355430920267884</v>
      </c>
      <c r="H65" s="52">
        <f>VLOOKUP(DATE!F64,'MODEL - pluie - débit'!$A$6:$O$761,15,FALSE)*$Q$4/1000</f>
        <v>3.5091499561139217E-2</v>
      </c>
      <c r="I65" s="52">
        <f>VLOOKUP(DATE!G64,'MODEL - pluie - débit'!$A$6:$O$761,15,FALSE)*$Q$4/1000</f>
        <v>3.3252123510583015E-2</v>
      </c>
      <c r="J65" s="52">
        <f>VLOOKUP(DATE!H64,'MODEL - pluie - débit'!$A$6:$O$761,15,FALSE)*$Q$4/1000</f>
        <v>0.14634480550481935</v>
      </c>
      <c r="K65" s="52">
        <f>VLOOKUP(DATE!I64,'MODEL - pluie - débit'!$A$6:$O$761,15,FALSE)*$Q$4/1000</f>
        <v>0.11371617133602044</v>
      </c>
      <c r="L65" s="52">
        <f>VLOOKUP(DATE!J64,'MODEL - pluie - débit'!$A$6:$O$761,15,FALSE)*$Q$4/1000</f>
        <v>3.4828945274372011E-2</v>
      </c>
      <c r="M65" s="52">
        <f>VLOOKUP(DATE!K64,'MODEL - pluie - débit'!$A$6:$O$761,15,FALSE)*$Q$4/1000</f>
        <v>3.3003331419022335E-2</v>
      </c>
      <c r="N65" s="52">
        <f>VLOOKUP(DATE!L64,'MODEL - pluie - débit'!$A$6:$O$761,15,FALSE)*$Q$4/1000</f>
        <v>3.1273409980499801E-2</v>
      </c>
      <c r="O65" s="52">
        <f>VLOOKUP(DATE!M64,'MODEL - pluie - débit'!$A$6:$O$761,15,FALSE)*$Q$4/1000</f>
        <v>2.9634165090519124E-2</v>
      </c>
      <c r="P65" s="36">
        <f t="shared" si="0"/>
        <v>0.77123395907480108</v>
      </c>
    </row>
    <row r="66" spans="1:16" x14ac:dyDescent="0.2">
      <c r="A66">
        <v>2002</v>
      </c>
      <c r="B66" t="s">
        <v>59</v>
      </c>
      <c r="C66" s="55" t="s">
        <v>136</v>
      </c>
      <c r="D66" s="52">
        <f>VLOOKUP(DATE!B65,'App MESURE'!$P$2:$T$769,2,FALSE)</f>
        <v>0</v>
      </c>
      <c r="E66" s="52">
        <f>VLOOKUP(DATE!C65,'App MESURE'!$P$2:$T$769,2,FALSE)</f>
        <v>9.8166484100436959E-3</v>
      </c>
      <c r="F66" s="52">
        <f>VLOOKUP(DATE!D65,'App MESURE'!$P$2:$T$769,2,FALSE)</f>
        <v>10.869142233247119</v>
      </c>
      <c r="G66" s="52">
        <f>VLOOKUP(DATE!E65,'App MESURE'!$P$2:$T$769,2,FALSE)</f>
        <v>0</v>
      </c>
      <c r="H66" s="52">
        <f>VLOOKUP(DATE!F65,'App MESURE'!$P$2:$T$769,2,FALSE)</f>
        <v>0</v>
      </c>
      <c r="I66" s="52">
        <f>VLOOKUP(DATE!G65,'App MESURE'!$P$2:$T$769,2,FALSE)</f>
        <v>0</v>
      </c>
      <c r="J66" s="52">
        <f>VLOOKUP(DATE!H65,'App MESURE'!$P$2:$T$769,2,FALSE)</f>
        <v>0</v>
      </c>
      <c r="K66" s="52">
        <f>VLOOKUP(DATE!I65,'App MESURE'!$P$2:$T$769,2,FALSE)</f>
        <v>0</v>
      </c>
      <c r="L66" s="52">
        <f>VLOOKUP(DATE!J65,'App MESURE'!$P$2:$T$769,2,FALSE)</f>
        <v>0</v>
      </c>
      <c r="M66" s="52">
        <f>VLOOKUP(DATE!K65,'App MESURE'!$P$2:$T$769,2,FALSE)</f>
        <v>0</v>
      </c>
      <c r="N66" s="52">
        <f>VLOOKUP(DATE!L65,'App MESURE'!$P$2:$T$769,2,FALSE)</f>
        <v>0</v>
      </c>
      <c r="O66" s="52">
        <f>VLOOKUP(DATE!M65,'App MESURE'!$P$2:$T$769,2,FALSE)</f>
        <v>0</v>
      </c>
      <c r="P66" s="36">
        <f t="shared" si="0"/>
        <v>10.878958881657162</v>
      </c>
    </row>
    <row r="67" spans="1:16" x14ac:dyDescent="0.2">
      <c r="A67">
        <v>2003</v>
      </c>
      <c r="B67" t="s">
        <v>59</v>
      </c>
      <c r="C67" s="55" t="s">
        <v>160</v>
      </c>
      <c r="D67" s="52">
        <f>VLOOKUP(DATE!B66,'App MESURE'!$P$2:$T$769,2,FALSE)</f>
        <v>0</v>
      </c>
      <c r="E67" s="52">
        <f>VLOOKUP(DATE!C66,'App MESURE'!$P$2:$T$769,2,FALSE)</f>
        <v>0.1350224071183985</v>
      </c>
      <c r="F67" s="52">
        <f>VLOOKUP(DATE!D66,'App MESURE'!$P$2:$T$769,2,FALSE)</f>
        <v>4.4858355392731322E-2</v>
      </c>
      <c r="G67" s="52">
        <f>VLOOKUP(DATE!E66,'App MESURE'!$P$2:$T$769,2,FALSE)</f>
        <v>0.1032363480894216</v>
      </c>
      <c r="H67" s="52">
        <f>VLOOKUP(DATE!F66,'App MESURE'!$P$2:$T$769,2,FALSE)</f>
        <v>2.8952899741014958E-2</v>
      </c>
      <c r="I67" s="52">
        <f>VLOOKUP(DATE!G66,'App MESURE'!$P$2:$T$769,2,FALSE)</f>
        <v>0</v>
      </c>
      <c r="J67" s="52">
        <f>VLOOKUP(DATE!H66,'App MESURE'!$P$2:$T$769,2,FALSE)</f>
        <v>0</v>
      </c>
      <c r="K67" s="52">
        <f>VLOOKUP(DATE!I66,'App MESURE'!$P$2:$T$769,2,FALSE)</f>
        <v>0</v>
      </c>
      <c r="L67" s="52">
        <f>VLOOKUP(DATE!J66,'App MESURE'!$P$2:$T$769,2,FALSE)</f>
        <v>0</v>
      </c>
      <c r="M67" s="52">
        <f>VLOOKUP(DATE!K66,'App MESURE'!$P$2:$T$769,2,FALSE)</f>
        <v>0</v>
      </c>
      <c r="N67" s="52">
        <f>VLOOKUP(DATE!L66,'App MESURE'!$P$2:$T$769,2,FALSE)</f>
        <v>0</v>
      </c>
      <c r="O67" s="52">
        <f>VLOOKUP(DATE!M66,'App MESURE'!$P$2:$T$769,2,FALSE)</f>
        <v>0</v>
      </c>
      <c r="P67" s="36">
        <f t="shared" ref="P67:P86" si="1">SUM(D67:O67)</f>
        <v>0.3120700103415664</v>
      </c>
    </row>
    <row r="68" spans="1:16" x14ac:dyDescent="0.2">
      <c r="A68">
        <v>2004</v>
      </c>
      <c r="B68" t="s">
        <v>59</v>
      </c>
      <c r="C68" s="55" t="s">
        <v>161</v>
      </c>
      <c r="D68" s="52">
        <f>VLOOKUP(DATE!B67,'App MESURE'!$P$2:$T$769,2,FALSE)</f>
        <v>0</v>
      </c>
      <c r="E68" s="52">
        <f>VLOOKUP(DATE!C67,'App MESURE'!$P$2:$T$769,2,FALSE)</f>
        <v>0</v>
      </c>
      <c r="F68" s="52">
        <f>VLOOKUP(DATE!D67,'App MESURE'!$P$2:$T$769,2,FALSE)</f>
        <v>0</v>
      </c>
      <c r="G68" s="52">
        <f>VLOOKUP(DATE!E67,'App MESURE'!$P$2:$T$769,2,FALSE)</f>
        <v>0</v>
      </c>
      <c r="H68" s="52">
        <f>VLOOKUP(DATE!F67,'App MESURE'!$P$2:$T$769,2,FALSE)</f>
        <v>0</v>
      </c>
      <c r="I68" s="52">
        <f>VLOOKUP(DATE!G67,'App MESURE'!$P$2:$T$769,2,FALSE)</f>
        <v>0</v>
      </c>
      <c r="J68" s="52">
        <f>VLOOKUP(DATE!H67,'App MESURE'!$P$2:$T$769,2,FALSE)</f>
        <v>0</v>
      </c>
      <c r="K68" s="52">
        <f>VLOOKUP(DATE!I67,'App MESURE'!$P$2:$T$769,2,FALSE)</f>
        <v>0</v>
      </c>
      <c r="L68" s="52">
        <f>VLOOKUP(DATE!J67,'App MESURE'!$P$2:$T$769,2,FALSE)</f>
        <v>0</v>
      </c>
      <c r="M68" s="52">
        <f>VLOOKUP(DATE!K67,'App MESURE'!$P$2:$T$769,2,FALSE)</f>
        <v>0</v>
      </c>
      <c r="N68" s="52">
        <f>VLOOKUP(DATE!L67,'App MESURE'!$P$2:$T$769,2,FALSE)</f>
        <v>0</v>
      </c>
      <c r="O68" s="52">
        <f>VLOOKUP(DATE!M67,'App MESURE'!$P$2:$T$769,2,FALSE)</f>
        <v>0</v>
      </c>
      <c r="P68" s="36">
        <f t="shared" si="1"/>
        <v>0</v>
      </c>
    </row>
    <row r="69" spans="1:16" x14ac:dyDescent="0.2">
      <c r="A69">
        <v>2005</v>
      </c>
      <c r="B69" t="s">
        <v>59</v>
      </c>
      <c r="C69" s="55" t="s">
        <v>162</v>
      </c>
      <c r="D69" s="52">
        <f>VLOOKUP(DATE!B68,'App MESURE'!$P$2:$T$769,2,FALSE)</f>
        <v>0</v>
      </c>
      <c r="E69" s="52">
        <f>VLOOKUP(DATE!C68,'App MESURE'!$P$2:$T$769,2,FALSE)</f>
        <v>0</v>
      </c>
      <c r="F69" s="52">
        <f>VLOOKUP(DATE!D68,'App MESURE'!$P$2:$T$769,2,FALSE)</f>
        <v>4.8213412444265257E-3</v>
      </c>
      <c r="G69" s="52">
        <f>VLOOKUP(DATE!E68,'App MESURE'!$P$2:$T$769,2,FALSE)</f>
        <v>0</v>
      </c>
      <c r="H69" s="52">
        <f>VLOOKUP(DATE!F68,'App MESURE'!$P$2:$T$769,2,FALSE)</f>
        <v>4.4982616765010365E-3</v>
      </c>
      <c r="I69" s="52">
        <f>VLOOKUP(DATE!G68,'App MESURE'!$P$2:$T$769,2,FALSE)</f>
        <v>0</v>
      </c>
      <c r="J69" s="52">
        <f>VLOOKUP(DATE!H68,'App MESURE'!$P$2:$T$769,2,FALSE)</f>
        <v>0</v>
      </c>
      <c r="K69" s="52">
        <f>VLOOKUP(DATE!I68,'App MESURE'!$P$2:$T$769,2,FALSE)</f>
        <v>0</v>
      </c>
      <c r="L69" s="52">
        <f>VLOOKUP(DATE!J68,'App MESURE'!$P$2:$T$769,2,FALSE)</f>
        <v>0</v>
      </c>
      <c r="M69" s="52">
        <f>VLOOKUP(DATE!K68,'App MESURE'!$P$2:$T$769,2,FALSE)</f>
        <v>0</v>
      </c>
      <c r="N69" s="52">
        <f>VLOOKUP(DATE!L68,'App MESURE'!$P$2:$T$769,2,FALSE)</f>
        <v>0</v>
      </c>
      <c r="O69" s="52">
        <f>VLOOKUP(DATE!M68,'App MESURE'!$P$2:$T$769,2,FALSE)</f>
        <v>0</v>
      </c>
      <c r="P69" s="36">
        <f t="shared" si="1"/>
        <v>9.3196029209275631E-3</v>
      </c>
    </row>
    <row r="70" spans="1:16" x14ac:dyDescent="0.2">
      <c r="A70">
        <v>2006</v>
      </c>
      <c r="B70" t="s">
        <v>59</v>
      </c>
      <c r="C70" s="55" t="s">
        <v>163</v>
      </c>
      <c r="D70" s="52">
        <f>VLOOKUP(DATE!B69,'App MESURE'!$P$2:$T$769,2,FALSE)</f>
        <v>0</v>
      </c>
      <c r="E70" s="52">
        <f>VLOOKUP(DATE!C69,'App MESURE'!$P$2:$T$769,2,FALSE)</f>
        <v>0</v>
      </c>
      <c r="F70" s="52">
        <f>VLOOKUP(DATE!D69,'App MESURE'!$P$2:$T$769,2,FALSE)</f>
        <v>0</v>
      </c>
      <c r="G70" s="52">
        <f>VLOOKUP(DATE!E69,'App MESURE'!$P$2:$T$769,2,FALSE)</f>
        <v>0</v>
      </c>
      <c r="H70" s="52">
        <f>VLOOKUP(DATE!F69,'App MESURE'!$P$2:$T$769,2,FALSE)</f>
        <v>0</v>
      </c>
      <c r="I70" s="52">
        <f>VLOOKUP(DATE!G69,'App MESURE'!$P$2:$T$769,2,FALSE)</f>
        <v>0</v>
      </c>
      <c r="J70" s="52">
        <f>VLOOKUP(DATE!H69,'App MESURE'!$P$2:$T$769,2,FALSE)</f>
        <v>0</v>
      </c>
      <c r="K70" s="52">
        <f>VLOOKUP(DATE!I69,'App MESURE'!$P$2:$T$769,2,FALSE)</f>
        <v>0</v>
      </c>
      <c r="L70" s="52">
        <f>VLOOKUP(DATE!J69,'App MESURE'!$P$2:$T$769,2,FALSE)</f>
        <v>0</v>
      </c>
      <c r="M70" s="52">
        <f>VLOOKUP(DATE!K69,'App MESURE'!$P$2:$T$769,2,FALSE)</f>
        <v>0</v>
      </c>
      <c r="N70" s="52">
        <f>VLOOKUP(DATE!L69,'App MESURE'!$P$2:$T$769,2,FALSE)</f>
        <v>0</v>
      </c>
      <c r="O70" s="52">
        <f>VLOOKUP(DATE!M69,'App MESURE'!$P$2:$T$769,2,FALSE)</f>
        <v>0</v>
      </c>
      <c r="P70" s="36">
        <f t="shared" si="1"/>
        <v>0</v>
      </c>
    </row>
    <row r="71" spans="1:16" x14ac:dyDescent="0.2">
      <c r="A71">
        <v>2007</v>
      </c>
      <c r="B71" t="s">
        <v>59</v>
      </c>
      <c r="C71" s="55" t="s">
        <v>164</v>
      </c>
      <c r="D71" s="52">
        <f>VLOOKUP(DATE!B70,'App MESURE'!$P$2:$T$769,2,FALSE)</f>
        <v>0</v>
      </c>
      <c r="E71" s="52">
        <f>VLOOKUP(DATE!C70,'App MESURE'!$P$2:$T$769,2,FALSE)</f>
        <v>0</v>
      </c>
      <c r="F71" s="52">
        <f>VLOOKUP(DATE!D70,'App MESURE'!$P$2:$T$769,2,FALSE)</f>
        <v>0.29355506587199021</v>
      </c>
      <c r="G71" s="52">
        <f>VLOOKUP(DATE!E70,'App MESURE'!$P$2:$T$769,2,FALSE)</f>
        <v>0</v>
      </c>
      <c r="H71" s="52">
        <f>VLOOKUP(DATE!F70,'App MESURE'!$P$2:$T$769,2,FALSE)</f>
        <v>0</v>
      </c>
      <c r="I71" s="52">
        <f>VLOOKUP(DATE!G70,'App MESURE'!$P$2:$T$769,2,FALSE)</f>
        <v>0</v>
      </c>
      <c r="J71" s="52">
        <f>VLOOKUP(DATE!H70,'App MESURE'!$P$2:$T$769,2,FALSE)</f>
        <v>0</v>
      </c>
      <c r="K71" s="52">
        <f>VLOOKUP(DATE!I70,'App MESURE'!$P$2:$T$769,2,FALSE)</f>
        <v>0</v>
      </c>
      <c r="L71" s="52">
        <f>VLOOKUP(DATE!J70,'App MESURE'!$P$2:$T$769,2,FALSE)</f>
        <v>0</v>
      </c>
      <c r="M71" s="52">
        <f>VLOOKUP(DATE!K70,'App MESURE'!$P$2:$T$769,2,FALSE)</f>
        <v>0</v>
      </c>
      <c r="N71" s="52">
        <f>VLOOKUP(DATE!L70,'App MESURE'!$P$2:$T$769,2,FALSE)</f>
        <v>0</v>
      </c>
      <c r="O71" s="52">
        <f>VLOOKUP(DATE!M70,'App MESURE'!$P$2:$T$769,2,FALSE)</f>
        <v>0</v>
      </c>
      <c r="P71" s="36">
        <f t="shared" si="1"/>
        <v>0.29355506587199021</v>
      </c>
    </row>
    <row r="72" spans="1:16" x14ac:dyDescent="0.2">
      <c r="A72">
        <v>2008</v>
      </c>
      <c r="B72" t="s">
        <v>59</v>
      </c>
      <c r="C72" s="55" t="s">
        <v>165</v>
      </c>
      <c r="D72" s="52">
        <f>VLOOKUP(DATE!B71,'App MESURE'!$P$2:$T$769,2,FALSE)</f>
        <v>5.1692730868078208E-3</v>
      </c>
      <c r="E72" s="52">
        <f>VLOOKUP(DATE!C71,'App MESURE'!$P$2:$T$769,2,FALSE)</f>
        <v>7.4556823367420482E-4</v>
      </c>
      <c r="F72" s="52">
        <f>VLOOKUP(DATE!D71,'App MESURE'!$P$2:$T$769,2,FALSE)</f>
        <v>1.7371739844608977E-2</v>
      </c>
      <c r="G72" s="52">
        <f>VLOOKUP(DATE!E71,'App MESURE'!$P$2:$T$769,2,FALSE)</f>
        <v>0</v>
      </c>
      <c r="H72" s="52">
        <f>VLOOKUP(DATE!F71,'App MESURE'!$P$2:$T$769,2,FALSE)</f>
        <v>9.6923870377646645E-4</v>
      </c>
      <c r="I72" s="52">
        <f>VLOOKUP(DATE!G71,'App MESURE'!$P$2:$T$769,2,FALSE)</f>
        <v>6.7473925147515518E-2</v>
      </c>
      <c r="J72" s="52">
        <f>VLOOKUP(DATE!H71,'App MESURE'!$P$2:$T$769,2,FALSE)</f>
        <v>4.4734094020452292E-4</v>
      </c>
      <c r="K72" s="52">
        <f>VLOOKUP(DATE!I71,'App MESURE'!$P$2:$T$769,2,FALSE)</f>
        <v>0</v>
      </c>
      <c r="L72" s="52">
        <f>VLOOKUP(DATE!J71,'App MESURE'!$P$2:$T$769,2,FALSE)</f>
        <v>0</v>
      </c>
      <c r="M72" s="52">
        <f>VLOOKUP(DATE!K71,'App MESURE'!$P$2:$T$769,2,FALSE)</f>
        <v>0</v>
      </c>
      <c r="N72" s="52">
        <f>VLOOKUP(DATE!L71,'App MESURE'!$P$2:$T$769,2,FALSE)</f>
        <v>0</v>
      </c>
      <c r="O72" s="52">
        <f>VLOOKUP(DATE!M71,'App MESURE'!$P$2:$T$769,2,FALSE)</f>
        <v>0</v>
      </c>
      <c r="P72" s="36">
        <f t="shared" si="1"/>
        <v>9.2177085956587509E-2</v>
      </c>
    </row>
    <row r="73" spans="1:16" x14ac:dyDescent="0.2">
      <c r="A73">
        <v>2009</v>
      </c>
      <c r="B73" t="s">
        <v>59</v>
      </c>
      <c r="C73" s="55" t="s">
        <v>166</v>
      </c>
      <c r="D73" s="52">
        <f>VLOOKUP(DATE!B72,'App MESURE'!$P$2:$T$769,2,FALSE)</f>
        <v>1.2475841776815025E-2</v>
      </c>
      <c r="E73" s="52">
        <f>VLOOKUP(DATE!C72,'App MESURE'!$P$2:$T$769,2,FALSE)</f>
        <v>0</v>
      </c>
      <c r="F73" s="52">
        <f>VLOOKUP(DATE!D72,'App MESURE'!$P$2:$T$769,2,FALSE)</f>
        <v>0</v>
      </c>
      <c r="G73" s="52">
        <f>VLOOKUP(DATE!E72,'App MESURE'!$P$2:$T$769,2,FALSE)</f>
        <v>8.3354528524776123E-2</v>
      </c>
      <c r="H73" s="52">
        <f>VLOOKUP(DATE!F72,'App MESURE'!$P$2:$T$769,2,FALSE)</f>
        <v>0.19769984329594339</v>
      </c>
      <c r="I73" s="52">
        <f>VLOOKUP(DATE!G72,'App MESURE'!$P$2:$T$769,2,FALSE)</f>
        <v>0.41326847192561178</v>
      </c>
      <c r="J73" s="52">
        <f>VLOOKUP(DATE!H72,'App MESURE'!$P$2:$T$769,2,FALSE)</f>
        <v>0.58238819959737753</v>
      </c>
      <c r="K73" s="52">
        <f>VLOOKUP(DATE!I72,'App MESURE'!$P$2:$T$769,2,FALSE)</f>
        <v>0.2669134276553653</v>
      </c>
      <c r="L73" s="52">
        <f>VLOOKUP(DATE!J72,'App MESURE'!$P$2:$T$769,2,FALSE)</f>
        <v>0.18758496759242996</v>
      </c>
      <c r="M73" s="52">
        <f>VLOOKUP(DATE!K72,'App MESURE'!$P$2:$T$769,2,FALSE)</f>
        <v>0</v>
      </c>
      <c r="N73" s="52">
        <f>VLOOKUP(DATE!L72,'App MESURE'!$P$2:$T$769,2,FALSE)</f>
        <v>0</v>
      </c>
      <c r="O73" s="52">
        <f>VLOOKUP(DATE!M72,'App MESURE'!$P$2:$T$769,2,FALSE)</f>
        <v>0</v>
      </c>
      <c r="P73" s="36">
        <f t="shared" si="1"/>
        <v>1.7436852803683192</v>
      </c>
    </row>
    <row r="74" spans="1:16" x14ac:dyDescent="0.2">
      <c r="A74">
        <v>2010</v>
      </c>
      <c r="B74" t="s">
        <v>59</v>
      </c>
      <c r="C74" s="55" t="s">
        <v>167</v>
      </c>
      <c r="D74" s="52">
        <f>VLOOKUP(DATE!B73,'App MESURE'!$P$2:$T$769,2,FALSE)</f>
        <v>0.36099999999999999</v>
      </c>
      <c r="E74" s="52">
        <f>VLOOKUP(DATE!C73,'App MESURE'!$P$2:$T$769,2,FALSE)</f>
        <v>0.16700000000000001</v>
      </c>
      <c r="F74" s="52">
        <f>VLOOKUP(DATE!D73,'App MESURE'!$P$2:$T$769,2,FALSE)</f>
        <v>0.72099999999999997</v>
      </c>
      <c r="G74" s="52">
        <f>VLOOKUP(DATE!E73,'App MESURE'!$P$2:$T$769,2,FALSE)</f>
        <v>0.79</v>
      </c>
      <c r="H74" s="52">
        <f>VLOOKUP(DATE!F73,'App MESURE'!$P$2:$T$769,2,FALSE)</f>
        <v>0.47</v>
      </c>
      <c r="I74" s="52">
        <f>VLOOKUP(DATE!G73,'App MESURE'!$P$2:$T$769,2,FALSE)</f>
        <v>0.39600000000000002</v>
      </c>
      <c r="J74" s="52">
        <f>VLOOKUP(DATE!H73,'App MESURE'!$P$2:$T$769,2,FALSE)</f>
        <v>0.375</v>
      </c>
      <c r="K74" s="52">
        <f>VLOOKUP(DATE!I73,'App MESURE'!$P$2:$T$769,2,FALSE)</f>
        <v>0.21299999999999999</v>
      </c>
      <c r="L74" s="52">
        <f>VLOOKUP(DATE!J73,'App MESURE'!$P$2:$T$769,2,FALSE)</f>
        <v>0.39400000000000002</v>
      </c>
      <c r="M74" s="52">
        <f>VLOOKUP(DATE!K73,'App MESURE'!$P$2:$T$769,2,FALSE)</f>
        <v>0.161</v>
      </c>
      <c r="N74" s="52">
        <f>VLOOKUP(DATE!L73,'App MESURE'!$P$2:$T$769,2,FALSE)</f>
        <v>0.14599999999999999</v>
      </c>
      <c r="O74" s="52">
        <f>VLOOKUP(DATE!M73,'App MESURE'!$P$2:$T$769,2,FALSE)</f>
        <v>0.34200000000000003</v>
      </c>
      <c r="P74" s="36">
        <f t="shared" si="1"/>
        <v>4.5359999999999996</v>
      </c>
    </row>
    <row r="75" spans="1:16" x14ac:dyDescent="0.2">
      <c r="A75">
        <v>2011</v>
      </c>
      <c r="B75" t="s">
        <v>59</v>
      </c>
      <c r="C75" s="55" t="s">
        <v>168</v>
      </c>
      <c r="D75" s="52">
        <f>VLOOKUP(DATE!B74,'App MESURE'!$P$2:$T$769,2,FALSE)</f>
        <v>0.66300000000000003</v>
      </c>
      <c r="E75" s="52">
        <f>VLOOKUP(DATE!C74,'App MESURE'!$P$2:$T$769,2,FALSE)</f>
        <v>0.80200000000000005</v>
      </c>
      <c r="F75" s="52">
        <f>VLOOKUP(DATE!D74,'App MESURE'!$P$2:$T$769,2,FALSE)</f>
        <v>0.42199999999999999</v>
      </c>
      <c r="G75" s="52">
        <f>VLOOKUP(DATE!E74,'App MESURE'!$P$2:$T$769,2,FALSE)</f>
        <v>0.156</v>
      </c>
      <c r="H75" s="52">
        <f>VLOOKUP(DATE!F74,'App MESURE'!$P$2:$T$769,2,FALSE)</f>
        <v>0.192</v>
      </c>
      <c r="I75" s="52">
        <f>VLOOKUP(DATE!G74,'App MESURE'!$P$2:$T$769,2,FALSE)</f>
        <v>0.106</v>
      </c>
      <c r="J75" s="52">
        <f>VLOOKUP(DATE!H74,'App MESURE'!$P$2:$T$769,2,FALSE)</f>
        <v>1.6E-2</v>
      </c>
      <c r="K75" s="52">
        <f>VLOOKUP(DATE!I74,'App MESURE'!$P$2:$T$769,2,FALSE)</f>
        <v>0.14399999999999999</v>
      </c>
      <c r="L75" s="52">
        <f>VLOOKUP(DATE!J74,'App MESURE'!$P$2:$T$769,2,FALSE)</f>
        <v>0.11</v>
      </c>
      <c r="M75" s="52">
        <f>VLOOKUP(DATE!K74,'App MESURE'!$P$2:$T$769,2,FALSE)</f>
        <v>0.05</v>
      </c>
      <c r="N75" s="52">
        <f>VLOOKUP(DATE!L74,'App MESURE'!$P$2:$T$769,2,FALSE)</f>
        <v>0</v>
      </c>
      <c r="O75" s="52">
        <f>VLOOKUP(DATE!M74,'App MESURE'!$P$2:$T$769,2,FALSE)</f>
        <v>0.16</v>
      </c>
      <c r="P75" s="36">
        <f t="shared" si="1"/>
        <v>2.8210000000000002</v>
      </c>
    </row>
    <row r="76" spans="1:16" x14ac:dyDescent="0.2">
      <c r="A76">
        <v>2012</v>
      </c>
      <c r="B76" t="s">
        <v>59</v>
      </c>
      <c r="C76" s="55" t="s">
        <v>169</v>
      </c>
      <c r="D76" s="52">
        <f>VLOOKUP(DATE!B75,'App MESURE'!$P$2:$T$769,2,FALSE)</f>
        <v>0.32900000000000001</v>
      </c>
      <c r="E76" s="52">
        <f>VLOOKUP(DATE!C75,'App MESURE'!$P$2:$T$769,2,FALSE)</f>
        <v>1.4770000000000001</v>
      </c>
      <c r="F76" s="52">
        <f>VLOOKUP(DATE!D75,'App MESURE'!$P$2:$T$769,2,FALSE)</f>
        <v>0.84399999999999997</v>
      </c>
      <c r="G76" s="52">
        <f>VLOOKUP(DATE!E75,'App MESURE'!$P$2:$T$769,2,FALSE)</f>
        <v>0.27400000000000002</v>
      </c>
      <c r="H76" s="52">
        <f>VLOOKUP(DATE!F75,'App MESURE'!$P$2:$T$769,2,FALSE)</f>
        <v>0.26500000000000001</v>
      </c>
      <c r="I76" s="52">
        <f>VLOOKUP(DATE!G75,'App MESURE'!$P$2:$T$769,2,FALSE)</f>
        <v>0.19900000000000001</v>
      </c>
      <c r="J76" s="52">
        <f>VLOOKUP(DATE!H75,'App MESURE'!$P$2:$T$769,2,FALSE)</f>
        <v>0.51</v>
      </c>
      <c r="K76" s="52">
        <f>VLOOKUP(DATE!I75,'App MESURE'!$P$2:$T$769,2,FALSE)</f>
        <v>0.27300000000000002</v>
      </c>
      <c r="L76" s="52">
        <f>VLOOKUP(DATE!J75,'App MESURE'!$P$2:$T$769,2,FALSE)</f>
        <v>0.17</v>
      </c>
      <c r="M76" s="52">
        <f>VLOOKUP(DATE!K75,'App MESURE'!$P$2:$T$769,2,FALSE)</f>
        <v>6.8000000000000005E-2</v>
      </c>
      <c r="N76" s="52">
        <f>VLOOKUP(DATE!L75,'App MESURE'!$P$2:$T$769,2,FALSE)</f>
        <v>0.02</v>
      </c>
      <c r="O76" s="52">
        <f>VLOOKUP(DATE!M75,'App MESURE'!$P$2:$T$769,2,FALSE)</f>
        <v>-4.9000000000000002E-2</v>
      </c>
      <c r="P76" s="36">
        <f t="shared" si="1"/>
        <v>4.3799999999999981</v>
      </c>
    </row>
    <row r="77" spans="1:16" x14ac:dyDescent="0.2">
      <c r="A77">
        <v>2013</v>
      </c>
      <c r="B77" t="s">
        <v>59</v>
      </c>
      <c r="C77" s="55" t="s">
        <v>170</v>
      </c>
      <c r="D77" s="52">
        <f>VLOOKUP(DATE!B76,'App MESURE'!$P$2:$T$769,2,FALSE)</f>
        <v>0.1275</v>
      </c>
      <c r="E77" s="52">
        <f>VLOOKUP(DATE!C76,'App MESURE'!$P$2:$T$769,2,FALSE)</f>
        <v>4.2999999999999997E-2</v>
      </c>
      <c r="F77" s="52">
        <f>VLOOKUP(DATE!D76,'App MESURE'!$P$2:$T$769,2,FALSE)</f>
        <v>7.7799999999999994E-2</v>
      </c>
      <c r="G77" s="52">
        <f>VLOOKUP(DATE!E76,'App MESURE'!$P$2:$T$769,2,FALSE)</f>
        <v>7.7200000000000005E-2</v>
      </c>
      <c r="H77" s="52">
        <f>VLOOKUP(DATE!F76,'App MESURE'!$P$2:$T$769,2,FALSE)</f>
        <v>0.1978</v>
      </c>
      <c r="I77" s="52">
        <f>VLOOKUP(DATE!G76,'App MESURE'!$P$2:$T$769,2,FALSE)</f>
        <v>0.16309999999999999</v>
      </c>
      <c r="J77" s="52">
        <f>VLOOKUP(DATE!H76,'App MESURE'!$P$2:$T$769,2,FALSE)</f>
        <v>8.77E-2</v>
      </c>
      <c r="K77" s="52">
        <f>VLOOKUP(DATE!I76,'App MESURE'!$P$2:$T$769,2,FALSE)</f>
        <v>7.8700000000000006E-2</v>
      </c>
      <c r="L77" s="52">
        <f>VLOOKUP(DATE!J76,'App MESURE'!$P$2:$T$769,2,FALSE)</f>
        <v>2.7E-2</v>
      </c>
      <c r="M77" s="52">
        <f>VLOOKUP(DATE!K76,'App MESURE'!$P$2:$T$769,2,FALSE)</f>
        <v>0</v>
      </c>
      <c r="N77" s="52">
        <f>VLOOKUP(DATE!L76,'App MESURE'!$P$2:$T$769,2,FALSE)</f>
        <v>1E-3</v>
      </c>
      <c r="O77" s="52">
        <f>VLOOKUP(DATE!M76,'App MESURE'!$P$2:$T$769,2,FALSE)</f>
        <v>0</v>
      </c>
      <c r="P77" s="36">
        <f t="shared" si="1"/>
        <v>0.88080000000000003</v>
      </c>
    </row>
    <row r="78" spans="1:16" x14ac:dyDescent="0.2">
      <c r="A78">
        <v>2014</v>
      </c>
      <c r="B78" t="s">
        <v>59</v>
      </c>
      <c r="C78" s="55" t="s">
        <v>171</v>
      </c>
      <c r="D78" s="52">
        <f>VLOOKUP(DATE!B77,'App MESURE'!$P$2:$T$769,2,FALSE)</f>
        <v>0.87</v>
      </c>
      <c r="E78" s="52">
        <f>VLOOKUP(DATE!C77,'App MESURE'!$P$2:$T$769,2,FALSE)</f>
        <v>1.4E-2</v>
      </c>
      <c r="F78" s="52">
        <f>VLOOKUP(DATE!D77,'App MESURE'!$P$2:$T$769,2,FALSE)</f>
        <v>1.361</v>
      </c>
      <c r="G78" s="52">
        <f>VLOOKUP(DATE!E77,'App MESURE'!$P$2:$T$769,2,FALSE)</f>
        <v>1.4E-2</v>
      </c>
      <c r="H78" s="52">
        <f>VLOOKUP(DATE!F77,'App MESURE'!$P$2:$T$769,2,FALSE)</f>
        <v>0.34899999999999998</v>
      </c>
      <c r="I78" s="52">
        <f>VLOOKUP(DATE!G77,'App MESURE'!$P$2:$T$769,2,FALSE)</f>
        <v>0.17499999999999999</v>
      </c>
      <c r="J78" s="52">
        <f>VLOOKUP(DATE!H77,'App MESURE'!$P$2:$T$769,2,FALSE)</f>
        <v>0.22800000000000001</v>
      </c>
      <c r="K78" s="52">
        <f>VLOOKUP(DATE!I77,'App MESURE'!$P$2:$T$769,2,FALSE)</f>
        <v>0.06</v>
      </c>
      <c r="L78" s="52">
        <f>VLOOKUP(DATE!J77,'App MESURE'!$P$2:$T$769,2,FALSE)</f>
        <v>5.8999999999999997E-2</v>
      </c>
      <c r="M78" s="52">
        <f>VLOOKUP(DATE!K77,'App MESURE'!$P$2:$T$769,2,FALSE)</f>
        <v>2.4E-2</v>
      </c>
      <c r="N78" s="52">
        <f>VLOOKUP(DATE!L77,'App MESURE'!$P$2:$T$769,2,FALSE)</f>
        <v>4.2000000000000003E-2</v>
      </c>
      <c r="O78" s="52">
        <f>VLOOKUP(DATE!M77,'App MESURE'!$P$2:$T$769,2,FALSE)</f>
        <v>4.4999999999999998E-2</v>
      </c>
      <c r="P78" s="36">
        <f t="shared" si="1"/>
        <v>3.2409999999999997</v>
      </c>
    </row>
    <row r="79" spans="1:16" x14ac:dyDescent="0.2">
      <c r="A79">
        <v>2015</v>
      </c>
      <c r="B79" t="s">
        <v>59</v>
      </c>
      <c r="C79" s="55" t="s">
        <v>172</v>
      </c>
      <c r="D79" s="52">
        <f>VLOOKUP(DATE!B78,'App MESURE'!$P$2:$T$769,2,FALSE)</f>
        <v>0.124</v>
      </c>
      <c r="E79" s="52">
        <f>VLOOKUP(DATE!C78,'App MESURE'!$P$2:$T$769,2,FALSE)</f>
        <v>7.5999999999999998E-2</v>
      </c>
      <c r="F79" s="52">
        <f>VLOOKUP(DATE!D78,'App MESURE'!$P$2:$T$769,2,FALSE)</f>
        <v>6.0999999999999999E-2</v>
      </c>
      <c r="G79" s="52">
        <f>VLOOKUP(DATE!E78,'App MESURE'!$P$2:$T$769,2,FALSE)</f>
        <v>2.5000000000000001E-2</v>
      </c>
      <c r="H79" s="52">
        <f>VLOOKUP(DATE!F78,'App MESURE'!$P$2:$T$769,2,FALSE)</f>
        <v>3.6999999999999998E-2</v>
      </c>
      <c r="I79" s="52">
        <f>VLOOKUP(DATE!G78,'App MESURE'!$P$2:$T$769,2,FALSE)</f>
        <v>0.10299999999999999</v>
      </c>
      <c r="J79" s="52">
        <f>VLOOKUP(DATE!H78,'App MESURE'!$P$2:$T$769,2,FALSE)</f>
        <v>9.2999999999999999E-2</v>
      </c>
      <c r="K79" s="52">
        <f>VLOOKUP(DATE!I78,'App MESURE'!$P$2:$T$769,2,FALSE)</f>
        <v>2E-3</v>
      </c>
      <c r="L79" s="52">
        <f>VLOOKUP(DATE!J78,'App MESURE'!$P$2:$T$769,2,FALSE)</f>
        <v>1.2E-2</v>
      </c>
      <c r="M79" s="52">
        <f>VLOOKUP(DATE!K78,'App MESURE'!$P$2:$T$769,2,FALSE)</f>
        <v>0</v>
      </c>
      <c r="N79" s="52">
        <f>VLOOKUP(DATE!L78,'App MESURE'!$P$2:$T$769,2,FALSE)</f>
        <v>1.4999999999999999E-2</v>
      </c>
      <c r="O79" s="52">
        <f>VLOOKUP(DATE!M78,'App MESURE'!$P$2:$T$769,2,FALSE)</f>
        <v>1.7000000000000001E-2</v>
      </c>
      <c r="P79" s="36">
        <f t="shared" si="1"/>
        <v>0.56500000000000006</v>
      </c>
    </row>
    <row r="80" spans="1:16" x14ac:dyDescent="0.2">
      <c r="A80">
        <v>2016</v>
      </c>
      <c r="B80" t="s">
        <v>59</v>
      </c>
      <c r="C80" s="55" t="s">
        <v>173</v>
      </c>
      <c r="D80" s="52">
        <f>VLOOKUP(DATE!B79,'App MESURE'!$P$2:$T$769,2,FALSE)</f>
        <v>3.2000000000000271E-2</v>
      </c>
      <c r="E80" s="52">
        <f>VLOOKUP(DATE!C79,'App MESURE'!$P$2:$T$769,2,FALSE)</f>
        <v>0.10499999999999995</v>
      </c>
      <c r="F80" s="52">
        <f>VLOOKUP(DATE!D79,'App MESURE'!$P$2:$T$769,2,FALSE)</f>
        <v>0.42199999999999976</v>
      </c>
      <c r="G80" s="52">
        <f>VLOOKUP(DATE!E79,'App MESURE'!$P$2:$T$769,2,FALSE)</f>
        <v>0.33700000000000002</v>
      </c>
      <c r="H80" s="52">
        <f>VLOOKUP(DATE!F79,'App MESURE'!$P$2:$T$769,2,FALSE)</f>
        <v>0.13500000000000001</v>
      </c>
      <c r="I80" s="52">
        <f>VLOOKUP(DATE!G79,'App MESURE'!$P$2:$T$769,2,FALSE)</f>
        <v>0.187</v>
      </c>
      <c r="J80" s="52">
        <f>VLOOKUP(DATE!H79,'App MESURE'!$P$2:$T$769,2,FALSE)</f>
        <v>6.5000000000000002E-2</v>
      </c>
      <c r="K80" s="52">
        <f>VLOOKUP(DATE!I79,'App MESURE'!$P$2:$T$769,2,FALSE)</f>
        <v>5.0000000000000001E-3</v>
      </c>
      <c r="L80" s="52">
        <f>VLOOKUP(DATE!J79,'App MESURE'!$P$2:$T$769,2,FALSE)</f>
        <v>0.03</v>
      </c>
      <c r="M80" s="52">
        <f>VLOOKUP(DATE!K79,'App MESURE'!$P$2:$T$769,2,FALSE)</f>
        <v>2.8000000000000001E-2</v>
      </c>
      <c r="N80" s="52">
        <f>VLOOKUP(DATE!L79,'App MESURE'!$P$2:$T$769,2,FALSE)</f>
        <v>2E-3</v>
      </c>
      <c r="O80" s="52">
        <f>VLOOKUP(DATE!M79,'App MESURE'!$P$2:$T$769,2,FALSE)</f>
        <v>4.0000000000000001E-3</v>
      </c>
      <c r="P80" s="36">
        <f t="shared" si="1"/>
        <v>1.3519999999999999</v>
      </c>
    </row>
    <row r="81" spans="1:18" x14ac:dyDescent="0.2">
      <c r="A81">
        <v>2017</v>
      </c>
      <c r="B81" t="s">
        <v>59</v>
      </c>
      <c r="C81" s="55" t="s">
        <v>174</v>
      </c>
      <c r="D81" s="52">
        <f>VLOOKUP(DATE!B80,'App MESURE'!$P$2:$T$769,2,FALSE)</f>
        <v>4.0000000000000001E-3</v>
      </c>
      <c r="E81" s="52">
        <f>VLOOKUP(DATE!C80,'App MESURE'!$P$2:$T$769,2,FALSE)</f>
        <v>4.0000000000000001E-3</v>
      </c>
      <c r="F81" s="52">
        <f>VLOOKUP(DATE!D80,'App MESURE'!$P$2:$T$769,2,FALSE)</f>
        <v>5.5E-2</v>
      </c>
      <c r="G81" s="52">
        <f>VLOOKUP(DATE!E80,'App MESURE'!$P$2:$T$769,2,FALSE)</f>
        <v>0.13700000000000001</v>
      </c>
      <c r="H81" s="52">
        <f>VLOOKUP(DATE!F80,'App MESURE'!$P$2:$T$769,2,FALSE)</f>
        <v>0.255</v>
      </c>
      <c r="I81" s="52">
        <f>VLOOKUP(DATE!G80,'App MESURE'!$P$2:$T$769,2,FALSE)</f>
        <v>0.18800000000000017</v>
      </c>
      <c r="J81" s="52">
        <f>VLOOKUP(DATE!H80,'App MESURE'!$P$2:$T$769,2,FALSE)</f>
        <v>0.31500000000000006</v>
      </c>
      <c r="K81" s="52">
        <f>VLOOKUP(DATE!I80,'App MESURE'!$P$2:$T$769,2,FALSE)</f>
        <v>0.246</v>
      </c>
      <c r="L81" s="52">
        <f>VLOOKUP(DATE!J80,'App MESURE'!$P$2:$T$769,2,FALSE)</f>
        <v>2.5999999999999999E-2</v>
      </c>
      <c r="M81" s="52">
        <f>VLOOKUP(DATE!K80,'App MESURE'!$P$2:$T$769,2,FALSE)</f>
        <v>9.9000000000000005E-2</v>
      </c>
      <c r="N81" s="52">
        <f>VLOOKUP(DATE!L80,'App MESURE'!$P$2:$T$769,2,FALSE)</f>
        <v>0.12</v>
      </c>
      <c r="O81" s="52">
        <f>VLOOKUP(DATE!M80,'App MESURE'!$P$2:$T$769,2,FALSE)</f>
        <v>3.2000000000000292E-2</v>
      </c>
      <c r="P81" s="36">
        <f t="shared" si="1"/>
        <v>1.4810000000000005</v>
      </c>
    </row>
    <row r="82" spans="1:18" x14ac:dyDescent="0.2">
      <c r="A82">
        <v>2018</v>
      </c>
      <c r="B82" t="s">
        <v>59</v>
      </c>
      <c r="C82" s="55" t="s">
        <v>175</v>
      </c>
      <c r="D82" s="52">
        <f>VLOOKUP(DATE!B81,'App MESURE'!$P$2:$T$769,2,FALSE)</f>
        <v>7.6999999999999999E-2</v>
      </c>
      <c r="E82" s="52">
        <f>VLOOKUP(DATE!C81,'App MESURE'!$P$2:$T$769,2,FALSE)</f>
        <v>0.22500000000000001</v>
      </c>
      <c r="F82" s="52">
        <f>VLOOKUP(DATE!D81,'App MESURE'!$P$2:$T$769,2,FALSE)</f>
        <v>0.188</v>
      </c>
      <c r="G82" s="52">
        <f>VLOOKUP(DATE!E81,'App MESURE'!$P$2:$T$769,2,FALSE)</f>
        <v>7.9000000000000001E-2</v>
      </c>
      <c r="H82" s="52">
        <f>VLOOKUP(DATE!F81,'App MESURE'!$P$2:$T$769,2,FALSE)</f>
        <v>7.1999999999999995E-2</v>
      </c>
      <c r="I82" s="52">
        <f>VLOOKUP(DATE!G81,'App MESURE'!$P$2:$T$769,2,FALSE)</f>
        <v>7.1999999999999995E-2</v>
      </c>
      <c r="J82" s="52">
        <f>VLOOKUP(DATE!H81,'App MESURE'!$P$2:$T$769,2,FALSE)</f>
        <v>2.3E-2</v>
      </c>
      <c r="K82" s="52">
        <f>VLOOKUP(DATE!I81,'App MESURE'!$P$2:$T$769,2,FALSE)</f>
        <v>3.2000000000000001E-2</v>
      </c>
      <c r="L82" s="52">
        <f>VLOOKUP(DATE!J81,'App MESURE'!$P$2:$T$769,2,FALSE)</f>
        <v>1.4999999999999999E-2</v>
      </c>
      <c r="M82" s="52">
        <f>VLOOKUP(DATE!K81,'App MESURE'!$P$2:$T$769,2,FALSE)</f>
        <v>1.6E-2</v>
      </c>
      <c r="N82" s="52">
        <f>VLOOKUP(DATE!L81,'App MESURE'!$P$2:$T$769,2,FALSE)</f>
        <v>1E-3</v>
      </c>
      <c r="O82" s="52">
        <f>VLOOKUP(DATE!M81,'App MESURE'!$P$2:$T$769,2,FALSE)</f>
        <v>1.2999999999999999E-2</v>
      </c>
      <c r="P82" s="36">
        <f t="shared" si="1"/>
        <v>0.81299999999999994</v>
      </c>
    </row>
    <row r="83" spans="1:18" x14ac:dyDescent="0.2">
      <c r="A83">
        <v>2019</v>
      </c>
      <c r="B83" t="s">
        <v>59</v>
      </c>
      <c r="C83" s="55" t="s">
        <v>176</v>
      </c>
      <c r="D83" s="52">
        <f>VLOOKUP(DATE!B82,'App MESURE'!$P$2:$T$769,2,FALSE)</f>
        <v>6.0000000000000001E-3</v>
      </c>
      <c r="E83" s="52">
        <f>VLOOKUP(DATE!C82,'App MESURE'!$P$2:$T$769,2,FALSE)</f>
        <v>1.7999999999999999E-2</v>
      </c>
      <c r="F83" s="52">
        <f>VLOOKUP(DATE!D82,'App MESURE'!$P$2:$T$769,2,FALSE)</f>
        <v>0.09</v>
      </c>
      <c r="G83" s="52">
        <f>VLOOKUP(DATE!E82,'App MESURE'!$P$2:$T$769,2,FALSE)</f>
        <v>0.13900000000000001</v>
      </c>
      <c r="H83" s="52">
        <f>VLOOKUP(DATE!F82,'App MESURE'!$P$2:$T$769,2,FALSE)</f>
        <v>6.5000000000000002E-2</v>
      </c>
      <c r="I83" s="52">
        <f>VLOOKUP(DATE!G82,'App MESURE'!$P$2:$T$769,2,FALSE)</f>
        <v>1.4999999999999999E-2</v>
      </c>
      <c r="J83" s="52">
        <f>VLOOKUP(DATE!H82,'App MESURE'!$P$2:$T$769,2,FALSE)</f>
        <v>1.6E-2</v>
      </c>
      <c r="K83" s="52">
        <f>VLOOKUP(DATE!I82,'App MESURE'!$P$2:$T$769,2,FALSE)</f>
        <v>6.0999999999999999E-2</v>
      </c>
      <c r="L83" s="52">
        <f>VLOOKUP(DATE!J82,'App MESURE'!$P$2:$T$769,2,FALSE)</f>
        <v>0.255</v>
      </c>
      <c r="M83" s="52">
        <f>VLOOKUP(DATE!K82,'App MESURE'!$P$2:$T$769,2,FALSE)</f>
        <v>2E-3</v>
      </c>
      <c r="N83" s="52">
        <f>VLOOKUP(DATE!L82,'App MESURE'!$P$2:$T$769,2,FALSE)</f>
        <v>8.0000000000000002E-3</v>
      </c>
      <c r="O83" s="52">
        <f>VLOOKUP(DATE!M82,'App MESURE'!$P$2:$T$769,2,FALSE)</f>
        <v>0</v>
      </c>
      <c r="P83" s="36">
        <f t="shared" si="1"/>
        <v>0.67500000000000004</v>
      </c>
    </row>
    <row r="84" spans="1:18" x14ac:dyDescent="0.2">
      <c r="A84">
        <v>2020</v>
      </c>
      <c r="B84" t="s">
        <v>59</v>
      </c>
      <c r="C84" s="55" t="s">
        <v>177</v>
      </c>
      <c r="D84" s="52">
        <f>VLOOKUP(DATE!B83,'App MESURE'!$P$2:$T$769,2,FALSE)</f>
        <v>0</v>
      </c>
      <c r="E84" s="52">
        <f>VLOOKUP(DATE!C83,'App MESURE'!$P$2:$T$769,2,FALSE)</f>
        <v>4.0000000000000001E-3</v>
      </c>
      <c r="F84" s="52">
        <f>VLOOKUP(DATE!D83,'App MESURE'!$P$2:$T$769,2,FALSE)</f>
        <v>1.7999999999999999E-2</v>
      </c>
      <c r="G84" s="52">
        <f>VLOOKUP(DATE!E83,'App MESURE'!$P$2:$T$769,2,FALSE)</f>
        <v>5.8999999999999997E-2</v>
      </c>
      <c r="H84" s="52">
        <f>VLOOKUP(DATE!F83,'App MESURE'!$P$2:$T$769,2,FALSE)</f>
        <v>0.28000000000000003</v>
      </c>
      <c r="I84" s="52">
        <f>VLOOKUP(DATE!G83,'App MESURE'!$P$2:$T$769,2,FALSE)</f>
        <v>0.13800000000000001</v>
      </c>
      <c r="J84" s="52">
        <f>VLOOKUP(DATE!H83,'App MESURE'!$P$2:$T$769,2,FALSE)</f>
        <v>0.217</v>
      </c>
      <c r="K84" s="52">
        <f>VLOOKUP(DATE!I83,'App MESURE'!$P$2:$T$769,2,FALSE)</f>
        <v>3.6999999999999998E-2</v>
      </c>
      <c r="L84" s="52">
        <f>VLOOKUP(DATE!J83,'App MESURE'!$P$2:$T$769,2,FALSE)</f>
        <v>1.6E-2</v>
      </c>
      <c r="M84" s="52">
        <f>VLOOKUP(DATE!K83,'App MESURE'!$P$2:$T$769,2,FALSE)</f>
        <v>0</v>
      </c>
      <c r="N84" s="52">
        <f>VLOOKUP(DATE!L83,'App MESURE'!$P$2:$T$769,2,FALSE)</f>
        <v>0</v>
      </c>
      <c r="O84" s="52">
        <f>VLOOKUP(DATE!M83,'App MESURE'!$P$2:$T$769,2,FALSE)</f>
        <v>0</v>
      </c>
      <c r="P84" s="36">
        <f t="shared" si="1"/>
        <v>0.76900000000000002</v>
      </c>
    </row>
    <row r="85" spans="1:18" x14ac:dyDescent="0.2">
      <c r="A85">
        <v>2021</v>
      </c>
      <c r="B85" t="s">
        <v>59</v>
      </c>
      <c r="C85" s="55" t="s">
        <v>178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0.02</v>
      </c>
      <c r="G85" s="52">
        <f>VLOOKUP(DATE!E84,'App MESURE'!$P$2:$T$769,2,FALSE)</f>
        <v>9.5000000000000001E-2</v>
      </c>
      <c r="H85" s="52">
        <f>VLOOKUP(DATE!F84,'App MESURE'!$P$2:$T$769,2,FALSE)</f>
        <v>8.9999999999999993E-3</v>
      </c>
      <c r="I85" s="52">
        <f>VLOOKUP(DATE!G84,'App MESURE'!$P$2:$T$769,2,FALSE)</f>
        <v>5.0000000000000001E-3</v>
      </c>
      <c r="J85" s="52">
        <f>VLOOKUP(DATE!H84,'App MESURE'!$P$2:$T$769,2,FALSE)</f>
        <v>0.115</v>
      </c>
      <c r="K85" s="52">
        <f>VLOOKUP(DATE!I84,'App MESURE'!$P$2:$T$769,2,FALSE)</f>
        <v>4.5999999999999999E-2</v>
      </c>
      <c r="L85" s="52">
        <f>VLOOKUP(DATE!J84,'App MESURE'!$P$2:$T$769,2,FALSE)</f>
        <v>0</v>
      </c>
      <c r="M85" s="52">
        <f>VLOOKUP(DATE!K84,'App MESURE'!$P$2:$T$769,2,FALSE)</f>
        <v>0</v>
      </c>
      <c r="N85" s="52">
        <f>VLOOKUP(DATE!L84,'App MESURE'!$P$2:$T$769,2,FALSE)</f>
        <v>0</v>
      </c>
      <c r="O85" s="52">
        <f>VLOOKUP(DATE!M84,'App MESURE'!$P$2:$T$769,2,FALSE)</f>
        <v>0</v>
      </c>
      <c r="P85" s="36">
        <f t="shared" si="1"/>
        <v>0.28999999999999998</v>
      </c>
    </row>
    <row r="86" spans="1:18" x14ac:dyDescent="0.2">
      <c r="A86">
        <v>2022</v>
      </c>
      <c r="B86" t="s">
        <v>59</v>
      </c>
      <c r="C86" s="55" t="s">
        <v>179</v>
      </c>
      <c r="D86" s="52">
        <f>VLOOKUP(DATE!B85,'App MESURE'!$P$2:$T$769,2,FALSE)</f>
        <v>0</v>
      </c>
      <c r="E86" s="52">
        <f>VLOOKUP(DATE!C85,'App MESURE'!$P$2:$T$769,2,FALSE)</f>
        <v>0</v>
      </c>
      <c r="F86" s="52">
        <f>VLOOKUP(DATE!D85,'App MESURE'!$P$2:$T$769,2,FALSE)</f>
        <v>0</v>
      </c>
      <c r="G86" s="52">
        <f>VLOOKUP(DATE!E85,'App MESURE'!$P$2:$T$769,2,FALSE)</f>
        <v>0.48599999999999999</v>
      </c>
      <c r="H86" s="52">
        <f>VLOOKUP(DATE!F85,'App MESURE'!$P$2:$T$769,2,FALSE)</f>
        <v>7.4999999999999997E-2</v>
      </c>
      <c r="I86" s="52">
        <f>VLOOKUP(DATE!G85,'App MESURE'!$P$2:$T$769,2,FALSE)</f>
        <v>0.151</v>
      </c>
      <c r="J86" s="52">
        <f>VLOOKUP(DATE!H85,'App MESURE'!$P$2:$T$769,2,FALSE)</f>
        <v>5.5E-2</v>
      </c>
      <c r="K86" s="52">
        <f>VLOOKUP(DATE!I85,'App MESURE'!$P$2:$T$769,2,FALSE)</f>
        <v>1.9E-2</v>
      </c>
      <c r="L86" s="52">
        <f>VLOOKUP(DATE!J85,'App MESURE'!$P$2:$T$769,2,FALSE)</f>
        <v>0.19</v>
      </c>
      <c r="M86" s="52">
        <f>VLOOKUP(DATE!K85,'App MESURE'!$P$2:$T$769,2,FALSE)</f>
        <v>1E-3</v>
      </c>
      <c r="N86" s="52">
        <f>VLOOKUP(DATE!L85,'App MESURE'!$P$2:$T$769,2,FALSE)</f>
        <v>0</v>
      </c>
      <c r="O86" s="52">
        <f>VLOOKUP(DATE!M85,'App MESURE'!$P$2:$T$769,2,FALSE)</f>
        <v>0</v>
      </c>
      <c r="P86" s="36">
        <f t="shared" si="1"/>
        <v>0.97699999999999998</v>
      </c>
    </row>
    <row r="87" spans="1:18" x14ac:dyDescent="0.2">
      <c r="A87">
        <v>2023</v>
      </c>
      <c r="B87" t="s">
        <v>59</v>
      </c>
      <c r="C87" s="55" t="s">
        <v>180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59</v>
      </c>
      <c r="C88" s="55" t="s">
        <v>181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60</v>
      </c>
      <c r="C90" s="38"/>
      <c r="D90" s="53">
        <f t="shared" ref="D90:P90" si="2">AVERAGE(D1:D66)</f>
        <v>4.4372408703500774E-2</v>
      </c>
      <c r="E90" s="53">
        <f t="shared" si="2"/>
        <v>4.9158539431647753E-2</v>
      </c>
      <c r="F90" s="53">
        <f t="shared" si="2"/>
        <v>0.89783226931506244</v>
      </c>
      <c r="G90" s="53">
        <f t="shared" si="2"/>
        <v>0.15185646555041954</v>
      </c>
      <c r="H90" s="53">
        <f t="shared" si="2"/>
        <v>0.11021636399272738</v>
      </c>
      <c r="I90" s="53">
        <f t="shared" si="2"/>
        <v>8.3155427178252653E-2</v>
      </c>
      <c r="J90" s="53">
        <f t="shared" si="2"/>
        <v>0.10026593379255667</v>
      </c>
      <c r="K90" s="53">
        <f t="shared" si="2"/>
        <v>9.455995427094914E-2</v>
      </c>
      <c r="L90" s="53">
        <f t="shared" si="2"/>
        <v>5.7714682246769684E-2</v>
      </c>
      <c r="M90" s="53">
        <f t="shared" si="2"/>
        <v>5.4689476552575562E-2</v>
      </c>
      <c r="N90" s="53">
        <f t="shared" si="2"/>
        <v>5.182284176505389E-2</v>
      </c>
      <c r="O90" s="53">
        <f t="shared" si="2"/>
        <v>4.9106466141141697E-2</v>
      </c>
      <c r="P90" s="53">
        <f t="shared" si="2"/>
        <v>1.7447508289406573</v>
      </c>
      <c r="Q90" s="53"/>
    </row>
    <row r="91" spans="1:18" x14ac:dyDescent="0.2">
      <c r="A91" s="37" t="s">
        <v>61</v>
      </c>
      <c r="C91" s="38"/>
      <c r="D91" s="53">
        <f t="shared" ref="D91:P91" si="3">STDEV(D1:D66)</f>
        <v>4.5722886196524946E-2</v>
      </c>
      <c r="E91" s="53">
        <f t="shared" si="3"/>
        <v>4.9035215417623991E-2</v>
      </c>
      <c r="F91" s="53">
        <f t="shared" si="3"/>
        <v>2.9968738243792337</v>
      </c>
      <c r="G91" s="53">
        <f t="shared" si="3"/>
        <v>0.20118518515999101</v>
      </c>
      <c r="H91" s="53">
        <f t="shared" si="3"/>
        <v>0.17222212984650892</v>
      </c>
      <c r="I91" s="53">
        <f t="shared" si="3"/>
        <v>7.500815167413892E-2</v>
      </c>
      <c r="J91" s="53">
        <f t="shared" si="3"/>
        <v>0.10376768315634961</v>
      </c>
      <c r="K91" s="53">
        <f t="shared" si="3"/>
        <v>9.7222064724568319E-2</v>
      </c>
      <c r="L91" s="53">
        <f t="shared" si="3"/>
        <v>5.4680216327365326E-2</v>
      </c>
      <c r="M91" s="53">
        <f t="shared" si="3"/>
        <v>5.1814066929088569E-2</v>
      </c>
      <c r="N91" s="53">
        <f t="shared" si="3"/>
        <v>4.9098151251981838E-2</v>
      </c>
      <c r="O91" s="53">
        <f t="shared" si="3"/>
        <v>4.6524594559651376E-2</v>
      </c>
      <c r="P91" s="53">
        <f t="shared" si="3"/>
        <v>2.8407654548078245</v>
      </c>
    </row>
    <row r="92" spans="1:18" x14ac:dyDescent="0.2">
      <c r="A92" s="37" t="s">
        <v>62</v>
      </c>
      <c r="D92" s="53">
        <f t="shared" ref="D92:P92" si="4">MIN(D1:D66)</f>
        <v>0</v>
      </c>
      <c r="E92" s="53">
        <f t="shared" si="4"/>
        <v>0</v>
      </c>
      <c r="F92" s="53">
        <f t="shared" si="4"/>
        <v>0</v>
      </c>
      <c r="G92" s="53">
        <f t="shared" si="4"/>
        <v>0</v>
      </c>
      <c r="H92" s="53">
        <f t="shared" si="4"/>
        <v>0</v>
      </c>
      <c r="I92" s="53">
        <f t="shared" si="4"/>
        <v>0</v>
      </c>
      <c r="J92" s="53">
        <f t="shared" si="4"/>
        <v>0</v>
      </c>
      <c r="K92" s="53">
        <f t="shared" si="4"/>
        <v>0</v>
      </c>
      <c r="L92" s="53">
        <f t="shared" si="4"/>
        <v>0</v>
      </c>
      <c r="M92" s="53">
        <f t="shared" si="4"/>
        <v>0</v>
      </c>
      <c r="N92" s="53">
        <f t="shared" si="4"/>
        <v>0</v>
      </c>
      <c r="O92" s="53">
        <f t="shared" si="4"/>
        <v>0</v>
      </c>
      <c r="P92" s="53">
        <f t="shared" si="4"/>
        <v>0.20073662963864158</v>
      </c>
    </row>
    <row r="93" spans="1:18" ht="13.5" thickBot="1" x14ac:dyDescent="0.25">
      <c r="A93" s="39" t="s">
        <v>63</v>
      </c>
      <c r="B93" s="40"/>
      <c r="C93" s="40"/>
      <c r="D93" s="54">
        <f t="shared" ref="D93:P93" si="5">MAX(D1:D66)</f>
        <v>0.14372277136735578</v>
      </c>
      <c r="E93" s="54">
        <f t="shared" si="5"/>
        <v>0.13618931663105735</v>
      </c>
      <c r="F93" s="54">
        <f t="shared" si="5"/>
        <v>10.869142233247119</v>
      </c>
      <c r="G93" s="54">
        <f t="shared" si="5"/>
        <v>0.72824503294694021</v>
      </c>
      <c r="H93" s="54">
        <f t="shared" si="5"/>
        <v>0.6118067242944033</v>
      </c>
      <c r="I93" s="54">
        <f t="shared" si="5"/>
        <v>0.23529644554305149</v>
      </c>
      <c r="J93" s="54">
        <f t="shared" si="5"/>
        <v>0.3292818346908758</v>
      </c>
      <c r="K93" s="54">
        <f t="shared" si="5"/>
        <v>0.35714107982066029</v>
      </c>
      <c r="L93" s="54">
        <f t="shared" si="5"/>
        <v>0.17826075936697597</v>
      </c>
      <c r="M93" s="54">
        <f t="shared" si="5"/>
        <v>0.1689169417577483</v>
      </c>
      <c r="N93" s="54">
        <f t="shared" si="5"/>
        <v>0.16006289502027357</v>
      </c>
      <c r="O93" s="54">
        <f t="shared" si="5"/>
        <v>0.15167294704526529</v>
      </c>
      <c r="P93" s="54">
        <f t="shared" si="5"/>
        <v>10.878958881657162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tabSelected="1" view="pageBreakPreview" zoomScale="75" zoomScaleNormal="90" workbookViewId="0">
      <pane xSplit="1" ySplit="5" topLeftCell="F142" activePane="bottomRight" state="frozen"/>
      <selection pane="topRight" activeCell="B1" sqref="B1"/>
      <selection pane="bottomLeft" activeCell="A6" sqref="A6"/>
      <selection pane="bottomRight" activeCell="N150" sqref="N150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114</v>
      </c>
      <c r="B1" s="1" t="s">
        <v>0</v>
      </c>
      <c r="E1" s="2" t="s">
        <v>1</v>
      </c>
      <c r="F1" s="8" t="s">
        <v>36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9" t="s">
        <v>182</v>
      </c>
      <c r="P1" s="90"/>
    </row>
    <row r="2" spans="1:18" s="1" customFormat="1" ht="13.5" thickBot="1" x14ac:dyDescent="0.25">
      <c r="A2" s="83" t="s">
        <v>115</v>
      </c>
      <c r="B2" s="59" t="s">
        <v>35</v>
      </c>
      <c r="C2" s="60"/>
      <c r="D2" s="60"/>
      <c r="E2" s="20"/>
      <c r="F2" s="69">
        <f>SQRT(RSQ(P6:P270,O6:O270))</f>
        <v>0.48553055084642732</v>
      </c>
      <c r="G2" s="6">
        <v>0</v>
      </c>
      <c r="H2" s="57">
        <v>0</v>
      </c>
      <c r="I2" s="44">
        <v>2.0000000000000004E-2</v>
      </c>
      <c r="J2" s="45">
        <v>57.13138578519505</v>
      </c>
      <c r="K2" s="26">
        <v>0.11620073376588459</v>
      </c>
      <c r="L2" s="43">
        <v>24.52053257020459</v>
      </c>
      <c r="M2" s="26">
        <v>5.2416570211013605E-2</v>
      </c>
      <c r="N2" s="43">
        <v>16.093505242409108</v>
      </c>
      <c r="O2" s="91">
        <f>SQRT(RSQ(P271:P401,O271:O401))</f>
        <v>0.72011110228061803</v>
      </c>
      <c r="P2" s="92"/>
    </row>
    <row r="3" spans="1:18" s="1" customFormat="1" ht="14.25" thickTop="1" thickBot="1" x14ac:dyDescent="0.25">
      <c r="A3" s="46">
        <f>SUM(R6:R270)</f>
        <v>180.32050103556429</v>
      </c>
      <c r="B3" s="61" t="e">
        <f>SQRT(#REF!)</f>
        <v>#REF!</v>
      </c>
      <c r="C3" s="61"/>
      <c r="D3" s="61"/>
      <c r="E3" s="5" t="s">
        <v>10</v>
      </c>
      <c r="F3" s="93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17</v>
      </c>
      <c r="F4" s="10" t="s">
        <v>65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22</v>
      </c>
      <c r="M4" s="10" t="s">
        <v>23</v>
      </c>
      <c r="N4" s="11" t="s">
        <v>24</v>
      </c>
      <c r="O4" s="10" t="s">
        <v>24</v>
      </c>
      <c r="P4" s="10" t="s">
        <v>24</v>
      </c>
      <c r="Q4" s="10" t="s">
        <v>137</v>
      </c>
      <c r="R4" s="10" t="s">
        <v>139</v>
      </c>
    </row>
    <row r="5" spans="1:18" s="1" customFormat="1" ht="13.5" thickBot="1" x14ac:dyDescent="0.25">
      <c r="A5" s="17"/>
      <c r="C5" s="12"/>
      <c r="D5" s="12"/>
      <c r="E5" s="12" t="s">
        <v>64</v>
      </c>
      <c r="F5" s="12" t="s">
        <v>64</v>
      </c>
      <c r="G5" s="12" t="s">
        <v>25</v>
      </c>
      <c r="H5" s="12" t="s">
        <v>26</v>
      </c>
      <c r="I5" s="12" t="s">
        <v>27</v>
      </c>
      <c r="J5" s="13" t="s">
        <v>28</v>
      </c>
      <c r="K5" s="12" t="s">
        <v>29</v>
      </c>
      <c r="L5" s="12" t="s">
        <v>30</v>
      </c>
      <c r="M5" s="12" t="s">
        <v>31</v>
      </c>
      <c r="N5" s="14" t="s">
        <v>32</v>
      </c>
      <c r="O5" s="12" t="s">
        <v>34</v>
      </c>
      <c r="P5" s="12" t="s">
        <v>33</v>
      </c>
      <c r="Q5" s="12" t="s">
        <v>138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11.653333330000001</v>
      </c>
      <c r="G6" s="16">
        <f t="shared" ref="G6:G18" si="0">IF((F6-$J$2)&gt;0,$I$2*(F6-$J$2),0)</f>
        <v>0</v>
      </c>
      <c r="H6" s="16">
        <f t="shared" ref="H6:H18" si="1">F6-G6</f>
        <v>11.653333330000001</v>
      </c>
      <c r="I6" s="22">
        <f>H6+$H$3-$J$3</f>
        <v>7.6533333300000006</v>
      </c>
      <c r="J6" s="16">
        <f>I6/SQRT(1+(I6/($K$2*(300+(25*Q6)+0.05*(Q6)^3)))^2)</f>
        <v>7.6461669146021611</v>
      </c>
      <c r="K6" s="16">
        <f t="shared" ref="K6:K70" si="2">I6-J6</f>
        <v>7.1664153978394651E-3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6">
        <f>'App MESURE'!T2</f>
        <v>0</v>
      </c>
      <c r="Q6" s="84">
        <v>23.355488033333327</v>
      </c>
      <c r="R6" s="78">
        <f>(P6-O6)^2</f>
        <v>0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22.486666670000002</v>
      </c>
      <c r="G7" s="16">
        <f t="shared" si="0"/>
        <v>0</v>
      </c>
      <c r="H7" s="16">
        <f t="shared" si="1"/>
        <v>22.486666670000002</v>
      </c>
      <c r="I7" s="23">
        <f t="shared" ref="I7:I70" si="7">H7+K6-L6</f>
        <v>22.493833085397842</v>
      </c>
      <c r="J7" s="16">
        <f t="shared" ref="J7:J70" si="8">I7/SQRT(1+(I7/($K$2*(300+(25*Q7)+0.05*(Q7)^3)))^2)</f>
        <v>22.101597725844918</v>
      </c>
      <c r="K7" s="16">
        <f t="shared" si="2"/>
        <v>0.39223535955292377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6">
        <f>'App MESURE'!T3</f>
        <v>0</v>
      </c>
      <c r="Q7" s="84">
        <v>17.744387580645153</v>
      </c>
      <c r="R7" s="78">
        <f t="shared" ref="R7:R70" si="10">(P7-O7)^2</f>
        <v>0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20.36</v>
      </c>
      <c r="G8" s="16">
        <f t="shared" si="0"/>
        <v>0</v>
      </c>
      <c r="H8" s="16">
        <f t="shared" si="1"/>
        <v>20.36</v>
      </c>
      <c r="I8" s="23">
        <f t="shared" si="7"/>
        <v>20.752235359552923</v>
      </c>
      <c r="J8" s="16">
        <f t="shared" si="8"/>
        <v>20.255390838223139</v>
      </c>
      <c r="K8" s="16">
        <f t="shared" si="2"/>
        <v>0.49684452132978407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</v>
      </c>
      <c r="P8" s="16">
        <f>'App MESURE'!T4</f>
        <v>0</v>
      </c>
      <c r="Q8" s="84">
        <v>14.258592766666668</v>
      </c>
      <c r="R8" s="78">
        <f t="shared" si="10"/>
        <v>0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73.06</v>
      </c>
      <c r="G9" s="16">
        <f t="shared" si="0"/>
        <v>0.31857228429609913</v>
      </c>
      <c r="H9" s="16">
        <f t="shared" si="1"/>
        <v>72.741427715703907</v>
      </c>
      <c r="I9" s="23">
        <f t="shared" si="7"/>
        <v>73.238272237033698</v>
      </c>
      <c r="J9" s="16">
        <f t="shared" si="8"/>
        <v>52.986768099590172</v>
      </c>
      <c r="K9" s="16">
        <f t="shared" si="2"/>
        <v>20.251504137443526</v>
      </c>
      <c r="L9" s="16">
        <f t="shared" si="3"/>
        <v>0.16957212830225751</v>
      </c>
      <c r="M9" s="16">
        <f t="shared" si="9"/>
        <v>0.16957212830225751</v>
      </c>
      <c r="N9" s="16">
        <f t="shared" si="4"/>
        <v>8.8883893689862877E-3</v>
      </c>
      <c r="O9" s="16">
        <f t="shared" si="5"/>
        <v>0.32746067366508541</v>
      </c>
      <c r="P9" s="16">
        <f>'App MESURE'!T5</f>
        <v>0</v>
      </c>
      <c r="Q9" s="84">
        <v>11.432702806451614</v>
      </c>
      <c r="R9" s="78">
        <f t="shared" si="10"/>
        <v>0.10723049279719156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3.786666667</v>
      </c>
      <c r="G10" s="16">
        <f t="shared" si="0"/>
        <v>0</v>
      </c>
      <c r="H10" s="16">
        <f t="shared" si="1"/>
        <v>3.786666667</v>
      </c>
      <c r="I10" s="23">
        <f t="shared" si="7"/>
        <v>23.868598676141268</v>
      </c>
      <c r="J10" s="16">
        <f t="shared" si="8"/>
        <v>22.540911458929745</v>
      </c>
      <c r="K10" s="16">
        <f t="shared" si="2"/>
        <v>1.3276872172115226</v>
      </c>
      <c r="L10" s="16">
        <f t="shared" si="3"/>
        <v>0</v>
      </c>
      <c r="M10" s="16">
        <f t="shared" si="9"/>
        <v>0.16068373893327123</v>
      </c>
      <c r="N10" s="16">
        <f t="shared" si="4"/>
        <v>8.4224904835639922E-3</v>
      </c>
      <c r="O10" s="16">
        <f t="shared" si="5"/>
        <v>8.4224904835639922E-3</v>
      </c>
      <c r="P10" s="16">
        <f>'App MESURE'!T6</f>
        <v>0</v>
      </c>
      <c r="Q10" s="84">
        <v>9.7436907741935439</v>
      </c>
      <c r="R10" s="78">
        <f t="shared" si="10"/>
        <v>7.0938345945726009E-5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90.993333329999999</v>
      </c>
      <c r="G11" s="16">
        <f t="shared" si="0"/>
        <v>0.67723895089609909</v>
      </c>
      <c r="H11" s="16">
        <f t="shared" si="1"/>
        <v>90.316094379103902</v>
      </c>
      <c r="I11" s="23">
        <f t="shared" si="7"/>
        <v>91.643781596315421</v>
      </c>
      <c r="J11" s="16">
        <f t="shared" si="8"/>
        <v>54.152169314329257</v>
      </c>
      <c r="K11" s="16">
        <f t="shared" si="2"/>
        <v>37.491612281986164</v>
      </c>
      <c r="L11" s="16">
        <f t="shared" si="3"/>
        <v>0.87266077840325296</v>
      </c>
      <c r="M11" s="16">
        <f t="shared" si="9"/>
        <v>1.0249220268529602</v>
      </c>
      <c r="N11" s="16">
        <f t="shared" si="4"/>
        <v>5.3722897381352559E-2</v>
      </c>
      <c r="O11" s="16">
        <f t="shared" si="5"/>
        <v>0.7309618482774517</v>
      </c>
      <c r="P11" s="16">
        <f>'App MESURE'!T7</f>
        <v>0</v>
      </c>
      <c r="Q11" s="84">
        <v>9.4294554250000004</v>
      </c>
      <c r="R11" s="78">
        <f t="shared" si="10"/>
        <v>0.53430522363718835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132.4866667</v>
      </c>
      <c r="G12" s="16">
        <f t="shared" si="0"/>
        <v>1.5071056182960993</v>
      </c>
      <c r="H12" s="16">
        <f t="shared" si="1"/>
        <v>130.97956108170391</v>
      </c>
      <c r="I12" s="23">
        <f t="shared" si="7"/>
        <v>167.59851258528681</v>
      </c>
      <c r="J12" s="16">
        <f t="shared" si="8"/>
        <v>72.719516612127705</v>
      </c>
      <c r="K12" s="16">
        <f t="shared" si="2"/>
        <v>94.878995973159107</v>
      </c>
      <c r="L12" s="16">
        <f t="shared" si="3"/>
        <v>3.213041580772348</v>
      </c>
      <c r="M12" s="16">
        <f t="shared" si="9"/>
        <v>4.1842407102439552</v>
      </c>
      <c r="N12" s="16">
        <f t="shared" si="4"/>
        <v>0.21932354696828371</v>
      </c>
      <c r="O12" s="16">
        <f t="shared" si="5"/>
        <v>1.7264291652643831</v>
      </c>
      <c r="P12" s="16">
        <f>'App MESURE'!T8</f>
        <v>0</v>
      </c>
      <c r="Q12" s="84">
        <v>12.174755483870964</v>
      </c>
      <c r="R12" s="78">
        <f t="shared" si="10"/>
        <v>2.9805576626754746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29.626666669999999</v>
      </c>
      <c r="G13" s="16">
        <f t="shared" si="0"/>
        <v>0</v>
      </c>
      <c r="H13" s="16">
        <f t="shared" si="1"/>
        <v>29.626666669999999</v>
      </c>
      <c r="I13" s="23">
        <f t="shared" si="7"/>
        <v>121.29262106238676</v>
      </c>
      <c r="J13" s="16">
        <f t="shared" si="8"/>
        <v>72.673538283634528</v>
      </c>
      <c r="K13" s="16">
        <f t="shared" si="2"/>
        <v>48.61908277875223</v>
      </c>
      <c r="L13" s="16">
        <f t="shared" si="3"/>
        <v>1.3264629323698143</v>
      </c>
      <c r="M13" s="16">
        <f t="shared" si="9"/>
        <v>5.2913800956454864</v>
      </c>
      <c r="N13" s="16">
        <f t="shared" si="4"/>
        <v>0.27735599629656155</v>
      </c>
      <c r="O13" s="16">
        <f t="shared" si="5"/>
        <v>0.27735599629656155</v>
      </c>
      <c r="P13" s="16">
        <f>'App MESURE'!T9</f>
        <v>0</v>
      </c>
      <c r="Q13" s="84">
        <v>13.888340299999998</v>
      </c>
      <c r="R13" s="78">
        <f t="shared" si="10"/>
        <v>7.6926348681658263E-2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3.54</v>
      </c>
      <c r="G14" s="16">
        <f t="shared" si="0"/>
        <v>0</v>
      </c>
      <c r="H14" s="16">
        <f t="shared" si="1"/>
        <v>3.54</v>
      </c>
      <c r="I14" s="23">
        <f t="shared" si="7"/>
        <v>50.832619846382414</v>
      </c>
      <c r="J14" s="16">
        <f t="shared" si="8"/>
        <v>46.55764072096003</v>
      </c>
      <c r="K14" s="16">
        <f t="shared" si="2"/>
        <v>4.2749791254223837</v>
      </c>
      <c r="L14" s="16">
        <f t="shared" si="3"/>
        <v>0</v>
      </c>
      <c r="M14" s="16">
        <f t="shared" si="9"/>
        <v>5.0140240993489247</v>
      </c>
      <c r="N14" s="16">
        <f t="shared" si="4"/>
        <v>0.26281794624323718</v>
      </c>
      <c r="O14" s="16">
        <f t="shared" si="5"/>
        <v>0.26281794624323718</v>
      </c>
      <c r="P14" s="16">
        <f>'App MESURE'!T10</f>
        <v>0</v>
      </c>
      <c r="Q14" s="84">
        <v>17.396563080645162</v>
      </c>
      <c r="R14" s="78">
        <f t="shared" si="10"/>
        <v>6.9073272867513108E-2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4.8666666669999996</v>
      </c>
      <c r="G15" s="16">
        <f t="shared" si="0"/>
        <v>0</v>
      </c>
      <c r="H15" s="16">
        <f t="shared" si="1"/>
        <v>4.8666666669999996</v>
      </c>
      <c r="I15" s="23">
        <f t="shared" si="7"/>
        <v>9.1416457924223842</v>
      </c>
      <c r="J15" s="16">
        <f t="shared" si="8"/>
        <v>9.1266261899658296</v>
      </c>
      <c r="K15" s="16">
        <f t="shared" si="2"/>
        <v>1.5019602456554537E-2</v>
      </c>
      <c r="L15" s="16">
        <f t="shared" si="3"/>
        <v>0</v>
      </c>
      <c r="M15" s="16">
        <f t="shared" si="9"/>
        <v>4.7512061531056879</v>
      </c>
      <c r="N15" s="16">
        <f t="shared" si="4"/>
        <v>0.24904193091126414</v>
      </c>
      <c r="O15" s="16">
        <f t="shared" si="5"/>
        <v>0.24904193091126414</v>
      </c>
      <c r="P15" s="16">
        <f>'App MESURE'!T11</f>
        <v>0</v>
      </c>
      <c r="Q15" s="84">
        <v>21.879810566666666</v>
      </c>
      <c r="R15" s="78">
        <f t="shared" si="10"/>
        <v>6.2021883352010865E-2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4.3666666669999996</v>
      </c>
      <c r="G16" s="16">
        <f t="shared" si="0"/>
        <v>0</v>
      </c>
      <c r="H16" s="16">
        <f t="shared" si="1"/>
        <v>4.3666666669999996</v>
      </c>
      <c r="I16" s="23">
        <f t="shared" si="7"/>
        <v>4.3816862694565542</v>
      </c>
      <c r="J16" s="16">
        <f t="shared" si="8"/>
        <v>4.3806226215741662</v>
      </c>
      <c r="K16" s="16">
        <f t="shared" si="2"/>
        <v>1.0636478823879969E-3</v>
      </c>
      <c r="L16" s="16">
        <f t="shared" si="3"/>
        <v>0</v>
      </c>
      <c r="M16" s="16">
        <f t="shared" si="9"/>
        <v>4.5021642221944234</v>
      </c>
      <c r="N16" s="16">
        <f t="shared" si="4"/>
        <v>0.23598800705416745</v>
      </c>
      <c r="O16" s="16">
        <f t="shared" si="5"/>
        <v>0.23598800705416745</v>
      </c>
      <c r="P16" s="16">
        <f>'App MESURE'!T12</f>
        <v>0</v>
      </c>
      <c r="Q16" s="84">
        <v>25.040281193548381</v>
      </c>
      <c r="R16" s="80">
        <f t="shared" si="10"/>
        <v>5.5690339473397785E-2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3.5666666669999998</v>
      </c>
      <c r="G17" s="25">
        <f t="shared" si="0"/>
        <v>0</v>
      </c>
      <c r="H17" s="25">
        <f t="shared" si="1"/>
        <v>3.5666666669999998</v>
      </c>
      <c r="I17" s="24">
        <f t="shared" si="7"/>
        <v>3.5677303148823878</v>
      </c>
      <c r="J17" s="25">
        <f t="shared" si="8"/>
        <v>3.5672212302537858</v>
      </c>
      <c r="K17" s="25">
        <f t="shared" si="2"/>
        <v>5.0908462860199677E-4</v>
      </c>
      <c r="L17" s="25">
        <f t="shared" si="3"/>
        <v>0</v>
      </c>
      <c r="M17" s="25">
        <f t="shared" si="9"/>
        <v>4.2661762151402556</v>
      </c>
      <c r="N17" s="25">
        <f t="shared" si="4"/>
        <v>0.2236183251134555</v>
      </c>
      <c r="O17" s="25">
        <f t="shared" si="5"/>
        <v>0.2236183251134555</v>
      </c>
      <c r="P17" s="25">
        <f>'App MESURE'!T13</f>
        <v>0</v>
      </c>
      <c r="Q17" s="85">
        <v>25.908631258064514</v>
      </c>
      <c r="R17" s="81">
        <f t="shared" si="10"/>
        <v>5.0005155326547084E-2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33.286666670000002</v>
      </c>
      <c r="G18" s="16">
        <f t="shared" si="0"/>
        <v>0</v>
      </c>
      <c r="H18" s="16">
        <f t="shared" si="1"/>
        <v>33.286666670000002</v>
      </c>
      <c r="I18" s="23">
        <f t="shared" si="7"/>
        <v>33.287175754628606</v>
      </c>
      <c r="J18" s="16">
        <f t="shared" si="8"/>
        <v>32.630486899795606</v>
      </c>
      <c r="K18" s="16">
        <f t="shared" si="2"/>
        <v>0.65668885483299988</v>
      </c>
      <c r="L18" s="16">
        <f t="shared" si="3"/>
        <v>0</v>
      </c>
      <c r="M18" s="16">
        <f t="shared" si="9"/>
        <v>4.0425578900268002</v>
      </c>
      <c r="N18" s="16">
        <f t="shared" si="4"/>
        <v>0.21189701947467679</v>
      </c>
      <c r="O18" s="16">
        <f t="shared" si="5"/>
        <v>0.21189701947467679</v>
      </c>
      <c r="P18" s="16">
        <f>'App MESURE'!T14</f>
        <v>0</v>
      </c>
      <c r="Q18" s="84">
        <v>22.387594616666668</v>
      </c>
      <c r="R18" s="78">
        <f t="shared" si="10"/>
        <v>4.4900346862251556E-2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57.306666669999998</v>
      </c>
      <c r="G19" s="16">
        <f t="shared" ref="G19:G70" si="11">IF((F19-$J$2)&gt;0,$I$2*(F19-$J$2),0)</f>
        <v>3.5056176960989666E-3</v>
      </c>
      <c r="H19" s="16">
        <f t="shared" ref="H19:H70" si="12">F19-G19</f>
        <v>57.303161052303899</v>
      </c>
      <c r="I19" s="23">
        <f t="shared" si="7"/>
        <v>57.959849907136899</v>
      </c>
      <c r="J19" s="16">
        <f t="shared" si="8"/>
        <v>50.940834268773358</v>
      </c>
      <c r="K19" s="16">
        <f t="shared" si="2"/>
        <v>7.0190156383635411</v>
      </c>
      <c r="L19" s="16">
        <f t="shared" si="3"/>
        <v>0</v>
      </c>
      <c r="M19" s="16">
        <f t="shared" si="9"/>
        <v>3.8306608705521232</v>
      </c>
      <c r="N19" s="16">
        <f t="shared" si="4"/>
        <v>0.20079010447587786</v>
      </c>
      <c r="O19" s="16">
        <f t="shared" si="5"/>
        <v>0.20429572217197683</v>
      </c>
      <c r="P19" s="16">
        <f>'App MESURE'!T15</f>
        <v>0</v>
      </c>
      <c r="Q19" s="84">
        <v>16.222608016129037</v>
      </c>
      <c r="R19" s="78">
        <f t="shared" si="10"/>
        <v>4.173674209776955E-2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4.8533333330000001</v>
      </c>
      <c r="G20" s="16">
        <f t="shared" si="11"/>
        <v>0</v>
      </c>
      <c r="H20" s="16">
        <f t="shared" si="12"/>
        <v>4.8533333330000001</v>
      </c>
      <c r="I20" s="23">
        <f t="shared" si="7"/>
        <v>11.872348971363541</v>
      </c>
      <c r="J20" s="16">
        <f t="shared" si="8"/>
        <v>11.767834154858589</v>
      </c>
      <c r="K20" s="16">
        <f t="shared" si="2"/>
        <v>0.10451481650495253</v>
      </c>
      <c r="L20" s="16">
        <f t="shared" si="3"/>
        <v>0</v>
      </c>
      <c r="M20" s="16">
        <f t="shared" si="9"/>
        <v>3.6298707660762455</v>
      </c>
      <c r="N20" s="16">
        <f t="shared" si="4"/>
        <v>0.19026537586694126</v>
      </c>
      <c r="O20" s="16">
        <f t="shared" si="5"/>
        <v>0.19026537586694126</v>
      </c>
      <c r="P20" s="16">
        <f>'App MESURE'!T16</f>
        <v>0</v>
      </c>
      <c r="Q20" s="84">
        <v>13.583619153333334</v>
      </c>
      <c r="R20" s="78">
        <f t="shared" si="10"/>
        <v>3.6200913253788429E-2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13.38666667</v>
      </c>
      <c r="G21" s="16">
        <f t="shared" si="11"/>
        <v>0</v>
      </c>
      <c r="H21" s="16">
        <f t="shared" si="12"/>
        <v>13.38666667</v>
      </c>
      <c r="I21" s="23">
        <f t="shared" si="7"/>
        <v>13.491181486504953</v>
      </c>
      <c r="J21" s="16">
        <f t="shared" si="8"/>
        <v>13.316762038310722</v>
      </c>
      <c r="K21" s="16">
        <f t="shared" si="2"/>
        <v>0.1744194481942305</v>
      </c>
      <c r="L21" s="16">
        <f t="shared" si="3"/>
        <v>0</v>
      </c>
      <c r="M21" s="16">
        <f t="shared" si="9"/>
        <v>3.4396053902093042</v>
      </c>
      <c r="N21" s="16">
        <f t="shared" si="4"/>
        <v>0.18029231743408683</v>
      </c>
      <c r="O21" s="16">
        <f t="shared" si="5"/>
        <v>0.18029231743408683</v>
      </c>
      <c r="P21" s="16">
        <f>'App MESURE'!T17</f>
        <v>0</v>
      </c>
      <c r="Q21" s="84">
        <v>12.599766887096775</v>
      </c>
      <c r="R21" s="78">
        <f t="shared" si="10"/>
        <v>3.2505319725753531E-2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0.83333333300000001</v>
      </c>
      <c r="G22" s="16">
        <f t="shared" si="11"/>
        <v>0</v>
      </c>
      <c r="H22" s="16">
        <f t="shared" si="12"/>
        <v>0.83333333300000001</v>
      </c>
      <c r="I22" s="23">
        <f t="shared" si="7"/>
        <v>1.0077527811942306</v>
      </c>
      <c r="J22" s="16">
        <f t="shared" si="8"/>
        <v>1.0076509665658095</v>
      </c>
      <c r="K22" s="16">
        <f t="shared" si="2"/>
        <v>1.0181462842107081E-4</v>
      </c>
      <c r="L22" s="16">
        <f t="shared" si="3"/>
        <v>0</v>
      </c>
      <c r="M22" s="16">
        <f t="shared" si="9"/>
        <v>3.2593130727752175</v>
      </c>
      <c r="N22" s="16">
        <f t="shared" si="4"/>
        <v>0.17084201251879669</v>
      </c>
      <c r="O22" s="16">
        <f t="shared" si="5"/>
        <v>0.17084201251879669</v>
      </c>
      <c r="P22" s="16">
        <f>'App MESURE'!T18</f>
        <v>0</v>
      </c>
      <c r="Q22" s="84">
        <v>10.249035216129036</v>
      </c>
      <c r="R22" s="78">
        <f t="shared" si="10"/>
        <v>2.9186993241472683E-2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33.886666669999997</v>
      </c>
      <c r="G23" s="16">
        <f t="shared" si="11"/>
        <v>0</v>
      </c>
      <c r="H23" s="16">
        <f t="shared" si="12"/>
        <v>33.886666669999997</v>
      </c>
      <c r="I23" s="23">
        <f t="shared" si="7"/>
        <v>33.886768484628419</v>
      </c>
      <c r="J23" s="16">
        <f t="shared" si="8"/>
        <v>31.531866228524443</v>
      </c>
      <c r="K23" s="16">
        <f t="shared" si="2"/>
        <v>2.3549022561039763</v>
      </c>
      <c r="L23" s="16">
        <f t="shared" si="3"/>
        <v>0</v>
      </c>
      <c r="M23" s="16">
        <f t="shared" si="9"/>
        <v>3.0884710602564209</v>
      </c>
      <c r="N23" s="16">
        <f t="shared" si="4"/>
        <v>0.16188706017461432</v>
      </c>
      <c r="O23" s="16">
        <f t="shared" si="5"/>
        <v>0.16188706017461432</v>
      </c>
      <c r="P23" s="16">
        <f>'App MESURE'!T19</f>
        <v>0</v>
      </c>
      <c r="Q23" s="84">
        <v>13.118736551724139</v>
      </c>
      <c r="R23" s="78">
        <f t="shared" si="10"/>
        <v>2.62074202519792E-2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39.42</v>
      </c>
      <c r="G24" s="16">
        <f t="shared" si="11"/>
        <v>0</v>
      </c>
      <c r="H24" s="16">
        <f t="shared" si="12"/>
        <v>39.42</v>
      </c>
      <c r="I24" s="23">
        <f t="shared" si="7"/>
        <v>41.774902256103978</v>
      </c>
      <c r="J24" s="16">
        <f t="shared" si="8"/>
        <v>37.788764783633155</v>
      </c>
      <c r="K24" s="16">
        <f t="shared" si="2"/>
        <v>3.9861374724708227</v>
      </c>
      <c r="L24" s="16">
        <f t="shared" si="3"/>
        <v>0</v>
      </c>
      <c r="M24" s="16">
        <f t="shared" si="9"/>
        <v>2.9265840000818066</v>
      </c>
      <c r="N24" s="16">
        <f t="shared" si="4"/>
        <v>0.15340149571871706</v>
      </c>
      <c r="O24" s="16">
        <f t="shared" si="5"/>
        <v>0.15340149571871706</v>
      </c>
      <c r="P24" s="16">
        <f>'App MESURE'!T20</f>
        <v>0</v>
      </c>
      <c r="Q24" s="84">
        <v>13.544351851612905</v>
      </c>
      <c r="R24" s="78">
        <f t="shared" si="10"/>
        <v>2.3532018888739566E-2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54.186666670000001</v>
      </c>
      <c r="G25" s="16">
        <f t="shared" si="11"/>
        <v>0</v>
      </c>
      <c r="H25" s="16">
        <f t="shared" si="12"/>
        <v>54.186666670000001</v>
      </c>
      <c r="I25" s="23">
        <f t="shared" si="7"/>
        <v>58.172804142470824</v>
      </c>
      <c r="J25" s="16">
        <f t="shared" si="8"/>
        <v>50.767130959207165</v>
      </c>
      <c r="K25" s="16">
        <f t="shared" si="2"/>
        <v>7.4056731832636586</v>
      </c>
      <c r="L25" s="16">
        <f t="shared" si="3"/>
        <v>0</v>
      </c>
      <c r="M25" s="16">
        <f t="shared" si="9"/>
        <v>2.7731825043630898</v>
      </c>
      <c r="N25" s="16">
        <f t="shared" si="4"/>
        <v>0.14536071544790244</v>
      </c>
      <c r="O25" s="16">
        <f t="shared" si="5"/>
        <v>0.14536071544790244</v>
      </c>
      <c r="P25" s="16">
        <f>'App MESURE'!T21</f>
        <v>0</v>
      </c>
      <c r="Q25" s="84">
        <v>15.841056399999998</v>
      </c>
      <c r="R25" s="78">
        <f t="shared" si="10"/>
        <v>2.1129737595526062E-2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27.366666670000001</v>
      </c>
      <c r="G26" s="16">
        <f t="shared" si="11"/>
        <v>0</v>
      </c>
      <c r="H26" s="16">
        <f t="shared" si="12"/>
        <v>27.366666670000001</v>
      </c>
      <c r="I26" s="23">
        <f t="shared" si="7"/>
        <v>34.772339853263659</v>
      </c>
      <c r="J26" s="16">
        <f t="shared" si="8"/>
        <v>33.689080476498141</v>
      </c>
      <c r="K26" s="16">
        <f t="shared" si="2"/>
        <v>1.0832593767655183</v>
      </c>
      <c r="L26" s="16">
        <f t="shared" si="3"/>
        <v>0</v>
      </c>
      <c r="M26" s="16">
        <f t="shared" si="9"/>
        <v>2.6278217889151874</v>
      </c>
      <c r="N26" s="16">
        <f t="shared" si="4"/>
        <v>0.13774140530070428</v>
      </c>
      <c r="O26" s="16">
        <f t="shared" si="5"/>
        <v>0.13774140530070428</v>
      </c>
      <c r="P26" s="16">
        <f>'App MESURE'!T22</f>
        <v>0</v>
      </c>
      <c r="Q26" s="84">
        <v>19.650351225806457</v>
      </c>
      <c r="R26" s="78">
        <f t="shared" si="10"/>
        <v>1.8972694734212883E-2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11.8</v>
      </c>
      <c r="G27" s="16">
        <f t="shared" si="11"/>
        <v>0</v>
      </c>
      <c r="H27" s="16">
        <f t="shared" si="12"/>
        <v>11.8</v>
      </c>
      <c r="I27" s="23">
        <f t="shared" si="7"/>
        <v>12.883259376765519</v>
      </c>
      <c r="J27" s="16">
        <f t="shared" si="8"/>
        <v>12.804619389458232</v>
      </c>
      <c r="K27" s="16">
        <f t="shared" si="2"/>
        <v>7.8639987307287385E-2</v>
      </c>
      <c r="L27" s="16">
        <f t="shared" si="3"/>
        <v>0</v>
      </c>
      <c r="M27" s="16">
        <f t="shared" si="9"/>
        <v>2.4900803836144831</v>
      </c>
      <c r="N27" s="16">
        <f t="shared" si="4"/>
        <v>0.13052147325879623</v>
      </c>
      <c r="O27" s="16">
        <f t="shared" si="5"/>
        <v>0.13052147325879623</v>
      </c>
      <c r="P27" s="16">
        <f>'App MESURE'!T23</f>
        <v>0</v>
      </c>
      <c r="Q27" s="84">
        <v>17.406288683333333</v>
      </c>
      <c r="R27" s="78">
        <f t="shared" si="10"/>
        <v>1.7035854981646659E-2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0.89333333299999995</v>
      </c>
      <c r="G28" s="16">
        <f t="shared" si="11"/>
        <v>0</v>
      </c>
      <c r="H28" s="16">
        <f t="shared" si="12"/>
        <v>0.89333333299999995</v>
      </c>
      <c r="I28" s="23">
        <f t="shared" si="7"/>
        <v>0.97197332030728734</v>
      </c>
      <c r="J28" s="16">
        <f t="shared" si="8"/>
        <v>0.97195935458802551</v>
      </c>
      <c r="K28" s="16">
        <f t="shared" si="2"/>
        <v>1.3965719261821441E-5</v>
      </c>
      <c r="L28" s="16">
        <f t="shared" si="3"/>
        <v>0</v>
      </c>
      <c r="M28" s="16">
        <f t="shared" si="9"/>
        <v>2.3595589103556871</v>
      </c>
      <c r="N28" s="16">
        <f t="shared" si="4"/>
        <v>0.12367998529168163</v>
      </c>
      <c r="O28" s="16">
        <f t="shared" si="5"/>
        <v>0.12367998529168163</v>
      </c>
      <c r="P28" s="16">
        <f>'App MESURE'!T24</f>
        <v>0</v>
      </c>
      <c r="Q28" s="84">
        <v>23.72053293548387</v>
      </c>
      <c r="R28" s="78">
        <f t="shared" si="10"/>
        <v>1.5296738761750583E-2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9.6066666670000007</v>
      </c>
      <c r="G29" s="25">
        <f t="shared" si="11"/>
        <v>0</v>
      </c>
      <c r="H29" s="25">
        <f t="shared" si="12"/>
        <v>9.6066666670000007</v>
      </c>
      <c r="I29" s="24">
        <f t="shared" si="7"/>
        <v>9.6066806327192626</v>
      </c>
      <c r="J29" s="25">
        <f t="shared" si="8"/>
        <v>9.5949080820349284</v>
      </c>
      <c r="K29" s="25">
        <f t="shared" si="2"/>
        <v>1.1772550684334249E-2</v>
      </c>
      <c r="L29" s="25">
        <f t="shared" si="3"/>
        <v>0</v>
      </c>
      <c r="M29" s="25">
        <f t="shared" si="9"/>
        <v>2.2358789250640054</v>
      </c>
      <c r="N29" s="25">
        <f t="shared" si="4"/>
        <v>0.11719710465894306</v>
      </c>
      <c r="O29" s="25">
        <f t="shared" si="5"/>
        <v>0.11719710465894306</v>
      </c>
      <c r="P29" s="25">
        <f>'App MESURE'!T25</f>
        <v>0.98637716998090352</v>
      </c>
      <c r="Q29" s="85">
        <v>24.678044451612902</v>
      </c>
      <c r="R29" s="79">
        <f t="shared" si="10"/>
        <v>0.75547398595308746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6.7733333330000001</v>
      </c>
      <c r="G30" s="16">
        <f t="shared" si="11"/>
        <v>0</v>
      </c>
      <c r="H30" s="16">
        <f t="shared" si="12"/>
        <v>6.7733333330000001</v>
      </c>
      <c r="I30" s="23">
        <f t="shared" si="7"/>
        <v>6.7851058836843343</v>
      </c>
      <c r="J30" s="16">
        <f t="shared" si="8"/>
        <v>6.7793010036176566</v>
      </c>
      <c r="K30" s="16">
        <f t="shared" si="2"/>
        <v>5.8048800666776756E-3</v>
      </c>
      <c r="L30" s="16">
        <f t="shared" si="3"/>
        <v>0</v>
      </c>
      <c r="M30" s="16">
        <f t="shared" si="9"/>
        <v>2.1186818204050626</v>
      </c>
      <c r="N30" s="16">
        <f t="shared" si="4"/>
        <v>0.11105403439406009</v>
      </c>
      <c r="O30" s="16">
        <f t="shared" si="5"/>
        <v>0.11105403439406009</v>
      </c>
      <c r="P30" s="16">
        <f>'App MESURE'!T26</f>
        <v>0</v>
      </c>
      <c r="Q30" s="84">
        <v>22.287190766666672</v>
      </c>
      <c r="R30" s="78">
        <f t="shared" si="10"/>
        <v>1.2332998555197081E-2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19.62</v>
      </c>
      <c r="G31" s="16">
        <f t="shared" si="11"/>
        <v>0</v>
      </c>
      <c r="H31" s="16">
        <f t="shared" si="12"/>
        <v>19.62</v>
      </c>
      <c r="I31" s="23">
        <f t="shared" si="7"/>
        <v>19.625804880066678</v>
      </c>
      <c r="J31" s="16">
        <f t="shared" si="8"/>
        <v>19.301429516408394</v>
      </c>
      <c r="K31" s="16">
        <f t="shared" si="2"/>
        <v>0.32437536365828379</v>
      </c>
      <c r="L31" s="16">
        <f t="shared" si="3"/>
        <v>0</v>
      </c>
      <c r="M31" s="16">
        <f t="shared" si="9"/>
        <v>2.0076277860110023</v>
      </c>
      <c r="N31" s="16">
        <f t="shared" si="4"/>
        <v>0.1052329628030275</v>
      </c>
      <c r="O31" s="16">
        <f t="shared" si="5"/>
        <v>0.1052329628030275</v>
      </c>
      <c r="P31" s="16">
        <f>'App MESURE'!T27</f>
        <v>0</v>
      </c>
      <c r="Q31" s="84">
        <v>16.197214483870972</v>
      </c>
      <c r="R31" s="78">
        <f t="shared" si="10"/>
        <v>1.1073976460303371E-2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8.48</v>
      </c>
      <c r="G32" s="16">
        <f t="shared" si="11"/>
        <v>0</v>
      </c>
      <c r="H32" s="16">
        <f t="shared" si="12"/>
        <v>8.48</v>
      </c>
      <c r="I32" s="23">
        <f t="shared" si="7"/>
        <v>8.8043753636582842</v>
      </c>
      <c r="J32" s="16">
        <f t="shared" si="8"/>
        <v>8.766224020888373</v>
      </c>
      <c r="K32" s="16">
        <f t="shared" si="2"/>
        <v>3.8151342769911167E-2</v>
      </c>
      <c r="L32" s="16">
        <f t="shared" si="3"/>
        <v>0</v>
      </c>
      <c r="M32" s="16">
        <f t="shared" si="9"/>
        <v>1.9023948232079748</v>
      </c>
      <c r="N32" s="16">
        <f t="shared" si="4"/>
        <v>9.9717011819749624E-2</v>
      </c>
      <c r="O32" s="16">
        <f t="shared" si="5"/>
        <v>9.9717011819749624E-2</v>
      </c>
      <c r="P32" s="16">
        <f>'App MESURE'!T28</f>
        <v>0</v>
      </c>
      <c r="Q32" s="84">
        <v>14.434702500000002</v>
      </c>
      <c r="R32" s="78">
        <f t="shared" si="10"/>
        <v>9.9434824462600862E-3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13.50666667</v>
      </c>
      <c r="G33" s="16">
        <f t="shared" si="11"/>
        <v>0</v>
      </c>
      <c r="H33" s="16">
        <f t="shared" si="12"/>
        <v>13.50666667</v>
      </c>
      <c r="I33" s="23">
        <f t="shared" si="7"/>
        <v>13.544818012769911</v>
      </c>
      <c r="J33" s="16">
        <f t="shared" si="8"/>
        <v>13.346830776486136</v>
      </c>
      <c r="K33" s="16">
        <f t="shared" si="2"/>
        <v>0.19798723628377424</v>
      </c>
      <c r="L33" s="16">
        <f t="shared" si="3"/>
        <v>0</v>
      </c>
      <c r="M33" s="16">
        <f t="shared" si="9"/>
        <v>1.8026778113882251</v>
      </c>
      <c r="N33" s="16">
        <f t="shared" si="4"/>
        <v>9.4490188068467248E-2</v>
      </c>
      <c r="O33" s="16">
        <f t="shared" si="5"/>
        <v>9.4490188068467248E-2</v>
      </c>
      <c r="P33" s="16">
        <f>'App MESURE'!T29</f>
        <v>0</v>
      </c>
      <c r="Q33" s="84">
        <v>11.736412790322577</v>
      </c>
      <c r="R33" s="78">
        <f t="shared" si="10"/>
        <v>8.9283956412143095E-3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21.213333330000001</v>
      </c>
      <c r="G34" s="16">
        <f t="shared" si="11"/>
        <v>0</v>
      </c>
      <c r="H34" s="16">
        <f t="shared" si="12"/>
        <v>21.213333330000001</v>
      </c>
      <c r="I34" s="23">
        <f t="shared" si="7"/>
        <v>21.411320566283777</v>
      </c>
      <c r="J34" s="16">
        <f t="shared" si="8"/>
        <v>20.398477211594123</v>
      </c>
      <c r="K34" s="16">
        <f t="shared" si="2"/>
        <v>1.0128433546896538</v>
      </c>
      <c r="L34" s="16">
        <f t="shared" si="3"/>
        <v>0</v>
      </c>
      <c r="M34" s="16">
        <f t="shared" si="9"/>
        <v>1.7081876233197579</v>
      </c>
      <c r="N34" s="16">
        <f t="shared" si="4"/>
        <v>8.9537336491324546E-2</v>
      </c>
      <c r="O34" s="16">
        <f t="shared" si="5"/>
        <v>8.9537336491324546E-2</v>
      </c>
      <c r="P34" s="16">
        <f>'App MESURE'!T30</f>
        <v>0</v>
      </c>
      <c r="Q34" s="84">
        <v>9.4277885225806468</v>
      </c>
      <c r="R34" s="78">
        <f t="shared" si="10"/>
        <v>8.0169346259606773E-3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21.326666670000002</v>
      </c>
      <c r="G35" s="16">
        <f t="shared" si="11"/>
        <v>0</v>
      </c>
      <c r="H35" s="16">
        <f t="shared" si="12"/>
        <v>21.326666670000002</v>
      </c>
      <c r="I35" s="23">
        <f t="shared" si="7"/>
        <v>22.339510024689655</v>
      </c>
      <c r="J35" s="16">
        <f t="shared" si="8"/>
        <v>21.481690631349931</v>
      </c>
      <c r="K35" s="16">
        <f t="shared" si="2"/>
        <v>0.85781939333972446</v>
      </c>
      <c r="L35" s="16">
        <f t="shared" si="3"/>
        <v>0</v>
      </c>
      <c r="M35" s="16">
        <f t="shared" si="9"/>
        <v>1.6186502868284334</v>
      </c>
      <c r="N35" s="16">
        <f t="shared" si="4"/>
        <v>8.4844096406619884E-2</v>
      </c>
      <c r="O35" s="16">
        <f t="shared" si="5"/>
        <v>8.4844096406619884E-2</v>
      </c>
      <c r="P35" s="16">
        <f>'App MESURE'!T31</f>
        <v>0</v>
      </c>
      <c r="Q35" s="84">
        <v>11.722064392857144</v>
      </c>
      <c r="R35" s="78">
        <f t="shared" si="10"/>
        <v>7.1985206950558088E-3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59.34</v>
      </c>
      <c r="G36" s="16">
        <f t="shared" si="11"/>
        <v>4.4172284296099075E-2</v>
      </c>
      <c r="H36" s="16">
        <f t="shared" si="12"/>
        <v>59.295827715703908</v>
      </c>
      <c r="I36" s="23">
        <f t="shared" si="7"/>
        <v>60.153647109043632</v>
      </c>
      <c r="J36" s="16">
        <f t="shared" si="8"/>
        <v>50.814599749614651</v>
      </c>
      <c r="K36" s="16">
        <f t="shared" si="2"/>
        <v>9.3390473594289816</v>
      </c>
      <c r="L36" s="16">
        <f t="shared" si="3"/>
        <v>0</v>
      </c>
      <c r="M36" s="16">
        <f t="shared" si="9"/>
        <v>1.5338061904218134</v>
      </c>
      <c r="N36" s="16">
        <f t="shared" si="4"/>
        <v>8.0396859870332293E-2</v>
      </c>
      <c r="O36" s="16">
        <f t="shared" si="5"/>
        <v>0.12456914416643136</v>
      </c>
      <c r="P36" s="16">
        <f>'App MESURE'!T32</f>
        <v>0</v>
      </c>
      <c r="Q36" s="84">
        <v>14.538825274193551</v>
      </c>
      <c r="R36" s="78">
        <f t="shared" si="10"/>
        <v>1.551747167835716E-2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32.246666670000003</v>
      </c>
      <c r="G37" s="16">
        <f t="shared" si="11"/>
        <v>0</v>
      </c>
      <c r="H37" s="16">
        <f t="shared" si="12"/>
        <v>32.246666670000003</v>
      </c>
      <c r="I37" s="23">
        <f t="shared" si="7"/>
        <v>41.585714029428985</v>
      </c>
      <c r="J37" s="16">
        <f t="shared" si="8"/>
        <v>38.109526149859036</v>
      </c>
      <c r="K37" s="16">
        <f t="shared" si="2"/>
        <v>3.4761878795699488</v>
      </c>
      <c r="L37" s="16">
        <f t="shared" si="3"/>
        <v>0</v>
      </c>
      <c r="M37" s="16">
        <f t="shared" si="9"/>
        <v>1.453409330551481</v>
      </c>
      <c r="N37" s="16">
        <f t="shared" si="4"/>
        <v>7.6182732220193991E-2</v>
      </c>
      <c r="O37" s="16">
        <f t="shared" si="5"/>
        <v>7.6182732220193991E-2</v>
      </c>
      <c r="P37" s="16">
        <f>'App MESURE'!T33</f>
        <v>0</v>
      </c>
      <c r="Q37" s="84">
        <v>14.578969283333329</v>
      </c>
      <c r="R37" s="78">
        <f t="shared" si="10"/>
        <v>5.8038086885337835E-3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19.606666669999999</v>
      </c>
      <c r="G38" s="16">
        <f t="shared" si="11"/>
        <v>0</v>
      </c>
      <c r="H38" s="16">
        <f t="shared" si="12"/>
        <v>19.606666669999999</v>
      </c>
      <c r="I38" s="23">
        <f t="shared" si="7"/>
        <v>23.082854549569948</v>
      </c>
      <c r="J38" s="16">
        <f t="shared" si="8"/>
        <v>22.565581043690557</v>
      </c>
      <c r="K38" s="16">
        <f t="shared" si="2"/>
        <v>0.51727350587939114</v>
      </c>
      <c r="L38" s="16">
        <f t="shared" si="3"/>
        <v>0</v>
      </c>
      <c r="M38" s="16">
        <f t="shared" si="9"/>
        <v>1.377226598331287</v>
      </c>
      <c r="N38" s="16">
        <f t="shared" si="4"/>
        <v>7.2189494687907335E-2</v>
      </c>
      <c r="O38" s="16">
        <f t="shared" si="5"/>
        <v>7.2189494687907335E-2</v>
      </c>
      <c r="P38" s="16">
        <f>'App MESURE'!T34</f>
        <v>0</v>
      </c>
      <c r="Q38" s="84">
        <v>16.275871016129035</v>
      </c>
      <c r="R38" s="78">
        <f t="shared" si="10"/>
        <v>5.2113231432954011E-3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1.433333333</v>
      </c>
      <c r="G39" s="16">
        <f t="shared" si="11"/>
        <v>0</v>
      </c>
      <c r="H39" s="16">
        <f t="shared" si="12"/>
        <v>1.433333333</v>
      </c>
      <c r="I39" s="23">
        <f t="shared" si="7"/>
        <v>1.9506068388793911</v>
      </c>
      <c r="J39" s="16">
        <f t="shared" si="8"/>
        <v>1.9504166105378316</v>
      </c>
      <c r="K39" s="16">
        <f t="shared" si="2"/>
        <v>1.9022834155957291E-4</v>
      </c>
      <c r="L39" s="16">
        <f t="shared" si="3"/>
        <v>0</v>
      </c>
      <c r="M39" s="16">
        <f t="shared" si="9"/>
        <v>1.3050371036433797</v>
      </c>
      <c r="N39" s="16">
        <f t="shared" si="4"/>
        <v>6.8405568971101047E-2</v>
      </c>
      <c r="O39" s="16">
        <f t="shared" si="5"/>
        <v>6.8405568971101047E-2</v>
      </c>
      <c r="P39" s="16">
        <f>'App MESURE'!T35</f>
        <v>0</v>
      </c>
      <c r="Q39" s="84">
        <v>20.022108833333334</v>
      </c>
      <c r="R39" s="78">
        <f t="shared" si="10"/>
        <v>4.6793218662600621E-3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0.85333333300000003</v>
      </c>
      <c r="G40" s="16">
        <f t="shared" si="11"/>
        <v>0</v>
      </c>
      <c r="H40" s="16">
        <f t="shared" si="12"/>
        <v>0.85333333300000003</v>
      </c>
      <c r="I40" s="23">
        <f t="shared" si="7"/>
        <v>0.8535235613415596</v>
      </c>
      <c r="J40" s="16">
        <f t="shared" si="8"/>
        <v>0.85351571319390429</v>
      </c>
      <c r="K40" s="16">
        <f t="shared" si="2"/>
        <v>7.8481476553093898E-6</v>
      </c>
      <c r="L40" s="16">
        <f t="shared" si="3"/>
        <v>0</v>
      </c>
      <c r="M40" s="16">
        <f t="shared" si="9"/>
        <v>1.2366315346722787</v>
      </c>
      <c r="N40" s="16">
        <f t="shared" si="4"/>
        <v>6.4819983662303002E-2</v>
      </c>
      <c r="O40" s="16">
        <f t="shared" si="5"/>
        <v>6.4819983662303002E-2</v>
      </c>
      <c r="P40" s="16">
        <f>'App MESURE'!T36</f>
        <v>0</v>
      </c>
      <c r="Q40" s="84">
        <v>25.055266322580646</v>
      </c>
      <c r="R40" s="78">
        <f t="shared" si="10"/>
        <v>4.2016302819812279E-3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1.0133333330000001</v>
      </c>
      <c r="G41" s="25">
        <f t="shared" si="11"/>
        <v>0</v>
      </c>
      <c r="H41" s="25">
        <f t="shared" si="12"/>
        <v>1.0133333330000001</v>
      </c>
      <c r="I41" s="24">
        <f t="shared" si="7"/>
        <v>1.0133411811476554</v>
      </c>
      <c r="J41" s="25">
        <f t="shared" si="8"/>
        <v>1.0133246870610513</v>
      </c>
      <c r="K41" s="25">
        <f t="shared" si="2"/>
        <v>1.6494086604090796E-5</v>
      </c>
      <c r="L41" s="25">
        <f t="shared" si="3"/>
        <v>0</v>
      </c>
      <c r="M41" s="25">
        <f t="shared" si="9"/>
        <v>1.1718115510099758</v>
      </c>
      <c r="N41" s="25">
        <f t="shared" si="4"/>
        <v>6.1422342437591149E-2</v>
      </c>
      <c r="O41" s="25">
        <f t="shared" si="5"/>
        <v>6.1422342437591149E-2</v>
      </c>
      <c r="P41" s="25">
        <f>'App MESURE'!T37</f>
        <v>0</v>
      </c>
      <c r="Q41" s="85">
        <v>23.42579703225806</v>
      </c>
      <c r="R41" s="79">
        <f t="shared" si="10"/>
        <v>3.7727041505207105E-3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5.3</v>
      </c>
      <c r="G42" s="16">
        <f t="shared" ref="G42:G54" si="13">IF((F42-$J$2)&gt;0,$I$2*(F42-$J$2),0)</f>
        <v>0</v>
      </c>
      <c r="H42" s="16">
        <f t="shared" ref="H42:H54" si="14">F42-G42</f>
        <v>5.3</v>
      </c>
      <c r="I42" s="23">
        <f t="shared" si="7"/>
        <v>5.3000164940866039</v>
      </c>
      <c r="J42" s="16">
        <f t="shared" si="8"/>
        <v>5.2956692091579463</v>
      </c>
      <c r="K42" s="16">
        <f t="shared" si="2"/>
        <v>4.3472849286576576E-3</v>
      </c>
      <c r="L42" s="16">
        <f t="shared" si="3"/>
        <v>0</v>
      </c>
      <c r="M42" s="16">
        <f t="shared" si="9"/>
        <v>1.1103892085723848</v>
      </c>
      <c r="N42" s="16">
        <f t="shared" si="4"/>
        <v>5.8202793912686235E-2</v>
      </c>
      <c r="O42" s="16">
        <f t="shared" si="5"/>
        <v>5.8202793912686235E-2</v>
      </c>
      <c r="P42" s="16">
        <f>'App MESURE'!T38</f>
        <v>0</v>
      </c>
      <c r="Q42" s="84">
        <v>19.094090700000006</v>
      </c>
      <c r="R42" s="78">
        <f t="shared" si="10"/>
        <v>3.3875652192426257E-3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50.026666669999997</v>
      </c>
      <c r="G43" s="16">
        <f t="shared" si="13"/>
        <v>0</v>
      </c>
      <c r="H43" s="16">
        <f t="shared" si="14"/>
        <v>50.026666669999997</v>
      </c>
      <c r="I43" s="23">
        <f t="shared" si="7"/>
        <v>50.031013954928653</v>
      </c>
      <c r="J43" s="16">
        <f t="shared" si="8"/>
        <v>45.249802875536382</v>
      </c>
      <c r="K43" s="16">
        <f t="shared" si="2"/>
        <v>4.7812110793922713</v>
      </c>
      <c r="L43" s="16">
        <f t="shared" si="3"/>
        <v>0</v>
      </c>
      <c r="M43" s="16">
        <f t="shared" si="9"/>
        <v>1.0521864146596984</v>
      </c>
      <c r="N43" s="16">
        <f t="shared" si="4"/>
        <v>5.5152003079084758E-2</v>
      </c>
      <c r="O43" s="16">
        <f t="shared" si="5"/>
        <v>5.5152003079084758E-2</v>
      </c>
      <c r="P43" s="16">
        <f>'App MESURE'!T39</f>
        <v>0</v>
      </c>
      <c r="Q43" s="84">
        <v>16.125577806451609</v>
      </c>
      <c r="R43" s="78">
        <f t="shared" si="10"/>
        <v>3.0417434436353745E-3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115.0733333</v>
      </c>
      <c r="G44" s="16">
        <f t="shared" si="13"/>
        <v>1.1588389502960992</v>
      </c>
      <c r="H44" s="16">
        <f t="shared" si="14"/>
        <v>113.9144943497039</v>
      </c>
      <c r="I44" s="23">
        <f t="shared" si="7"/>
        <v>118.69570542909617</v>
      </c>
      <c r="J44" s="16">
        <f t="shared" si="8"/>
        <v>67.643614392000359</v>
      </c>
      <c r="K44" s="16">
        <f t="shared" si="2"/>
        <v>51.052091037095806</v>
      </c>
      <c r="L44" s="16">
        <f t="shared" si="3"/>
        <v>1.4256862364060396</v>
      </c>
      <c r="M44" s="16">
        <f t="shared" si="9"/>
        <v>2.4227206479866532</v>
      </c>
      <c r="N44" s="16">
        <f t="shared" si="4"/>
        <v>0.12699070694686479</v>
      </c>
      <c r="O44" s="16">
        <f t="shared" si="5"/>
        <v>1.2858296572429639</v>
      </c>
      <c r="P44" s="16">
        <f>'App MESURE'!T40</f>
        <v>1.1071660255386706</v>
      </c>
      <c r="Q44" s="84">
        <v>12.464209916666666</v>
      </c>
      <c r="R44" s="78">
        <f t="shared" si="10"/>
        <v>3.1920693293767372E-2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14.58666667</v>
      </c>
      <c r="G45" s="16">
        <f t="shared" si="13"/>
        <v>0</v>
      </c>
      <c r="H45" s="16">
        <f t="shared" si="14"/>
        <v>14.58666667</v>
      </c>
      <c r="I45" s="23">
        <f t="shared" si="7"/>
        <v>64.213071470689769</v>
      </c>
      <c r="J45" s="16">
        <f t="shared" si="8"/>
        <v>48.902716486481644</v>
      </c>
      <c r="K45" s="16">
        <f t="shared" si="2"/>
        <v>15.310354984208125</v>
      </c>
      <c r="L45" s="16">
        <f t="shared" si="3"/>
        <v>0</v>
      </c>
      <c r="M45" s="16">
        <f t="shared" si="9"/>
        <v>2.2957299410397884</v>
      </c>
      <c r="N45" s="16">
        <f t="shared" si="4"/>
        <v>0.1203342896400382</v>
      </c>
      <c r="O45" s="16">
        <f t="shared" si="5"/>
        <v>0.1203342896400382</v>
      </c>
      <c r="P45" s="16">
        <f>'App MESURE'!T41</f>
        <v>0</v>
      </c>
      <c r="Q45" s="84">
        <v>11.180020209677419</v>
      </c>
      <c r="R45" s="78">
        <f t="shared" si="10"/>
        <v>1.4480341263172604E-2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50.04666667</v>
      </c>
      <c r="G46" s="16">
        <f t="shared" si="13"/>
        <v>0</v>
      </c>
      <c r="H46" s="16">
        <f t="shared" si="14"/>
        <v>50.04666667</v>
      </c>
      <c r="I46" s="23">
        <f t="shared" si="7"/>
        <v>65.357021654208125</v>
      </c>
      <c r="J46" s="16">
        <f t="shared" si="8"/>
        <v>47.433131977384662</v>
      </c>
      <c r="K46" s="16">
        <f t="shared" si="2"/>
        <v>17.923889676823464</v>
      </c>
      <c r="L46" s="16">
        <f t="shared" si="3"/>
        <v>7.4647009773290723E-2</v>
      </c>
      <c r="M46" s="16">
        <f t="shared" si="9"/>
        <v>2.2500426611730409</v>
      </c>
      <c r="N46" s="16">
        <f t="shared" si="4"/>
        <v>0.11793951912715259</v>
      </c>
      <c r="O46" s="16">
        <f t="shared" si="5"/>
        <v>0.11793951912715259</v>
      </c>
      <c r="P46" s="16">
        <f>'App MESURE'!T42</f>
        <v>0</v>
      </c>
      <c r="Q46" s="84">
        <v>9.8327932290322568</v>
      </c>
      <c r="R46" s="78">
        <f t="shared" si="10"/>
        <v>1.3909730171943991E-2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82.653333329999995</v>
      </c>
      <c r="G47" s="16">
        <f t="shared" si="13"/>
        <v>0.51043895089609903</v>
      </c>
      <c r="H47" s="16">
        <f t="shared" si="14"/>
        <v>82.142894379103893</v>
      </c>
      <c r="I47" s="23">
        <f t="shared" si="7"/>
        <v>99.99213704615407</v>
      </c>
      <c r="J47" s="16">
        <f t="shared" si="8"/>
        <v>61.195563248532167</v>
      </c>
      <c r="K47" s="16">
        <f t="shared" si="2"/>
        <v>38.796573797621903</v>
      </c>
      <c r="L47" s="16">
        <f t="shared" si="3"/>
        <v>0.92587991268997827</v>
      </c>
      <c r="M47" s="16">
        <f t="shared" si="9"/>
        <v>3.0579830547358666</v>
      </c>
      <c r="N47" s="16">
        <f t="shared" si="4"/>
        <v>0.16028898349265241</v>
      </c>
      <c r="O47" s="16">
        <f t="shared" si="5"/>
        <v>0.67072793438875145</v>
      </c>
      <c r="P47" s="16">
        <f>'App MESURE'!T43</f>
        <v>0</v>
      </c>
      <c r="Q47" s="84">
        <v>11.552624214285714</v>
      </c>
      <c r="R47" s="78">
        <f t="shared" si="10"/>
        <v>0.44987596196940127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45.766666669999999</v>
      </c>
      <c r="G48" s="16">
        <f t="shared" si="13"/>
        <v>0</v>
      </c>
      <c r="H48" s="16">
        <f t="shared" si="14"/>
        <v>45.766666669999999</v>
      </c>
      <c r="I48" s="23">
        <f t="shared" si="7"/>
        <v>83.637360554931931</v>
      </c>
      <c r="J48" s="16">
        <f t="shared" si="8"/>
        <v>62.61007185657656</v>
      </c>
      <c r="K48" s="16">
        <f t="shared" si="2"/>
        <v>21.02728869835537</v>
      </c>
      <c r="L48" s="16">
        <f t="shared" si="3"/>
        <v>0.20121028945111108</v>
      </c>
      <c r="M48" s="16">
        <f t="shared" si="9"/>
        <v>3.0989043606943252</v>
      </c>
      <c r="N48" s="16">
        <f t="shared" si="4"/>
        <v>0.16243393799955033</v>
      </c>
      <c r="O48" s="16">
        <f t="shared" si="5"/>
        <v>0.16243393799955033</v>
      </c>
      <c r="P48" s="16">
        <f>'App MESURE'!T44</f>
        <v>0</v>
      </c>
      <c r="Q48" s="84">
        <v>14.459466629032258</v>
      </c>
      <c r="R48" s="78">
        <f t="shared" si="10"/>
        <v>2.6384784214041761E-2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8.6</v>
      </c>
      <c r="G49" s="16">
        <f t="shared" si="13"/>
        <v>0</v>
      </c>
      <c r="H49" s="16">
        <f t="shared" si="14"/>
        <v>8.6</v>
      </c>
      <c r="I49" s="23">
        <f t="shared" si="7"/>
        <v>29.42607840890426</v>
      </c>
      <c r="J49" s="16">
        <f t="shared" si="8"/>
        <v>28.119717023852093</v>
      </c>
      <c r="K49" s="16">
        <f t="shared" si="2"/>
        <v>1.3063613850521669</v>
      </c>
      <c r="L49" s="16">
        <f t="shared" si="3"/>
        <v>0</v>
      </c>
      <c r="M49" s="16">
        <f t="shared" si="9"/>
        <v>2.9364704226947747</v>
      </c>
      <c r="N49" s="16">
        <f t="shared" si="4"/>
        <v>0.15391970808374544</v>
      </c>
      <c r="O49" s="16">
        <f t="shared" si="5"/>
        <v>0.15391970808374544</v>
      </c>
      <c r="P49" s="16">
        <f>'App MESURE'!T45</f>
        <v>0</v>
      </c>
      <c r="Q49" s="84">
        <v>14.611968083333331</v>
      </c>
      <c r="R49" s="78">
        <f t="shared" si="10"/>
        <v>2.3691276536585412E-2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11.313333330000001</v>
      </c>
      <c r="G50" s="16">
        <f t="shared" si="13"/>
        <v>0</v>
      </c>
      <c r="H50" s="16">
        <f t="shared" si="14"/>
        <v>11.313333330000001</v>
      </c>
      <c r="I50" s="23">
        <f t="shared" si="7"/>
        <v>12.619694715052168</v>
      </c>
      <c r="J50" s="16">
        <f t="shared" si="8"/>
        <v>12.551452297365978</v>
      </c>
      <c r="K50" s="16">
        <f t="shared" si="2"/>
        <v>6.8242417686189327E-2</v>
      </c>
      <c r="L50" s="16">
        <f t="shared" si="3"/>
        <v>0</v>
      </c>
      <c r="M50" s="16">
        <f t="shared" si="9"/>
        <v>2.7825507146110291</v>
      </c>
      <c r="N50" s="16">
        <f t="shared" si="4"/>
        <v>0.14585176489811508</v>
      </c>
      <c r="O50" s="16">
        <f t="shared" si="5"/>
        <v>0.14585176489811508</v>
      </c>
      <c r="P50" s="16">
        <f>'App MESURE'!T46</f>
        <v>0</v>
      </c>
      <c r="Q50" s="84">
        <v>17.978957645161284</v>
      </c>
      <c r="R50" s="78">
        <f t="shared" si="10"/>
        <v>2.1272737323895032E-2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2.1</v>
      </c>
      <c r="G51" s="16">
        <f t="shared" si="13"/>
        <v>0</v>
      </c>
      <c r="H51" s="16">
        <f t="shared" si="14"/>
        <v>2.1</v>
      </c>
      <c r="I51" s="23">
        <f t="shared" si="7"/>
        <v>2.1682424176861894</v>
      </c>
      <c r="J51" s="16">
        <f t="shared" si="8"/>
        <v>2.1680533899492267</v>
      </c>
      <c r="K51" s="16">
        <f t="shared" si="2"/>
        <v>1.8902773696272135E-4</v>
      </c>
      <c r="L51" s="16">
        <f t="shared" si="3"/>
        <v>0</v>
      </c>
      <c r="M51" s="16">
        <f t="shared" si="9"/>
        <v>2.6366989497129141</v>
      </c>
      <c r="N51" s="16">
        <f t="shared" si="4"/>
        <v>0.1382067156229328</v>
      </c>
      <c r="O51" s="16">
        <f t="shared" si="5"/>
        <v>0.1382067156229328</v>
      </c>
      <c r="P51" s="16">
        <f>'App MESURE'!T47</f>
        <v>0</v>
      </c>
      <c r="Q51" s="84">
        <v>22.310403500000003</v>
      </c>
      <c r="R51" s="78">
        <f t="shared" si="10"/>
        <v>1.9101096243278215E-2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5.1666666670000003</v>
      </c>
      <c r="G52" s="16">
        <f t="shared" si="13"/>
        <v>0</v>
      </c>
      <c r="H52" s="16">
        <f t="shared" si="14"/>
        <v>5.1666666670000003</v>
      </c>
      <c r="I52" s="23">
        <f t="shared" si="7"/>
        <v>5.166855694736963</v>
      </c>
      <c r="J52" s="16">
        <f t="shared" si="8"/>
        <v>5.1654678746105258</v>
      </c>
      <c r="K52" s="16">
        <f t="shared" si="2"/>
        <v>1.3878201264372336E-3</v>
      </c>
      <c r="L52" s="16">
        <f t="shared" si="3"/>
        <v>0</v>
      </c>
      <c r="M52" s="16">
        <f t="shared" si="9"/>
        <v>2.4984922340899813</v>
      </c>
      <c r="N52" s="16">
        <f t="shared" si="4"/>
        <v>0.13096239360984974</v>
      </c>
      <c r="O52" s="16">
        <f t="shared" si="5"/>
        <v>0.13096239360984974</v>
      </c>
      <c r="P52" s="16">
        <f>'App MESURE'!T48</f>
        <v>0</v>
      </c>
      <c r="Q52" s="84">
        <v>26.691273387096771</v>
      </c>
      <c r="R52" s="78">
        <f t="shared" si="10"/>
        <v>1.715114854002121E-2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3.14</v>
      </c>
      <c r="G53" s="25">
        <f t="shared" si="13"/>
        <v>0</v>
      </c>
      <c r="H53" s="25">
        <f t="shared" si="14"/>
        <v>3.14</v>
      </c>
      <c r="I53" s="24">
        <f t="shared" si="7"/>
        <v>3.1413878201264374</v>
      </c>
      <c r="J53" s="25">
        <f t="shared" si="8"/>
        <v>3.1409645789490228</v>
      </c>
      <c r="K53" s="25">
        <f t="shared" si="2"/>
        <v>4.2324117741454614E-4</v>
      </c>
      <c r="L53" s="25">
        <f t="shared" si="3"/>
        <v>0</v>
      </c>
      <c r="M53" s="25">
        <f t="shared" si="9"/>
        <v>2.3675298404801315</v>
      </c>
      <c r="N53" s="25">
        <f t="shared" si="4"/>
        <v>0.12409779411019665</v>
      </c>
      <c r="O53" s="25">
        <f t="shared" si="5"/>
        <v>0.12409779411019665</v>
      </c>
      <c r="P53" s="25">
        <f>'App MESURE'!T49</f>
        <v>0</v>
      </c>
      <c r="Q53" s="85">
        <v>24.490582935483864</v>
      </c>
      <c r="R53" s="79">
        <f t="shared" si="10"/>
        <v>1.540026250301676E-2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4.1333333330000004</v>
      </c>
      <c r="G54" s="16">
        <f t="shared" si="13"/>
        <v>0</v>
      </c>
      <c r="H54" s="16">
        <f t="shared" si="14"/>
        <v>4.1333333330000004</v>
      </c>
      <c r="I54" s="23">
        <f t="shared" si="7"/>
        <v>4.1337565741774149</v>
      </c>
      <c r="J54" s="16">
        <f t="shared" si="8"/>
        <v>4.1320066857646891</v>
      </c>
      <c r="K54" s="16">
        <f t="shared" si="2"/>
        <v>1.7498884127258307E-3</v>
      </c>
      <c r="L54" s="16">
        <f t="shared" si="3"/>
        <v>0</v>
      </c>
      <c r="M54" s="16">
        <f t="shared" si="9"/>
        <v>2.2434320463699349</v>
      </c>
      <c r="N54" s="16">
        <f t="shared" si="4"/>
        <v>0.11759301337218762</v>
      </c>
      <c r="O54" s="16">
        <f t="shared" si="5"/>
        <v>0.11759301337218762</v>
      </c>
      <c r="P54" s="16">
        <f>'App MESURE'!T50</f>
        <v>0</v>
      </c>
      <c r="Q54" s="84">
        <v>20.259065833333334</v>
      </c>
      <c r="R54" s="78">
        <f t="shared" si="10"/>
        <v>1.3828116793951498E-2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33.64</v>
      </c>
      <c r="G55" s="16">
        <f t="shared" si="11"/>
        <v>0</v>
      </c>
      <c r="H55" s="16">
        <f t="shared" si="12"/>
        <v>33.64</v>
      </c>
      <c r="I55" s="23">
        <f t="shared" si="7"/>
        <v>33.641749888412726</v>
      </c>
      <c r="J55" s="16">
        <f t="shared" si="8"/>
        <v>32.537091177460681</v>
      </c>
      <c r="K55" s="16">
        <f t="shared" si="2"/>
        <v>1.1046587109520445</v>
      </c>
      <c r="L55" s="16">
        <f t="shared" si="3"/>
        <v>0</v>
      </c>
      <c r="M55" s="16">
        <f t="shared" si="9"/>
        <v>2.1258390329977472</v>
      </c>
      <c r="N55" s="16">
        <f t="shared" si="4"/>
        <v>0.11142919093043968</v>
      </c>
      <c r="O55" s="16">
        <f t="shared" si="5"/>
        <v>0.11142919093043968</v>
      </c>
      <c r="P55" s="16">
        <f>'App MESURE'!T51</f>
        <v>0</v>
      </c>
      <c r="Q55" s="84">
        <v>18.793530935483869</v>
      </c>
      <c r="R55" s="78">
        <f t="shared" si="10"/>
        <v>1.2416464591412381E-2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22.346666670000001</v>
      </c>
      <c r="G56" s="16">
        <f t="shared" si="11"/>
        <v>0</v>
      </c>
      <c r="H56" s="16">
        <f t="shared" si="12"/>
        <v>22.346666670000001</v>
      </c>
      <c r="I56" s="23">
        <f t="shared" si="7"/>
        <v>23.451325380952046</v>
      </c>
      <c r="J56" s="16">
        <f t="shared" si="8"/>
        <v>22.894473028399322</v>
      </c>
      <c r="K56" s="16">
        <f t="shared" si="2"/>
        <v>0.55685235255272403</v>
      </c>
      <c r="L56" s="16">
        <f t="shared" si="3"/>
        <v>0</v>
      </c>
      <c r="M56" s="16">
        <f t="shared" si="9"/>
        <v>2.0144098420673076</v>
      </c>
      <c r="N56" s="16">
        <f t="shared" si="4"/>
        <v>0.10558845492047786</v>
      </c>
      <c r="O56" s="16">
        <f t="shared" si="5"/>
        <v>0.10558845492047786</v>
      </c>
      <c r="P56" s="16">
        <f>'App MESURE'!T52</f>
        <v>0</v>
      </c>
      <c r="Q56" s="84">
        <v>16.07429505</v>
      </c>
      <c r="R56" s="78">
        <f t="shared" si="10"/>
        <v>1.1148921812493785E-2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2.98</v>
      </c>
      <c r="G57" s="16">
        <f t="shared" si="11"/>
        <v>0</v>
      </c>
      <c r="H57" s="16">
        <f t="shared" si="12"/>
        <v>2.98</v>
      </c>
      <c r="I57" s="23">
        <f t="shared" si="7"/>
        <v>3.536852352552724</v>
      </c>
      <c r="J57" s="16">
        <f t="shared" si="8"/>
        <v>3.5335494961926432</v>
      </c>
      <c r="K57" s="16">
        <f t="shared" si="2"/>
        <v>3.3028563600807637E-3</v>
      </c>
      <c r="L57" s="16">
        <f t="shared" si="3"/>
        <v>0</v>
      </c>
      <c r="M57" s="16">
        <f t="shared" si="9"/>
        <v>1.9088213871468298</v>
      </c>
      <c r="N57" s="16">
        <f t="shared" si="4"/>
        <v>0.10005387025966618</v>
      </c>
      <c r="O57" s="16">
        <f t="shared" si="5"/>
        <v>0.10005387025966618</v>
      </c>
      <c r="P57" s="16">
        <f>'App MESURE'!T53</f>
        <v>0</v>
      </c>
      <c r="Q57" s="84">
        <v>12.368207383870971</v>
      </c>
      <c r="R57" s="78">
        <f t="shared" si="10"/>
        <v>1.0010776953938113E-2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5.92</v>
      </c>
      <c r="G58" s="16">
        <f t="shared" si="11"/>
        <v>0</v>
      </c>
      <c r="H58" s="16">
        <f t="shared" si="12"/>
        <v>5.92</v>
      </c>
      <c r="I58" s="23">
        <f t="shared" si="7"/>
        <v>5.9233028563600811</v>
      </c>
      <c r="J58" s="16">
        <f t="shared" si="8"/>
        <v>5.9045132353183876</v>
      </c>
      <c r="K58" s="16">
        <f t="shared" si="2"/>
        <v>1.8789621041693572E-2</v>
      </c>
      <c r="L58" s="16">
        <f t="shared" si="3"/>
        <v>0</v>
      </c>
      <c r="M58" s="16">
        <f t="shared" si="9"/>
        <v>1.8087675168871635</v>
      </c>
      <c r="N58" s="16">
        <f t="shared" si="4"/>
        <v>9.4809389544316738E-2</v>
      </c>
      <c r="O58" s="16">
        <f t="shared" si="5"/>
        <v>9.4809389544316738E-2</v>
      </c>
      <c r="P58" s="16">
        <f>'App MESURE'!T54</f>
        <v>0</v>
      </c>
      <c r="Q58" s="84">
        <v>10.927993316129031</v>
      </c>
      <c r="R58" s="78">
        <f t="shared" si="10"/>
        <v>8.9888203457659955E-3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34.6</v>
      </c>
      <c r="G59" s="16">
        <f t="shared" si="11"/>
        <v>0</v>
      </c>
      <c r="H59" s="16">
        <f t="shared" si="12"/>
        <v>34.6</v>
      </c>
      <c r="I59" s="23">
        <f t="shared" si="7"/>
        <v>34.618789621041692</v>
      </c>
      <c r="J59" s="16">
        <f t="shared" si="8"/>
        <v>32.095649433582388</v>
      </c>
      <c r="K59" s="16">
        <f t="shared" si="2"/>
        <v>2.5231401874593047</v>
      </c>
      <c r="L59" s="16">
        <f t="shared" si="3"/>
        <v>0</v>
      </c>
      <c r="M59" s="16">
        <f t="shared" si="9"/>
        <v>1.7139581273428468</v>
      </c>
      <c r="N59" s="16">
        <f t="shared" si="4"/>
        <v>8.9839806520603721E-2</v>
      </c>
      <c r="O59" s="16">
        <f t="shared" si="5"/>
        <v>8.9839806520603721E-2</v>
      </c>
      <c r="P59" s="16">
        <f>'App MESURE'!T55</f>
        <v>0</v>
      </c>
      <c r="Q59" s="84">
        <v>13.042666882142859</v>
      </c>
      <c r="R59" s="78">
        <f t="shared" si="10"/>
        <v>8.071190835659511E-3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30.266666669999999</v>
      </c>
      <c r="G60" s="16">
        <f t="shared" si="11"/>
        <v>0</v>
      </c>
      <c r="H60" s="16">
        <f t="shared" si="12"/>
        <v>30.266666669999999</v>
      </c>
      <c r="I60" s="23">
        <f t="shared" si="7"/>
        <v>32.789806857459304</v>
      </c>
      <c r="J60" s="16">
        <f t="shared" si="8"/>
        <v>31.092243080901245</v>
      </c>
      <c r="K60" s="16">
        <f t="shared" si="2"/>
        <v>1.6975637765580593</v>
      </c>
      <c r="L60" s="16">
        <f t="shared" si="3"/>
        <v>0</v>
      </c>
      <c r="M60" s="16">
        <f t="shared" si="9"/>
        <v>1.6241183208222432</v>
      </c>
      <c r="N60" s="16">
        <f t="shared" si="4"/>
        <v>8.5130711994372624E-2</v>
      </c>
      <c r="O60" s="16">
        <f t="shared" si="5"/>
        <v>8.5130711994372624E-2</v>
      </c>
      <c r="P60" s="16">
        <f>'App MESURE'!T56</f>
        <v>0</v>
      </c>
      <c r="Q60" s="84">
        <v>14.97902558064516</v>
      </c>
      <c r="R60" s="78">
        <f t="shared" si="10"/>
        <v>7.2472381246688191E-3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101.7866667</v>
      </c>
      <c r="G61" s="16">
        <f t="shared" si="11"/>
        <v>0.89310561829609914</v>
      </c>
      <c r="H61" s="16">
        <f t="shared" si="12"/>
        <v>100.89356108170389</v>
      </c>
      <c r="I61" s="23">
        <f t="shared" si="7"/>
        <v>102.59112485826195</v>
      </c>
      <c r="J61" s="16">
        <f t="shared" si="8"/>
        <v>73.120056704742694</v>
      </c>
      <c r="K61" s="16">
        <f t="shared" si="2"/>
        <v>29.471068153519255</v>
      </c>
      <c r="L61" s="16">
        <f t="shared" si="3"/>
        <v>0.54556575689410192</v>
      </c>
      <c r="M61" s="16">
        <f t="shared" si="9"/>
        <v>2.0845533657219724</v>
      </c>
      <c r="N61" s="16">
        <f t="shared" si="4"/>
        <v>0.10926513785297048</v>
      </c>
      <c r="O61" s="16">
        <f t="shared" si="5"/>
        <v>1.0023707561490696</v>
      </c>
      <c r="P61" s="16">
        <f>'App MESURE'!T57</f>
        <v>1.0110040240266618</v>
      </c>
      <c r="Q61" s="84">
        <v>15.87795211666667</v>
      </c>
      <c r="R61" s="78">
        <f t="shared" si="10"/>
        <v>7.45333142462657E-5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5.0866666670000003</v>
      </c>
      <c r="G62" s="16">
        <f t="shared" si="11"/>
        <v>0</v>
      </c>
      <c r="H62" s="16">
        <f t="shared" si="12"/>
        <v>5.0866666670000003</v>
      </c>
      <c r="I62" s="23">
        <f t="shared" si="7"/>
        <v>34.012169063625159</v>
      </c>
      <c r="J62" s="16">
        <f t="shared" si="8"/>
        <v>33.099547482993714</v>
      </c>
      <c r="K62" s="16">
        <f t="shared" si="2"/>
        <v>0.91262158063144483</v>
      </c>
      <c r="L62" s="16">
        <f t="shared" si="3"/>
        <v>0</v>
      </c>
      <c r="M62" s="16">
        <f t="shared" si="9"/>
        <v>1.9752882278690018</v>
      </c>
      <c r="N62" s="16">
        <f t="shared" si="4"/>
        <v>0.10353783408308417</v>
      </c>
      <c r="O62" s="16">
        <f t="shared" si="5"/>
        <v>0.10353783408308417</v>
      </c>
      <c r="P62" s="16">
        <f>'App MESURE'!T58</f>
        <v>0</v>
      </c>
      <c r="Q62" s="84">
        <v>20.439595870967743</v>
      </c>
      <c r="R62" s="78">
        <f t="shared" si="10"/>
        <v>1.0720083086616266E-2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14.17333333</v>
      </c>
      <c r="G63" s="16">
        <f t="shared" si="11"/>
        <v>0</v>
      </c>
      <c r="H63" s="16">
        <f t="shared" si="12"/>
        <v>14.17333333</v>
      </c>
      <c r="I63" s="23">
        <f t="shared" si="7"/>
        <v>15.085954910631445</v>
      </c>
      <c r="J63" s="16">
        <f t="shared" si="8"/>
        <v>15.000379392713089</v>
      </c>
      <c r="K63" s="16">
        <f t="shared" si="2"/>
        <v>8.5575517918355715E-2</v>
      </c>
      <c r="L63" s="16">
        <f t="shared" si="3"/>
        <v>0</v>
      </c>
      <c r="M63" s="16">
        <f t="shared" si="9"/>
        <v>1.8717503937859177</v>
      </c>
      <c r="N63" s="16">
        <f t="shared" si="4"/>
        <v>9.8110735933371912E-2</v>
      </c>
      <c r="O63" s="16">
        <f t="shared" si="5"/>
        <v>9.8110735933371912E-2</v>
      </c>
      <c r="P63" s="16">
        <f>'App MESURE'!T59</f>
        <v>0</v>
      </c>
      <c r="Q63" s="84">
        <v>20.160118600000008</v>
      </c>
      <c r="R63" s="78">
        <f t="shared" si="10"/>
        <v>9.6257165053878352E-3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7.4866666669999997</v>
      </c>
      <c r="G64" s="16">
        <f t="shared" si="11"/>
        <v>0</v>
      </c>
      <c r="H64" s="16">
        <f t="shared" si="12"/>
        <v>7.4866666669999997</v>
      </c>
      <c r="I64" s="23">
        <f t="shared" si="7"/>
        <v>7.5722421849183554</v>
      </c>
      <c r="J64" s="16">
        <f t="shared" si="8"/>
        <v>7.5664048382792854</v>
      </c>
      <c r="K64" s="16">
        <f t="shared" si="2"/>
        <v>5.8373466390699846E-3</v>
      </c>
      <c r="L64" s="16">
        <f t="shared" si="3"/>
        <v>0</v>
      </c>
      <c r="M64" s="16">
        <f t="shared" si="9"/>
        <v>1.7736396578525457</v>
      </c>
      <c r="N64" s="16">
        <f t="shared" si="4"/>
        <v>9.2968107654866114E-2</v>
      </c>
      <c r="O64" s="16">
        <f t="shared" si="5"/>
        <v>9.2968107654866114E-2</v>
      </c>
      <c r="P64" s="16">
        <f>'App MESURE'!T60</f>
        <v>0</v>
      </c>
      <c r="Q64" s="84">
        <v>24.593952935483877</v>
      </c>
      <c r="R64" s="78">
        <f t="shared" si="10"/>
        <v>8.6430690409267756E-3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3.7266666669999999</v>
      </c>
      <c r="G65" s="25">
        <f t="shared" si="11"/>
        <v>0</v>
      </c>
      <c r="H65" s="25">
        <f t="shared" si="12"/>
        <v>3.7266666669999999</v>
      </c>
      <c r="I65" s="24">
        <f t="shared" si="7"/>
        <v>3.7325040136390699</v>
      </c>
      <c r="J65" s="25">
        <f t="shared" si="8"/>
        <v>3.7317861138041533</v>
      </c>
      <c r="K65" s="25">
        <f t="shared" si="2"/>
        <v>7.1789983491665765E-4</v>
      </c>
      <c r="L65" s="25">
        <f t="shared" si="3"/>
        <v>0</v>
      </c>
      <c r="M65" s="25">
        <f t="shared" si="9"/>
        <v>1.6806715501976797</v>
      </c>
      <c r="N65" s="25">
        <f t="shared" si="4"/>
        <v>8.8095038312589746E-2</v>
      </c>
      <c r="O65" s="25">
        <f t="shared" si="5"/>
        <v>8.8095038312589746E-2</v>
      </c>
      <c r="P65" s="25">
        <f>'App MESURE'!T61</f>
        <v>0</v>
      </c>
      <c r="Q65" s="85">
        <v>24.410174032258062</v>
      </c>
      <c r="R65" s="79">
        <f t="shared" si="10"/>
        <v>7.7607357752966554E-3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12.43333333</v>
      </c>
      <c r="G66" s="16">
        <f t="shared" si="11"/>
        <v>0</v>
      </c>
      <c r="H66" s="16">
        <f t="shared" si="12"/>
        <v>12.43333333</v>
      </c>
      <c r="I66" s="23">
        <f t="shared" si="7"/>
        <v>12.434051229834918</v>
      </c>
      <c r="J66" s="16">
        <f t="shared" si="8"/>
        <v>12.386535879259888</v>
      </c>
      <c r="K66" s="16">
        <f t="shared" si="2"/>
        <v>4.7515350575029203E-2</v>
      </c>
      <c r="L66" s="16">
        <f t="shared" si="3"/>
        <v>0</v>
      </c>
      <c r="M66" s="16">
        <f t="shared" si="9"/>
        <v>1.5925765118850899</v>
      </c>
      <c r="N66" s="16">
        <f t="shared" si="4"/>
        <v>8.3477398551635953E-2</v>
      </c>
      <c r="O66" s="16">
        <f t="shared" si="5"/>
        <v>8.3477398551635953E-2</v>
      </c>
      <c r="P66" s="16">
        <f>'App MESURE'!T62</f>
        <v>0</v>
      </c>
      <c r="Q66" s="84">
        <v>20.238918033333334</v>
      </c>
      <c r="R66" s="78">
        <f t="shared" si="10"/>
        <v>6.9684760689486726E-3</v>
      </c>
    </row>
    <row r="67" spans="1:18" s="1" customFormat="1" x14ac:dyDescent="0.2">
      <c r="A67" s="17">
        <v>34973</v>
      </c>
      <c r="B67" s="1">
        <f t="shared" ref="B67:B77" si="15">B66+1</f>
        <v>10</v>
      </c>
      <c r="C67" s="47"/>
      <c r="D67" s="47"/>
      <c r="E67" s="47">
        <v>8.7380952379999997</v>
      </c>
      <c r="F67" s="51">
        <v>9.5733333330000008</v>
      </c>
      <c r="G67" s="16">
        <f t="shared" si="11"/>
        <v>0</v>
      </c>
      <c r="H67" s="16">
        <f t="shared" si="12"/>
        <v>9.5733333330000008</v>
      </c>
      <c r="I67" s="23">
        <f t="shared" si="7"/>
        <v>9.62084868357503</v>
      </c>
      <c r="J67" s="16">
        <f t="shared" si="8"/>
        <v>9.6011049163351245</v>
      </c>
      <c r="K67" s="16">
        <f t="shared" si="2"/>
        <v>1.9743767239905452E-2</v>
      </c>
      <c r="L67" s="16">
        <f t="shared" si="3"/>
        <v>0</v>
      </c>
      <c r="M67" s="16">
        <f t="shared" si="9"/>
        <v>1.5090991133334539</v>
      </c>
      <c r="N67" s="16">
        <f t="shared" si="4"/>
        <v>7.9101799629421363E-2</v>
      </c>
      <c r="O67" s="16">
        <f t="shared" si="5"/>
        <v>7.9101799629421363E-2</v>
      </c>
      <c r="P67" s="16">
        <f>'App MESURE'!T63</f>
        <v>0</v>
      </c>
      <c r="Q67" s="84">
        <v>21.025355290322583</v>
      </c>
      <c r="R67" s="78">
        <f t="shared" si="10"/>
        <v>6.257094704613126E-3</v>
      </c>
    </row>
    <row r="68" spans="1:18" s="1" customFormat="1" x14ac:dyDescent="0.2">
      <c r="A68" s="17">
        <v>35004</v>
      </c>
      <c r="B68" s="1">
        <f t="shared" si="15"/>
        <v>11</v>
      </c>
      <c r="C68" s="47"/>
      <c r="D68" s="47"/>
      <c r="E68" s="47">
        <v>42.530952380000002</v>
      </c>
      <c r="F68" s="51">
        <v>35.893333329999997</v>
      </c>
      <c r="G68" s="16">
        <f t="shared" si="11"/>
        <v>0</v>
      </c>
      <c r="H68" s="16">
        <f t="shared" si="12"/>
        <v>35.893333329999997</v>
      </c>
      <c r="I68" s="23">
        <f t="shared" si="7"/>
        <v>35.913077097239906</v>
      </c>
      <c r="J68" s="16">
        <f t="shared" si="8"/>
        <v>34.296530747536224</v>
      </c>
      <c r="K68" s="16">
        <f t="shared" si="2"/>
        <v>1.6165463497036825</v>
      </c>
      <c r="L68" s="16">
        <f t="shared" si="3"/>
        <v>0</v>
      </c>
      <c r="M68" s="16">
        <f t="shared" si="9"/>
        <v>1.4299973137040325</v>
      </c>
      <c r="N68" s="16">
        <f t="shared" si="4"/>
        <v>7.4955554595328266E-2</v>
      </c>
      <c r="O68" s="16">
        <f t="shared" si="5"/>
        <v>7.4955554595328266E-2</v>
      </c>
      <c r="P68" s="16">
        <f>'App MESURE'!T64</f>
        <v>0</v>
      </c>
      <c r="Q68" s="84">
        <v>17.350908449999999</v>
      </c>
      <c r="R68" s="78">
        <f t="shared" si="10"/>
        <v>5.6183351646932368E-3</v>
      </c>
    </row>
    <row r="69" spans="1:18" s="1" customFormat="1" x14ac:dyDescent="0.2">
      <c r="A69" s="17">
        <v>35034</v>
      </c>
      <c r="B69" s="1">
        <f t="shared" si="15"/>
        <v>12</v>
      </c>
      <c r="C69" s="47"/>
      <c r="D69" s="47"/>
      <c r="E69" s="47">
        <v>82.564285709999993</v>
      </c>
      <c r="F69" s="51">
        <v>98.28</v>
      </c>
      <c r="G69" s="16">
        <f t="shared" si="11"/>
        <v>0.82297228429609914</v>
      </c>
      <c r="H69" s="16">
        <f t="shared" si="12"/>
        <v>97.457027715703902</v>
      </c>
      <c r="I69" s="23">
        <f t="shared" si="7"/>
        <v>99.073574065407584</v>
      </c>
      <c r="J69" s="16">
        <f t="shared" si="8"/>
        <v>65.323871164287084</v>
      </c>
      <c r="K69" s="16">
        <f t="shared" si="2"/>
        <v>33.7497029011205</v>
      </c>
      <c r="L69" s="16">
        <f t="shared" si="3"/>
        <v>0.72005767444732438</v>
      </c>
      <c r="M69" s="16">
        <f t="shared" si="9"/>
        <v>2.0750994335560287</v>
      </c>
      <c r="N69" s="16">
        <f t="shared" si="4"/>
        <v>0.10876959515382413</v>
      </c>
      <c r="O69" s="16">
        <f t="shared" si="5"/>
        <v>0.93174187944992326</v>
      </c>
      <c r="P69" s="16">
        <f>'App MESURE'!T65</f>
        <v>1.7199707587513768E-2</v>
      </c>
      <c r="Q69" s="84">
        <v>13.253092177419358</v>
      </c>
      <c r="R69" s="78">
        <f t="shared" si="10"/>
        <v>0.83638738411481295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197.97333330000001</v>
      </c>
      <c r="G70" s="16">
        <f t="shared" si="11"/>
        <v>2.8168389502960998</v>
      </c>
      <c r="H70" s="16">
        <f t="shared" si="12"/>
        <v>195.15649434970391</v>
      </c>
      <c r="I70" s="23">
        <f t="shared" si="7"/>
        <v>228.18613957637706</v>
      </c>
      <c r="J70" s="16">
        <f t="shared" si="8"/>
        <v>77.457676347791804</v>
      </c>
      <c r="K70" s="16">
        <f t="shared" si="2"/>
        <v>150.72846322858527</v>
      </c>
      <c r="L70" s="16">
        <f t="shared" si="3"/>
        <v>5.4907028467144272</v>
      </c>
      <c r="M70" s="16">
        <f t="shared" si="9"/>
        <v>7.4570326851166309</v>
      </c>
      <c r="N70" s="16">
        <f t="shared" si="4"/>
        <v>0.39087207730523921</v>
      </c>
      <c r="O70" s="16">
        <f t="shared" si="5"/>
        <v>3.2077110276013387</v>
      </c>
      <c r="P70" s="16">
        <f>'App MESURE'!T66</f>
        <v>1.2448939870538374</v>
      </c>
      <c r="Q70" s="84">
        <v>12.469123096774196</v>
      </c>
      <c r="R70" s="78">
        <f t="shared" si="10"/>
        <v>3.8526507346636518</v>
      </c>
    </row>
    <row r="71" spans="1:18" s="1" customFormat="1" x14ac:dyDescent="0.2">
      <c r="A71" s="17">
        <v>35096</v>
      </c>
      <c r="B71" s="1">
        <f t="shared" si="15"/>
        <v>2</v>
      </c>
      <c r="C71" s="47"/>
      <c r="D71" s="47"/>
      <c r="E71" s="47">
        <v>43.569047619999999</v>
      </c>
      <c r="F71" s="51">
        <v>44.513333330000002</v>
      </c>
      <c r="G71" s="16">
        <f t="shared" ref="G71:G77" si="16">IF((F71-$J$2)&gt;0,$I$2*(F71-$J$2),0)</f>
        <v>0</v>
      </c>
      <c r="H71" s="16">
        <f t="shared" ref="H71:H77" si="17">F71-G71</f>
        <v>44.513333330000002</v>
      </c>
      <c r="I71" s="23">
        <f t="shared" ref="I71:I77" si="18">H71+K70-L70</f>
        <v>189.75109371187085</v>
      </c>
      <c r="J71" s="16">
        <f t="shared" ref="J71:J134" si="19">I71/SQRT(1+(I71/($K$2*(300+(25*Q71)+0.05*(Q71)^3)))^2)</f>
        <v>66.738151721729011</v>
      </c>
      <c r="K71" s="16">
        <f t="shared" ref="K71:K77" si="20">I71-J71</f>
        <v>123.01294199014184</v>
      </c>
      <c r="L71" s="16">
        <f t="shared" ref="L71:L77" si="21">IF(K71&gt;$N$2,(K71-$N$2)/$L$2,0)</f>
        <v>4.3604043444656977</v>
      </c>
      <c r="M71" s="16">
        <f t="shared" ref="M71:M77" si="22">L71+M70-N70</f>
        <v>11.42656495227709</v>
      </c>
      <c r="N71" s="16">
        <f t="shared" ref="N71:N77" si="23">$M$2*M71</f>
        <v>0.59894134409173938</v>
      </c>
      <c r="O71" s="16">
        <f t="shared" ref="O71:O77" si="24">N71+G71</f>
        <v>0.59894134409173938</v>
      </c>
      <c r="P71" s="16">
        <f>'App MESURE'!T67</f>
        <v>0.19818753970157924</v>
      </c>
      <c r="Q71" s="84">
        <v>10.334150665517241</v>
      </c>
      <c r="R71" s="78">
        <f t="shared" ref="R71:R134" si="25">(P71-O71)^2</f>
        <v>0.16060361173318677</v>
      </c>
    </row>
    <row r="72" spans="1:18" s="1" customFormat="1" x14ac:dyDescent="0.2">
      <c r="A72" s="17">
        <v>35125</v>
      </c>
      <c r="B72" s="1">
        <f t="shared" si="15"/>
        <v>3</v>
      </c>
      <c r="C72" s="47"/>
      <c r="D72" s="47"/>
      <c r="E72" s="47">
        <v>96.964285709999999</v>
      </c>
      <c r="F72" s="51">
        <v>85.373333329999994</v>
      </c>
      <c r="G72" s="16">
        <f t="shared" si="16"/>
        <v>0.56483895089609903</v>
      </c>
      <c r="H72" s="16">
        <f t="shared" si="17"/>
        <v>84.808494379103891</v>
      </c>
      <c r="I72" s="23">
        <f t="shared" si="18"/>
        <v>203.46103202478002</v>
      </c>
      <c r="J72" s="16">
        <f t="shared" si="19"/>
        <v>79.607897747462118</v>
      </c>
      <c r="K72" s="16">
        <f t="shared" si="20"/>
        <v>123.85313427731791</v>
      </c>
      <c r="L72" s="16">
        <f t="shared" si="21"/>
        <v>4.3946691910700899</v>
      </c>
      <c r="M72" s="16">
        <f t="shared" si="22"/>
        <v>15.22229279925544</v>
      </c>
      <c r="N72" s="16">
        <f t="shared" si="23"/>
        <v>0.79790037928477964</v>
      </c>
      <c r="O72" s="16">
        <f t="shared" si="24"/>
        <v>1.3627393301808786</v>
      </c>
      <c r="P72" s="16">
        <f>'App MESURE'!T68</f>
        <v>1.1501652945074543</v>
      </c>
      <c r="Q72" s="84">
        <v>13.189049490322581</v>
      </c>
      <c r="R72" s="78">
        <f t="shared" si="25"/>
        <v>4.5187720642486245E-2</v>
      </c>
    </row>
    <row r="73" spans="1:18" s="1" customFormat="1" x14ac:dyDescent="0.2">
      <c r="A73" s="17">
        <v>35156</v>
      </c>
      <c r="B73" s="1">
        <f t="shared" si="15"/>
        <v>4</v>
      </c>
      <c r="C73" s="47"/>
      <c r="D73" s="47"/>
      <c r="E73" s="47">
        <v>27.271428570000001</v>
      </c>
      <c r="F73" s="51">
        <v>13.41333333</v>
      </c>
      <c r="G73" s="16">
        <f t="shared" si="16"/>
        <v>0</v>
      </c>
      <c r="H73" s="16">
        <f t="shared" si="17"/>
        <v>13.41333333</v>
      </c>
      <c r="I73" s="23">
        <f t="shared" si="18"/>
        <v>132.87179841624783</v>
      </c>
      <c r="J73" s="16">
        <f t="shared" si="19"/>
        <v>81.454576736613618</v>
      </c>
      <c r="K73" s="16">
        <f t="shared" si="20"/>
        <v>51.41722167963421</v>
      </c>
      <c r="L73" s="16">
        <f t="shared" si="21"/>
        <v>1.4405770484833467</v>
      </c>
      <c r="M73" s="16">
        <f t="shared" si="22"/>
        <v>15.864969468454007</v>
      </c>
      <c r="N73" s="16">
        <f t="shared" si="23"/>
        <v>0.83158728603880661</v>
      </c>
      <c r="O73" s="16">
        <f t="shared" si="24"/>
        <v>0.83158728603880661</v>
      </c>
      <c r="P73" s="16">
        <f>'App MESURE'!T69</f>
        <v>0.12183126207822255</v>
      </c>
      <c r="Q73" s="84">
        <v>15.7202839</v>
      </c>
      <c r="R73" s="78">
        <f t="shared" si="25"/>
        <v>0.50375361354833714</v>
      </c>
    </row>
    <row r="74" spans="1:18" s="1" customFormat="1" x14ac:dyDescent="0.2">
      <c r="A74" s="17">
        <v>35186</v>
      </c>
      <c r="B74" s="1">
        <f t="shared" si="15"/>
        <v>5</v>
      </c>
      <c r="C74" s="47"/>
      <c r="D74" s="47"/>
      <c r="E74" s="47">
        <v>72.8</v>
      </c>
      <c r="F74" s="51">
        <v>45.306666669999998</v>
      </c>
      <c r="G74" s="16">
        <f t="shared" si="16"/>
        <v>0</v>
      </c>
      <c r="H74" s="16">
        <f t="shared" si="17"/>
        <v>45.306666669999998</v>
      </c>
      <c r="I74" s="23">
        <f t="shared" si="18"/>
        <v>95.28331130115086</v>
      </c>
      <c r="J74" s="16">
        <f t="shared" si="19"/>
        <v>75.814751947811914</v>
      </c>
      <c r="K74" s="16">
        <f t="shared" si="20"/>
        <v>19.468559353338946</v>
      </c>
      <c r="L74" s="16">
        <f t="shared" si="21"/>
        <v>0.13764195786803329</v>
      </c>
      <c r="M74" s="16">
        <f t="shared" si="22"/>
        <v>15.171024140283235</v>
      </c>
      <c r="N74" s="16">
        <f t="shared" si="23"/>
        <v>0.79521305202213854</v>
      </c>
      <c r="O74" s="16">
        <f t="shared" si="24"/>
        <v>0.79521305202213854</v>
      </c>
      <c r="P74" s="16">
        <f>'App MESURE'!T70</f>
        <v>0.21147822283738529</v>
      </c>
      <c r="Q74" s="84">
        <v>18.474549258064517</v>
      </c>
      <c r="R74" s="78">
        <f t="shared" si="25"/>
        <v>0.34074635080335308</v>
      </c>
    </row>
    <row r="75" spans="1:18" s="1" customFormat="1" x14ac:dyDescent="0.2">
      <c r="A75" s="17">
        <v>35217</v>
      </c>
      <c r="B75" s="1">
        <f t="shared" si="15"/>
        <v>6</v>
      </c>
      <c r="C75" s="47"/>
      <c r="D75" s="47"/>
      <c r="E75" s="47">
        <v>22.495238100000002</v>
      </c>
      <c r="F75" s="51">
        <v>18.46</v>
      </c>
      <c r="G75" s="16">
        <f t="shared" si="16"/>
        <v>0</v>
      </c>
      <c r="H75" s="16">
        <f t="shared" si="17"/>
        <v>18.46</v>
      </c>
      <c r="I75" s="23">
        <f t="shared" si="18"/>
        <v>37.790917395470913</v>
      </c>
      <c r="J75" s="16">
        <f t="shared" si="19"/>
        <v>36.947116318872645</v>
      </c>
      <c r="K75" s="16">
        <f t="shared" si="20"/>
        <v>0.8438010765982682</v>
      </c>
      <c r="L75" s="16">
        <f t="shared" si="21"/>
        <v>0</v>
      </c>
      <c r="M75" s="16">
        <f t="shared" si="22"/>
        <v>14.375811088261097</v>
      </c>
      <c r="N75" s="16">
        <f t="shared" si="23"/>
        <v>0.75353071124810567</v>
      </c>
      <c r="O75" s="16">
        <f t="shared" si="24"/>
        <v>0.75353071124810567</v>
      </c>
      <c r="P75" s="16">
        <f>'App MESURE'!T71</f>
        <v>0</v>
      </c>
      <c r="Q75" s="84">
        <v>23.282469800000001</v>
      </c>
      <c r="R75" s="78">
        <f t="shared" si="25"/>
        <v>0.56780853279407595</v>
      </c>
    </row>
    <row r="76" spans="1:18" s="1" customFormat="1" x14ac:dyDescent="0.2">
      <c r="A76" s="17">
        <v>35247</v>
      </c>
      <c r="B76" s="1">
        <f t="shared" si="15"/>
        <v>7</v>
      </c>
      <c r="C76" s="47"/>
      <c r="D76" s="47"/>
      <c r="E76" s="47">
        <v>3.0071428569999998</v>
      </c>
      <c r="F76" s="51">
        <v>2.2400000000000002</v>
      </c>
      <c r="G76" s="16">
        <f t="shared" si="16"/>
        <v>0</v>
      </c>
      <c r="H76" s="16">
        <f t="shared" si="17"/>
        <v>2.2400000000000002</v>
      </c>
      <c r="I76" s="23">
        <f t="shared" si="18"/>
        <v>3.0838010765982684</v>
      </c>
      <c r="J76" s="16">
        <f t="shared" si="19"/>
        <v>3.0834183548267164</v>
      </c>
      <c r="K76" s="16">
        <f t="shared" si="20"/>
        <v>3.8272177155196374E-4</v>
      </c>
      <c r="L76" s="16">
        <f t="shared" si="21"/>
        <v>0</v>
      </c>
      <c r="M76" s="16">
        <f t="shared" si="22"/>
        <v>13.622280377012991</v>
      </c>
      <c r="N76" s="16">
        <f t="shared" si="23"/>
        <v>0.71403321581581436</v>
      </c>
      <c r="O76" s="16">
        <f t="shared" si="24"/>
        <v>0.71403321581581436</v>
      </c>
      <c r="P76" s="16">
        <f>'App MESURE'!T72</f>
        <v>0</v>
      </c>
      <c r="Q76" s="84">
        <v>24.814207870967749</v>
      </c>
      <c r="R76" s="78">
        <f t="shared" si="25"/>
        <v>0.50984343328827331</v>
      </c>
    </row>
    <row r="77" spans="1:18" s="4" customFormat="1" ht="13.5" thickBot="1" x14ac:dyDescent="0.25">
      <c r="A77" s="17">
        <v>35278</v>
      </c>
      <c r="B77" s="4">
        <f t="shared" si="15"/>
        <v>8</v>
      </c>
      <c r="C77" s="48"/>
      <c r="D77" s="48"/>
      <c r="E77" s="48">
        <v>0.38095238100000001</v>
      </c>
      <c r="F77" s="58">
        <v>0.25333333299999999</v>
      </c>
      <c r="G77" s="25">
        <f t="shared" si="16"/>
        <v>0</v>
      </c>
      <c r="H77" s="25">
        <f t="shared" si="17"/>
        <v>0.25333333299999999</v>
      </c>
      <c r="I77" s="24">
        <f t="shared" si="18"/>
        <v>0.25371605477155196</v>
      </c>
      <c r="J77" s="25">
        <f t="shared" si="19"/>
        <v>0.25371572942433318</v>
      </c>
      <c r="K77" s="25">
        <f t="shared" si="20"/>
        <v>3.2534721877697237E-7</v>
      </c>
      <c r="L77" s="25">
        <f t="shared" si="21"/>
        <v>0</v>
      </c>
      <c r="M77" s="25">
        <f t="shared" si="22"/>
        <v>12.908247161197178</v>
      </c>
      <c r="N77" s="25">
        <f t="shared" si="23"/>
        <v>0.67660604362600896</v>
      </c>
      <c r="O77" s="25">
        <f t="shared" si="24"/>
        <v>0.67660604362600896</v>
      </c>
      <c r="P77" s="25">
        <f>'App MESURE'!T73</f>
        <v>0</v>
      </c>
      <c r="Q77" s="85">
        <v>21.804059322580649</v>
      </c>
      <c r="R77" s="79">
        <f t="shared" si="25"/>
        <v>0.45779573827124076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14.48</v>
      </c>
      <c r="G78" s="16">
        <f t="shared" ref="G78:G90" si="26">IF((F78-$J$2)&gt;0,$I$2*(F78-$J$2),0)</f>
        <v>0</v>
      </c>
      <c r="H78" s="16">
        <f t="shared" ref="H78:H90" si="27">F78-G78</f>
        <v>14.48</v>
      </c>
      <c r="I78" s="23">
        <f t="shared" ref="I78:I142" si="28">H78+K77-L77</f>
        <v>14.48000032534722</v>
      </c>
      <c r="J78" s="16">
        <f t="shared" si="19"/>
        <v>14.408889842255178</v>
      </c>
      <c r="K78" s="16">
        <f t="shared" ref="K78:K141" si="29">I78-J78</f>
        <v>7.1110483092041932E-2</v>
      </c>
      <c r="L78" s="16">
        <f t="shared" ref="L78:L141" si="30">IF(K78&gt;$N$2,(K78-$N$2)/$L$2,0)</f>
        <v>0</v>
      </c>
      <c r="M78" s="16">
        <f t="shared" ref="M78:M142" si="31">L78+M77-N77</f>
        <v>12.231641117571169</v>
      </c>
      <c r="N78" s="16">
        <f t="shared" ref="N78:N141" si="32">$M$2*M78</f>
        <v>0.64114067543509012</v>
      </c>
      <c r="O78" s="16">
        <f t="shared" ref="O78:O141" si="33">N78+G78</f>
        <v>0.64114067543509012</v>
      </c>
      <c r="P78" s="16">
        <f>'App MESURE'!T74</f>
        <v>0</v>
      </c>
      <c r="Q78" s="84">
        <v>20.607224533333333</v>
      </c>
      <c r="R78" s="78">
        <f t="shared" si="25"/>
        <v>0.41106136569736357</v>
      </c>
    </row>
    <row r="79" spans="1:18" s="1" customFormat="1" x14ac:dyDescent="0.2">
      <c r="A79" s="17">
        <v>35339</v>
      </c>
      <c r="B79" s="1">
        <f t="shared" ref="B79:B89" si="34">B78+1</f>
        <v>10</v>
      </c>
      <c r="C79" s="47"/>
      <c r="D79" s="47"/>
      <c r="E79" s="47">
        <v>19.1547619</v>
      </c>
      <c r="F79" s="51">
        <v>16.993333329999999</v>
      </c>
      <c r="G79" s="16">
        <f t="shared" si="26"/>
        <v>0</v>
      </c>
      <c r="H79" s="16">
        <f t="shared" si="27"/>
        <v>16.993333329999999</v>
      </c>
      <c r="I79" s="23">
        <f t="shared" si="28"/>
        <v>17.064443813092041</v>
      </c>
      <c r="J79" s="16">
        <f t="shared" si="19"/>
        <v>16.911186594972726</v>
      </c>
      <c r="K79" s="16">
        <f t="shared" si="29"/>
        <v>0.15325721811931459</v>
      </c>
      <c r="L79" s="16">
        <f t="shared" si="30"/>
        <v>0</v>
      </c>
      <c r="M79" s="16">
        <f t="shared" si="31"/>
        <v>11.590500442136079</v>
      </c>
      <c r="N79" s="16">
        <f t="shared" si="32"/>
        <v>0.60753428020601008</v>
      </c>
      <c r="O79" s="16">
        <f t="shared" si="33"/>
        <v>0.60753428020601008</v>
      </c>
      <c r="P79" s="16">
        <f>'App MESURE'!T75</f>
        <v>0</v>
      </c>
      <c r="Q79" s="84">
        <v>18.620707870967738</v>
      </c>
      <c r="R79" s="78">
        <f t="shared" si="25"/>
        <v>0.36909790162543477</v>
      </c>
    </row>
    <row r="80" spans="1:18" s="1" customFormat="1" x14ac:dyDescent="0.2">
      <c r="A80" s="17">
        <v>35370</v>
      </c>
      <c r="B80" s="1">
        <f t="shared" si="34"/>
        <v>11</v>
      </c>
      <c r="C80" s="47"/>
      <c r="D80" s="47"/>
      <c r="E80" s="47">
        <v>40.97142857</v>
      </c>
      <c r="F80" s="51">
        <v>47.986666669999998</v>
      </c>
      <c r="G80" s="16">
        <f t="shared" si="26"/>
        <v>0</v>
      </c>
      <c r="H80" s="16">
        <f t="shared" si="27"/>
        <v>47.986666669999998</v>
      </c>
      <c r="I80" s="23">
        <f t="shared" si="28"/>
        <v>48.139923888119313</v>
      </c>
      <c r="J80" s="16">
        <f t="shared" si="19"/>
        <v>43.127431782130543</v>
      </c>
      <c r="K80" s="16">
        <f t="shared" si="29"/>
        <v>5.0124921059887697</v>
      </c>
      <c r="L80" s="16">
        <f t="shared" si="30"/>
        <v>0</v>
      </c>
      <c r="M80" s="16">
        <f t="shared" si="31"/>
        <v>10.982966161930069</v>
      </c>
      <c r="N80" s="16">
        <f t="shared" si="32"/>
        <v>0.57568941695199405</v>
      </c>
      <c r="O80" s="16">
        <f t="shared" si="33"/>
        <v>0.57568941695199405</v>
      </c>
      <c r="P80" s="16">
        <f>'App MESURE'!T76</f>
        <v>0</v>
      </c>
      <c r="Q80" s="84">
        <v>14.856135033333336</v>
      </c>
      <c r="R80" s="78">
        <f t="shared" si="25"/>
        <v>0.33141830479052686</v>
      </c>
    </row>
    <row r="81" spans="1:18" s="1" customFormat="1" x14ac:dyDescent="0.2">
      <c r="A81" s="17">
        <v>35400</v>
      </c>
      <c r="B81" s="1">
        <f t="shared" si="34"/>
        <v>12</v>
      </c>
      <c r="C81" s="47"/>
      <c r="D81" s="47"/>
      <c r="E81" s="47">
        <v>217.70714290000001</v>
      </c>
      <c r="F81" s="51">
        <v>208.1</v>
      </c>
      <c r="G81" s="16">
        <f t="shared" si="26"/>
        <v>3.0193722842960993</v>
      </c>
      <c r="H81" s="16">
        <f t="shared" si="27"/>
        <v>205.08062771570388</v>
      </c>
      <c r="I81" s="23">
        <f t="shared" si="28"/>
        <v>210.09311982169265</v>
      </c>
      <c r="J81" s="16">
        <f t="shared" si="19"/>
        <v>75.499668197989138</v>
      </c>
      <c r="K81" s="16">
        <f t="shared" si="29"/>
        <v>134.59345162370352</v>
      </c>
      <c r="L81" s="16">
        <f t="shared" si="30"/>
        <v>4.8326824077747057</v>
      </c>
      <c r="M81" s="16">
        <f t="shared" si="31"/>
        <v>15.23995915275278</v>
      </c>
      <c r="N81" s="16">
        <f t="shared" si="32"/>
        <v>0.79882638894324554</v>
      </c>
      <c r="O81" s="16">
        <f t="shared" si="33"/>
        <v>3.8181986732393449</v>
      </c>
      <c r="P81" s="16">
        <f>'App MESURE'!T77</f>
        <v>1.9013494933106134</v>
      </c>
      <c r="Q81" s="84">
        <v>12.20957109032258</v>
      </c>
      <c r="R81" s="78">
        <f t="shared" si="25"/>
        <v>3.6743107785934503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86.08</v>
      </c>
      <c r="G82" s="16">
        <f t="shared" si="26"/>
        <v>0.57897228429609904</v>
      </c>
      <c r="H82" s="16">
        <f t="shared" si="27"/>
        <v>85.501027715703898</v>
      </c>
      <c r="I82" s="23">
        <f t="shared" si="28"/>
        <v>215.26179693163272</v>
      </c>
      <c r="J82" s="16">
        <f t="shared" ref="J82:J94" si="35">I82/SQRT(1+(I82/($K$2*(300+(25*Q82)+0.05*(Q82)^3)))^2)</f>
        <v>76.16418777154135</v>
      </c>
      <c r="K82" s="16">
        <f t="shared" si="29"/>
        <v>139.09760916009137</v>
      </c>
      <c r="L82" s="16">
        <f t="shared" si="30"/>
        <v>5.0163716291850493</v>
      </c>
      <c r="M82" s="16">
        <f t="shared" si="31"/>
        <v>19.457504392994586</v>
      </c>
      <c r="N82" s="16">
        <f t="shared" si="32"/>
        <v>1.0198956451465064</v>
      </c>
      <c r="O82" s="16">
        <f t="shared" si="33"/>
        <v>1.5988679294426054</v>
      </c>
      <c r="P82" s="16">
        <f>'App MESURE'!T78</f>
        <v>7.6210340710492863</v>
      </c>
      <c r="Q82" s="84">
        <v>12.305070454838708</v>
      </c>
      <c r="R82" s="78">
        <f t="shared" si="25"/>
        <v>36.266485037113895</v>
      </c>
    </row>
    <row r="83" spans="1:18" s="1" customFormat="1" x14ac:dyDescent="0.2">
      <c r="A83" s="17">
        <v>35462</v>
      </c>
      <c r="B83" s="1">
        <f t="shared" si="34"/>
        <v>2</v>
      </c>
      <c r="C83" s="47"/>
      <c r="D83" s="47"/>
      <c r="E83" s="47">
        <v>2.7738095239999998</v>
      </c>
      <c r="F83" s="51">
        <v>4.0466666670000002</v>
      </c>
      <c r="G83" s="16">
        <f t="shared" si="26"/>
        <v>0</v>
      </c>
      <c r="H83" s="16">
        <f t="shared" si="27"/>
        <v>4.0466666670000002</v>
      </c>
      <c r="I83" s="23">
        <f t="shared" si="28"/>
        <v>138.12790419790633</v>
      </c>
      <c r="J83" s="16">
        <f t="shared" si="35"/>
        <v>77.917972974586078</v>
      </c>
      <c r="K83" s="16">
        <f t="shared" si="29"/>
        <v>60.209931223320254</v>
      </c>
      <c r="L83" s="16">
        <f t="shared" si="30"/>
        <v>1.7991626346043532</v>
      </c>
      <c r="M83" s="16">
        <f t="shared" si="31"/>
        <v>20.236771382452435</v>
      </c>
      <c r="N83" s="16">
        <f t="shared" si="32"/>
        <v>1.060742148012549</v>
      </c>
      <c r="O83" s="16">
        <f t="shared" si="33"/>
        <v>1.060742148012549</v>
      </c>
      <c r="P83" s="16">
        <f>'App MESURE'!T79</f>
        <v>2.3425480530933536</v>
      </c>
      <c r="Q83" s="84">
        <v>14.449614392857143</v>
      </c>
      <c r="R83" s="78">
        <f t="shared" si="25"/>
        <v>1.6430263783000207</v>
      </c>
    </row>
    <row r="84" spans="1:18" s="1" customFormat="1" x14ac:dyDescent="0.2">
      <c r="A84" s="17">
        <v>35490</v>
      </c>
      <c r="B84" s="1">
        <f t="shared" si="34"/>
        <v>3</v>
      </c>
      <c r="C84" s="47"/>
      <c r="D84" s="47"/>
      <c r="E84" s="47">
        <v>19</v>
      </c>
      <c r="F84" s="51">
        <v>10.74</v>
      </c>
      <c r="G84" s="16">
        <f t="shared" si="26"/>
        <v>0</v>
      </c>
      <c r="H84" s="16">
        <f t="shared" si="27"/>
        <v>10.74</v>
      </c>
      <c r="I84" s="23">
        <f t="shared" si="28"/>
        <v>69.150768588715891</v>
      </c>
      <c r="J84" s="16">
        <f t="shared" si="35"/>
        <v>58.922563211089816</v>
      </c>
      <c r="K84" s="16">
        <f t="shared" si="29"/>
        <v>10.228205377626075</v>
      </c>
      <c r="L84" s="16">
        <f t="shared" si="30"/>
        <v>0</v>
      </c>
      <c r="M84" s="16">
        <f t="shared" si="31"/>
        <v>19.176029234439888</v>
      </c>
      <c r="N84" s="16">
        <f t="shared" si="32"/>
        <v>1.0051416827354678</v>
      </c>
      <c r="O84" s="16">
        <f t="shared" si="33"/>
        <v>1.0051416827354678</v>
      </c>
      <c r="P84" s="16">
        <f>'App MESURE'!T80</f>
        <v>0.18007572640866693</v>
      </c>
      <c r="Q84" s="84">
        <v>16.973120854838712</v>
      </c>
      <c r="R84" s="78">
        <f t="shared" si="25"/>
        <v>0.68073383228945838</v>
      </c>
    </row>
    <row r="85" spans="1:18" s="1" customFormat="1" x14ac:dyDescent="0.2">
      <c r="A85" s="17">
        <v>35521</v>
      </c>
      <c r="B85" s="1">
        <f t="shared" si="34"/>
        <v>4</v>
      </c>
      <c r="C85" s="47"/>
      <c r="D85" s="47"/>
      <c r="E85" s="47">
        <v>83.992857139999998</v>
      </c>
      <c r="F85" s="51">
        <v>101.44</v>
      </c>
      <c r="G85" s="16">
        <f t="shared" si="26"/>
        <v>0.88617228429609918</v>
      </c>
      <c r="H85" s="16">
        <f t="shared" si="27"/>
        <v>100.5538277157039</v>
      </c>
      <c r="I85" s="23">
        <f t="shared" si="28"/>
        <v>110.78203309332997</v>
      </c>
      <c r="J85" s="16">
        <f t="shared" si="35"/>
        <v>78.845187124229014</v>
      </c>
      <c r="K85" s="16">
        <f t="shared" si="29"/>
        <v>31.936845969100958</v>
      </c>
      <c r="L85" s="16">
        <f t="shared" si="30"/>
        <v>0.64612547387912045</v>
      </c>
      <c r="M85" s="16">
        <f t="shared" si="31"/>
        <v>18.817013025583542</v>
      </c>
      <c r="N85" s="16">
        <f t="shared" si="32"/>
        <v>0.9863232844170573</v>
      </c>
      <c r="O85" s="16">
        <f t="shared" si="33"/>
        <v>1.8724955687131564</v>
      </c>
      <c r="P85" s="16">
        <f>'App MESURE'!T81</f>
        <v>0.83053739517282399</v>
      </c>
      <c r="Q85" s="84">
        <v>16.930557150000002</v>
      </c>
      <c r="R85" s="78">
        <f t="shared" si="25"/>
        <v>1.0856768354075057</v>
      </c>
    </row>
    <row r="86" spans="1:18" s="1" customFormat="1" x14ac:dyDescent="0.2">
      <c r="A86" s="17">
        <v>35551</v>
      </c>
      <c r="B86" s="1">
        <f t="shared" si="34"/>
        <v>5</v>
      </c>
      <c r="C86" s="47"/>
      <c r="D86" s="47"/>
      <c r="E86" s="47">
        <v>13.8452381</v>
      </c>
      <c r="F86" s="51">
        <v>8.84</v>
      </c>
      <c r="G86" s="16">
        <f t="shared" si="26"/>
        <v>0</v>
      </c>
      <c r="H86" s="16">
        <f t="shared" si="27"/>
        <v>8.84</v>
      </c>
      <c r="I86" s="23">
        <f t="shared" si="28"/>
        <v>40.130720495221837</v>
      </c>
      <c r="J86" s="16">
        <f t="shared" si="35"/>
        <v>38.021498680486275</v>
      </c>
      <c r="K86" s="16">
        <f t="shared" si="29"/>
        <v>2.1092218147355624</v>
      </c>
      <c r="L86" s="16">
        <f t="shared" si="30"/>
        <v>0</v>
      </c>
      <c r="M86" s="16">
        <f t="shared" si="31"/>
        <v>17.830689741166484</v>
      </c>
      <c r="N86" s="16">
        <f t="shared" si="32"/>
        <v>0.93462360072865303</v>
      </c>
      <c r="O86" s="16">
        <f t="shared" si="33"/>
        <v>0.93462360072865303</v>
      </c>
      <c r="P86" s="16">
        <f>'App MESURE'!T82</f>
        <v>0.19479971851009908</v>
      </c>
      <c r="Q86" s="84">
        <v>17.741316241935483</v>
      </c>
      <c r="R86" s="78">
        <f t="shared" si="25"/>
        <v>0.54733937670093269</v>
      </c>
    </row>
    <row r="87" spans="1:18" s="1" customFormat="1" x14ac:dyDescent="0.2">
      <c r="A87" s="17">
        <v>35582</v>
      </c>
      <c r="B87" s="1">
        <f t="shared" si="34"/>
        <v>6</v>
      </c>
      <c r="C87" s="47"/>
      <c r="D87" s="47"/>
      <c r="E87" s="47">
        <v>22.945238100000001</v>
      </c>
      <c r="F87" s="51">
        <v>11.973333330000001</v>
      </c>
      <c r="G87" s="16">
        <f t="shared" si="26"/>
        <v>0</v>
      </c>
      <c r="H87" s="16">
        <f t="shared" si="27"/>
        <v>11.973333330000001</v>
      </c>
      <c r="I87" s="23">
        <f t="shared" si="28"/>
        <v>14.082555144735563</v>
      </c>
      <c r="J87" s="16">
        <f t="shared" si="35"/>
        <v>14.009196127764341</v>
      </c>
      <c r="K87" s="16">
        <f t="shared" si="29"/>
        <v>7.3359016971222601E-2</v>
      </c>
      <c r="L87" s="16">
        <f t="shared" si="30"/>
        <v>0</v>
      </c>
      <c r="M87" s="16">
        <f t="shared" si="31"/>
        <v>16.896066140437831</v>
      </c>
      <c r="N87" s="16">
        <f t="shared" si="32"/>
        <v>0.88563383714018928</v>
      </c>
      <c r="O87" s="16">
        <f t="shared" si="33"/>
        <v>0.88563383714018928</v>
      </c>
      <c r="P87" s="16">
        <f>'App MESURE'!T83</f>
        <v>7.8180489034153523E-3</v>
      </c>
      <c r="Q87" s="84">
        <v>19.794831400000003</v>
      </c>
      <c r="R87" s="78">
        <f t="shared" si="25"/>
        <v>0.77056055807774881</v>
      </c>
    </row>
    <row r="88" spans="1:18" s="1" customFormat="1" x14ac:dyDescent="0.2">
      <c r="A88" s="17">
        <v>35612</v>
      </c>
      <c r="B88" s="1">
        <f t="shared" si="34"/>
        <v>7</v>
      </c>
      <c r="C88" s="47"/>
      <c r="D88" s="47"/>
      <c r="E88" s="47">
        <v>2.2261904760000002</v>
      </c>
      <c r="F88" s="51">
        <v>1.5</v>
      </c>
      <c r="G88" s="16">
        <f t="shared" si="26"/>
        <v>0</v>
      </c>
      <c r="H88" s="16">
        <f t="shared" si="27"/>
        <v>1.5</v>
      </c>
      <c r="I88" s="23">
        <f t="shared" si="28"/>
        <v>1.5733590169712226</v>
      </c>
      <c r="J88" s="16">
        <f t="shared" si="35"/>
        <v>1.5732850986050928</v>
      </c>
      <c r="K88" s="16">
        <f t="shared" si="29"/>
        <v>7.3918366129799296E-5</v>
      </c>
      <c r="L88" s="16">
        <f t="shared" si="30"/>
        <v>0</v>
      </c>
      <c r="M88" s="16">
        <f t="shared" si="31"/>
        <v>16.010432303297641</v>
      </c>
      <c r="N88" s="16">
        <f t="shared" si="32"/>
        <v>0.83921194893448103</v>
      </c>
      <c r="O88" s="16">
        <f t="shared" si="33"/>
        <v>0.83921194893448103</v>
      </c>
      <c r="P88" s="16">
        <f>'App MESURE'!T84</f>
        <v>0</v>
      </c>
      <c r="Q88" s="84">
        <v>22.146555225806448</v>
      </c>
      <c r="R88" s="78">
        <f t="shared" si="25"/>
        <v>0.70427669523441006</v>
      </c>
    </row>
    <row r="89" spans="1:18" s="4" customFormat="1" ht="13.5" thickBot="1" x14ac:dyDescent="0.25">
      <c r="A89" s="17">
        <v>35643</v>
      </c>
      <c r="B89" s="4">
        <f t="shared" si="34"/>
        <v>8</v>
      </c>
      <c r="C89" s="48"/>
      <c r="D89" s="48"/>
      <c r="E89" s="48">
        <v>8.4</v>
      </c>
      <c r="F89" s="58">
        <v>7.98</v>
      </c>
      <c r="G89" s="25">
        <f t="shared" si="26"/>
        <v>0</v>
      </c>
      <c r="H89" s="25">
        <f t="shared" si="27"/>
        <v>7.98</v>
      </c>
      <c r="I89" s="24">
        <f t="shared" si="28"/>
        <v>7.9800739183661307</v>
      </c>
      <c r="J89" s="25">
        <f t="shared" si="35"/>
        <v>7.9717160832791247</v>
      </c>
      <c r="K89" s="25">
        <f t="shared" si="29"/>
        <v>8.3578350870059381E-3</v>
      </c>
      <c r="L89" s="25">
        <f t="shared" si="30"/>
        <v>0</v>
      </c>
      <c r="M89" s="25">
        <f t="shared" si="31"/>
        <v>15.171220354363159</v>
      </c>
      <c r="N89" s="25">
        <f t="shared" si="32"/>
        <v>0.79522333689123526</v>
      </c>
      <c r="O89" s="25">
        <f t="shared" si="33"/>
        <v>0.79522333689123526</v>
      </c>
      <c r="P89" s="25">
        <f>'App MESURE'!T85</f>
        <v>0</v>
      </c>
      <c r="Q89" s="85">
        <v>23.152402774193547</v>
      </c>
      <c r="R89" s="79">
        <f t="shared" si="25"/>
        <v>0.63238015553643101</v>
      </c>
    </row>
    <row r="90" spans="1:18" s="1" customFormat="1" x14ac:dyDescent="0.2">
      <c r="A90" s="17">
        <v>35674</v>
      </c>
      <c r="B90" s="1">
        <f t="shared" ref="B90:B153" si="36">B78</f>
        <v>9</v>
      </c>
      <c r="C90" s="47"/>
      <c r="D90" s="47"/>
      <c r="E90" s="47">
        <v>38.79047619</v>
      </c>
      <c r="F90" s="51">
        <v>30.366666670000001</v>
      </c>
      <c r="G90" s="16">
        <f t="shared" si="26"/>
        <v>0</v>
      </c>
      <c r="H90" s="16">
        <f t="shared" si="27"/>
        <v>30.366666670000001</v>
      </c>
      <c r="I90" s="23">
        <f t="shared" si="28"/>
        <v>30.375024505087005</v>
      </c>
      <c r="J90" s="16">
        <f t="shared" si="35"/>
        <v>29.894717985537692</v>
      </c>
      <c r="K90" s="16">
        <f t="shared" si="29"/>
        <v>0.48030651954931258</v>
      </c>
      <c r="L90" s="16">
        <f t="shared" si="30"/>
        <v>0</v>
      </c>
      <c r="M90" s="16">
        <f t="shared" si="31"/>
        <v>14.375997017471924</v>
      </c>
      <c r="N90" s="16">
        <f t="shared" si="32"/>
        <v>0.75354045701963934</v>
      </c>
      <c r="O90" s="16">
        <f t="shared" si="33"/>
        <v>0.75354045701963934</v>
      </c>
      <c r="P90" s="16">
        <f>'App MESURE'!T86</f>
        <v>0</v>
      </c>
      <c r="Q90" s="84">
        <v>22.700679616666665</v>
      </c>
      <c r="R90" s="78">
        <f t="shared" si="25"/>
        <v>0.56782322036536692</v>
      </c>
    </row>
    <row r="91" spans="1:18" s="1" customFormat="1" x14ac:dyDescent="0.2">
      <c r="A91" s="17">
        <v>35704</v>
      </c>
      <c r="B91" s="1">
        <f t="shared" si="36"/>
        <v>10</v>
      </c>
      <c r="C91" s="47"/>
      <c r="D91" s="47"/>
      <c r="E91" s="47">
        <v>42.678571429999998</v>
      </c>
      <c r="F91" s="51">
        <v>33.40666667</v>
      </c>
      <c r="G91" s="16">
        <f t="shared" ref="G91:G141" si="37">IF((F91-$J$2)&gt;0,$I$2*(F91-$J$2),0)</f>
        <v>0</v>
      </c>
      <c r="H91" s="16">
        <f t="shared" ref="H91:H141" si="38">F91-G91</f>
        <v>33.40666667</v>
      </c>
      <c r="I91" s="23">
        <f t="shared" si="28"/>
        <v>33.886973189549309</v>
      </c>
      <c r="J91" s="16">
        <f t="shared" si="35"/>
        <v>32.944559658338164</v>
      </c>
      <c r="K91" s="16">
        <f t="shared" si="29"/>
        <v>0.94241353121114457</v>
      </c>
      <c r="L91" s="16">
        <f t="shared" si="30"/>
        <v>0</v>
      </c>
      <c r="M91" s="16">
        <f t="shared" si="31"/>
        <v>13.622456560452285</v>
      </c>
      <c r="N91" s="16">
        <f t="shared" si="32"/>
        <v>0.71404245074743011</v>
      </c>
      <c r="O91" s="16">
        <f t="shared" si="33"/>
        <v>0.71404245074743011</v>
      </c>
      <c r="P91" s="16">
        <f>'App MESURE'!T87</f>
        <v>0.16834865305354382</v>
      </c>
      <c r="Q91" s="84">
        <v>20.124013677419356</v>
      </c>
      <c r="R91" s="78">
        <f t="shared" si="25"/>
        <v>0.29778172084157606</v>
      </c>
    </row>
    <row r="92" spans="1:18" s="1" customFormat="1" x14ac:dyDescent="0.2">
      <c r="A92" s="17">
        <v>35735</v>
      </c>
      <c r="B92" s="1">
        <f t="shared" si="36"/>
        <v>11</v>
      </c>
      <c r="C92" s="47"/>
      <c r="D92" s="47"/>
      <c r="E92" s="47">
        <v>81.383333329999999</v>
      </c>
      <c r="F92" s="51">
        <v>70.093333329999993</v>
      </c>
      <c r="G92" s="16">
        <f t="shared" si="37"/>
        <v>0.25923895089609889</v>
      </c>
      <c r="H92" s="16">
        <f t="shared" si="38"/>
        <v>69.834094379103888</v>
      </c>
      <c r="I92" s="23">
        <f t="shared" si="28"/>
        <v>70.776507910315033</v>
      </c>
      <c r="J92" s="16">
        <f t="shared" si="35"/>
        <v>57.965683542100486</v>
      </c>
      <c r="K92" s="16">
        <f t="shared" si="29"/>
        <v>12.810824368214547</v>
      </c>
      <c r="L92" s="16">
        <f t="shared" si="30"/>
        <v>0</v>
      </c>
      <c r="M92" s="16">
        <f t="shared" si="31"/>
        <v>12.908414109704855</v>
      </c>
      <c r="N92" s="16">
        <f t="shared" si="32"/>
        <v>0.67661479449418327</v>
      </c>
      <c r="O92" s="16">
        <f t="shared" si="33"/>
        <v>0.93585374539028221</v>
      </c>
      <c r="P92" s="16">
        <f>'App MESURE'!T88</f>
        <v>0.23845049155416814</v>
      </c>
      <c r="Q92" s="84">
        <v>15.428890883333333</v>
      </c>
      <c r="R92" s="78">
        <f t="shared" si="25"/>
        <v>0.48637129846119942</v>
      </c>
    </row>
    <row r="93" spans="1:18" s="1" customFormat="1" x14ac:dyDescent="0.2">
      <c r="A93" s="17">
        <v>35765</v>
      </c>
      <c r="B93" s="1">
        <f t="shared" si="36"/>
        <v>12</v>
      </c>
      <c r="C93" s="47"/>
      <c r="D93" s="47"/>
      <c r="E93" s="47">
        <v>89.121428570000006</v>
      </c>
      <c r="F93" s="51">
        <v>86.84</v>
      </c>
      <c r="G93" s="16">
        <f t="shared" si="37"/>
        <v>0.59417228429609914</v>
      </c>
      <c r="H93" s="16">
        <f t="shared" si="38"/>
        <v>86.245827715703911</v>
      </c>
      <c r="I93" s="23">
        <f t="shared" si="28"/>
        <v>99.056652083918465</v>
      </c>
      <c r="J93" s="16">
        <f t="shared" si="35"/>
        <v>63.142530380985328</v>
      </c>
      <c r="K93" s="16">
        <f t="shared" si="29"/>
        <v>35.914121702933137</v>
      </c>
      <c r="L93" s="16">
        <f t="shared" si="30"/>
        <v>0.80832732338809288</v>
      </c>
      <c r="M93" s="16">
        <f t="shared" si="31"/>
        <v>13.040126638598766</v>
      </c>
      <c r="N93" s="16">
        <f t="shared" si="32"/>
        <v>0.68351871351262106</v>
      </c>
      <c r="O93" s="16">
        <f t="shared" si="33"/>
        <v>1.2776909978087203</v>
      </c>
      <c r="P93" s="16">
        <f>'App MESURE'!T89</f>
        <v>0.35168189983863396</v>
      </c>
      <c r="Q93" s="84">
        <v>12.398199193548386</v>
      </c>
      <c r="R93" s="78">
        <f t="shared" si="25"/>
        <v>0.85749284952337301</v>
      </c>
    </row>
    <row r="94" spans="1:18" s="1" customFormat="1" x14ac:dyDescent="0.2">
      <c r="A94" s="17">
        <v>35796</v>
      </c>
      <c r="B94" s="1">
        <f t="shared" si="36"/>
        <v>1</v>
      </c>
      <c r="C94" s="47"/>
      <c r="D94" s="47"/>
      <c r="E94" s="47">
        <v>35.114285709999997</v>
      </c>
      <c r="F94" s="51">
        <v>40.833333330000002</v>
      </c>
      <c r="G94" s="16">
        <f t="shared" si="37"/>
        <v>0</v>
      </c>
      <c r="H94" s="16">
        <f t="shared" si="38"/>
        <v>40.833333330000002</v>
      </c>
      <c r="I94" s="23">
        <f t="shared" si="28"/>
        <v>75.939127709545048</v>
      </c>
      <c r="J94" s="16">
        <f t="shared" si="35"/>
        <v>53.744377409525043</v>
      </c>
      <c r="K94" s="16">
        <f t="shared" si="29"/>
        <v>22.194750300020004</v>
      </c>
      <c r="L94" s="16">
        <f t="shared" si="30"/>
        <v>0.24882188183076603</v>
      </c>
      <c r="M94" s="16">
        <f t="shared" si="31"/>
        <v>12.605429806916911</v>
      </c>
      <c r="N94" s="16">
        <f t="shared" si="32"/>
        <v>0.66073339651426399</v>
      </c>
      <c r="O94" s="16">
        <f t="shared" si="33"/>
        <v>0.66073339651426399</v>
      </c>
      <c r="P94" s="16">
        <f>'App MESURE'!T90</f>
        <v>0.38086928241138462</v>
      </c>
      <c r="Q94" s="84">
        <v>11.30056372580645</v>
      </c>
      <c r="R94" s="78">
        <f t="shared" si="25"/>
        <v>7.8323922362589476E-2</v>
      </c>
    </row>
    <row r="95" spans="1:18" s="1" customFormat="1" x14ac:dyDescent="0.2">
      <c r="A95" s="17">
        <v>35827</v>
      </c>
      <c r="B95" s="1">
        <f t="shared" si="36"/>
        <v>2</v>
      </c>
      <c r="C95" s="47"/>
      <c r="D95" s="47"/>
      <c r="E95" s="47">
        <v>72.585714289999999</v>
      </c>
      <c r="F95" s="51">
        <v>85.56</v>
      </c>
      <c r="G95" s="16">
        <f t="shared" si="37"/>
        <v>0.56857228429609918</v>
      </c>
      <c r="H95" s="16">
        <f t="shared" si="38"/>
        <v>84.991427715703907</v>
      </c>
      <c r="I95" s="23">
        <f t="shared" si="28"/>
        <v>106.93735613389315</v>
      </c>
      <c r="J95" s="16">
        <f t="shared" si="19"/>
        <v>72.604198591794656</v>
      </c>
      <c r="K95" s="16">
        <f t="shared" si="29"/>
        <v>34.33315754209849</v>
      </c>
      <c r="L95" s="16">
        <f t="shared" si="30"/>
        <v>0.74385220824496945</v>
      </c>
      <c r="M95" s="16">
        <f t="shared" si="31"/>
        <v>12.688548618647618</v>
      </c>
      <c r="N95" s="16">
        <f t="shared" si="32"/>
        <v>0.66509019954520254</v>
      </c>
      <c r="O95" s="16">
        <f t="shared" si="33"/>
        <v>1.2336624838413017</v>
      </c>
      <c r="P95" s="16">
        <f>'App MESURE'!T91</f>
        <v>1.7363886614485493</v>
      </c>
      <c r="Q95" s="84">
        <v>15.123267142857141</v>
      </c>
      <c r="R95" s="78">
        <f t="shared" si="25"/>
        <v>0.25273360965159386</v>
      </c>
    </row>
    <row r="96" spans="1:18" s="1" customFormat="1" x14ac:dyDescent="0.2">
      <c r="A96" s="17">
        <v>35855</v>
      </c>
      <c r="B96" s="1">
        <f t="shared" si="36"/>
        <v>3</v>
      </c>
      <c r="C96" s="47"/>
      <c r="D96" s="47"/>
      <c r="E96" s="47">
        <v>18.373809519999998</v>
      </c>
      <c r="F96" s="51">
        <v>24.133333329999999</v>
      </c>
      <c r="G96" s="16">
        <f t="shared" si="37"/>
        <v>0</v>
      </c>
      <c r="H96" s="16">
        <f t="shared" si="38"/>
        <v>24.133333329999999</v>
      </c>
      <c r="I96" s="23">
        <f t="shared" si="28"/>
        <v>57.722638663853523</v>
      </c>
      <c r="J96" s="16">
        <f t="shared" si="19"/>
        <v>51.228150178575909</v>
      </c>
      <c r="K96" s="16">
        <f t="shared" si="29"/>
        <v>6.4944884852776141</v>
      </c>
      <c r="L96" s="16">
        <f t="shared" si="30"/>
        <v>0</v>
      </c>
      <c r="M96" s="16">
        <f t="shared" si="31"/>
        <v>12.023458419102415</v>
      </c>
      <c r="N96" s="16">
        <f t="shared" si="32"/>
        <v>0.63022845240408432</v>
      </c>
      <c r="O96" s="16">
        <f t="shared" si="33"/>
        <v>0.63022845240408432</v>
      </c>
      <c r="P96" s="16">
        <f>'App MESURE'!T92</f>
        <v>4.5474984454865953E-2</v>
      </c>
      <c r="Q96" s="84">
        <v>16.793760258064513</v>
      </c>
      <c r="R96" s="78">
        <f t="shared" si="25"/>
        <v>0.34193661827863753</v>
      </c>
    </row>
    <row r="97" spans="1:18" s="1" customFormat="1" x14ac:dyDescent="0.2">
      <c r="A97" s="17">
        <v>35886</v>
      </c>
      <c r="B97" s="1">
        <f t="shared" si="36"/>
        <v>4</v>
      </c>
      <c r="C97" s="47"/>
      <c r="D97" s="47"/>
      <c r="E97" s="47">
        <v>15.46428571</v>
      </c>
      <c r="F97" s="51">
        <v>12.713333329999999</v>
      </c>
      <c r="G97" s="16">
        <f t="shared" si="37"/>
        <v>0</v>
      </c>
      <c r="H97" s="16">
        <f t="shared" si="38"/>
        <v>12.713333329999999</v>
      </c>
      <c r="I97" s="23">
        <f t="shared" si="28"/>
        <v>19.207821815277612</v>
      </c>
      <c r="J97" s="16">
        <f t="shared" si="19"/>
        <v>18.813198143637965</v>
      </c>
      <c r="K97" s="16">
        <f t="shared" si="29"/>
        <v>0.39462367163964629</v>
      </c>
      <c r="L97" s="16">
        <f t="shared" si="30"/>
        <v>0</v>
      </c>
      <c r="M97" s="16">
        <f t="shared" si="31"/>
        <v>11.39322996669833</v>
      </c>
      <c r="N97" s="16">
        <f t="shared" si="32"/>
        <v>0.59719403847966723</v>
      </c>
      <c r="O97" s="16">
        <f t="shared" si="33"/>
        <v>0.59719403847966723</v>
      </c>
      <c r="P97" s="16">
        <f>'App MESURE'!T93</f>
        <v>6.9580635240396649E-2</v>
      </c>
      <c r="Q97" s="84">
        <v>14.284338416666666</v>
      </c>
      <c r="R97" s="78">
        <f t="shared" si="25"/>
        <v>0.2783759032777251</v>
      </c>
    </row>
    <row r="98" spans="1:18" s="1" customFormat="1" x14ac:dyDescent="0.2">
      <c r="A98" s="17">
        <v>35916</v>
      </c>
      <c r="B98" s="1">
        <f t="shared" si="36"/>
        <v>5</v>
      </c>
      <c r="C98" s="47"/>
      <c r="D98" s="47"/>
      <c r="E98" s="47">
        <v>20.202380949999998</v>
      </c>
      <c r="F98" s="51">
        <v>18.713333330000001</v>
      </c>
      <c r="G98" s="16">
        <f t="shared" si="37"/>
        <v>0</v>
      </c>
      <c r="H98" s="16">
        <f t="shared" si="38"/>
        <v>18.713333330000001</v>
      </c>
      <c r="I98" s="23">
        <f t="shared" si="28"/>
        <v>19.107957001639647</v>
      </c>
      <c r="J98" s="16">
        <f t="shared" si="19"/>
        <v>18.822296946422338</v>
      </c>
      <c r="K98" s="16">
        <f t="shared" si="29"/>
        <v>0.28566005521730986</v>
      </c>
      <c r="L98" s="16">
        <f t="shared" si="30"/>
        <v>0</v>
      </c>
      <c r="M98" s="16">
        <f t="shared" si="31"/>
        <v>10.796035928218663</v>
      </c>
      <c r="N98" s="16">
        <f t="shared" si="32"/>
        <v>0.56589117523209898</v>
      </c>
      <c r="O98" s="16">
        <f t="shared" si="33"/>
        <v>0.56589117523209898</v>
      </c>
      <c r="P98" s="16">
        <f>'App MESURE'!T94</f>
        <v>0.13681585580976868</v>
      </c>
      <c r="Q98" s="84">
        <v>16.548222677419353</v>
      </c>
      <c r="R98" s="78">
        <f t="shared" si="25"/>
        <v>0.18410562973737477</v>
      </c>
    </row>
    <row r="99" spans="1:18" s="1" customFormat="1" x14ac:dyDescent="0.2">
      <c r="A99" s="17">
        <v>35947</v>
      </c>
      <c r="B99" s="1">
        <f t="shared" si="36"/>
        <v>6</v>
      </c>
      <c r="C99" s="47"/>
      <c r="D99" s="47"/>
      <c r="E99" s="47">
        <v>20.34047619</v>
      </c>
      <c r="F99" s="51">
        <v>13.62</v>
      </c>
      <c r="G99" s="16">
        <f t="shared" si="37"/>
        <v>0</v>
      </c>
      <c r="H99" s="16">
        <f t="shared" si="38"/>
        <v>13.62</v>
      </c>
      <c r="I99" s="23">
        <f t="shared" si="28"/>
        <v>13.905660055217309</v>
      </c>
      <c r="J99" s="16">
        <f t="shared" si="19"/>
        <v>13.856669802582626</v>
      </c>
      <c r="K99" s="16">
        <f t="shared" si="29"/>
        <v>4.8990252634682818E-2</v>
      </c>
      <c r="L99" s="16">
        <f t="shared" si="30"/>
        <v>0</v>
      </c>
      <c r="M99" s="16">
        <f t="shared" si="31"/>
        <v>10.230144752986563</v>
      </c>
      <c r="N99" s="16">
        <f t="shared" si="32"/>
        <v>0.53622910071375263</v>
      </c>
      <c r="O99" s="16">
        <f t="shared" si="33"/>
        <v>0.53622910071375263</v>
      </c>
      <c r="P99" s="16">
        <f>'App MESURE'!T95</f>
        <v>2.9969187463092179E-3</v>
      </c>
      <c r="Q99" s="84">
        <v>22.398955366666666</v>
      </c>
      <c r="R99" s="78">
        <f t="shared" si="25"/>
        <v>0.28433655988576062</v>
      </c>
    </row>
    <row r="100" spans="1:18" s="1" customFormat="1" x14ac:dyDescent="0.2">
      <c r="A100" s="17">
        <v>35977</v>
      </c>
      <c r="B100" s="1">
        <f t="shared" si="36"/>
        <v>7</v>
      </c>
      <c r="C100" s="47"/>
      <c r="D100" s="47"/>
      <c r="E100" s="47">
        <v>0.8</v>
      </c>
      <c r="F100" s="51">
        <v>0.56000000000000005</v>
      </c>
      <c r="G100" s="16">
        <f t="shared" si="37"/>
        <v>0</v>
      </c>
      <c r="H100" s="16">
        <f t="shared" si="38"/>
        <v>0.56000000000000005</v>
      </c>
      <c r="I100" s="23">
        <f t="shared" si="28"/>
        <v>0.60899025263468287</v>
      </c>
      <c r="J100" s="16">
        <f t="shared" si="19"/>
        <v>0.60898719650663169</v>
      </c>
      <c r="K100" s="16">
        <f t="shared" si="29"/>
        <v>3.0561280511820499E-6</v>
      </c>
      <c r="L100" s="16">
        <f t="shared" si="30"/>
        <v>0</v>
      </c>
      <c r="M100" s="16">
        <f t="shared" si="31"/>
        <v>9.6939156522728105</v>
      </c>
      <c r="N100" s="16">
        <f t="shared" si="32"/>
        <v>0.50812181040700155</v>
      </c>
      <c r="O100" s="16">
        <f t="shared" si="33"/>
        <v>0.50812181040700155</v>
      </c>
      <c r="P100" s="16">
        <f>'App MESURE'!T96</f>
        <v>0</v>
      </c>
      <c r="Q100" s="84">
        <v>24.55601641935484</v>
      </c>
      <c r="R100" s="78">
        <f t="shared" si="25"/>
        <v>0.25818777421128886</v>
      </c>
    </row>
    <row r="101" spans="1:18" s="1" customFormat="1" ht="13.5" thickBot="1" x14ac:dyDescent="0.25">
      <c r="A101" s="17">
        <v>36008</v>
      </c>
      <c r="B101" s="4">
        <f t="shared" si="36"/>
        <v>8</v>
      </c>
      <c r="C101" s="48"/>
      <c r="D101" s="48"/>
      <c r="E101" s="48">
        <v>2.8547619050000002</v>
      </c>
      <c r="F101" s="58">
        <v>2.246666667</v>
      </c>
      <c r="G101" s="25">
        <f t="shared" si="37"/>
        <v>0</v>
      </c>
      <c r="H101" s="25">
        <f t="shared" si="38"/>
        <v>2.246666667</v>
      </c>
      <c r="I101" s="24">
        <f t="shared" si="28"/>
        <v>2.246669723128051</v>
      </c>
      <c r="J101" s="25">
        <f t="shared" si="19"/>
        <v>2.2465297134638123</v>
      </c>
      <c r="K101" s="25">
        <f t="shared" si="29"/>
        <v>1.4000966423877159E-4</v>
      </c>
      <c r="L101" s="25">
        <f t="shared" si="30"/>
        <v>0</v>
      </c>
      <c r="M101" s="25">
        <f t="shared" si="31"/>
        <v>9.1857938418658094</v>
      </c>
      <c r="N101" s="25">
        <f t="shared" si="32"/>
        <v>0.48148780785605561</v>
      </c>
      <c r="O101" s="25">
        <f t="shared" si="33"/>
        <v>0.48148780785605561</v>
      </c>
      <c r="P101" s="25">
        <f>'App MESURE'!T97</f>
        <v>0</v>
      </c>
      <c r="Q101" s="85">
        <v>25.213311903225808</v>
      </c>
      <c r="R101" s="79">
        <f t="shared" si="25"/>
        <v>0.23183050911402991</v>
      </c>
    </row>
    <row r="102" spans="1:18" s="1" customFormat="1" x14ac:dyDescent="0.2">
      <c r="A102" s="17">
        <v>36039</v>
      </c>
      <c r="B102" s="1">
        <f t="shared" si="36"/>
        <v>9</v>
      </c>
      <c r="C102" s="47"/>
      <c r="D102" s="47"/>
      <c r="E102" s="47">
        <v>20.319047619999999</v>
      </c>
      <c r="F102" s="51">
        <v>15.98666667</v>
      </c>
      <c r="G102" s="16">
        <f t="shared" si="37"/>
        <v>0</v>
      </c>
      <c r="H102" s="16">
        <f t="shared" si="38"/>
        <v>15.98666667</v>
      </c>
      <c r="I102" s="23">
        <f t="shared" si="28"/>
        <v>15.986806679664239</v>
      </c>
      <c r="J102" s="16">
        <f t="shared" si="19"/>
        <v>15.906220933832127</v>
      </c>
      <c r="K102" s="16">
        <f t="shared" si="29"/>
        <v>8.0585745832111755E-2</v>
      </c>
      <c r="L102" s="16">
        <f t="shared" si="30"/>
        <v>0</v>
      </c>
      <c r="M102" s="16">
        <f t="shared" si="31"/>
        <v>8.704306034009754</v>
      </c>
      <c r="N102" s="16">
        <f t="shared" si="32"/>
        <v>0.45624986836982162</v>
      </c>
      <c r="O102" s="16">
        <f t="shared" si="33"/>
        <v>0.45624986836982162</v>
      </c>
      <c r="P102" s="16">
        <f>'App MESURE'!T98</f>
        <v>0</v>
      </c>
      <c r="Q102" s="84">
        <v>21.820969733333332</v>
      </c>
      <c r="R102" s="78">
        <f t="shared" si="25"/>
        <v>0.20816394238747957</v>
      </c>
    </row>
    <row r="103" spans="1:18" s="1" customFormat="1" x14ac:dyDescent="0.2">
      <c r="A103" s="17">
        <v>36069</v>
      </c>
      <c r="B103" s="1">
        <f t="shared" si="36"/>
        <v>10</v>
      </c>
      <c r="C103" s="47"/>
      <c r="D103" s="47"/>
      <c r="E103" s="47">
        <v>5.3833333330000004</v>
      </c>
      <c r="F103" s="51">
        <v>6.1866666669999999</v>
      </c>
      <c r="G103" s="16">
        <f t="shared" si="37"/>
        <v>0</v>
      </c>
      <c r="H103" s="16">
        <f t="shared" si="38"/>
        <v>6.1866666669999999</v>
      </c>
      <c r="I103" s="23">
        <f t="shared" si="28"/>
        <v>6.2672524128321117</v>
      </c>
      <c r="J103" s="16">
        <f t="shared" si="19"/>
        <v>6.2593490261941405</v>
      </c>
      <c r="K103" s="16">
        <f t="shared" si="29"/>
        <v>7.9033866379711881E-3</v>
      </c>
      <c r="L103" s="16">
        <f t="shared" si="30"/>
        <v>0</v>
      </c>
      <c r="M103" s="16">
        <f t="shared" si="31"/>
        <v>8.248056165639932</v>
      </c>
      <c r="N103" s="16">
        <f t="shared" si="32"/>
        <v>0.43233481511064914</v>
      </c>
      <c r="O103" s="16">
        <f t="shared" si="33"/>
        <v>0.43233481511064914</v>
      </c>
      <c r="P103" s="16">
        <f>'App MESURE'!T99</f>
        <v>0</v>
      </c>
      <c r="Q103" s="84">
        <v>18.419276096774198</v>
      </c>
      <c r="R103" s="78">
        <f t="shared" si="25"/>
        <v>0.18691339235675919</v>
      </c>
    </row>
    <row r="104" spans="1:18" s="1" customFormat="1" x14ac:dyDescent="0.2">
      <c r="A104" s="17">
        <v>36100</v>
      </c>
      <c r="B104" s="1">
        <f t="shared" si="36"/>
        <v>11</v>
      </c>
      <c r="C104" s="47"/>
      <c r="D104" s="47"/>
      <c r="E104" s="47">
        <v>0.55238095200000004</v>
      </c>
      <c r="F104" s="51">
        <v>0.47333333300000002</v>
      </c>
      <c r="G104" s="16">
        <f t="shared" si="37"/>
        <v>0</v>
      </c>
      <c r="H104" s="16">
        <f t="shared" si="38"/>
        <v>0.47333333300000002</v>
      </c>
      <c r="I104" s="23">
        <f t="shared" si="28"/>
        <v>0.48123671963797121</v>
      </c>
      <c r="J104" s="16">
        <f t="shared" si="19"/>
        <v>0.48123157286175733</v>
      </c>
      <c r="K104" s="16">
        <f t="shared" si="29"/>
        <v>5.1467762138823758E-6</v>
      </c>
      <c r="L104" s="16">
        <f t="shared" si="30"/>
        <v>0</v>
      </c>
      <c r="M104" s="16">
        <f t="shared" si="31"/>
        <v>7.8157213505292829</v>
      </c>
      <c r="N104" s="16">
        <f t="shared" si="32"/>
        <v>0.40967330691973625</v>
      </c>
      <c r="O104" s="16">
        <f t="shared" si="33"/>
        <v>0.40967330691973625</v>
      </c>
      <c r="P104" s="16">
        <f>'App MESURE'!T100</f>
        <v>0</v>
      </c>
      <c r="Q104" s="84">
        <v>15.851752866666667</v>
      </c>
      <c r="R104" s="78">
        <f t="shared" si="25"/>
        <v>0.16783221840255241</v>
      </c>
    </row>
    <row r="105" spans="1:18" s="1" customFormat="1" x14ac:dyDescent="0.2">
      <c r="A105" s="17">
        <v>36130</v>
      </c>
      <c r="B105" s="1">
        <f t="shared" si="36"/>
        <v>12</v>
      </c>
      <c r="C105" s="47"/>
      <c r="D105" s="47"/>
      <c r="E105" s="47">
        <v>60.27857143</v>
      </c>
      <c r="F105" s="51">
        <v>61.66</v>
      </c>
      <c r="G105" s="16">
        <f t="shared" si="37"/>
        <v>9.057228429609894E-2</v>
      </c>
      <c r="H105" s="16">
        <f t="shared" si="38"/>
        <v>61.569427715703895</v>
      </c>
      <c r="I105" s="23">
        <f t="shared" si="28"/>
        <v>61.569432862480106</v>
      </c>
      <c r="J105" s="16">
        <f t="shared" si="19"/>
        <v>47.153616316889938</v>
      </c>
      <c r="K105" s="16">
        <f t="shared" si="29"/>
        <v>14.415816545590168</v>
      </c>
      <c r="L105" s="16">
        <f t="shared" si="30"/>
        <v>0</v>
      </c>
      <c r="M105" s="16">
        <f t="shared" si="31"/>
        <v>7.4060480436095464</v>
      </c>
      <c r="N105" s="16">
        <f t="shared" si="32"/>
        <v>0.38819963726399975</v>
      </c>
      <c r="O105" s="16">
        <f t="shared" si="33"/>
        <v>0.47877192156009868</v>
      </c>
      <c r="P105" s="16">
        <f>'App MESURE'!T101</f>
        <v>0</v>
      </c>
      <c r="Q105" s="84">
        <v>10.755302145161293</v>
      </c>
      <c r="R105" s="78">
        <f t="shared" si="25"/>
        <v>0.22922255287434928</v>
      </c>
    </row>
    <row r="106" spans="1:18" s="1" customFormat="1" x14ac:dyDescent="0.2">
      <c r="A106" s="17">
        <v>36161</v>
      </c>
      <c r="B106" s="1">
        <f t="shared" si="36"/>
        <v>1</v>
      </c>
      <c r="C106" s="47"/>
      <c r="D106" s="47"/>
      <c r="E106" s="47">
        <v>82.295238100000006</v>
      </c>
      <c r="F106" s="51">
        <v>71.813333330000006</v>
      </c>
      <c r="G106" s="16">
        <f t="shared" si="37"/>
        <v>0.29363895089609915</v>
      </c>
      <c r="H106" s="16">
        <f t="shared" si="38"/>
        <v>71.51969437910391</v>
      </c>
      <c r="I106" s="23">
        <f t="shared" si="28"/>
        <v>85.935510924694086</v>
      </c>
      <c r="J106" s="16">
        <f t="shared" si="19"/>
        <v>55.119537422772041</v>
      </c>
      <c r="K106" s="16">
        <f t="shared" si="29"/>
        <v>30.815973501922045</v>
      </c>
      <c r="L106" s="16">
        <f t="shared" si="30"/>
        <v>0.60041388649945204</v>
      </c>
      <c r="M106" s="16">
        <f t="shared" si="31"/>
        <v>7.6182622928449977</v>
      </c>
      <c r="N106" s="16">
        <f t="shared" si="32"/>
        <v>0.3993231803588273</v>
      </c>
      <c r="O106" s="16">
        <f t="shared" si="33"/>
        <v>0.69296213125492645</v>
      </c>
      <c r="P106" s="16">
        <f>'App MESURE'!T102</f>
        <v>0</v>
      </c>
      <c r="Q106" s="84">
        <v>10.449381158064517</v>
      </c>
      <c r="R106" s="78">
        <f t="shared" si="25"/>
        <v>0.48019651535336993</v>
      </c>
    </row>
    <row r="107" spans="1:18" s="1" customFormat="1" x14ac:dyDescent="0.2">
      <c r="A107" s="17">
        <v>36192</v>
      </c>
      <c r="B107" s="1">
        <f t="shared" si="36"/>
        <v>2</v>
      </c>
      <c r="C107" s="47"/>
      <c r="D107" s="47"/>
      <c r="E107" s="47">
        <v>52.952380949999998</v>
      </c>
      <c r="F107" s="51">
        <v>39.56</v>
      </c>
      <c r="G107" s="16">
        <f t="shared" si="37"/>
        <v>0</v>
      </c>
      <c r="H107" s="16">
        <f t="shared" si="38"/>
        <v>39.56</v>
      </c>
      <c r="I107" s="23">
        <f t="shared" si="28"/>
        <v>69.775559615422594</v>
      </c>
      <c r="J107" s="16">
        <f t="shared" si="19"/>
        <v>49.041719007247558</v>
      </c>
      <c r="K107" s="16">
        <f t="shared" si="29"/>
        <v>20.733840608175036</v>
      </c>
      <c r="L107" s="16">
        <f t="shared" si="30"/>
        <v>0.18924284586724255</v>
      </c>
      <c r="M107" s="16">
        <f t="shared" si="31"/>
        <v>7.4081819583534125</v>
      </c>
      <c r="N107" s="16">
        <f t="shared" si="32"/>
        <v>0.38831148975599594</v>
      </c>
      <c r="O107" s="16">
        <f t="shared" si="33"/>
        <v>0.38831148975599594</v>
      </c>
      <c r="P107" s="16">
        <f>'App MESURE'!T103</f>
        <v>0</v>
      </c>
      <c r="Q107" s="84">
        <v>9.8316520500000006</v>
      </c>
      <c r="R107" s="78">
        <f t="shared" si="25"/>
        <v>0.15078581307652095</v>
      </c>
    </row>
    <row r="108" spans="1:18" s="1" customFormat="1" x14ac:dyDescent="0.2">
      <c r="A108" s="17">
        <v>36220</v>
      </c>
      <c r="B108" s="1">
        <f t="shared" si="36"/>
        <v>3</v>
      </c>
      <c r="C108" s="47"/>
      <c r="D108" s="47"/>
      <c r="E108" s="47">
        <v>35.397619050000003</v>
      </c>
      <c r="F108" s="51">
        <v>29.493333329999999</v>
      </c>
      <c r="G108" s="16">
        <f t="shared" si="37"/>
        <v>0</v>
      </c>
      <c r="H108" s="16">
        <f t="shared" si="38"/>
        <v>29.493333329999999</v>
      </c>
      <c r="I108" s="23">
        <f t="shared" si="28"/>
        <v>50.037931092307794</v>
      </c>
      <c r="J108" s="16">
        <f t="shared" si="19"/>
        <v>43.333992691348598</v>
      </c>
      <c r="K108" s="16">
        <f t="shared" si="29"/>
        <v>6.7039384009591956</v>
      </c>
      <c r="L108" s="16">
        <f t="shared" si="30"/>
        <v>0</v>
      </c>
      <c r="M108" s="16">
        <f t="shared" si="31"/>
        <v>7.0198704685974169</v>
      </c>
      <c r="N108" s="16">
        <f t="shared" si="32"/>
        <v>0.36795753328945746</v>
      </c>
      <c r="O108" s="16">
        <f t="shared" si="33"/>
        <v>0.36795753328945746</v>
      </c>
      <c r="P108" s="16">
        <f>'App MESURE'!T104</f>
        <v>0</v>
      </c>
      <c r="Q108" s="84">
        <v>13.216459258064518</v>
      </c>
      <c r="R108" s="78">
        <f t="shared" si="25"/>
        <v>0.13539274630446219</v>
      </c>
    </row>
    <row r="109" spans="1:18" s="1" customFormat="1" x14ac:dyDescent="0.2">
      <c r="A109" s="17">
        <v>36251</v>
      </c>
      <c r="B109" s="1">
        <f t="shared" si="36"/>
        <v>4</v>
      </c>
      <c r="C109" s="47"/>
      <c r="D109" s="47"/>
      <c r="E109" s="47">
        <v>6.5785714290000001</v>
      </c>
      <c r="F109" s="51">
        <v>3.1066666669999998</v>
      </c>
      <c r="G109" s="16">
        <f t="shared" si="37"/>
        <v>0</v>
      </c>
      <c r="H109" s="16">
        <f t="shared" si="38"/>
        <v>3.1066666669999998</v>
      </c>
      <c r="I109" s="23">
        <f t="shared" si="28"/>
        <v>9.8106050679591945</v>
      </c>
      <c r="J109" s="16">
        <f t="shared" si="19"/>
        <v>9.7720555026455003</v>
      </c>
      <c r="K109" s="16">
        <f t="shared" si="29"/>
        <v>3.8549565313694245E-2</v>
      </c>
      <c r="L109" s="16">
        <f t="shared" si="30"/>
        <v>0</v>
      </c>
      <c r="M109" s="16">
        <f t="shared" si="31"/>
        <v>6.6519129353079594</v>
      </c>
      <c r="N109" s="16">
        <f t="shared" si="32"/>
        <v>0.34867046141111924</v>
      </c>
      <c r="O109" s="16">
        <f t="shared" si="33"/>
        <v>0.34867046141111924</v>
      </c>
      <c r="P109" s="16">
        <f>'App MESURE'!T105</f>
        <v>0</v>
      </c>
      <c r="Q109" s="84">
        <v>16.687986300000002</v>
      </c>
      <c r="R109" s="78">
        <f t="shared" si="25"/>
        <v>0.12157109066064278</v>
      </c>
    </row>
    <row r="110" spans="1:18" s="1" customFormat="1" x14ac:dyDescent="0.2">
      <c r="A110" s="17">
        <v>36281</v>
      </c>
      <c r="B110" s="1">
        <f t="shared" si="36"/>
        <v>5</v>
      </c>
      <c r="C110" s="47"/>
      <c r="D110" s="47"/>
      <c r="E110" s="47">
        <v>13.69047619</v>
      </c>
      <c r="F110" s="51">
        <v>15.64</v>
      </c>
      <c r="G110" s="16">
        <f t="shared" si="37"/>
        <v>0</v>
      </c>
      <c r="H110" s="16">
        <f t="shared" si="38"/>
        <v>15.64</v>
      </c>
      <c r="I110" s="23">
        <f t="shared" si="28"/>
        <v>15.678549565313695</v>
      </c>
      <c r="J110" s="16">
        <f t="shared" si="19"/>
        <v>15.57141187585855</v>
      </c>
      <c r="K110" s="16">
        <f t="shared" si="29"/>
        <v>0.10713768945514524</v>
      </c>
      <c r="L110" s="16">
        <f t="shared" si="30"/>
        <v>0</v>
      </c>
      <c r="M110" s="16">
        <f t="shared" si="31"/>
        <v>6.30324247389684</v>
      </c>
      <c r="N110" s="16">
        <f t="shared" si="32"/>
        <v>0.33039435169005682</v>
      </c>
      <c r="O110" s="16">
        <f t="shared" si="33"/>
        <v>0.33039435169005682</v>
      </c>
      <c r="P110" s="16">
        <f>'App MESURE'!T106</f>
        <v>0</v>
      </c>
      <c r="Q110" s="84">
        <v>19.377409774193545</v>
      </c>
      <c r="R110" s="78">
        <f t="shared" si="25"/>
        <v>0.10916042762869295</v>
      </c>
    </row>
    <row r="111" spans="1:18" s="1" customFormat="1" x14ac:dyDescent="0.2">
      <c r="A111" s="17">
        <v>36312</v>
      </c>
      <c r="B111" s="1">
        <f t="shared" si="36"/>
        <v>6</v>
      </c>
      <c r="C111" s="47"/>
      <c r="D111" s="47"/>
      <c r="E111" s="47">
        <v>9.7619048E-2</v>
      </c>
      <c r="F111" s="51">
        <v>0.133333333</v>
      </c>
      <c r="G111" s="16">
        <f t="shared" si="37"/>
        <v>0</v>
      </c>
      <c r="H111" s="16">
        <f t="shared" si="38"/>
        <v>0.133333333</v>
      </c>
      <c r="I111" s="23">
        <f t="shared" si="28"/>
        <v>0.24047102245514523</v>
      </c>
      <c r="J111" s="16">
        <f t="shared" si="19"/>
        <v>0.24047073102014749</v>
      </c>
      <c r="K111" s="16">
        <f t="shared" si="29"/>
        <v>2.9143499774564319E-7</v>
      </c>
      <c r="L111" s="16">
        <f t="shared" si="30"/>
        <v>0</v>
      </c>
      <c r="M111" s="16">
        <f t="shared" si="31"/>
        <v>5.9728481222067833</v>
      </c>
      <c r="N111" s="16">
        <f t="shared" si="32"/>
        <v>0.31307621295737265</v>
      </c>
      <c r="O111" s="16">
        <f t="shared" si="33"/>
        <v>0.31307621295737265</v>
      </c>
      <c r="P111" s="16">
        <f>'App MESURE'!T107</f>
        <v>0</v>
      </c>
      <c r="Q111" s="84">
        <v>21.444857666666667</v>
      </c>
      <c r="R111" s="78">
        <f t="shared" si="25"/>
        <v>9.8016715119730147E-2</v>
      </c>
    </row>
    <row r="112" spans="1:18" s="1" customFormat="1" x14ac:dyDescent="0.2">
      <c r="A112" s="17">
        <v>36342</v>
      </c>
      <c r="B112" s="1">
        <f t="shared" si="36"/>
        <v>7</v>
      </c>
      <c r="C112" s="47"/>
      <c r="D112" s="47"/>
      <c r="E112" s="47">
        <v>0.83571428599999997</v>
      </c>
      <c r="F112" s="51">
        <v>0.77333333299999996</v>
      </c>
      <c r="G112" s="16">
        <f t="shared" si="37"/>
        <v>0</v>
      </c>
      <c r="H112" s="16">
        <f t="shared" si="38"/>
        <v>0.77333333299999996</v>
      </c>
      <c r="I112" s="23">
        <f t="shared" si="28"/>
        <v>0.77333362443499776</v>
      </c>
      <c r="J112" s="16">
        <f t="shared" si="19"/>
        <v>0.77332696460076633</v>
      </c>
      <c r="K112" s="16">
        <f t="shared" si="29"/>
        <v>6.6598342314261316E-6</v>
      </c>
      <c r="L112" s="16">
        <f t="shared" si="30"/>
        <v>0</v>
      </c>
      <c r="M112" s="16">
        <f t="shared" si="31"/>
        <v>5.659771909249411</v>
      </c>
      <c r="N112" s="16">
        <f t="shared" si="32"/>
        <v>0.29666583165949428</v>
      </c>
      <c r="O112" s="16">
        <f t="shared" si="33"/>
        <v>0.29666583165949428</v>
      </c>
      <c r="P112" s="16">
        <f>'App MESURE'!T108</f>
        <v>0</v>
      </c>
      <c r="Q112" s="84">
        <v>24.110777838709687</v>
      </c>
      <c r="R112" s="78">
        <f t="shared" si="25"/>
        <v>8.8010615674219403E-2</v>
      </c>
    </row>
    <row r="113" spans="1:18" s="1" customFormat="1" ht="13.5" thickBot="1" x14ac:dyDescent="0.25">
      <c r="A113" s="17">
        <v>36373</v>
      </c>
      <c r="B113" s="4">
        <f t="shared" si="36"/>
        <v>8</v>
      </c>
      <c r="C113" s="48"/>
      <c r="D113" s="48"/>
      <c r="E113" s="48">
        <v>1.588095238</v>
      </c>
      <c r="F113" s="58">
        <v>2.58</v>
      </c>
      <c r="G113" s="25">
        <f t="shared" si="37"/>
        <v>0</v>
      </c>
      <c r="H113" s="25">
        <f t="shared" si="38"/>
        <v>2.58</v>
      </c>
      <c r="I113" s="24">
        <f t="shared" si="28"/>
        <v>2.5800066598342317</v>
      </c>
      <c r="J113" s="25">
        <f t="shared" si="19"/>
        <v>2.5797615302925849</v>
      </c>
      <c r="K113" s="25">
        <f t="shared" si="29"/>
        <v>2.4512954164679357E-4</v>
      </c>
      <c r="L113" s="25">
        <f t="shared" si="30"/>
        <v>0</v>
      </c>
      <c r="M113" s="25">
        <f t="shared" si="31"/>
        <v>5.3631060775899169</v>
      </c>
      <c r="N113" s="25">
        <f t="shared" si="32"/>
        <v>0.28111562626510567</v>
      </c>
      <c r="O113" s="25">
        <f t="shared" si="33"/>
        <v>0.28111562626510567</v>
      </c>
      <c r="P113" s="25">
        <f>'App MESURE'!T109</f>
        <v>0</v>
      </c>
      <c r="Q113" s="85">
        <v>24.172876225806451</v>
      </c>
      <c r="R113" s="79">
        <f t="shared" si="25"/>
        <v>7.9025995330422566E-2</v>
      </c>
    </row>
    <row r="114" spans="1:18" s="1" customFormat="1" x14ac:dyDescent="0.2">
      <c r="A114" s="17">
        <v>36404</v>
      </c>
      <c r="B114" s="1">
        <f t="shared" si="36"/>
        <v>9</v>
      </c>
      <c r="C114" s="47"/>
      <c r="D114" s="47"/>
      <c r="E114" s="47">
        <v>11.38809524</v>
      </c>
      <c r="F114" s="51">
        <v>10.06666667</v>
      </c>
      <c r="G114" s="16">
        <f t="shared" si="37"/>
        <v>0</v>
      </c>
      <c r="H114" s="16">
        <f t="shared" si="38"/>
        <v>10.06666667</v>
      </c>
      <c r="I114" s="23">
        <f t="shared" si="28"/>
        <v>10.066911799541646</v>
      </c>
      <c r="J114" s="16">
        <f t="shared" si="19"/>
        <v>10.044042061418301</v>
      </c>
      <c r="K114" s="16">
        <f t="shared" si="29"/>
        <v>2.2869738123345584E-2</v>
      </c>
      <c r="L114" s="16">
        <f t="shared" si="30"/>
        <v>0</v>
      </c>
      <c r="M114" s="16">
        <f t="shared" si="31"/>
        <v>5.0819904513248115</v>
      </c>
      <c r="N114" s="16">
        <f t="shared" si="32"/>
        <v>0.26638050930356771</v>
      </c>
      <c r="O114" s="16">
        <f t="shared" si="33"/>
        <v>0.26638050930356771</v>
      </c>
      <c r="P114" s="16">
        <f>'App MESURE'!T110</f>
        <v>0</v>
      </c>
      <c r="Q114" s="84">
        <v>20.945216900000002</v>
      </c>
      <c r="R114" s="78">
        <f t="shared" si="25"/>
        <v>7.0958575736828122E-2</v>
      </c>
    </row>
    <row r="115" spans="1:18" s="1" customFormat="1" x14ac:dyDescent="0.2">
      <c r="A115" s="17">
        <v>36434</v>
      </c>
      <c r="B115" s="1">
        <f t="shared" si="36"/>
        <v>10</v>
      </c>
      <c r="C115" s="47"/>
      <c r="D115" s="47"/>
      <c r="E115" s="47">
        <v>64.7</v>
      </c>
      <c r="F115" s="51">
        <v>78.62</v>
      </c>
      <c r="G115" s="16">
        <f t="shared" si="37"/>
        <v>0.42977228429609915</v>
      </c>
      <c r="H115" s="16">
        <f t="shared" si="38"/>
        <v>78.190227715703912</v>
      </c>
      <c r="I115" s="23">
        <f t="shared" si="28"/>
        <v>78.21309745382726</v>
      </c>
      <c r="J115" s="16">
        <f t="shared" si="19"/>
        <v>67.013087468593142</v>
      </c>
      <c r="K115" s="16">
        <f t="shared" si="29"/>
        <v>11.200009985234118</v>
      </c>
      <c r="L115" s="16">
        <f t="shared" si="30"/>
        <v>0</v>
      </c>
      <c r="M115" s="16">
        <f t="shared" si="31"/>
        <v>4.8156099420212435</v>
      </c>
      <c r="N115" s="16">
        <f t="shared" si="32"/>
        <v>0.25241775663481164</v>
      </c>
      <c r="O115" s="16">
        <f t="shared" si="33"/>
        <v>0.68219004093091073</v>
      </c>
      <c r="P115" s="16">
        <f>'App MESURE'!T111</f>
        <v>0</v>
      </c>
      <c r="Q115" s="84">
        <v>19.005730258064517</v>
      </c>
      <c r="R115" s="78">
        <f t="shared" si="25"/>
        <v>0.46538325194531766</v>
      </c>
    </row>
    <row r="116" spans="1:18" s="1" customFormat="1" x14ac:dyDescent="0.2">
      <c r="A116" s="17">
        <v>36465</v>
      </c>
      <c r="B116" s="1">
        <f t="shared" si="36"/>
        <v>11</v>
      </c>
      <c r="C116" s="47"/>
      <c r="D116" s="47"/>
      <c r="E116" s="47">
        <v>35.98809524</v>
      </c>
      <c r="F116" s="51">
        <v>30.44</v>
      </c>
      <c r="G116" s="16">
        <f t="shared" si="37"/>
        <v>0</v>
      </c>
      <c r="H116" s="16">
        <f t="shared" si="38"/>
        <v>30.44</v>
      </c>
      <c r="I116" s="23">
        <f t="shared" si="28"/>
        <v>41.640009985234116</v>
      </c>
      <c r="J116" s="16">
        <f t="shared" si="19"/>
        <v>37.78115953386984</v>
      </c>
      <c r="K116" s="16">
        <f t="shared" si="29"/>
        <v>3.8588504513642761</v>
      </c>
      <c r="L116" s="16">
        <f t="shared" si="30"/>
        <v>0</v>
      </c>
      <c r="M116" s="16">
        <f t="shared" si="31"/>
        <v>4.5631921853864315</v>
      </c>
      <c r="N116" s="16">
        <f t="shared" si="32"/>
        <v>0.23918688357165649</v>
      </c>
      <c r="O116" s="16">
        <f t="shared" si="33"/>
        <v>0.23918688357165649</v>
      </c>
      <c r="P116" s="16">
        <f>'App MESURE'!T112</f>
        <v>0</v>
      </c>
      <c r="Q116" s="84">
        <v>13.743002433333336</v>
      </c>
      <c r="R116" s="78">
        <f t="shared" si="25"/>
        <v>5.7210365272721157E-2</v>
      </c>
    </row>
    <row r="117" spans="1:18" s="1" customFormat="1" x14ac:dyDescent="0.2">
      <c r="A117" s="17">
        <v>36495</v>
      </c>
      <c r="B117" s="1">
        <f t="shared" si="36"/>
        <v>12</v>
      </c>
      <c r="C117" s="47"/>
      <c r="D117" s="47"/>
      <c r="E117" s="47">
        <v>37.364285709999997</v>
      </c>
      <c r="F117" s="51">
        <v>39.713333329999998</v>
      </c>
      <c r="G117" s="16">
        <f t="shared" si="37"/>
        <v>0</v>
      </c>
      <c r="H117" s="16">
        <f t="shared" si="38"/>
        <v>39.713333329999998</v>
      </c>
      <c r="I117" s="23">
        <f t="shared" si="28"/>
        <v>43.572183781364274</v>
      </c>
      <c r="J117" s="16">
        <f t="shared" si="19"/>
        <v>37.543545682740231</v>
      </c>
      <c r="K117" s="16">
        <f t="shared" si="29"/>
        <v>6.0286380986240431</v>
      </c>
      <c r="L117" s="16">
        <f t="shared" si="30"/>
        <v>0</v>
      </c>
      <c r="M117" s="16">
        <f t="shared" si="31"/>
        <v>4.3240053018147746</v>
      </c>
      <c r="N117" s="16">
        <f t="shared" si="32"/>
        <v>0.22664952749536921</v>
      </c>
      <c r="O117" s="16">
        <f t="shared" si="33"/>
        <v>0.22664952749536921</v>
      </c>
      <c r="P117" s="16">
        <f>'App MESURE'!T113</f>
        <v>0</v>
      </c>
      <c r="Q117" s="84">
        <v>10.885016593548388</v>
      </c>
      <c r="R117" s="78">
        <f t="shared" si="25"/>
        <v>5.1370008313874123E-2</v>
      </c>
    </row>
    <row r="118" spans="1:18" s="1" customFormat="1" x14ac:dyDescent="0.2">
      <c r="A118" s="17">
        <v>36526</v>
      </c>
      <c r="B118" s="1">
        <f t="shared" si="36"/>
        <v>1</v>
      </c>
      <c r="C118" s="47"/>
      <c r="D118" s="47"/>
      <c r="E118" s="47">
        <v>29.6547619</v>
      </c>
      <c r="F118" s="51">
        <v>44.113333330000003</v>
      </c>
      <c r="G118" s="16">
        <f t="shared" si="37"/>
        <v>0</v>
      </c>
      <c r="H118" s="16">
        <f t="shared" si="38"/>
        <v>44.113333330000003</v>
      </c>
      <c r="I118" s="23">
        <f t="shared" si="28"/>
        <v>50.141971428624046</v>
      </c>
      <c r="J118" s="16">
        <f t="shared" si="19"/>
        <v>40.51448202713452</v>
      </c>
      <c r="K118" s="16">
        <f t="shared" si="29"/>
        <v>9.6274894014895267</v>
      </c>
      <c r="L118" s="16">
        <f t="shared" si="30"/>
        <v>0</v>
      </c>
      <c r="M118" s="16">
        <f t="shared" si="31"/>
        <v>4.0973557743194053</v>
      </c>
      <c r="N118" s="16">
        <f t="shared" si="32"/>
        <v>0.21476933662411513</v>
      </c>
      <c r="O118" s="16">
        <f t="shared" si="33"/>
        <v>0.21476933662411513</v>
      </c>
      <c r="P118" s="16">
        <f>'App MESURE'!T114</f>
        <v>0</v>
      </c>
      <c r="Q118" s="84">
        <v>9.79244104516129</v>
      </c>
      <c r="R118" s="78">
        <f t="shared" si="25"/>
        <v>4.6125867953962479E-2</v>
      </c>
    </row>
    <row r="119" spans="1:18" s="1" customFormat="1" x14ac:dyDescent="0.2">
      <c r="A119" s="17">
        <v>36557</v>
      </c>
      <c r="B119" s="1">
        <f t="shared" si="36"/>
        <v>2</v>
      </c>
      <c r="C119" s="47"/>
      <c r="D119" s="47"/>
      <c r="E119" s="47">
        <v>2.1428571E-2</v>
      </c>
      <c r="F119" s="51">
        <v>6.6666666999999999E-2</v>
      </c>
      <c r="G119" s="16">
        <f t="shared" si="37"/>
        <v>0</v>
      </c>
      <c r="H119" s="16">
        <f t="shared" si="38"/>
        <v>6.6666666999999999E-2</v>
      </c>
      <c r="I119" s="23">
        <f t="shared" si="28"/>
        <v>9.6941560684895265</v>
      </c>
      <c r="J119" s="16">
        <f t="shared" si="19"/>
        <v>9.6427406256051853</v>
      </c>
      <c r="K119" s="16">
        <f t="shared" si="29"/>
        <v>5.1415442884341189E-2</v>
      </c>
      <c r="L119" s="16">
        <f t="shared" si="30"/>
        <v>0</v>
      </c>
      <c r="M119" s="16">
        <f t="shared" si="31"/>
        <v>3.8825864376952901</v>
      </c>
      <c r="N119" s="16">
        <f t="shared" si="32"/>
        <v>0.20351186461178436</v>
      </c>
      <c r="O119" s="16">
        <f t="shared" si="33"/>
        <v>0.20351186461178436</v>
      </c>
      <c r="P119" s="16">
        <f>'App MESURE'!T115</f>
        <v>0</v>
      </c>
      <c r="Q119" s="84">
        <v>14.355229827586207</v>
      </c>
      <c r="R119" s="78">
        <f t="shared" si="25"/>
        <v>4.1417079037765245E-2</v>
      </c>
    </row>
    <row r="120" spans="1:18" s="1" customFormat="1" x14ac:dyDescent="0.2">
      <c r="A120" s="17">
        <v>36586</v>
      </c>
      <c r="B120" s="1">
        <f t="shared" si="36"/>
        <v>3</v>
      </c>
      <c r="C120" s="47"/>
      <c r="D120" s="47"/>
      <c r="E120" s="47">
        <v>1.9238095239999999</v>
      </c>
      <c r="F120" s="51">
        <v>1.06</v>
      </c>
      <c r="G120" s="16">
        <f t="shared" si="37"/>
        <v>0</v>
      </c>
      <c r="H120" s="16">
        <f t="shared" si="38"/>
        <v>1.06</v>
      </c>
      <c r="I120" s="23">
        <f t="shared" si="28"/>
        <v>1.1114154428843412</v>
      </c>
      <c r="J120" s="16">
        <f t="shared" si="19"/>
        <v>1.1113574206818091</v>
      </c>
      <c r="K120" s="16">
        <f t="shared" si="29"/>
        <v>5.8022202532148626E-5</v>
      </c>
      <c r="L120" s="16">
        <f t="shared" si="30"/>
        <v>0</v>
      </c>
      <c r="M120" s="16">
        <f t="shared" si="31"/>
        <v>3.6790745730835059</v>
      </c>
      <c r="N120" s="16">
        <f t="shared" si="32"/>
        <v>0.1928444706715865</v>
      </c>
      <c r="O120" s="16">
        <f t="shared" si="33"/>
        <v>0.1928444706715865</v>
      </c>
      <c r="P120" s="16">
        <f>'App MESURE'!T116</f>
        <v>0</v>
      </c>
      <c r="Q120" s="84">
        <v>16.483213290322585</v>
      </c>
      <c r="R120" s="78">
        <f t="shared" si="25"/>
        <v>3.7188989868604388E-2</v>
      </c>
    </row>
    <row r="121" spans="1:18" s="1" customFormat="1" x14ac:dyDescent="0.2">
      <c r="A121" s="17">
        <v>36617</v>
      </c>
      <c r="B121" s="1">
        <f t="shared" si="36"/>
        <v>4</v>
      </c>
      <c r="C121" s="47"/>
      <c r="D121" s="47"/>
      <c r="E121" s="47">
        <v>68.909523809999996</v>
      </c>
      <c r="F121" s="51">
        <v>63.06</v>
      </c>
      <c r="G121" s="16">
        <f t="shared" si="37"/>
        <v>0.11857228429609906</v>
      </c>
      <c r="H121" s="16">
        <f t="shared" si="38"/>
        <v>62.941427715703902</v>
      </c>
      <c r="I121" s="23">
        <f t="shared" si="28"/>
        <v>62.941485737906433</v>
      </c>
      <c r="J121" s="16">
        <f t="shared" si="19"/>
        <v>52.008003129411279</v>
      </c>
      <c r="K121" s="16">
        <f t="shared" si="29"/>
        <v>10.933482608495154</v>
      </c>
      <c r="L121" s="16">
        <f t="shared" si="30"/>
        <v>0</v>
      </c>
      <c r="M121" s="16">
        <f t="shared" si="31"/>
        <v>3.4862301024119193</v>
      </c>
      <c r="N121" s="16">
        <f t="shared" si="32"/>
        <v>0.18273622493482353</v>
      </c>
      <c r="O121" s="16">
        <f t="shared" si="33"/>
        <v>0.30130850923092256</v>
      </c>
      <c r="P121" s="16">
        <f>'App MESURE'!T117</f>
        <v>0</v>
      </c>
      <c r="Q121" s="84">
        <v>14.135884633333335</v>
      </c>
      <c r="R121" s="78">
        <f t="shared" si="25"/>
        <v>9.0786817734960945E-2</v>
      </c>
    </row>
    <row r="122" spans="1:18" s="1" customFormat="1" x14ac:dyDescent="0.2">
      <c r="A122" s="17">
        <v>36647</v>
      </c>
      <c r="B122" s="1">
        <f t="shared" si="36"/>
        <v>5</v>
      </c>
      <c r="C122" s="47"/>
      <c r="D122" s="47"/>
      <c r="E122" s="47">
        <v>39.928571429999998</v>
      </c>
      <c r="F122" s="51">
        <v>49.68</v>
      </c>
      <c r="G122" s="16">
        <f t="shared" si="37"/>
        <v>0</v>
      </c>
      <c r="H122" s="16">
        <f t="shared" si="38"/>
        <v>49.68</v>
      </c>
      <c r="I122" s="23">
        <f t="shared" si="28"/>
        <v>60.613482608495154</v>
      </c>
      <c r="J122" s="16">
        <f t="shared" si="19"/>
        <v>54.324684644395589</v>
      </c>
      <c r="K122" s="16">
        <f t="shared" si="29"/>
        <v>6.2887979640995653</v>
      </c>
      <c r="L122" s="16">
        <f t="shared" si="30"/>
        <v>0</v>
      </c>
      <c r="M122" s="16">
        <f t="shared" si="31"/>
        <v>3.3034938774770959</v>
      </c>
      <c r="N122" s="16">
        <f t="shared" si="32"/>
        <v>0.17315781877043177</v>
      </c>
      <c r="O122" s="16">
        <f t="shared" si="33"/>
        <v>0.17315781877043177</v>
      </c>
      <c r="P122" s="16">
        <f>'App MESURE'!T118</f>
        <v>0</v>
      </c>
      <c r="Q122" s="84">
        <v>18.167479548387096</v>
      </c>
      <c r="R122" s="78">
        <f t="shared" si="25"/>
        <v>2.998363020133369E-2</v>
      </c>
    </row>
    <row r="123" spans="1:18" s="1" customFormat="1" x14ac:dyDescent="0.2">
      <c r="A123" s="17">
        <v>36678</v>
      </c>
      <c r="B123" s="1">
        <f t="shared" si="36"/>
        <v>6</v>
      </c>
      <c r="C123" s="47"/>
      <c r="D123" s="47"/>
      <c r="E123" s="47">
        <v>0.51904761899999996</v>
      </c>
      <c r="F123" s="51">
        <v>0.51333333299999995</v>
      </c>
      <c r="G123" s="16">
        <f t="shared" si="37"/>
        <v>0</v>
      </c>
      <c r="H123" s="16">
        <f t="shared" si="38"/>
        <v>0.51333333299999995</v>
      </c>
      <c r="I123" s="23">
        <f t="shared" si="28"/>
        <v>6.8021312970995655</v>
      </c>
      <c r="J123" s="16">
        <f t="shared" si="19"/>
        <v>6.7971078115585799</v>
      </c>
      <c r="K123" s="16">
        <f t="shared" si="29"/>
        <v>5.0234855409856394E-3</v>
      </c>
      <c r="L123" s="16">
        <f t="shared" si="30"/>
        <v>0</v>
      </c>
      <c r="M123" s="16">
        <f t="shared" si="31"/>
        <v>3.1303360587066642</v>
      </c>
      <c r="N123" s="16">
        <f t="shared" si="32"/>
        <v>0.16408147980526547</v>
      </c>
      <c r="O123" s="16">
        <f t="shared" si="33"/>
        <v>0.16408147980526547</v>
      </c>
      <c r="P123" s="16">
        <f>'App MESURE'!T119</f>
        <v>0</v>
      </c>
      <c r="Q123" s="84">
        <v>23.368749066666666</v>
      </c>
      <c r="R123" s="78">
        <f t="shared" si="25"/>
        <v>2.692273201508574E-2</v>
      </c>
    </row>
    <row r="124" spans="1:18" s="1" customFormat="1" x14ac:dyDescent="0.2">
      <c r="A124" s="17">
        <v>36708</v>
      </c>
      <c r="B124" s="1">
        <f t="shared" si="36"/>
        <v>7</v>
      </c>
      <c r="C124" s="47"/>
      <c r="D124" s="47"/>
      <c r="E124" s="47">
        <v>0.97857142900000005</v>
      </c>
      <c r="F124" s="51">
        <v>1.0333333330000001</v>
      </c>
      <c r="G124" s="16">
        <f t="shared" si="37"/>
        <v>0</v>
      </c>
      <c r="H124" s="16">
        <f t="shared" si="38"/>
        <v>1.0333333330000001</v>
      </c>
      <c r="I124" s="23">
        <f t="shared" si="28"/>
        <v>1.0383568185409857</v>
      </c>
      <c r="J124" s="16">
        <f t="shared" si="19"/>
        <v>1.0383410767481813</v>
      </c>
      <c r="K124" s="16">
        <f t="shared" si="29"/>
        <v>1.5741792804391253E-5</v>
      </c>
      <c r="L124" s="16">
        <f t="shared" si="30"/>
        <v>0</v>
      </c>
      <c r="M124" s="16">
        <f t="shared" si="31"/>
        <v>2.9662545789013985</v>
      </c>
      <c r="N124" s="16">
        <f t="shared" si="32"/>
        <v>0.15548089139872576</v>
      </c>
      <c r="O124" s="16">
        <f t="shared" si="33"/>
        <v>0.15548089139872576</v>
      </c>
      <c r="P124" s="16">
        <f>'App MESURE'!T120</f>
        <v>0</v>
      </c>
      <c r="Q124" s="84">
        <v>24.281066967741936</v>
      </c>
      <c r="R124" s="78">
        <f t="shared" si="25"/>
        <v>2.4174307590142354E-2</v>
      </c>
    </row>
    <row r="125" spans="1:18" s="1" customFormat="1" ht="13.5" thickBot="1" x14ac:dyDescent="0.25">
      <c r="A125" s="17">
        <v>36739</v>
      </c>
      <c r="B125" s="4">
        <f t="shared" si="36"/>
        <v>8</v>
      </c>
      <c r="C125" s="48"/>
      <c r="D125" s="48"/>
      <c r="E125" s="48">
        <v>2.404761905</v>
      </c>
      <c r="F125" s="58">
        <v>3.26</v>
      </c>
      <c r="G125" s="25">
        <f t="shared" si="37"/>
        <v>0</v>
      </c>
      <c r="H125" s="25">
        <f t="shared" si="38"/>
        <v>3.26</v>
      </c>
      <c r="I125" s="24">
        <f t="shared" si="28"/>
        <v>3.2600157417928042</v>
      </c>
      <c r="J125" s="25">
        <f t="shared" si="19"/>
        <v>3.2595917167071038</v>
      </c>
      <c r="K125" s="25">
        <f t="shared" si="29"/>
        <v>4.2402508570038577E-4</v>
      </c>
      <c r="L125" s="25">
        <f t="shared" si="30"/>
        <v>0</v>
      </c>
      <c r="M125" s="25">
        <f t="shared" si="31"/>
        <v>2.8107736875026728</v>
      </c>
      <c r="N125" s="25">
        <f t="shared" si="32"/>
        <v>0.14733111633825346</v>
      </c>
      <c r="O125" s="25">
        <f t="shared" si="33"/>
        <v>0.14733111633825346</v>
      </c>
      <c r="P125" s="25">
        <f>'App MESURE'!T121</f>
        <v>0</v>
      </c>
      <c r="Q125" s="85">
        <v>25.275672258064514</v>
      </c>
      <c r="R125" s="79">
        <f t="shared" si="25"/>
        <v>2.1706457841475978E-2</v>
      </c>
    </row>
    <row r="126" spans="1:18" s="1" customFormat="1" x14ac:dyDescent="0.2">
      <c r="A126" s="17">
        <v>36770</v>
      </c>
      <c r="B126" s="1">
        <f t="shared" si="36"/>
        <v>9</v>
      </c>
      <c r="C126" s="47"/>
      <c r="D126" s="47"/>
      <c r="E126" s="47">
        <v>14.852380950000001</v>
      </c>
      <c r="F126" s="51">
        <v>6.52</v>
      </c>
      <c r="G126" s="16">
        <f t="shared" si="37"/>
        <v>0</v>
      </c>
      <c r="H126" s="16">
        <f t="shared" si="38"/>
        <v>6.52</v>
      </c>
      <c r="I126" s="23">
        <f t="shared" si="28"/>
        <v>6.5204240250857</v>
      </c>
      <c r="J126" s="16">
        <f t="shared" si="19"/>
        <v>6.5155115451919823</v>
      </c>
      <c r="K126" s="16">
        <f t="shared" si="29"/>
        <v>4.9124798937176806E-3</v>
      </c>
      <c r="L126" s="16">
        <f t="shared" si="30"/>
        <v>0</v>
      </c>
      <c r="M126" s="16">
        <f t="shared" si="31"/>
        <v>2.6634425711644192</v>
      </c>
      <c r="N126" s="16">
        <f t="shared" si="32"/>
        <v>0.13960852453444239</v>
      </c>
      <c r="O126" s="16">
        <f t="shared" si="33"/>
        <v>0.13960852453444239</v>
      </c>
      <c r="P126" s="16">
        <f>'App MESURE'!T122</f>
        <v>0</v>
      </c>
      <c r="Q126" s="84">
        <v>22.625520866666669</v>
      </c>
      <c r="R126" s="78">
        <f t="shared" si="25"/>
        <v>1.9490540122684002E-2</v>
      </c>
    </row>
    <row r="127" spans="1:18" s="1" customFormat="1" x14ac:dyDescent="0.2">
      <c r="A127" s="17">
        <v>36800</v>
      </c>
      <c r="B127" s="1">
        <f t="shared" si="36"/>
        <v>10</v>
      </c>
      <c r="C127" s="47"/>
      <c r="D127" s="47"/>
      <c r="E127" s="47">
        <v>48.8</v>
      </c>
      <c r="F127" s="51">
        <v>34.166666669999998</v>
      </c>
      <c r="G127" s="16">
        <f t="shared" si="37"/>
        <v>0</v>
      </c>
      <c r="H127" s="16">
        <f t="shared" si="38"/>
        <v>34.166666669999998</v>
      </c>
      <c r="I127" s="23">
        <f t="shared" si="28"/>
        <v>34.171579149893716</v>
      </c>
      <c r="J127" s="16">
        <f t="shared" si="19"/>
        <v>32.6757298995865</v>
      </c>
      <c r="K127" s="16">
        <f t="shared" si="29"/>
        <v>1.4958492503072165</v>
      </c>
      <c r="L127" s="16">
        <f t="shared" si="30"/>
        <v>0</v>
      </c>
      <c r="M127" s="16">
        <f t="shared" si="31"/>
        <v>2.5238340466299767</v>
      </c>
      <c r="N127" s="16">
        <f t="shared" si="32"/>
        <v>0.13229072450612675</v>
      </c>
      <c r="O127" s="16">
        <f t="shared" si="33"/>
        <v>0.13229072450612675</v>
      </c>
      <c r="P127" s="16">
        <f>'App MESURE'!T123</f>
        <v>0</v>
      </c>
      <c r="Q127" s="84">
        <v>16.857156145161291</v>
      </c>
      <c r="R127" s="78">
        <f t="shared" si="25"/>
        <v>1.7500835790355926E-2</v>
      </c>
    </row>
    <row r="128" spans="1:18" s="1" customFormat="1" x14ac:dyDescent="0.2">
      <c r="A128" s="17">
        <v>36831</v>
      </c>
      <c r="B128" s="1">
        <f t="shared" si="36"/>
        <v>11</v>
      </c>
      <c r="C128" s="47"/>
      <c r="D128" s="47"/>
      <c r="E128" s="47">
        <v>18.990476189999999</v>
      </c>
      <c r="F128" s="51">
        <v>13.373333329999999</v>
      </c>
      <c r="G128" s="16">
        <f t="shared" si="37"/>
        <v>0</v>
      </c>
      <c r="H128" s="16">
        <f t="shared" si="38"/>
        <v>13.373333329999999</v>
      </c>
      <c r="I128" s="23">
        <f t="shared" si="28"/>
        <v>14.869182580307216</v>
      </c>
      <c r="J128" s="16">
        <f t="shared" si="19"/>
        <v>14.671353671299515</v>
      </c>
      <c r="K128" s="16">
        <f t="shared" si="29"/>
        <v>0.19782890900770056</v>
      </c>
      <c r="L128" s="16">
        <f t="shared" si="30"/>
        <v>0</v>
      </c>
      <c r="M128" s="16">
        <f t="shared" si="31"/>
        <v>2.3915433221238498</v>
      </c>
      <c r="N128" s="16">
        <f t="shared" si="32"/>
        <v>0.12535649845678551</v>
      </c>
      <c r="O128" s="16">
        <f t="shared" si="33"/>
        <v>0.12535649845678551</v>
      </c>
      <c r="P128" s="16">
        <f>'App MESURE'!T124</f>
        <v>0</v>
      </c>
      <c r="Q128" s="84">
        <v>13.80356448333333</v>
      </c>
      <c r="R128" s="78">
        <f t="shared" si="25"/>
        <v>1.5714251705346068E-2</v>
      </c>
    </row>
    <row r="129" spans="1:18" s="1" customFormat="1" x14ac:dyDescent="0.2">
      <c r="A129" s="17">
        <v>36861</v>
      </c>
      <c r="B129" s="1">
        <f t="shared" si="36"/>
        <v>12</v>
      </c>
      <c r="C129" s="47"/>
      <c r="D129" s="47"/>
      <c r="E129" s="47">
        <v>108.4666667</v>
      </c>
      <c r="F129" s="51">
        <v>130.49333329999999</v>
      </c>
      <c r="G129" s="16">
        <f t="shared" si="37"/>
        <v>1.467238950296099</v>
      </c>
      <c r="H129" s="16">
        <f t="shared" si="38"/>
        <v>129.0260943497039</v>
      </c>
      <c r="I129" s="23">
        <f t="shared" si="28"/>
        <v>129.22392325871161</v>
      </c>
      <c r="J129" s="16">
        <f t="shared" si="19"/>
        <v>71.479902809666939</v>
      </c>
      <c r="K129" s="16">
        <f t="shared" si="29"/>
        <v>57.744020449044669</v>
      </c>
      <c r="L129" s="16">
        <f t="shared" si="30"/>
        <v>1.6985974952781395</v>
      </c>
      <c r="M129" s="16">
        <f t="shared" si="31"/>
        <v>3.9647843189452039</v>
      </c>
      <c r="N129" s="16">
        <f t="shared" si="32"/>
        <v>0.20782039562551705</v>
      </c>
      <c r="O129" s="16">
        <f t="shared" si="33"/>
        <v>1.6750593459216161</v>
      </c>
      <c r="P129" s="16">
        <f>'App MESURE'!T125</f>
        <v>4.5091900058598604</v>
      </c>
      <c r="Q129" s="84">
        <v>13.070146096774193</v>
      </c>
      <c r="R129" s="78">
        <f t="shared" si="25"/>
        <v>8.0322965976019898</v>
      </c>
    </row>
    <row r="130" spans="1:18" s="1" customFormat="1" x14ac:dyDescent="0.2">
      <c r="A130" s="17">
        <v>36892</v>
      </c>
      <c r="B130" s="1">
        <f t="shared" si="36"/>
        <v>1</v>
      </c>
      <c r="C130" s="47"/>
      <c r="D130" s="47"/>
      <c r="E130" s="47">
        <v>62.514285710000003</v>
      </c>
      <c r="F130" s="51">
        <v>66.466666669999995</v>
      </c>
      <c r="G130" s="16">
        <f t="shared" si="37"/>
        <v>0.18670561769609895</v>
      </c>
      <c r="H130" s="16">
        <f t="shared" si="38"/>
        <v>66.279961052303889</v>
      </c>
      <c r="I130" s="23">
        <f t="shared" si="28"/>
        <v>122.32538400607042</v>
      </c>
      <c r="J130" s="16">
        <f t="shared" si="19"/>
        <v>65.044700713189698</v>
      </c>
      <c r="K130" s="16">
        <f t="shared" si="29"/>
        <v>57.280683292880724</v>
      </c>
      <c r="L130" s="16">
        <f t="shared" si="30"/>
        <v>1.6797016105808</v>
      </c>
      <c r="M130" s="16">
        <f t="shared" si="31"/>
        <v>5.436665533900487</v>
      </c>
      <c r="N130" s="16">
        <f t="shared" si="32"/>
        <v>0.28497136067149265</v>
      </c>
      <c r="O130" s="16">
        <f t="shared" si="33"/>
        <v>0.47167697836759159</v>
      </c>
      <c r="P130" s="16">
        <f>'App MESURE'!T126</f>
        <v>0.96735325098259284</v>
      </c>
      <c r="Q130" s="84">
        <v>11.44191430645161</v>
      </c>
      <c r="R130" s="78">
        <f t="shared" si="25"/>
        <v>0.24569496723350104</v>
      </c>
    </row>
    <row r="131" spans="1:18" s="1" customFormat="1" x14ac:dyDescent="0.2">
      <c r="A131" s="17">
        <v>36923</v>
      </c>
      <c r="B131" s="1">
        <f t="shared" si="36"/>
        <v>2</v>
      </c>
      <c r="C131" s="47"/>
      <c r="D131" s="47"/>
      <c r="E131" s="47">
        <v>8.0142857139999997</v>
      </c>
      <c r="F131" s="51">
        <v>5.1866666669999999</v>
      </c>
      <c r="G131" s="16">
        <f t="shared" si="37"/>
        <v>0</v>
      </c>
      <c r="H131" s="16">
        <f t="shared" si="38"/>
        <v>5.1866666669999999</v>
      </c>
      <c r="I131" s="23">
        <f t="shared" si="28"/>
        <v>60.787648349299921</v>
      </c>
      <c r="J131" s="16">
        <f t="shared" si="19"/>
        <v>48.699308249955436</v>
      </c>
      <c r="K131" s="16">
        <f t="shared" si="29"/>
        <v>12.088340099344485</v>
      </c>
      <c r="L131" s="16">
        <f t="shared" si="30"/>
        <v>0</v>
      </c>
      <c r="M131" s="16">
        <f t="shared" si="31"/>
        <v>5.1516941732289947</v>
      </c>
      <c r="N131" s="16">
        <f t="shared" si="32"/>
        <v>0.27003413933672726</v>
      </c>
      <c r="O131" s="16">
        <f t="shared" si="33"/>
        <v>0.27003413933672726</v>
      </c>
      <c r="P131" s="16">
        <f>'App MESURE'!T127</f>
        <v>0</v>
      </c>
      <c r="Q131" s="84">
        <v>12.294240821428573</v>
      </c>
      <c r="R131" s="78">
        <f t="shared" si="25"/>
        <v>7.2918436407327036E-2</v>
      </c>
    </row>
    <row r="132" spans="1:18" s="1" customFormat="1" x14ac:dyDescent="0.2">
      <c r="A132" s="17">
        <v>36951</v>
      </c>
      <c r="B132" s="1">
        <f t="shared" si="36"/>
        <v>3</v>
      </c>
      <c r="C132" s="47"/>
      <c r="D132" s="47"/>
      <c r="E132" s="47">
        <v>13.233333330000001</v>
      </c>
      <c r="F132" s="51">
        <v>10.153333330000001</v>
      </c>
      <c r="G132" s="16">
        <f t="shared" si="37"/>
        <v>0</v>
      </c>
      <c r="H132" s="16">
        <f t="shared" si="38"/>
        <v>10.153333330000001</v>
      </c>
      <c r="I132" s="23">
        <f t="shared" si="28"/>
        <v>22.241673429344488</v>
      </c>
      <c r="J132" s="16">
        <f t="shared" si="19"/>
        <v>21.753619500785994</v>
      </c>
      <c r="K132" s="16">
        <f t="shared" si="29"/>
        <v>0.48805392855849306</v>
      </c>
      <c r="L132" s="16">
        <f t="shared" si="30"/>
        <v>0</v>
      </c>
      <c r="M132" s="16">
        <f t="shared" si="31"/>
        <v>4.8816600338922678</v>
      </c>
      <c r="N132" s="16">
        <f t="shared" si="32"/>
        <v>0.25587987591281308</v>
      </c>
      <c r="O132" s="16">
        <f t="shared" si="33"/>
        <v>0.25587987591281308</v>
      </c>
      <c r="P132" s="16">
        <f>'App MESURE'!T128</f>
        <v>0</v>
      </c>
      <c r="Q132" s="84">
        <v>15.901406596774191</v>
      </c>
      <c r="R132" s="78">
        <f t="shared" si="25"/>
        <v>6.5474510897156626E-2</v>
      </c>
    </row>
    <row r="133" spans="1:18" s="1" customFormat="1" x14ac:dyDescent="0.2">
      <c r="A133" s="17">
        <v>36982</v>
      </c>
      <c r="B133" s="1">
        <f t="shared" si="36"/>
        <v>4</v>
      </c>
      <c r="C133" s="47"/>
      <c r="D133" s="47"/>
      <c r="E133" s="47">
        <v>2.6571428570000002</v>
      </c>
      <c r="F133" s="51">
        <v>2.5466666670000002</v>
      </c>
      <c r="G133" s="16">
        <f t="shared" si="37"/>
        <v>0</v>
      </c>
      <c r="H133" s="16">
        <f t="shared" si="38"/>
        <v>2.5466666670000002</v>
      </c>
      <c r="I133" s="23">
        <f t="shared" si="28"/>
        <v>3.0347205955584933</v>
      </c>
      <c r="J133" s="16">
        <f t="shared" si="19"/>
        <v>3.0335200347350937</v>
      </c>
      <c r="K133" s="16">
        <f t="shared" si="29"/>
        <v>1.2005608233995879E-3</v>
      </c>
      <c r="L133" s="16">
        <f t="shared" si="30"/>
        <v>0</v>
      </c>
      <c r="M133" s="16">
        <f t="shared" si="31"/>
        <v>4.6257801579794551</v>
      </c>
      <c r="N133" s="16">
        <f t="shared" si="32"/>
        <v>0.2424675304314437</v>
      </c>
      <c r="O133" s="16">
        <f t="shared" si="33"/>
        <v>0.2424675304314437</v>
      </c>
      <c r="P133" s="16">
        <f>'App MESURE'!T129</f>
        <v>0</v>
      </c>
      <c r="Q133" s="84">
        <v>16.363757283333332</v>
      </c>
      <c r="R133" s="78">
        <f t="shared" si="25"/>
        <v>5.8790503313523076E-2</v>
      </c>
    </row>
    <row r="134" spans="1:18" s="1" customFormat="1" x14ac:dyDescent="0.2">
      <c r="A134" s="17">
        <v>37012</v>
      </c>
      <c r="B134" s="1">
        <f t="shared" si="36"/>
        <v>5</v>
      </c>
      <c r="C134" s="47"/>
      <c r="D134" s="47"/>
      <c r="E134" s="47">
        <v>13.45238095</v>
      </c>
      <c r="F134" s="51">
        <v>6.2466666670000004</v>
      </c>
      <c r="G134" s="16">
        <f t="shared" si="37"/>
        <v>0</v>
      </c>
      <c r="H134" s="16">
        <f t="shared" si="38"/>
        <v>6.2466666670000004</v>
      </c>
      <c r="I134" s="23">
        <f t="shared" si="28"/>
        <v>6.2478672278234004</v>
      </c>
      <c r="J134" s="16">
        <f t="shared" si="19"/>
        <v>6.2397380751581855</v>
      </c>
      <c r="K134" s="16">
        <f t="shared" si="29"/>
        <v>8.129152665214967E-3</v>
      </c>
      <c r="L134" s="16">
        <f t="shared" si="30"/>
        <v>0</v>
      </c>
      <c r="M134" s="16">
        <f t="shared" si="31"/>
        <v>4.383312627548011</v>
      </c>
      <c r="N134" s="16">
        <f t="shared" si="32"/>
        <v>0.22975821409869285</v>
      </c>
      <c r="O134" s="16">
        <f t="shared" si="33"/>
        <v>0.22975821409869285</v>
      </c>
      <c r="P134" s="16">
        <f>'App MESURE'!T130</f>
        <v>0</v>
      </c>
      <c r="Q134" s="84">
        <v>18.153975870967745</v>
      </c>
      <c r="R134" s="78">
        <f t="shared" si="25"/>
        <v>5.2788836945820782E-2</v>
      </c>
    </row>
    <row r="135" spans="1:18" s="1" customFormat="1" x14ac:dyDescent="0.2">
      <c r="A135" s="17">
        <v>37043</v>
      </c>
      <c r="B135" s="1">
        <f t="shared" si="36"/>
        <v>6</v>
      </c>
      <c r="C135" s="47"/>
      <c r="D135" s="47"/>
      <c r="E135" s="47">
        <v>0.94285714300000001</v>
      </c>
      <c r="F135" s="51">
        <v>1.1333333329999999</v>
      </c>
      <c r="G135" s="16">
        <f t="shared" si="37"/>
        <v>0</v>
      </c>
      <c r="H135" s="16">
        <f t="shared" si="38"/>
        <v>1.1333333329999999</v>
      </c>
      <c r="I135" s="23">
        <f t="shared" si="28"/>
        <v>1.1414624856652149</v>
      </c>
      <c r="J135" s="16">
        <f t="shared" ref="J135:J198" si="39">I135/SQRT(1+(I135/($K$2*(300+(25*Q135)+0.05*(Q135)^3)))^2)</f>
        <v>1.1414377870938008</v>
      </c>
      <c r="K135" s="16">
        <f t="shared" si="29"/>
        <v>2.469857141407239E-5</v>
      </c>
      <c r="L135" s="16">
        <f t="shared" si="30"/>
        <v>0</v>
      </c>
      <c r="M135" s="16">
        <f t="shared" si="31"/>
        <v>4.1535544134493181</v>
      </c>
      <c r="N135" s="16">
        <f t="shared" si="32"/>
        <v>0.21771507653783162</v>
      </c>
      <c r="O135" s="16">
        <f t="shared" si="33"/>
        <v>0.21771507653783162</v>
      </c>
      <c r="P135" s="16">
        <f>'App MESURE'!T131</f>
        <v>0</v>
      </c>
      <c r="Q135" s="84">
        <v>23.094351200000006</v>
      </c>
      <c r="R135" s="78">
        <f t="shared" ref="R135:R198" si="40">(P135-O135)^2</f>
        <v>4.7399854551873878E-2</v>
      </c>
    </row>
    <row r="136" spans="1:18" s="1" customFormat="1" x14ac:dyDescent="0.2">
      <c r="A136" s="17">
        <v>37073</v>
      </c>
      <c r="B136" s="1">
        <f t="shared" si="36"/>
        <v>7</v>
      </c>
      <c r="C136" s="47"/>
      <c r="D136" s="47"/>
      <c r="E136" s="47">
        <v>0.41666666699999999</v>
      </c>
      <c r="F136" s="51">
        <v>0.43333333299999999</v>
      </c>
      <c r="G136" s="16">
        <f t="shared" si="37"/>
        <v>0</v>
      </c>
      <c r="H136" s="16">
        <f t="shared" si="38"/>
        <v>0.43333333299999999</v>
      </c>
      <c r="I136" s="23">
        <f t="shared" si="28"/>
        <v>0.43335803157141406</v>
      </c>
      <c r="J136" s="16">
        <f t="shared" si="39"/>
        <v>0.43335667732284044</v>
      </c>
      <c r="K136" s="16">
        <f t="shared" si="29"/>
        <v>1.3542485736151022E-6</v>
      </c>
      <c r="L136" s="16">
        <f t="shared" si="30"/>
        <v>0</v>
      </c>
      <c r="M136" s="16">
        <f t="shared" si="31"/>
        <v>3.9358393369114864</v>
      </c>
      <c r="N136" s="16">
        <f t="shared" si="32"/>
        <v>0.20630319894249016</v>
      </c>
      <c r="O136" s="16">
        <f t="shared" si="33"/>
        <v>0.20630319894249016</v>
      </c>
      <c r="P136" s="16">
        <f>'App MESURE'!T132</f>
        <v>0</v>
      </c>
      <c r="Q136" s="84">
        <v>23.080289838709675</v>
      </c>
      <c r="R136" s="78">
        <f t="shared" si="40"/>
        <v>4.2561009893904676E-2</v>
      </c>
    </row>
    <row r="137" spans="1:18" s="1" customFormat="1" ht="13.5" thickBot="1" x14ac:dyDescent="0.25">
      <c r="A137" s="17">
        <v>37104</v>
      </c>
      <c r="B137" s="4">
        <f t="shared" si="36"/>
        <v>8</v>
      </c>
      <c r="C137" s="48"/>
      <c r="D137" s="48"/>
      <c r="E137" s="48">
        <v>1.9261904759999999</v>
      </c>
      <c r="F137" s="58">
        <v>0.84666666700000004</v>
      </c>
      <c r="G137" s="25">
        <f t="shared" si="37"/>
        <v>0</v>
      </c>
      <c r="H137" s="25">
        <f t="shared" si="38"/>
        <v>0.84666666700000004</v>
      </c>
      <c r="I137" s="24">
        <f t="shared" si="28"/>
        <v>0.84666802124857365</v>
      </c>
      <c r="J137" s="25">
        <f t="shared" si="39"/>
        <v>0.84665940701326625</v>
      </c>
      <c r="K137" s="25">
        <f t="shared" si="29"/>
        <v>8.6142353074025735E-6</v>
      </c>
      <c r="L137" s="25">
        <f t="shared" si="30"/>
        <v>0</v>
      </c>
      <c r="M137" s="25">
        <f t="shared" si="31"/>
        <v>3.7295361379689962</v>
      </c>
      <c r="N137" s="25">
        <f t="shared" si="32"/>
        <v>0.1954894928303644</v>
      </c>
      <c r="O137" s="25">
        <f t="shared" si="33"/>
        <v>0.1954894928303644</v>
      </c>
      <c r="P137" s="25">
        <f>'App MESURE'!T133</f>
        <v>0</v>
      </c>
      <c r="Q137" s="85">
        <v>24.214215645161289</v>
      </c>
      <c r="R137" s="79">
        <f t="shared" si="40"/>
        <v>3.8216141807073098E-2</v>
      </c>
    </row>
    <row r="138" spans="1:18" s="1" customFormat="1" x14ac:dyDescent="0.2">
      <c r="A138" s="17">
        <v>37135</v>
      </c>
      <c r="B138" s="1">
        <f t="shared" si="36"/>
        <v>9</v>
      </c>
      <c r="C138" s="47"/>
      <c r="D138" s="47"/>
      <c r="E138" s="47">
        <v>6.9690476190000004</v>
      </c>
      <c r="F138" s="51">
        <v>6.14</v>
      </c>
      <c r="G138" s="16">
        <f t="shared" si="37"/>
        <v>0</v>
      </c>
      <c r="H138" s="16">
        <f t="shared" si="38"/>
        <v>6.14</v>
      </c>
      <c r="I138" s="23">
        <f t="shared" si="28"/>
        <v>6.140008614235307</v>
      </c>
      <c r="J138" s="16">
        <f t="shared" si="39"/>
        <v>6.1349190344894282</v>
      </c>
      <c r="K138" s="16">
        <f t="shared" si="29"/>
        <v>5.0895797458787584E-3</v>
      </c>
      <c r="L138" s="16">
        <f t="shared" si="30"/>
        <v>0</v>
      </c>
      <c r="M138" s="16">
        <f t="shared" si="31"/>
        <v>3.5340466451386319</v>
      </c>
      <c r="N138" s="16">
        <f t="shared" si="32"/>
        <v>0.18524260410390617</v>
      </c>
      <c r="O138" s="16">
        <f t="shared" si="33"/>
        <v>0.18524260410390617</v>
      </c>
      <c r="P138" s="16">
        <f>'App MESURE'!T134</f>
        <v>0</v>
      </c>
      <c r="Q138" s="84">
        <v>21.097159866666672</v>
      </c>
      <c r="R138" s="78">
        <f t="shared" si="40"/>
        <v>3.4314822375196515E-2</v>
      </c>
    </row>
    <row r="139" spans="1:18" s="1" customFormat="1" x14ac:dyDescent="0.2">
      <c r="A139" s="17">
        <v>37165</v>
      </c>
      <c r="B139" s="1">
        <f t="shared" si="36"/>
        <v>10</v>
      </c>
      <c r="C139" s="47"/>
      <c r="D139" s="47"/>
      <c r="E139" s="47">
        <v>2.0023809520000002</v>
      </c>
      <c r="F139" s="51">
        <v>1.6266666670000001</v>
      </c>
      <c r="G139" s="16">
        <f t="shared" si="37"/>
        <v>0</v>
      </c>
      <c r="H139" s="16">
        <f t="shared" si="38"/>
        <v>1.6266666670000001</v>
      </c>
      <c r="I139" s="23">
        <f t="shared" si="28"/>
        <v>1.6317562467458788</v>
      </c>
      <c r="J139" s="16">
        <f t="shared" si="39"/>
        <v>1.6316628540849847</v>
      </c>
      <c r="K139" s="16">
        <f t="shared" si="29"/>
        <v>9.3392660894142665E-5</v>
      </c>
      <c r="L139" s="16">
        <f t="shared" si="30"/>
        <v>0</v>
      </c>
      <c r="M139" s="16">
        <f t="shared" si="31"/>
        <v>3.3488040410347257</v>
      </c>
      <c r="N139" s="16">
        <f t="shared" si="32"/>
        <v>0.1755328221398228</v>
      </c>
      <c r="O139" s="16">
        <f t="shared" si="33"/>
        <v>0.1755328221398228</v>
      </c>
      <c r="P139" s="16">
        <f>'App MESURE'!T135</f>
        <v>0</v>
      </c>
      <c r="Q139" s="84">
        <v>21.265290387096776</v>
      </c>
      <c r="R139" s="78">
        <f t="shared" si="40"/>
        <v>3.0811771648370664E-2</v>
      </c>
    </row>
    <row r="140" spans="1:18" s="1" customFormat="1" x14ac:dyDescent="0.2">
      <c r="A140" s="17">
        <v>37196</v>
      </c>
      <c r="B140" s="1">
        <f t="shared" si="36"/>
        <v>11</v>
      </c>
      <c r="C140" s="47"/>
      <c r="D140" s="47"/>
      <c r="E140" s="47">
        <v>22.138095239999998</v>
      </c>
      <c r="F140" s="51">
        <v>15.106666669999999</v>
      </c>
      <c r="G140" s="16">
        <f t="shared" si="37"/>
        <v>0</v>
      </c>
      <c r="H140" s="16">
        <f t="shared" si="38"/>
        <v>15.106666669999999</v>
      </c>
      <c r="I140" s="23">
        <f t="shared" si="28"/>
        <v>15.106760062660893</v>
      </c>
      <c r="J140" s="16">
        <f t="shared" si="39"/>
        <v>14.919522017269959</v>
      </c>
      <c r="K140" s="16">
        <f t="shared" si="29"/>
        <v>0.18723804539093436</v>
      </c>
      <c r="L140" s="16">
        <f t="shared" si="30"/>
        <v>0</v>
      </c>
      <c r="M140" s="16">
        <f t="shared" si="31"/>
        <v>3.1732712188949028</v>
      </c>
      <c r="N140" s="16">
        <f t="shared" si="32"/>
        <v>0.16633199364379339</v>
      </c>
      <c r="O140" s="16">
        <f t="shared" si="33"/>
        <v>0.16633199364379339</v>
      </c>
      <c r="P140" s="16">
        <f>'App MESURE'!T136</f>
        <v>0</v>
      </c>
      <c r="Q140" s="84">
        <v>14.554703819999999</v>
      </c>
      <c r="R140" s="78">
        <f t="shared" si="40"/>
        <v>2.7666332109518924E-2</v>
      </c>
    </row>
    <row r="141" spans="1:18" s="1" customFormat="1" x14ac:dyDescent="0.2">
      <c r="A141" s="17">
        <v>37226</v>
      </c>
      <c r="B141" s="1">
        <f t="shared" si="36"/>
        <v>12</v>
      </c>
      <c r="C141" s="47"/>
      <c r="D141" s="47"/>
      <c r="E141" s="47">
        <v>114.547619</v>
      </c>
      <c r="F141" s="51">
        <v>103.4066667</v>
      </c>
      <c r="G141" s="16">
        <f t="shared" si="37"/>
        <v>0.92550561829609923</v>
      </c>
      <c r="H141" s="16">
        <f t="shared" si="38"/>
        <v>102.4811610817039</v>
      </c>
      <c r="I141" s="23">
        <f t="shared" si="28"/>
        <v>102.66839912709483</v>
      </c>
      <c r="J141" s="16">
        <f t="shared" si="39"/>
        <v>69.477179467892967</v>
      </c>
      <c r="K141" s="16">
        <f t="shared" si="29"/>
        <v>33.191219659201863</v>
      </c>
      <c r="L141" s="16">
        <f t="shared" si="30"/>
        <v>0.69728152795378284</v>
      </c>
      <c r="M141" s="16">
        <f t="shared" si="31"/>
        <v>3.7042207532048921</v>
      </c>
      <c r="N141" s="16">
        <f t="shared" si="32"/>
        <v>0.19416254718745793</v>
      </c>
      <c r="O141" s="16">
        <f t="shared" si="33"/>
        <v>1.1196681654835572</v>
      </c>
      <c r="P141" s="16">
        <f>'App MESURE'!T137</f>
        <v>6.4763414107742214</v>
      </c>
      <c r="Q141" s="84">
        <v>14.449860629032257</v>
      </c>
      <c r="R141" s="78">
        <f t="shared" si="40"/>
        <v>28.693948256812813</v>
      </c>
    </row>
    <row r="142" spans="1:18" s="1" customFormat="1" x14ac:dyDescent="0.2">
      <c r="A142" s="17">
        <v>37257</v>
      </c>
      <c r="B142" s="1">
        <f t="shared" si="36"/>
        <v>1</v>
      </c>
      <c r="C142" s="47"/>
      <c r="D142" s="47"/>
      <c r="E142" s="47">
        <v>0.19761904799999999</v>
      </c>
      <c r="F142" s="51">
        <v>0.2</v>
      </c>
      <c r="G142" s="16">
        <f t="shared" ref="G142:G205" si="41">IF((F142-$J$2)&gt;0,$I$2*(F142-$J$2),0)</f>
        <v>0</v>
      </c>
      <c r="H142" s="16">
        <f t="shared" ref="H142:H205" si="42">F142-G142</f>
        <v>0.2</v>
      </c>
      <c r="I142" s="23">
        <f t="shared" si="28"/>
        <v>32.693938131248082</v>
      </c>
      <c r="J142" s="16">
        <f t="shared" si="39"/>
        <v>30.60365248309466</v>
      </c>
      <c r="K142" s="16">
        <f t="shared" ref="K142:K205" si="43">I142-J142</f>
        <v>2.0902856481534222</v>
      </c>
      <c r="L142" s="16">
        <f t="shared" ref="L142:L205" si="44">IF(K142&gt;$N$2,(K142-$N$2)/$L$2,0)</f>
        <v>0</v>
      </c>
      <c r="M142" s="16">
        <f t="shared" si="31"/>
        <v>3.5100582060174341</v>
      </c>
      <c r="N142" s="16">
        <f t="shared" ref="N142:N205" si="45">$M$2*M142</f>
        <v>0.18398521240045729</v>
      </c>
      <c r="O142" s="16">
        <f t="shared" ref="O142:O205" si="46">N142+G142</f>
        <v>0.18398521240045729</v>
      </c>
      <c r="P142" s="16">
        <f>'App MESURE'!T138</f>
        <v>9.1210570539845782E-4</v>
      </c>
      <c r="Q142" s="84">
        <v>13.269750806451613</v>
      </c>
      <c r="R142" s="78">
        <f t="shared" si="40"/>
        <v>3.3515762394980393E-2</v>
      </c>
    </row>
    <row r="143" spans="1:18" s="1" customFormat="1" x14ac:dyDescent="0.2">
      <c r="A143" s="17">
        <v>37288</v>
      </c>
      <c r="B143" s="1">
        <f t="shared" si="36"/>
        <v>2</v>
      </c>
      <c r="C143" s="47"/>
      <c r="D143" s="47"/>
      <c r="E143" s="47">
        <v>8.3119047619999993</v>
      </c>
      <c r="F143" s="51">
        <v>9.3133333329999992</v>
      </c>
      <c r="G143" s="16">
        <f t="shared" si="41"/>
        <v>0</v>
      </c>
      <c r="H143" s="16">
        <f t="shared" si="42"/>
        <v>9.3133333329999992</v>
      </c>
      <c r="I143" s="23">
        <f t="shared" ref="I143:I206" si="47">H143+K142-L142</f>
        <v>11.403618981153421</v>
      </c>
      <c r="J143" s="16">
        <f t="shared" si="39"/>
        <v>11.314772336680697</v>
      </c>
      <c r="K143" s="16">
        <f t="shared" si="43"/>
        <v>8.8846644472724279E-2</v>
      </c>
      <c r="L143" s="16">
        <f t="shared" si="44"/>
        <v>0</v>
      </c>
      <c r="M143" s="16">
        <f t="shared" ref="M143:M206" si="48">L143+M142-N142</f>
        <v>3.3260729936169771</v>
      </c>
      <c r="N143" s="16">
        <f t="shared" si="45"/>
        <v>0.17434133859688047</v>
      </c>
      <c r="O143" s="16">
        <f t="shared" si="46"/>
        <v>0.17434133859688047</v>
      </c>
      <c r="P143" s="16">
        <f>'App MESURE'!T139</f>
        <v>0</v>
      </c>
      <c r="Q143" s="84">
        <v>13.896173749999997</v>
      </c>
      <c r="R143" s="78">
        <f t="shared" si="40"/>
        <v>3.0394902343752125E-2</v>
      </c>
    </row>
    <row r="144" spans="1:18" s="1" customFormat="1" x14ac:dyDescent="0.2">
      <c r="A144" s="17">
        <v>37316</v>
      </c>
      <c r="B144" s="1">
        <f t="shared" si="36"/>
        <v>3</v>
      </c>
      <c r="C144" s="47"/>
      <c r="D144" s="47"/>
      <c r="E144" s="47">
        <v>69.780952380000002</v>
      </c>
      <c r="F144" s="51">
        <v>86.626666670000006</v>
      </c>
      <c r="G144" s="16">
        <f t="shared" si="41"/>
        <v>0.58990561769609928</v>
      </c>
      <c r="H144" s="16">
        <f t="shared" si="42"/>
        <v>86.036761052303902</v>
      </c>
      <c r="I144" s="23">
        <f t="shared" si="47"/>
        <v>86.125607696776626</v>
      </c>
      <c r="J144" s="16">
        <f t="shared" si="39"/>
        <v>64.334641390876897</v>
      </c>
      <c r="K144" s="16">
        <f t="shared" si="43"/>
        <v>21.79096630589973</v>
      </c>
      <c r="L144" s="16">
        <f t="shared" si="44"/>
        <v>0.23235470303013422</v>
      </c>
      <c r="M144" s="16">
        <f t="shared" si="48"/>
        <v>3.3840863580502307</v>
      </c>
      <c r="N144" s="16">
        <f t="shared" si="45"/>
        <v>0.17738220018687326</v>
      </c>
      <c r="O144" s="16">
        <f t="shared" si="46"/>
        <v>0.76728781788297251</v>
      </c>
      <c r="P144" s="16">
        <f>'App MESURE'!T140</f>
        <v>0</v>
      </c>
      <c r="Q144" s="84">
        <v>14.811559854838714</v>
      </c>
      <c r="R144" s="78">
        <f t="shared" si="40"/>
        <v>0.58873059547161355</v>
      </c>
    </row>
    <row r="145" spans="1:18" s="1" customFormat="1" x14ac:dyDescent="0.2">
      <c r="A145" s="17">
        <v>37347</v>
      </c>
      <c r="B145" s="1">
        <f t="shared" si="36"/>
        <v>4</v>
      </c>
      <c r="C145" s="47"/>
      <c r="D145" s="47"/>
      <c r="E145" s="47">
        <v>87.69761905</v>
      </c>
      <c r="F145" s="51">
        <v>77.306666669999998</v>
      </c>
      <c r="G145" s="16">
        <f t="shared" si="41"/>
        <v>0.40350561769609905</v>
      </c>
      <c r="H145" s="16">
        <f t="shared" si="42"/>
        <v>76.903161052303901</v>
      </c>
      <c r="I145" s="23">
        <f t="shared" si="47"/>
        <v>98.46177265517349</v>
      </c>
      <c r="J145" s="16">
        <f t="shared" si="39"/>
        <v>70.848480784264552</v>
      </c>
      <c r="K145" s="16">
        <f t="shared" si="43"/>
        <v>27.613291870908938</v>
      </c>
      <c r="L145" s="16">
        <f t="shared" si="44"/>
        <v>0.46980164870063884</v>
      </c>
      <c r="M145" s="16">
        <f t="shared" si="48"/>
        <v>3.6765058065639962</v>
      </c>
      <c r="N145" s="16">
        <f t="shared" si="45"/>
        <v>0.19270982474096091</v>
      </c>
      <c r="O145" s="16">
        <f t="shared" si="46"/>
        <v>0.59621544243705993</v>
      </c>
      <c r="P145" s="16">
        <f>'App MESURE'!T141</f>
        <v>0</v>
      </c>
      <c r="Q145" s="84">
        <v>15.570167133333335</v>
      </c>
      <c r="R145" s="78">
        <f t="shared" si="40"/>
        <v>0.3554728538004191</v>
      </c>
    </row>
    <row r="146" spans="1:18" s="1" customFormat="1" x14ac:dyDescent="0.2">
      <c r="A146" s="17">
        <v>37377</v>
      </c>
      <c r="B146" s="1">
        <f t="shared" si="36"/>
        <v>5</v>
      </c>
      <c r="C146" s="47"/>
      <c r="D146" s="47"/>
      <c r="E146" s="47">
        <v>12.12619048</v>
      </c>
      <c r="F146" s="51">
        <v>9.36</v>
      </c>
      <c r="G146" s="16">
        <f t="shared" si="41"/>
        <v>0</v>
      </c>
      <c r="H146" s="16">
        <f t="shared" si="42"/>
        <v>9.36</v>
      </c>
      <c r="I146" s="23">
        <f t="shared" si="47"/>
        <v>36.503490222208299</v>
      </c>
      <c r="J146" s="16">
        <f t="shared" si="39"/>
        <v>34.788827897471045</v>
      </c>
      <c r="K146" s="16">
        <f t="shared" si="43"/>
        <v>1.7146623247372546</v>
      </c>
      <c r="L146" s="16">
        <f t="shared" si="44"/>
        <v>0</v>
      </c>
      <c r="M146" s="16">
        <f t="shared" si="48"/>
        <v>3.4837959818230351</v>
      </c>
      <c r="N146" s="16">
        <f t="shared" si="45"/>
        <v>0.18260863668207419</v>
      </c>
      <c r="O146" s="16">
        <f t="shared" si="46"/>
        <v>0.18260863668207419</v>
      </c>
      <c r="P146" s="16">
        <f>'App MESURE'!T142</f>
        <v>0</v>
      </c>
      <c r="Q146" s="84">
        <v>17.257927774193551</v>
      </c>
      <c r="R146" s="78">
        <f t="shared" si="40"/>
        <v>3.334591419088577E-2</v>
      </c>
    </row>
    <row r="147" spans="1:18" s="1" customFormat="1" x14ac:dyDescent="0.2">
      <c r="A147" s="17">
        <v>37408</v>
      </c>
      <c r="B147" s="1">
        <f t="shared" si="36"/>
        <v>6</v>
      </c>
      <c r="C147" s="47"/>
      <c r="D147" s="47"/>
      <c r="E147" s="47">
        <v>0.84523809500000002</v>
      </c>
      <c r="F147" s="51">
        <v>0.34666666699999998</v>
      </c>
      <c r="G147" s="16">
        <f t="shared" si="41"/>
        <v>0</v>
      </c>
      <c r="H147" s="16">
        <f t="shared" si="42"/>
        <v>0.34666666699999998</v>
      </c>
      <c r="I147" s="23">
        <f t="shared" si="47"/>
        <v>2.0613289917372546</v>
      </c>
      <c r="J147" s="16">
        <f t="shared" si="39"/>
        <v>2.0611266902395662</v>
      </c>
      <c r="K147" s="16">
        <f t="shared" si="43"/>
        <v>2.0230149768840633E-4</v>
      </c>
      <c r="L147" s="16">
        <f t="shared" si="44"/>
        <v>0</v>
      </c>
      <c r="M147" s="16">
        <f t="shared" si="48"/>
        <v>3.3011873451409608</v>
      </c>
      <c r="N147" s="16">
        <f t="shared" si="45"/>
        <v>0.17303691825629078</v>
      </c>
      <c r="O147" s="16">
        <f t="shared" si="46"/>
        <v>0.17303691825629078</v>
      </c>
      <c r="P147" s="16">
        <f>'App MESURE'!T143</f>
        <v>0</v>
      </c>
      <c r="Q147" s="84">
        <v>20.757079066666666</v>
      </c>
      <c r="R147" s="78">
        <f t="shared" si="40"/>
        <v>2.9941775079634258E-2</v>
      </c>
    </row>
    <row r="148" spans="1:18" s="1" customFormat="1" x14ac:dyDescent="0.2">
      <c r="A148" s="17">
        <v>37438</v>
      </c>
      <c r="B148" s="1">
        <f t="shared" si="36"/>
        <v>7</v>
      </c>
      <c r="C148" s="47"/>
      <c r="D148" s="47"/>
      <c r="E148" s="47">
        <v>0.72142857100000002</v>
      </c>
      <c r="F148" s="51">
        <v>0.47333333300000002</v>
      </c>
      <c r="G148" s="16">
        <f t="shared" si="41"/>
        <v>0</v>
      </c>
      <c r="H148" s="16">
        <f t="shared" si="42"/>
        <v>0.47333333300000002</v>
      </c>
      <c r="I148" s="23">
        <f t="shared" si="47"/>
        <v>0.47353563449768843</v>
      </c>
      <c r="J148" s="16">
        <f t="shared" si="39"/>
        <v>0.47353389125649831</v>
      </c>
      <c r="K148" s="16">
        <f t="shared" si="43"/>
        <v>1.7432411901219247E-6</v>
      </c>
      <c r="L148" s="16">
        <f t="shared" si="44"/>
        <v>0</v>
      </c>
      <c r="M148" s="16">
        <f t="shared" si="48"/>
        <v>3.12815042688467</v>
      </c>
      <c r="N148" s="16">
        <f t="shared" si="45"/>
        <v>0.16396691648141248</v>
      </c>
      <c r="O148" s="16">
        <f t="shared" si="46"/>
        <v>0.16396691648141248</v>
      </c>
      <c r="P148" s="16">
        <f>'App MESURE'!T144</f>
        <v>0</v>
      </c>
      <c r="Q148" s="84">
        <v>23.176213451612899</v>
      </c>
      <c r="R148" s="78">
        <f t="shared" si="40"/>
        <v>2.6885149700422498E-2</v>
      </c>
    </row>
    <row r="149" spans="1:18" s="1" customFormat="1" ht="13.5" thickBot="1" x14ac:dyDescent="0.25">
      <c r="A149" s="17">
        <v>37469</v>
      </c>
      <c r="B149" s="4">
        <f t="shared" si="36"/>
        <v>8</v>
      </c>
      <c r="C149" s="48"/>
      <c r="D149" s="48"/>
      <c r="E149" s="48">
        <v>1.154761905</v>
      </c>
      <c r="F149" s="58">
        <v>0.50666666699999996</v>
      </c>
      <c r="G149" s="25">
        <f t="shared" si="41"/>
        <v>0</v>
      </c>
      <c r="H149" s="25">
        <f t="shared" si="42"/>
        <v>0.50666666699999996</v>
      </c>
      <c r="I149" s="24">
        <f t="shared" si="47"/>
        <v>0.50666841024119003</v>
      </c>
      <c r="J149" s="25">
        <f t="shared" si="39"/>
        <v>0.5066659535258744</v>
      </c>
      <c r="K149" s="25">
        <f t="shared" si="43"/>
        <v>2.4567153156240806E-6</v>
      </c>
      <c r="L149" s="25">
        <f t="shared" si="44"/>
        <v>0</v>
      </c>
      <c r="M149" s="25">
        <f t="shared" si="48"/>
        <v>2.9641835104032577</v>
      </c>
      <c r="N149" s="25">
        <f t="shared" si="45"/>
        <v>0.15537233309138113</v>
      </c>
      <c r="O149" s="25">
        <f t="shared" si="46"/>
        <v>0.15537233309138113</v>
      </c>
      <c r="P149" s="25">
        <f>'App MESURE'!T145</f>
        <v>0</v>
      </c>
      <c r="Q149" s="85">
        <v>22.181028258064519</v>
      </c>
      <c r="R149" s="79">
        <f t="shared" si="40"/>
        <v>2.4140561890259087E-2</v>
      </c>
    </row>
    <row r="150" spans="1:18" s="1" customFormat="1" x14ac:dyDescent="0.2">
      <c r="A150" s="17">
        <v>37500</v>
      </c>
      <c r="B150" s="1">
        <f t="shared" si="36"/>
        <v>9</v>
      </c>
      <c r="C150" s="47"/>
      <c r="D150" s="47"/>
      <c r="E150" s="47">
        <v>2.233333333</v>
      </c>
      <c r="F150" s="51">
        <v>2.2733333330000001</v>
      </c>
      <c r="G150" s="16">
        <f t="shared" si="41"/>
        <v>0</v>
      </c>
      <c r="H150" s="16">
        <f t="shared" si="42"/>
        <v>2.2733333330000001</v>
      </c>
      <c r="I150" s="23">
        <f t="shared" si="47"/>
        <v>2.2733357897153157</v>
      </c>
      <c r="J150" s="16">
        <f t="shared" si="39"/>
        <v>2.273101448713676</v>
      </c>
      <c r="K150" s="16">
        <f t="shared" si="43"/>
        <v>2.3434100163965965E-4</v>
      </c>
      <c r="L150" s="16">
        <f t="shared" si="44"/>
        <v>0</v>
      </c>
      <c r="M150" s="16">
        <f t="shared" si="48"/>
        <v>2.8088111773118767</v>
      </c>
      <c r="N150" s="16">
        <f t="shared" si="45"/>
        <v>0.14722824828504777</v>
      </c>
      <c r="O150" s="16">
        <f t="shared" si="46"/>
        <v>0.14722824828504777</v>
      </c>
      <c r="P150" s="16">
        <f>'App MESURE'!T146</f>
        <v>0</v>
      </c>
      <c r="Q150" s="84">
        <v>21.793945333333333</v>
      </c>
      <c r="R150" s="78">
        <f t="shared" si="40"/>
        <v>2.1676157093083671E-2</v>
      </c>
    </row>
    <row r="151" spans="1:18" s="1" customFormat="1" x14ac:dyDescent="0.2">
      <c r="A151" s="17">
        <v>37530</v>
      </c>
      <c r="B151" s="1">
        <f t="shared" si="36"/>
        <v>10</v>
      </c>
      <c r="C151" s="47"/>
      <c r="D151" s="47"/>
      <c r="E151" s="47">
        <v>55.014285710000003</v>
      </c>
      <c r="F151" s="51">
        <v>37.020000000000003</v>
      </c>
      <c r="G151" s="16">
        <f t="shared" si="41"/>
        <v>0</v>
      </c>
      <c r="H151" s="16">
        <f t="shared" si="42"/>
        <v>37.020000000000003</v>
      </c>
      <c r="I151" s="23">
        <f t="shared" si="47"/>
        <v>37.02023434100164</v>
      </c>
      <c r="J151" s="16">
        <f t="shared" si="39"/>
        <v>35.836722562986857</v>
      </c>
      <c r="K151" s="16">
        <f t="shared" si="43"/>
        <v>1.1835117780147826</v>
      </c>
      <c r="L151" s="16">
        <f t="shared" si="44"/>
        <v>0</v>
      </c>
      <c r="M151" s="16">
        <f t="shared" si="48"/>
        <v>2.6615829290268289</v>
      </c>
      <c r="N151" s="16">
        <f t="shared" si="45"/>
        <v>0.13951104847177001</v>
      </c>
      <c r="O151" s="16">
        <f t="shared" si="46"/>
        <v>0.13951104847177001</v>
      </c>
      <c r="P151" s="16">
        <f>'App MESURE'!T147</f>
        <v>5.1468821947484381E-2</v>
      </c>
      <c r="Q151" s="84">
        <v>20.343153419354845</v>
      </c>
      <c r="R151" s="78">
        <f t="shared" si="40"/>
        <v>7.7514336513536241E-3</v>
      </c>
    </row>
    <row r="152" spans="1:18" s="1" customFormat="1" x14ac:dyDescent="0.2">
      <c r="A152" s="17">
        <v>37561</v>
      </c>
      <c r="B152" s="1">
        <f t="shared" si="36"/>
        <v>11</v>
      </c>
      <c r="C152" s="47"/>
      <c r="D152" s="47"/>
      <c r="E152" s="47">
        <v>180.24047619999999</v>
      </c>
      <c r="F152" s="51">
        <v>112.30666669999999</v>
      </c>
      <c r="G152" s="16">
        <f t="shared" si="41"/>
        <v>1.1035056182960992</v>
      </c>
      <c r="H152" s="16">
        <f t="shared" si="42"/>
        <v>111.2031610817039</v>
      </c>
      <c r="I152" s="23">
        <f t="shared" si="47"/>
        <v>112.38667285971869</v>
      </c>
      <c r="J152" s="16">
        <f t="shared" si="39"/>
        <v>73.85645029158492</v>
      </c>
      <c r="K152" s="16">
        <f t="shared" si="43"/>
        <v>38.530222568133766</v>
      </c>
      <c r="L152" s="16">
        <f t="shared" si="44"/>
        <v>0.91501753730210489</v>
      </c>
      <c r="M152" s="16">
        <f t="shared" si="48"/>
        <v>3.4370894178571638</v>
      </c>
      <c r="N152" s="16">
        <f t="shared" si="45"/>
        <v>0.1801604387926419</v>
      </c>
      <c r="O152" s="16">
        <f t="shared" si="46"/>
        <v>1.283666057088741</v>
      </c>
      <c r="P152" s="16"/>
      <c r="Q152" s="84">
        <v>14.991392099999997</v>
      </c>
      <c r="R152" s="78"/>
    </row>
    <row r="153" spans="1:18" s="1" customFormat="1" x14ac:dyDescent="0.2">
      <c r="A153" s="17">
        <v>37591</v>
      </c>
      <c r="B153" s="1">
        <f t="shared" si="36"/>
        <v>12</v>
      </c>
      <c r="C153" s="47"/>
      <c r="D153" s="47"/>
      <c r="E153" s="47">
        <v>40.057142859999999</v>
      </c>
      <c r="F153" s="51">
        <v>45.006666670000001</v>
      </c>
      <c r="G153" s="16">
        <f t="shared" si="41"/>
        <v>0</v>
      </c>
      <c r="H153" s="16">
        <f t="shared" si="42"/>
        <v>45.006666670000001</v>
      </c>
      <c r="I153" s="23">
        <f t="shared" si="47"/>
        <v>82.621871700831662</v>
      </c>
      <c r="J153" s="16">
        <f t="shared" si="39"/>
        <v>60.167762246622196</v>
      </c>
      <c r="K153" s="16">
        <f t="shared" si="43"/>
        <v>22.454109454209465</v>
      </c>
      <c r="L153" s="16">
        <f t="shared" si="44"/>
        <v>0.25939910536565014</v>
      </c>
      <c r="M153" s="16">
        <f t="shared" si="48"/>
        <v>3.5163280844301719</v>
      </c>
      <c r="N153" s="16">
        <f t="shared" si="45"/>
        <v>0.18431385792249308</v>
      </c>
      <c r="O153" s="16">
        <f t="shared" si="46"/>
        <v>0.18431385792249308</v>
      </c>
      <c r="P153" s="16">
        <f>'App MESURE'!T149</f>
        <v>0</v>
      </c>
      <c r="Q153" s="84">
        <v>13.404396387096776</v>
      </c>
      <c r="R153" s="78">
        <f t="shared" si="40"/>
        <v>3.3971598222272963E-2</v>
      </c>
    </row>
    <row r="154" spans="1:18" s="1" customFormat="1" x14ac:dyDescent="0.2">
      <c r="A154" s="17">
        <v>37622</v>
      </c>
      <c r="B154" s="1">
        <f t="shared" ref="B154:B217" si="49">B142</f>
        <v>1</v>
      </c>
      <c r="C154" s="47"/>
      <c r="D154" s="47"/>
      <c r="E154" s="47">
        <v>58.15714286</v>
      </c>
      <c r="F154" s="51">
        <v>42.053333330000001</v>
      </c>
      <c r="G154" s="16">
        <f t="shared" si="41"/>
        <v>0</v>
      </c>
      <c r="H154" s="16">
        <f t="shared" si="42"/>
        <v>42.053333330000001</v>
      </c>
      <c r="I154" s="23">
        <f t="shared" si="47"/>
        <v>64.248043678843828</v>
      </c>
      <c r="J154" s="16">
        <f t="shared" si="39"/>
        <v>47.678313260289947</v>
      </c>
      <c r="K154" s="16">
        <f t="shared" si="43"/>
        <v>16.569730418553881</v>
      </c>
      <c r="L154" s="16">
        <f t="shared" si="44"/>
        <v>1.9421485841765281E-2</v>
      </c>
      <c r="M154" s="16">
        <f t="shared" si="48"/>
        <v>3.3514357123494443</v>
      </c>
      <c r="N154" s="16">
        <f t="shared" si="45"/>
        <v>0.17567076532406303</v>
      </c>
      <c r="O154" s="16">
        <f t="shared" si="46"/>
        <v>0.17567076532406303</v>
      </c>
      <c r="P154" s="16">
        <f>'App MESURE'!T150</f>
        <v>0</v>
      </c>
      <c r="Q154" s="84">
        <v>10.299994670967742</v>
      </c>
      <c r="R154" s="78">
        <f t="shared" si="40"/>
        <v>3.0860217789542028E-2</v>
      </c>
    </row>
    <row r="155" spans="1:18" s="1" customFormat="1" x14ac:dyDescent="0.2">
      <c r="A155" s="17">
        <v>37653</v>
      </c>
      <c r="B155" s="1">
        <f t="shared" si="49"/>
        <v>2</v>
      </c>
      <c r="C155" s="47"/>
      <c r="D155" s="47"/>
      <c r="E155" s="47">
        <v>34.692857140000001</v>
      </c>
      <c r="F155" s="51">
        <v>30.54</v>
      </c>
      <c r="G155" s="16">
        <f t="shared" si="41"/>
        <v>0</v>
      </c>
      <c r="H155" s="16">
        <f t="shared" si="42"/>
        <v>30.54</v>
      </c>
      <c r="I155" s="23">
        <f t="shared" si="47"/>
        <v>47.090308932712112</v>
      </c>
      <c r="J155" s="16">
        <f t="shared" si="39"/>
        <v>39.477731955126771</v>
      </c>
      <c r="K155" s="16">
        <f t="shared" si="43"/>
        <v>7.6125769775853414</v>
      </c>
      <c r="L155" s="16">
        <f t="shared" si="44"/>
        <v>0</v>
      </c>
      <c r="M155" s="16">
        <f t="shared" si="48"/>
        <v>3.1757649470253813</v>
      </c>
      <c r="N155" s="16">
        <f t="shared" si="45"/>
        <v>0.1664627063194318</v>
      </c>
      <c r="O155" s="16">
        <f t="shared" si="46"/>
        <v>0.1664627063194318</v>
      </c>
      <c r="P155" s="16">
        <f>'App MESURE'!T151</f>
        <v>0</v>
      </c>
      <c r="Q155" s="84">
        <v>10.567781660714287</v>
      </c>
      <c r="R155" s="78">
        <f t="shared" si="40"/>
        <v>2.7709832595189401E-2</v>
      </c>
    </row>
    <row r="156" spans="1:18" s="1" customFormat="1" x14ac:dyDescent="0.2">
      <c r="A156" s="17">
        <v>37681</v>
      </c>
      <c r="B156" s="1">
        <f t="shared" si="49"/>
        <v>3</v>
      </c>
      <c r="C156" s="47"/>
      <c r="D156" s="47"/>
      <c r="E156" s="47">
        <v>72.180952379999994</v>
      </c>
      <c r="F156" s="51">
        <v>45.106666670000003</v>
      </c>
      <c r="G156" s="16">
        <f t="shared" si="41"/>
        <v>0</v>
      </c>
      <c r="H156" s="16">
        <f t="shared" si="42"/>
        <v>45.106666670000003</v>
      </c>
      <c r="I156" s="23">
        <f t="shared" si="47"/>
        <v>52.719243647585344</v>
      </c>
      <c r="J156" s="16">
        <f t="shared" si="39"/>
        <v>47.103746463151417</v>
      </c>
      <c r="K156" s="16">
        <f t="shared" si="43"/>
        <v>5.6154971844339272</v>
      </c>
      <c r="L156" s="16">
        <f t="shared" si="44"/>
        <v>0</v>
      </c>
      <c r="M156" s="16">
        <f t="shared" si="48"/>
        <v>3.0093022407059493</v>
      </c>
      <c r="N156" s="16">
        <f t="shared" si="45"/>
        <v>0.15773730218612395</v>
      </c>
      <c r="O156" s="16">
        <f t="shared" si="46"/>
        <v>0.15773730218612395</v>
      </c>
      <c r="P156" s="16">
        <f>'App MESURE'!T152</f>
        <v>0</v>
      </c>
      <c r="Q156" s="84">
        <v>15.965616467741935</v>
      </c>
      <c r="R156" s="78">
        <f t="shared" si="40"/>
        <v>2.488105650095658E-2</v>
      </c>
    </row>
    <row r="157" spans="1:18" s="1" customFormat="1" x14ac:dyDescent="0.2">
      <c r="A157" s="17">
        <v>37712</v>
      </c>
      <c r="B157" s="1">
        <f t="shared" si="49"/>
        <v>4</v>
      </c>
      <c r="C157" s="47"/>
      <c r="D157" s="47"/>
      <c r="E157" s="47">
        <v>38.561904759999997</v>
      </c>
      <c r="F157" s="51">
        <v>39.68</v>
      </c>
      <c r="G157" s="16">
        <f t="shared" si="41"/>
        <v>0</v>
      </c>
      <c r="H157" s="16">
        <f t="shared" si="42"/>
        <v>39.68</v>
      </c>
      <c r="I157" s="23">
        <f t="shared" si="47"/>
        <v>45.295497184433927</v>
      </c>
      <c r="J157" s="16">
        <f t="shared" si="39"/>
        <v>41.442665207157063</v>
      </c>
      <c r="K157" s="16">
        <f t="shared" si="43"/>
        <v>3.852831977276864</v>
      </c>
      <c r="L157" s="16">
        <f t="shared" si="44"/>
        <v>0</v>
      </c>
      <c r="M157" s="16">
        <f t="shared" si="48"/>
        <v>2.8515649385198252</v>
      </c>
      <c r="N157" s="16">
        <f t="shared" si="45"/>
        <v>0.14946925381118911</v>
      </c>
      <c r="O157" s="16">
        <f t="shared" si="46"/>
        <v>0.14946925381118911</v>
      </c>
      <c r="P157" s="16">
        <f>'App MESURE'!T153</f>
        <v>0</v>
      </c>
      <c r="Q157" s="84">
        <v>15.662718649999999</v>
      </c>
      <c r="R157" s="78">
        <f t="shared" si="40"/>
        <v>2.2341057834873671E-2</v>
      </c>
    </row>
    <row r="158" spans="1:18" s="1" customFormat="1" x14ac:dyDescent="0.2">
      <c r="A158" s="17">
        <v>37742</v>
      </c>
      <c r="B158" s="1">
        <f t="shared" si="49"/>
        <v>5</v>
      </c>
      <c r="C158" s="47"/>
      <c r="D158" s="47"/>
      <c r="E158" s="47">
        <v>15.78095238</v>
      </c>
      <c r="F158" s="51">
        <v>11.66</v>
      </c>
      <c r="G158" s="16">
        <f t="shared" si="41"/>
        <v>0</v>
      </c>
      <c r="H158" s="16">
        <f t="shared" si="42"/>
        <v>11.66</v>
      </c>
      <c r="I158" s="23">
        <f t="shared" si="47"/>
        <v>15.512831977276864</v>
      </c>
      <c r="J158" s="16">
        <f t="shared" si="39"/>
        <v>15.422671209395924</v>
      </c>
      <c r="K158" s="16">
        <f t="shared" si="43"/>
        <v>9.0160767880940185E-2</v>
      </c>
      <c r="L158" s="16">
        <f t="shared" si="44"/>
        <v>0</v>
      </c>
      <c r="M158" s="16">
        <f t="shared" si="48"/>
        <v>2.7020956847086359</v>
      </c>
      <c r="N158" s="16">
        <f t="shared" si="45"/>
        <v>0.14163458817440711</v>
      </c>
      <c r="O158" s="16">
        <f t="shared" si="46"/>
        <v>0.14163458817440711</v>
      </c>
      <c r="P158" s="16">
        <f>'App MESURE'!T154</f>
        <v>0</v>
      </c>
      <c r="Q158" s="84">
        <v>20.381117354838715</v>
      </c>
      <c r="R158" s="78">
        <f t="shared" si="40"/>
        <v>2.00603565673339E-2</v>
      </c>
    </row>
    <row r="159" spans="1:18" s="1" customFormat="1" x14ac:dyDescent="0.2">
      <c r="A159" s="17">
        <v>37773</v>
      </c>
      <c r="B159" s="1">
        <f t="shared" si="49"/>
        <v>6</v>
      </c>
      <c r="C159" s="47"/>
      <c r="D159" s="47"/>
      <c r="E159" s="47">
        <v>3.9619047620000001</v>
      </c>
      <c r="F159" s="51">
        <v>4.5466666670000002</v>
      </c>
      <c r="G159" s="16">
        <f t="shared" si="41"/>
        <v>0</v>
      </c>
      <c r="H159" s="16">
        <f t="shared" si="42"/>
        <v>4.5466666670000002</v>
      </c>
      <c r="I159" s="23">
        <f t="shared" si="47"/>
        <v>4.6368274348809404</v>
      </c>
      <c r="J159" s="16">
        <f t="shared" si="39"/>
        <v>4.6351250002673279</v>
      </c>
      <c r="K159" s="16">
        <f t="shared" si="43"/>
        <v>1.7024346136125246E-3</v>
      </c>
      <c r="L159" s="16">
        <f t="shared" si="44"/>
        <v>0</v>
      </c>
      <c r="M159" s="16">
        <f t="shared" si="48"/>
        <v>2.5604610965342287</v>
      </c>
      <c r="N159" s="16">
        <f t="shared" si="45"/>
        <v>0.13421058883905529</v>
      </c>
      <c r="O159" s="16">
        <f t="shared" si="46"/>
        <v>0.13421058883905529</v>
      </c>
      <c r="P159" s="16">
        <f>'App MESURE'!T155</f>
        <v>0</v>
      </c>
      <c r="Q159" s="84">
        <v>22.892306599999994</v>
      </c>
      <c r="R159" s="78">
        <f t="shared" si="40"/>
        <v>1.8012482156525952E-2</v>
      </c>
    </row>
    <row r="160" spans="1:18" s="1" customFormat="1" x14ac:dyDescent="0.2">
      <c r="A160" s="17">
        <v>37803</v>
      </c>
      <c r="B160" s="1">
        <f t="shared" si="49"/>
        <v>7</v>
      </c>
      <c r="C160" s="47"/>
      <c r="D160" s="47"/>
      <c r="E160" s="47">
        <v>1.35</v>
      </c>
      <c r="F160" s="51">
        <v>3.6266666669999998</v>
      </c>
      <c r="G160" s="16">
        <f t="shared" si="41"/>
        <v>0</v>
      </c>
      <c r="H160" s="16">
        <f t="shared" si="42"/>
        <v>3.6266666669999998</v>
      </c>
      <c r="I160" s="23">
        <f t="shared" si="47"/>
        <v>3.6283691016136124</v>
      </c>
      <c r="J160" s="16">
        <f t="shared" si="39"/>
        <v>3.6277373383337017</v>
      </c>
      <c r="K160" s="16">
        <f t="shared" si="43"/>
        <v>6.3176327991065762E-4</v>
      </c>
      <c r="L160" s="16">
        <f t="shared" si="44"/>
        <v>0</v>
      </c>
      <c r="M160" s="16">
        <f t="shared" si="48"/>
        <v>2.4262505076951735</v>
      </c>
      <c r="N160" s="16">
        <f t="shared" si="45"/>
        <v>0.12717573008611147</v>
      </c>
      <c r="O160" s="16">
        <f t="shared" si="46"/>
        <v>0.12717573008611147</v>
      </c>
      <c r="P160" s="16">
        <f>'App MESURE'!T156</f>
        <v>0</v>
      </c>
      <c r="Q160" s="84">
        <v>24.717934000000007</v>
      </c>
      <c r="R160" s="78">
        <f t="shared" si="40"/>
        <v>1.6173666322935477E-2</v>
      </c>
    </row>
    <row r="161" spans="1:18" s="1" customFormat="1" ht="13.5" thickBot="1" x14ac:dyDescent="0.25">
      <c r="A161" s="17">
        <v>37834</v>
      </c>
      <c r="B161" s="4">
        <f t="shared" si="49"/>
        <v>8</v>
      </c>
      <c r="C161" s="48"/>
      <c r="D161" s="48"/>
      <c r="E161" s="48">
        <v>5.8809523810000002</v>
      </c>
      <c r="F161" s="58">
        <v>9.3666666670000005</v>
      </c>
      <c r="G161" s="25">
        <f t="shared" si="41"/>
        <v>0</v>
      </c>
      <c r="H161" s="25">
        <f t="shared" si="42"/>
        <v>9.3666666670000005</v>
      </c>
      <c r="I161" s="24">
        <f t="shared" si="47"/>
        <v>9.3672984302799112</v>
      </c>
      <c r="J161" s="25">
        <f t="shared" si="39"/>
        <v>9.3581940971194673</v>
      </c>
      <c r="K161" s="25">
        <f t="shared" si="43"/>
        <v>9.1043331604439004E-3</v>
      </c>
      <c r="L161" s="25">
        <f t="shared" si="44"/>
        <v>0</v>
      </c>
      <c r="M161" s="25">
        <f t="shared" si="48"/>
        <v>2.2990747776090621</v>
      </c>
      <c r="N161" s="25">
        <f t="shared" si="45"/>
        <v>0.12050961450091589</v>
      </c>
      <c r="O161" s="25">
        <f t="shared" si="46"/>
        <v>0.12050961450091589</v>
      </c>
      <c r="P161" s="25">
        <f>'App MESURE'!T157</f>
        <v>0</v>
      </c>
      <c r="Q161" s="85">
        <v>25.986362548387095</v>
      </c>
      <c r="R161" s="79">
        <f t="shared" si="40"/>
        <v>1.4522567187159358E-2</v>
      </c>
    </row>
    <row r="162" spans="1:18" s="1" customFormat="1" x14ac:dyDescent="0.2">
      <c r="A162" s="17">
        <v>37865</v>
      </c>
      <c r="B162" s="1">
        <f t="shared" si="49"/>
        <v>9</v>
      </c>
      <c r="C162" s="47"/>
      <c r="D162" s="47"/>
      <c r="E162" s="47">
        <v>1.447619048</v>
      </c>
      <c r="F162" s="51">
        <v>2.326666667</v>
      </c>
      <c r="G162" s="16">
        <f t="shared" si="41"/>
        <v>0</v>
      </c>
      <c r="H162" s="16">
        <f t="shared" si="42"/>
        <v>2.326666667</v>
      </c>
      <c r="I162" s="23">
        <f t="shared" si="47"/>
        <v>2.3357710001604439</v>
      </c>
      <c r="J162" s="16">
        <f t="shared" si="39"/>
        <v>2.3355693917485651</v>
      </c>
      <c r="K162" s="16">
        <f t="shared" si="43"/>
        <v>2.016084118787731E-4</v>
      </c>
      <c r="L162" s="16">
        <f t="shared" si="44"/>
        <v>0</v>
      </c>
      <c r="M162" s="16">
        <f t="shared" si="48"/>
        <v>2.1785651631081464</v>
      </c>
      <c r="N162" s="16">
        <f t="shared" si="45"/>
        <v>0.11419291383132646</v>
      </c>
      <c r="O162" s="16">
        <f t="shared" si="46"/>
        <v>0.11419291383132646</v>
      </c>
      <c r="P162" s="16">
        <f>'App MESURE'!T158</f>
        <v>0</v>
      </c>
      <c r="Q162" s="84">
        <v>23.438877400000003</v>
      </c>
      <c r="R162" s="78">
        <f t="shared" si="40"/>
        <v>1.304002156928875E-2</v>
      </c>
    </row>
    <row r="163" spans="1:18" s="1" customFormat="1" x14ac:dyDescent="0.2">
      <c r="A163" s="17">
        <v>37895</v>
      </c>
      <c r="B163" s="1">
        <f t="shared" si="49"/>
        <v>10</v>
      </c>
      <c r="C163" s="47"/>
      <c r="D163" s="47"/>
      <c r="E163" s="47">
        <v>123.2095238</v>
      </c>
      <c r="F163" s="51">
        <v>93.213333329999998</v>
      </c>
      <c r="G163" s="16">
        <f t="shared" si="41"/>
        <v>0.72163895089609909</v>
      </c>
      <c r="H163" s="16">
        <f t="shared" si="42"/>
        <v>92.491694379103905</v>
      </c>
      <c r="I163" s="23">
        <f t="shared" si="47"/>
        <v>92.49189598751579</v>
      </c>
      <c r="J163" s="16">
        <f t="shared" si="39"/>
        <v>73.28211225795161</v>
      </c>
      <c r="K163" s="16">
        <f t="shared" si="43"/>
        <v>19.20978372956418</v>
      </c>
      <c r="L163" s="16">
        <f t="shared" si="44"/>
        <v>0.12708853195716174</v>
      </c>
      <c r="M163" s="16">
        <f t="shared" si="48"/>
        <v>2.1914607812339817</v>
      </c>
      <c r="N163" s="16">
        <f t="shared" si="45"/>
        <v>0.11486885790423373</v>
      </c>
      <c r="O163" s="16">
        <f t="shared" si="46"/>
        <v>0.83650780880033282</v>
      </c>
      <c r="P163" s="16">
        <f>'App MESURE'!T159</f>
        <v>0.70792432820425999</v>
      </c>
      <c r="Q163" s="84">
        <v>17.891547403225807</v>
      </c>
      <c r="R163" s="78">
        <f t="shared" si="40"/>
        <v>1.6533711482200637E-2</v>
      </c>
    </row>
    <row r="164" spans="1:18" s="1" customFormat="1" x14ac:dyDescent="0.2">
      <c r="A164" s="17">
        <v>37926</v>
      </c>
      <c r="B164" s="1">
        <f t="shared" si="49"/>
        <v>11</v>
      </c>
      <c r="C164" s="47"/>
      <c r="D164" s="47"/>
      <c r="E164" s="47">
        <v>78.47619048</v>
      </c>
      <c r="F164" s="51">
        <v>83</v>
      </c>
      <c r="G164" s="16">
        <f t="shared" si="41"/>
        <v>0.51737228429609905</v>
      </c>
      <c r="H164" s="16">
        <f t="shared" si="42"/>
        <v>82.482627715703899</v>
      </c>
      <c r="I164" s="23">
        <f t="shared" si="47"/>
        <v>101.56532291331092</v>
      </c>
      <c r="J164" s="16">
        <f t="shared" si="39"/>
        <v>69.540434620929531</v>
      </c>
      <c r="K164" s="16">
        <f t="shared" si="43"/>
        <v>32.024888292381391</v>
      </c>
      <c r="L164" s="16">
        <f t="shared" si="44"/>
        <v>0.64971602897935576</v>
      </c>
      <c r="M164" s="16">
        <f t="shared" si="48"/>
        <v>2.7263079523091034</v>
      </c>
      <c r="N164" s="16">
        <f t="shared" si="45"/>
        <v>0.14290371219905484</v>
      </c>
      <c r="O164" s="16">
        <f t="shared" si="46"/>
        <v>0.66027599649515389</v>
      </c>
      <c r="P164" s="16">
        <f>'App MESURE'!T160</f>
        <v>0.2351929711777451</v>
      </c>
      <c r="Q164" s="84">
        <v>14.608713666666663</v>
      </c>
      <c r="R164" s="78">
        <f t="shared" si="40"/>
        <v>0.18069557841300082</v>
      </c>
    </row>
    <row r="165" spans="1:18" s="1" customFormat="1" x14ac:dyDescent="0.2">
      <c r="A165" s="17">
        <v>37956</v>
      </c>
      <c r="B165" s="1">
        <f t="shared" si="49"/>
        <v>12</v>
      </c>
      <c r="C165" s="47"/>
      <c r="D165" s="47"/>
      <c r="E165" s="47">
        <v>88.428571430000005</v>
      </c>
      <c r="F165" s="51">
        <v>76.746666669999996</v>
      </c>
      <c r="G165" s="16">
        <f t="shared" si="41"/>
        <v>0.39230561769609901</v>
      </c>
      <c r="H165" s="16">
        <f t="shared" si="42"/>
        <v>76.354361052303901</v>
      </c>
      <c r="I165" s="23">
        <f t="shared" si="47"/>
        <v>107.72953331570594</v>
      </c>
      <c r="J165" s="16">
        <f t="shared" si="39"/>
        <v>63.293947716667034</v>
      </c>
      <c r="K165" s="16">
        <f t="shared" si="43"/>
        <v>44.435585599038902</v>
      </c>
      <c r="L165" s="16">
        <f t="shared" si="44"/>
        <v>1.1558509292358863</v>
      </c>
      <c r="M165" s="16">
        <f t="shared" si="48"/>
        <v>3.7392551693459346</v>
      </c>
      <c r="N165" s="16">
        <f t="shared" si="45"/>
        <v>0.19599893112091674</v>
      </c>
      <c r="O165" s="16">
        <f t="shared" si="46"/>
        <v>0.58830454881701577</v>
      </c>
      <c r="P165" s="16">
        <f>'App MESURE'!T161</f>
        <v>0.54126958574645623</v>
      </c>
      <c r="Q165" s="84">
        <v>11.711916999999998</v>
      </c>
      <c r="R165" s="78">
        <f t="shared" si="40"/>
        <v>2.2122877510489E-3</v>
      </c>
    </row>
    <row r="166" spans="1:18" s="1" customFormat="1" x14ac:dyDescent="0.2">
      <c r="A166" s="17">
        <v>37987</v>
      </c>
      <c r="B166" s="1">
        <f t="shared" si="49"/>
        <v>1</v>
      </c>
      <c r="C166" s="47"/>
      <c r="D166" s="47"/>
      <c r="E166" s="47">
        <v>2.723809524</v>
      </c>
      <c r="F166" s="51">
        <v>3.246666667</v>
      </c>
      <c r="G166" s="16">
        <f t="shared" si="41"/>
        <v>0</v>
      </c>
      <c r="H166" s="16">
        <f t="shared" si="42"/>
        <v>3.246666667</v>
      </c>
      <c r="I166" s="23">
        <f t="shared" si="47"/>
        <v>46.526401336803012</v>
      </c>
      <c r="J166" s="16">
        <f t="shared" si="39"/>
        <v>39.468518385821369</v>
      </c>
      <c r="K166" s="16">
        <f t="shared" si="43"/>
        <v>7.057882950981643</v>
      </c>
      <c r="L166" s="16">
        <f t="shared" si="44"/>
        <v>0</v>
      </c>
      <c r="M166" s="16">
        <f t="shared" si="48"/>
        <v>3.5432562382250179</v>
      </c>
      <c r="N166" s="16">
        <f t="shared" si="45"/>
        <v>0.1857253393865336</v>
      </c>
      <c r="O166" s="16">
        <f t="shared" si="46"/>
        <v>0.1857253393865336</v>
      </c>
      <c r="P166" s="16">
        <f>'App MESURE'!T162</f>
        <v>0.15180044954131475</v>
      </c>
      <c r="Q166" s="84">
        <v>10.997852883870971</v>
      </c>
      <c r="R166" s="78">
        <f t="shared" si="40"/>
        <v>1.1508981510102332E-3</v>
      </c>
    </row>
    <row r="167" spans="1:18" s="1" customFormat="1" x14ac:dyDescent="0.2">
      <c r="A167" s="17">
        <v>38018</v>
      </c>
      <c r="B167" s="1">
        <f t="shared" si="49"/>
        <v>2</v>
      </c>
      <c r="C167" s="47"/>
      <c r="D167" s="47"/>
      <c r="E167" s="47">
        <v>34.042857140000002</v>
      </c>
      <c r="F167" s="51">
        <v>38.340000000000003</v>
      </c>
      <c r="G167" s="16">
        <f t="shared" si="41"/>
        <v>0</v>
      </c>
      <c r="H167" s="16">
        <f t="shared" si="42"/>
        <v>38.340000000000003</v>
      </c>
      <c r="I167" s="23">
        <f t="shared" si="47"/>
        <v>45.397882950981646</v>
      </c>
      <c r="J167" s="16">
        <f t="shared" si="39"/>
        <v>40.039620443453153</v>
      </c>
      <c r="K167" s="16">
        <f t="shared" si="43"/>
        <v>5.3582625075284938</v>
      </c>
      <c r="L167" s="16">
        <f t="shared" si="44"/>
        <v>0</v>
      </c>
      <c r="M167" s="16">
        <f t="shared" si="48"/>
        <v>3.3575308988384842</v>
      </c>
      <c r="N167" s="16">
        <f t="shared" si="45"/>
        <v>0.17599025409461502</v>
      </c>
      <c r="O167" s="16">
        <f t="shared" si="46"/>
        <v>0.17599025409461502</v>
      </c>
      <c r="P167" s="16">
        <f>'App MESURE'!T163</f>
        <v>0</v>
      </c>
      <c r="Q167" s="84">
        <v>12.925427775862071</v>
      </c>
      <c r="R167" s="78">
        <f t="shared" si="40"/>
        <v>3.0972569536287159E-2</v>
      </c>
    </row>
    <row r="168" spans="1:18" s="1" customFormat="1" x14ac:dyDescent="0.2">
      <c r="A168" s="17">
        <v>38047</v>
      </c>
      <c r="B168" s="1">
        <f t="shared" si="49"/>
        <v>3</v>
      </c>
      <c r="C168" s="47"/>
      <c r="D168" s="47"/>
      <c r="E168" s="47">
        <v>43.433333330000004</v>
      </c>
      <c r="F168" s="51">
        <v>39.659999999999997</v>
      </c>
      <c r="G168" s="16">
        <f t="shared" si="41"/>
        <v>0</v>
      </c>
      <c r="H168" s="16">
        <f t="shared" si="42"/>
        <v>39.659999999999997</v>
      </c>
      <c r="I168" s="23">
        <f t="shared" si="47"/>
        <v>45.01826250752849</v>
      </c>
      <c r="J168" s="16">
        <f t="shared" si="39"/>
        <v>40.078081567136593</v>
      </c>
      <c r="K168" s="16">
        <f t="shared" si="43"/>
        <v>4.9401809403918975</v>
      </c>
      <c r="L168" s="16">
        <f t="shared" si="44"/>
        <v>0</v>
      </c>
      <c r="M168" s="16">
        <f t="shared" si="48"/>
        <v>3.181540644743869</v>
      </c>
      <c r="N168" s="16">
        <f t="shared" si="45"/>
        <v>0.1667654485844105</v>
      </c>
      <c r="O168" s="16">
        <f t="shared" si="46"/>
        <v>0.1667654485844105</v>
      </c>
      <c r="P168" s="16">
        <f>'App MESURE'!T164</f>
        <v>0</v>
      </c>
      <c r="Q168" s="84">
        <v>13.438083741935483</v>
      </c>
      <c r="R168" s="78">
        <f t="shared" si="40"/>
        <v>2.7810714841559663E-2</v>
      </c>
    </row>
    <row r="169" spans="1:18" s="1" customFormat="1" x14ac:dyDescent="0.2">
      <c r="A169" s="17">
        <v>38078</v>
      </c>
      <c r="B169" s="1">
        <f t="shared" si="49"/>
        <v>4</v>
      </c>
      <c r="C169" s="47"/>
      <c r="D169" s="47"/>
      <c r="E169" s="47">
        <v>54.833333330000002</v>
      </c>
      <c r="F169" s="51">
        <v>61.56</v>
      </c>
      <c r="G169" s="16">
        <f t="shared" si="41"/>
        <v>8.8572284296099063E-2</v>
      </c>
      <c r="H169" s="16">
        <f t="shared" si="42"/>
        <v>61.471427715703904</v>
      </c>
      <c r="I169" s="23">
        <f t="shared" si="47"/>
        <v>66.411608656095808</v>
      </c>
      <c r="J169" s="16">
        <f t="shared" si="39"/>
        <v>55.133286932111261</v>
      </c>
      <c r="K169" s="16">
        <f t="shared" si="43"/>
        <v>11.278321723984547</v>
      </c>
      <c r="L169" s="16">
        <f t="shared" si="44"/>
        <v>0</v>
      </c>
      <c r="M169" s="16">
        <f t="shared" si="48"/>
        <v>3.0147751961594587</v>
      </c>
      <c r="N169" s="16">
        <f t="shared" si="45"/>
        <v>0.15802417573991459</v>
      </c>
      <c r="O169" s="16">
        <f t="shared" si="46"/>
        <v>0.24659646003601365</v>
      </c>
      <c r="P169" s="16">
        <f>'App MESURE'!T165</f>
        <v>0</v>
      </c>
      <c r="Q169" s="84">
        <v>15.123778233333329</v>
      </c>
      <c r="R169" s="78">
        <f t="shared" si="40"/>
        <v>6.0809814102293282E-2</v>
      </c>
    </row>
    <row r="170" spans="1:18" s="1" customFormat="1" x14ac:dyDescent="0.2">
      <c r="A170" s="17">
        <v>38108</v>
      </c>
      <c r="B170" s="1">
        <f t="shared" si="49"/>
        <v>5</v>
      </c>
      <c r="C170" s="47"/>
      <c r="D170" s="47"/>
      <c r="E170" s="47">
        <v>59.361904760000002</v>
      </c>
      <c r="F170" s="51">
        <v>57.053333330000001</v>
      </c>
      <c r="G170" s="16">
        <f t="shared" si="41"/>
        <v>0</v>
      </c>
      <c r="H170" s="16">
        <f t="shared" si="42"/>
        <v>57.053333330000001</v>
      </c>
      <c r="I170" s="23">
        <f t="shared" si="47"/>
        <v>68.331655053984548</v>
      </c>
      <c r="J170" s="16">
        <f t="shared" si="39"/>
        <v>57.567448559593558</v>
      </c>
      <c r="K170" s="16">
        <f t="shared" si="43"/>
        <v>10.76420649439099</v>
      </c>
      <c r="L170" s="16">
        <f t="shared" si="44"/>
        <v>0</v>
      </c>
      <c r="M170" s="16">
        <f t="shared" si="48"/>
        <v>2.8567510204195439</v>
      </c>
      <c r="N170" s="16">
        <f t="shared" si="45"/>
        <v>0.14974109043720579</v>
      </c>
      <c r="O170" s="16">
        <f t="shared" si="46"/>
        <v>0.14974109043720579</v>
      </c>
      <c r="P170" s="16">
        <f>'App MESURE'!T166</f>
        <v>0</v>
      </c>
      <c r="Q170" s="84">
        <v>16.23103279032258</v>
      </c>
      <c r="R170" s="78">
        <f t="shared" si="40"/>
        <v>2.2422394165323444E-2</v>
      </c>
    </row>
    <row r="171" spans="1:18" s="1" customFormat="1" x14ac:dyDescent="0.2">
      <c r="A171" s="17">
        <v>38139</v>
      </c>
      <c r="B171" s="1">
        <f t="shared" si="49"/>
        <v>6</v>
      </c>
      <c r="C171" s="47"/>
      <c r="D171" s="47"/>
      <c r="E171" s="47">
        <v>10.169047620000001</v>
      </c>
      <c r="F171" s="51">
        <v>8.1533333330000008</v>
      </c>
      <c r="G171" s="16">
        <f t="shared" si="41"/>
        <v>0</v>
      </c>
      <c r="H171" s="16">
        <f t="shared" si="42"/>
        <v>8.1533333330000008</v>
      </c>
      <c r="I171" s="23">
        <f t="shared" si="47"/>
        <v>18.917539827390989</v>
      </c>
      <c r="J171" s="16">
        <f t="shared" si="39"/>
        <v>18.820801827239531</v>
      </c>
      <c r="K171" s="16">
        <f t="shared" si="43"/>
        <v>9.6738000151457726E-2</v>
      </c>
      <c r="L171" s="16">
        <f t="shared" si="44"/>
        <v>0</v>
      </c>
      <c r="M171" s="16">
        <f t="shared" si="48"/>
        <v>2.707009929982338</v>
      </c>
      <c r="N171" s="16">
        <f t="shared" si="45"/>
        <v>0.14189217605683024</v>
      </c>
      <c r="O171" s="16">
        <f t="shared" si="46"/>
        <v>0.14189217605683024</v>
      </c>
      <c r="P171" s="16">
        <f>'App MESURE'!T167</f>
        <v>0</v>
      </c>
      <c r="Q171" s="84">
        <v>24.111172499999995</v>
      </c>
      <c r="R171" s="78">
        <f t="shared" si="40"/>
        <v>2.0133389626142511E-2</v>
      </c>
    </row>
    <row r="172" spans="1:18" s="1" customFormat="1" x14ac:dyDescent="0.2">
      <c r="A172" s="17">
        <v>38169</v>
      </c>
      <c r="B172" s="1">
        <f t="shared" si="49"/>
        <v>7</v>
      </c>
      <c r="C172" s="47"/>
      <c r="D172" s="47"/>
      <c r="E172" s="47">
        <v>1.95</v>
      </c>
      <c r="F172" s="51">
        <v>3.9466666670000001</v>
      </c>
      <c r="G172" s="16">
        <f t="shared" si="41"/>
        <v>0</v>
      </c>
      <c r="H172" s="16">
        <f t="shared" si="42"/>
        <v>3.9466666670000001</v>
      </c>
      <c r="I172" s="23">
        <f t="shared" si="47"/>
        <v>4.0434046671514583</v>
      </c>
      <c r="J172" s="16">
        <f t="shared" si="39"/>
        <v>4.0425663253507604</v>
      </c>
      <c r="K172" s="16">
        <f t="shared" si="43"/>
        <v>8.3834180069786157E-4</v>
      </c>
      <c r="L172" s="16">
        <f t="shared" si="44"/>
        <v>0</v>
      </c>
      <c r="M172" s="16">
        <f t="shared" si="48"/>
        <v>2.5651177539255077</v>
      </c>
      <c r="N172" s="16">
        <f t="shared" si="45"/>
        <v>0.1344546748481539</v>
      </c>
      <c r="O172" s="16">
        <f t="shared" si="46"/>
        <v>0.1344546748481539</v>
      </c>
      <c r="P172" s="16">
        <f>'App MESURE'!T168</f>
        <v>0</v>
      </c>
      <c r="Q172" s="84">
        <v>25.019063709677418</v>
      </c>
      <c r="R172" s="78">
        <f t="shared" si="40"/>
        <v>1.807805958852279E-2</v>
      </c>
    </row>
    <row r="173" spans="1:18" s="1" customFormat="1" ht="13.5" thickBot="1" x14ac:dyDescent="0.25">
      <c r="A173" s="17">
        <v>38200</v>
      </c>
      <c r="B173" s="4">
        <f t="shared" si="49"/>
        <v>8</v>
      </c>
      <c r="C173" s="48"/>
      <c r="D173" s="48"/>
      <c r="E173" s="48">
        <v>1.661904762</v>
      </c>
      <c r="F173" s="58">
        <v>2.2066666669999999</v>
      </c>
      <c r="G173" s="25">
        <f t="shared" si="41"/>
        <v>0</v>
      </c>
      <c r="H173" s="25">
        <f t="shared" si="42"/>
        <v>2.2066666669999999</v>
      </c>
      <c r="I173" s="24">
        <f t="shared" si="47"/>
        <v>2.2075050088006978</v>
      </c>
      <c r="J173" s="25">
        <f t="shared" si="39"/>
        <v>2.207368139100423</v>
      </c>
      <c r="K173" s="25">
        <f t="shared" si="43"/>
        <v>1.3686970027482204E-4</v>
      </c>
      <c r="L173" s="25">
        <f t="shared" si="44"/>
        <v>0</v>
      </c>
      <c r="M173" s="25">
        <f t="shared" si="48"/>
        <v>2.4306630790773536</v>
      </c>
      <c r="N173" s="25">
        <f t="shared" si="45"/>
        <v>0.12740702194377662</v>
      </c>
      <c r="O173" s="25">
        <f t="shared" si="46"/>
        <v>0.12740702194377662</v>
      </c>
      <c r="P173" s="25">
        <f>'App MESURE'!T169</f>
        <v>0</v>
      </c>
      <c r="Q173" s="85">
        <v>24.997093870967745</v>
      </c>
      <c r="R173" s="79">
        <f t="shared" si="40"/>
        <v>1.6232549240581977E-2</v>
      </c>
    </row>
    <row r="174" spans="1:18" s="1" customFormat="1" x14ac:dyDescent="0.2">
      <c r="A174" s="17">
        <v>38231</v>
      </c>
      <c r="B174" s="1">
        <f t="shared" si="49"/>
        <v>9</v>
      </c>
      <c r="C174" s="47"/>
      <c r="D174" s="47"/>
      <c r="E174" s="47">
        <v>0.69047619000000005</v>
      </c>
      <c r="F174" s="51">
        <v>2.306666667</v>
      </c>
      <c r="G174" s="16">
        <f t="shared" si="41"/>
        <v>0</v>
      </c>
      <c r="H174" s="16">
        <f t="shared" si="42"/>
        <v>2.306666667</v>
      </c>
      <c r="I174" s="23">
        <f t="shared" si="47"/>
        <v>2.3068035367002748</v>
      </c>
      <c r="J174" s="16">
        <f t="shared" si="39"/>
        <v>2.3065992522907734</v>
      </c>
      <c r="K174" s="16">
        <f t="shared" si="43"/>
        <v>2.0428440950137627E-4</v>
      </c>
      <c r="L174" s="16">
        <f t="shared" si="44"/>
        <v>0</v>
      </c>
      <c r="M174" s="16">
        <f t="shared" si="48"/>
        <v>2.3032560571335772</v>
      </c>
      <c r="N174" s="16">
        <f t="shared" si="45"/>
        <v>0.12072878283268451</v>
      </c>
      <c r="O174" s="16">
        <f t="shared" si="46"/>
        <v>0.12072878283268451</v>
      </c>
      <c r="P174" s="16">
        <f>'App MESURE'!T170</f>
        <v>0</v>
      </c>
      <c r="Q174" s="84">
        <v>23.078632766666665</v>
      </c>
      <c r="R174" s="78">
        <f t="shared" si="40"/>
        <v>1.4575439004261498E-2</v>
      </c>
    </row>
    <row r="175" spans="1:18" s="1" customFormat="1" x14ac:dyDescent="0.2">
      <c r="A175" s="17">
        <v>38261</v>
      </c>
      <c r="B175" s="1">
        <f t="shared" si="49"/>
        <v>10</v>
      </c>
      <c r="C175" s="47"/>
      <c r="D175" s="47"/>
      <c r="E175" s="47">
        <v>74.847619050000006</v>
      </c>
      <c r="F175" s="51">
        <v>45.08</v>
      </c>
      <c r="G175" s="16">
        <f t="shared" si="41"/>
        <v>0</v>
      </c>
      <c r="H175" s="16">
        <f t="shared" si="42"/>
        <v>45.08</v>
      </c>
      <c r="I175" s="23">
        <f t="shared" si="47"/>
        <v>45.080204284409497</v>
      </c>
      <c r="J175" s="16">
        <f t="shared" si="39"/>
        <v>42.80897600466551</v>
      </c>
      <c r="K175" s="16">
        <f t="shared" si="43"/>
        <v>2.2712282797439869</v>
      </c>
      <c r="L175" s="16">
        <f t="shared" si="44"/>
        <v>0</v>
      </c>
      <c r="M175" s="16">
        <f t="shared" si="48"/>
        <v>2.1825272743008926</v>
      </c>
      <c r="N175" s="16">
        <f t="shared" si="45"/>
        <v>0.11440059411084488</v>
      </c>
      <c r="O175" s="16">
        <f t="shared" si="46"/>
        <v>0.11440059411084488</v>
      </c>
      <c r="P175" s="16">
        <f>'App MESURE'!T171</f>
        <v>0</v>
      </c>
      <c r="Q175" s="84">
        <v>19.708497129032256</v>
      </c>
      <c r="R175" s="78">
        <f t="shared" si="40"/>
        <v>1.3087495932914276E-2</v>
      </c>
    </row>
    <row r="176" spans="1:18" s="1" customFormat="1" x14ac:dyDescent="0.2">
      <c r="A176" s="17">
        <v>38292</v>
      </c>
      <c r="B176" s="1">
        <f t="shared" si="49"/>
        <v>11</v>
      </c>
      <c r="C176" s="47"/>
      <c r="D176" s="47"/>
      <c r="E176" s="47">
        <v>38.438095240000003</v>
      </c>
      <c r="F176" s="51">
        <v>34.76</v>
      </c>
      <c r="G176" s="16">
        <f t="shared" si="41"/>
        <v>0</v>
      </c>
      <c r="H176" s="16">
        <f t="shared" si="42"/>
        <v>34.76</v>
      </c>
      <c r="I176" s="23">
        <f t="shared" si="47"/>
        <v>37.031228279743985</v>
      </c>
      <c r="J176" s="16">
        <f t="shared" si="39"/>
        <v>34.424002534232386</v>
      </c>
      <c r="K176" s="16">
        <f t="shared" si="43"/>
        <v>2.6072257455115988</v>
      </c>
      <c r="L176" s="16">
        <f t="shared" si="44"/>
        <v>0</v>
      </c>
      <c r="M176" s="16">
        <f t="shared" si="48"/>
        <v>2.0681266801900478</v>
      </c>
      <c r="N176" s="16">
        <f t="shared" si="45"/>
        <v>0.10840410733745212</v>
      </c>
      <c r="O176" s="16">
        <f t="shared" si="46"/>
        <v>0.10840410733745212</v>
      </c>
      <c r="P176" s="16">
        <f>'App MESURE'!T172</f>
        <v>0</v>
      </c>
      <c r="Q176" s="84">
        <v>14.300489283333336</v>
      </c>
      <c r="R176" s="78">
        <f t="shared" si="40"/>
        <v>1.1751450487629841E-2</v>
      </c>
    </row>
    <row r="177" spans="1:18" s="1" customFormat="1" x14ac:dyDescent="0.2">
      <c r="A177" s="17">
        <v>38322</v>
      </c>
      <c r="B177" s="1">
        <f t="shared" si="49"/>
        <v>12</v>
      </c>
      <c r="C177" s="47"/>
      <c r="D177" s="47"/>
      <c r="E177" s="47">
        <v>46.866666670000001</v>
      </c>
      <c r="F177" s="51">
        <v>44.846666669999998</v>
      </c>
      <c r="G177" s="16">
        <f t="shared" si="41"/>
        <v>0</v>
      </c>
      <c r="H177" s="16">
        <f t="shared" si="42"/>
        <v>44.846666669999998</v>
      </c>
      <c r="I177" s="23">
        <f t="shared" si="47"/>
        <v>47.453892415511596</v>
      </c>
      <c r="J177" s="16">
        <f t="shared" si="39"/>
        <v>39.552154690172223</v>
      </c>
      <c r="K177" s="16">
        <f t="shared" si="43"/>
        <v>7.9017377253393732</v>
      </c>
      <c r="L177" s="16">
        <f t="shared" si="44"/>
        <v>0</v>
      </c>
      <c r="M177" s="16">
        <f t="shared" si="48"/>
        <v>1.9597225728525955</v>
      </c>
      <c r="N177" s="16">
        <f t="shared" si="45"/>
        <v>0.1027219358340363</v>
      </c>
      <c r="O177" s="16">
        <f t="shared" si="46"/>
        <v>0.1027219358340363</v>
      </c>
      <c r="P177" s="16">
        <f>'App MESURE'!T173</f>
        <v>0</v>
      </c>
      <c r="Q177" s="84">
        <v>10.394663112903228</v>
      </c>
      <c r="R177" s="78">
        <f t="shared" si="40"/>
        <v>1.0551796101491871E-2</v>
      </c>
    </row>
    <row r="178" spans="1:18" s="1" customFormat="1" x14ac:dyDescent="0.2">
      <c r="A178" s="17">
        <v>38353</v>
      </c>
      <c r="B178" s="1">
        <f t="shared" si="49"/>
        <v>1</v>
      </c>
      <c r="C178" s="47"/>
      <c r="D178" s="47"/>
      <c r="E178" s="47">
        <v>2.8761904760000001</v>
      </c>
      <c r="F178" s="51">
        <v>2.5733333329999999</v>
      </c>
      <c r="G178" s="16">
        <f t="shared" si="41"/>
        <v>0</v>
      </c>
      <c r="H178" s="16">
        <f t="shared" si="42"/>
        <v>2.5733333329999999</v>
      </c>
      <c r="I178" s="23">
        <f t="shared" si="47"/>
        <v>10.475071058339374</v>
      </c>
      <c r="J178" s="16">
        <f t="shared" si="39"/>
        <v>10.346283887098629</v>
      </c>
      <c r="K178" s="16">
        <f t="shared" si="43"/>
        <v>0.12878717124074512</v>
      </c>
      <c r="L178" s="16">
        <f t="shared" si="44"/>
        <v>0</v>
      </c>
      <c r="M178" s="16">
        <f t="shared" si="48"/>
        <v>1.8570006370185592</v>
      </c>
      <c r="N178" s="16">
        <f t="shared" si="45"/>
        <v>9.73376042721803E-2</v>
      </c>
      <c r="O178" s="16">
        <f t="shared" si="46"/>
        <v>9.73376042721803E-2</v>
      </c>
      <c r="P178" s="16">
        <f>'App MESURE'!T174</f>
        <v>0</v>
      </c>
      <c r="Q178" s="84">
        <v>9.2166630096774202</v>
      </c>
      <c r="R178" s="78">
        <f t="shared" si="40"/>
        <v>9.4746092054475723E-3</v>
      </c>
    </row>
    <row r="179" spans="1:18" s="1" customFormat="1" x14ac:dyDescent="0.2">
      <c r="A179" s="17">
        <v>38384</v>
      </c>
      <c r="B179" s="1">
        <f t="shared" si="49"/>
        <v>2</v>
      </c>
      <c r="C179" s="47"/>
      <c r="D179" s="47"/>
      <c r="E179" s="47">
        <v>36.759523809999997</v>
      </c>
      <c r="F179" s="51">
        <v>45.6</v>
      </c>
      <c r="G179" s="16">
        <f t="shared" si="41"/>
        <v>0</v>
      </c>
      <c r="H179" s="16">
        <f t="shared" si="42"/>
        <v>45.6</v>
      </c>
      <c r="I179" s="23">
        <f t="shared" si="47"/>
        <v>45.728787171240747</v>
      </c>
      <c r="J179" s="16">
        <f t="shared" si="39"/>
        <v>37.825107238394644</v>
      </c>
      <c r="K179" s="16">
        <f t="shared" si="43"/>
        <v>7.9036799328461029</v>
      </c>
      <c r="L179" s="16">
        <f t="shared" si="44"/>
        <v>0</v>
      </c>
      <c r="M179" s="16">
        <f t="shared" si="48"/>
        <v>1.7596630327463789</v>
      </c>
      <c r="N179" s="16">
        <f t="shared" si="45"/>
        <v>9.2235500903675702E-2</v>
      </c>
      <c r="O179" s="16">
        <f t="shared" si="46"/>
        <v>9.2235500903675702E-2</v>
      </c>
      <c r="P179" s="16">
        <f>'App MESURE'!T175</f>
        <v>0</v>
      </c>
      <c r="Q179" s="84">
        <v>9.4708317142857137</v>
      </c>
      <c r="R179" s="78">
        <f t="shared" si="40"/>
        <v>8.5073876269519608E-3</v>
      </c>
    </row>
    <row r="180" spans="1:18" s="1" customFormat="1" x14ac:dyDescent="0.2">
      <c r="A180" s="17">
        <v>38412</v>
      </c>
      <c r="B180" s="1">
        <f t="shared" si="49"/>
        <v>3</v>
      </c>
      <c r="C180" s="47"/>
      <c r="D180" s="47"/>
      <c r="E180" s="47">
        <v>20.514285709999999</v>
      </c>
      <c r="F180" s="51">
        <v>19.946666669999999</v>
      </c>
      <c r="G180" s="16">
        <f t="shared" si="41"/>
        <v>0</v>
      </c>
      <c r="H180" s="16">
        <f t="shared" si="42"/>
        <v>19.946666669999999</v>
      </c>
      <c r="I180" s="23">
        <f t="shared" si="47"/>
        <v>27.850346602846102</v>
      </c>
      <c r="J180" s="16">
        <f t="shared" si="39"/>
        <v>26.818002506301863</v>
      </c>
      <c r="K180" s="16">
        <f t="shared" si="43"/>
        <v>1.0323440965442394</v>
      </c>
      <c r="L180" s="16">
        <f t="shared" si="44"/>
        <v>0</v>
      </c>
      <c r="M180" s="16">
        <f t="shared" si="48"/>
        <v>1.6674275318427032</v>
      </c>
      <c r="N180" s="16">
        <f t="shared" si="45"/>
        <v>8.7400832294610181E-2</v>
      </c>
      <c r="O180" s="16">
        <f t="shared" si="46"/>
        <v>8.7400832294610181E-2</v>
      </c>
      <c r="P180" s="16">
        <f>'App MESURE'!T176</f>
        <v>0</v>
      </c>
      <c r="Q180" s="84">
        <v>15.200067338709676</v>
      </c>
      <c r="R180" s="78">
        <f t="shared" si="40"/>
        <v>7.6389054857905741E-3</v>
      </c>
    </row>
    <row r="181" spans="1:18" s="1" customFormat="1" x14ac:dyDescent="0.2">
      <c r="A181" s="17">
        <v>38443</v>
      </c>
      <c r="B181" s="1">
        <f t="shared" si="49"/>
        <v>4</v>
      </c>
      <c r="C181" s="47"/>
      <c r="D181" s="47"/>
      <c r="E181" s="47">
        <v>1.4023809519999999</v>
      </c>
      <c r="F181" s="51">
        <v>1.1200000000000001</v>
      </c>
      <c r="G181" s="16">
        <f t="shared" si="41"/>
        <v>0</v>
      </c>
      <c r="H181" s="16">
        <f t="shared" si="42"/>
        <v>1.1200000000000001</v>
      </c>
      <c r="I181" s="23">
        <f t="shared" si="47"/>
        <v>2.1523440965442395</v>
      </c>
      <c r="J181" s="16">
        <f t="shared" si="39"/>
        <v>2.1518793774768117</v>
      </c>
      <c r="K181" s="16">
        <f t="shared" si="43"/>
        <v>4.6471906742784341E-4</v>
      </c>
      <c r="L181" s="16">
        <f t="shared" si="44"/>
        <v>0</v>
      </c>
      <c r="M181" s="16">
        <f t="shared" si="48"/>
        <v>1.5800266995480929</v>
      </c>
      <c r="N181" s="16">
        <f t="shared" si="45"/>
        <v>8.2819580432138717E-2</v>
      </c>
      <c r="O181" s="16">
        <f t="shared" si="46"/>
        <v>8.2819580432138717E-2</v>
      </c>
      <c r="P181" s="16">
        <f>'App MESURE'!T177</f>
        <v>0</v>
      </c>
      <c r="Q181" s="84">
        <v>15.783822600000004</v>
      </c>
      <c r="R181" s="78">
        <f t="shared" si="40"/>
        <v>6.8590829029554941E-3</v>
      </c>
    </row>
    <row r="182" spans="1:18" s="1" customFormat="1" x14ac:dyDescent="0.2">
      <c r="A182" s="17">
        <v>38473</v>
      </c>
      <c r="B182" s="1">
        <f t="shared" si="49"/>
        <v>5</v>
      </c>
      <c r="C182" s="47"/>
      <c r="D182" s="47"/>
      <c r="E182" s="47">
        <v>23.083333329999999</v>
      </c>
      <c r="F182" s="51">
        <v>13.52</v>
      </c>
      <c r="G182" s="16">
        <f t="shared" si="41"/>
        <v>0</v>
      </c>
      <c r="H182" s="16">
        <f t="shared" si="42"/>
        <v>13.52</v>
      </c>
      <c r="I182" s="23">
        <f t="shared" si="47"/>
        <v>13.520464719067427</v>
      </c>
      <c r="J182" s="16">
        <f t="shared" si="39"/>
        <v>13.453367841792923</v>
      </c>
      <c r="K182" s="16">
        <f t="shared" si="43"/>
        <v>6.7096877274503086E-2</v>
      </c>
      <c r="L182" s="16">
        <f t="shared" si="44"/>
        <v>0</v>
      </c>
      <c r="M182" s="16">
        <f t="shared" si="48"/>
        <v>1.4972071191159542</v>
      </c>
      <c r="N182" s="16">
        <f t="shared" si="45"/>
        <v>7.8478462079570821E-2</v>
      </c>
      <c r="O182" s="16">
        <f t="shared" si="46"/>
        <v>7.8478462079570821E-2</v>
      </c>
      <c r="P182" s="16">
        <f>'App MESURE'!T178</f>
        <v>0</v>
      </c>
      <c r="Q182" s="84">
        <v>19.564734741935482</v>
      </c>
      <c r="R182" s="78">
        <f t="shared" si="40"/>
        <v>6.1588690103746352E-3</v>
      </c>
    </row>
    <row r="183" spans="1:18" s="1" customFormat="1" x14ac:dyDescent="0.2">
      <c r="A183" s="17">
        <v>38504</v>
      </c>
      <c r="B183" s="1">
        <f t="shared" si="49"/>
        <v>6</v>
      </c>
      <c r="C183" s="47"/>
      <c r="D183" s="47"/>
      <c r="E183" s="47">
        <v>4.766666667</v>
      </c>
      <c r="F183" s="51">
        <v>7.233333333</v>
      </c>
      <c r="G183" s="16">
        <f t="shared" si="41"/>
        <v>0</v>
      </c>
      <c r="H183" s="16">
        <f t="shared" si="42"/>
        <v>7.233333333</v>
      </c>
      <c r="I183" s="23">
        <f t="shared" si="47"/>
        <v>7.3004302102745031</v>
      </c>
      <c r="J183" s="16">
        <f t="shared" si="39"/>
        <v>7.2948799316222459</v>
      </c>
      <c r="K183" s="16">
        <f t="shared" si="43"/>
        <v>5.5502786522572123E-3</v>
      </c>
      <c r="L183" s="16">
        <f t="shared" si="44"/>
        <v>0</v>
      </c>
      <c r="M183" s="16">
        <f t="shared" si="48"/>
        <v>1.4187286570363833</v>
      </c>
      <c r="N183" s="16">
        <f t="shared" si="45"/>
        <v>7.4364890261924624E-2</v>
      </c>
      <c r="O183" s="16">
        <f t="shared" si="46"/>
        <v>7.4364890261924624E-2</v>
      </c>
      <c r="P183" s="16">
        <f>'App MESURE'!T179</f>
        <v>0</v>
      </c>
      <c r="Q183" s="84">
        <v>24.17008053333333</v>
      </c>
      <c r="R183" s="78">
        <f t="shared" si="40"/>
        <v>5.5301369036680915E-3</v>
      </c>
    </row>
    <row r="184" spans="1:18" s="1" customFormat="1" x14ac:dyDescent="0.2">
      <c r="A184" s="17">
        <v>38534</v>
      </c>
      <c r="B184" s="1">
        <f t="shared" si="49"/>
        <v>7</v>
      </c>
      <c r="C184" s="47"/>
      <c r="D184" s="47"/>
      <c r="E184" s="47">
        <v>1.2785714290000001</v>
      </c>
      <c r="F184" s="51">
        <v>1.4266666670000001</v>
      </c>
      <c r="G184" s="16">
        <f t="shared" si="41"/>
        <v>0</v>
      </c>
      <c r="H184" s="16">
        <f t="shared" si="42"/>
        <v>1.4266666670000001</v>
      </c>
      <c r="I184" s="23">
        <f t="shared" si="47"/>
        <v>1.4322169456522573</v>
      </c>
      <c r="J184" s="16">
        <f t="shared" si="39"/>
        <v>1.4321734966753383</v>
      </c>
      <c r="K184" s="16">
        <f t="shared" si="43"/>
        <v>4.3448976918991633E-5</v>
      </c>
      <c r="L184" s="16">
        <f t="shared" si="44"/>
        <v>0</v>
      </c>
      <c r="M184" s="16">
        <f t="shared" si="48"/>
        <v>1.3443637667744586</v>
      </c>
      <c r="N184" s="16">
        <f t="shared" si="45"/>
        <v>7.0466937770276128E-2</v>
      </c>
      <c r="O184" s="16">
        <f t="shared" si="46"/>
        <v>7.0466937770276128E-2</v>
      </c>
      <c r="P184" s="16">
        <f>'App MESURE'!T180</f>
        <v>0</v>
      </c>
      <c r="Q184" s="84">
        <v>23.919928774193547</v>
      </c>
      <c r="R184" s="78">
        <f t="shared" si="40"/>
        <v>4.9655893187199682E-3</v>
      </c>
    </row>
    <row r="185" spans="1:18" s="1" customFormat="1" ht="13.5" thickBot="1" x14ac:dyDescent="0.25">
      <c r="A185" s="17">
        <v>38565</v>
      </c>
      <c r="B185" s="4">
        <f t="shared" si="49"/>
        <v>8</v>
      </c>
      <c r="C185" s="48"/>
      <c r="D185" s="48"/>
      <c r="E185" s="48">
        <v>2.1857142860000001</v>
      </c>
      <c r="F185" s="58">
        <v>2.3666666670000001</v>
      </c>
      <c r="G185" s="25">
        <f t="shared" si="41"/>
        <v>0</v>
      </c>
      <c r="H185" s="25">
        <f t="shared" si="42"/>
        <v>2.3666666670000001</v>
      </c>
      <c r="I185" s="24">
        <f t="shared" si="47"/>
        <v>2.366710115976919</v>
      </c>
      <c r="J185" s="25">
        <f t="shared" si="39"/>
        <v>2.366553932617546</v>
      </c>
      <c r="K185" s="25">
        <f t="shared" si="43"/>
        <v>1.5618335937306327E-4</v>
      </c>
      <c r="L185" s="25">
        <f t="shared" si="44"/>
        <v>0</v>
      </c>
      <c r="M185" s="25">
        <f t="shared" si="48"/>
        <v>1.2738968290041823</v>
      </c>
      <c r="N185" s="25">
        <f t="shared" si="45"/>
        <v>6.6773302579085314E-2</v>
      </c>
      <c r="O185" s="25">
        <f t="shared" si="46"/>
        <v>6.6773302579085314E-2</v>
      </c>
      <c r="P185" s="25">
        <f>'App MESURE'!T181</f>
        <v>0</v>
      </c>
      <c r="Q185" s="85">
        <v>25.550609000000009</v>
      </c>
      <c r="R185" s="79">
        <f t="shared" si="40"/>
        <v>4.4586739373180815E-3</v>
      </c>
    </row>
    <row r="186" spans="1:18" s="1" customFormat="1" x14ac:dyDescent="0.2">
      <c r="A186" s="17">
        <v>38596</v>
      </c>
      <c r="B186" s="1">
        <f t="shared" si="49"/>
        <v>9</v>
      </c>
      <c r="C186" s="47"/>
      <c r="D186" s="47"/>
      <c r="E186" s="47">
        <v>2.2428571430000002</v>
      </c>
      <c r="F186" s="51">
        <v>2.4066666670000001</v>
      </c>
      <c r="G186" s="16">
        <f t="shared" si="41"/>
        <v>0</v>
      </c>
      <c r="H186" s="16">
        <f t="shared" si="42"/>
        <v>2.4066666670000001</v>
      </c>
      <c r="I186" s="23">
        <f t="shared" si="47"/>
        <v>2.4068228503593732</v>
      </c>
      <c r="J186" s="16">
        <f t="shared" si="39"/>
        <v>2.406562956620852</v>
      </c>
      <c r="K186" s="16">
        <f t="shared" si="43"/>
        <v>2.5989373852119968E-4</v>
      </c>
      <c r="L186" s="16">
        <f t="shared" si="44"/>
        <v>0</v>
      </c>
      <c r="M186" s="16">
        <f t="shared" si="48"/>
        <v>1.207123526425097</v>
      </c>
      <c r="N186" s="16">
        <f t="shared" si="45"/>
        <v>6.3273275076227431E-2</v>
      </c>
      <c r="O186" s="16">
        <f t="shared" si="46"/>
        <v>6.3273275076227431E-2</v>
      </c>
      <c r="P186" s="16">
        <f>'App MESURE'!T182</f>
        <v>0</v>
      </c>
      <c r="Q186" s="84">
        <v>22.273271733333335</v>
      </c>
      <c r="R186" s="78">
        <f t="shared" si="40"/>
        <v>4.0035073388719434E-3</v>
      </c>
    </row>
    <row r="187" spans="1:18" s="1" customFormat="1" x14ac:dyDescent="0.2">
      <c r="A187" s="17">
        <v>38626</v>
      </c>
      <c r="B187" s="1">
        <f t="shared" si="49"/>
        <v>10</v>
      </c>
      <c r="C187" s="47"/>
      <c r="D187" s="47"/>
      <c r="E187" s="47">
        <v>21.5952381</v>
      </c>
      <c r="F187" s="51">
        <v>26.90666667</v>
      </c>
      <c r="G187" s="16">
        <f t="shared" si="41"/>
        <v>0</v>
      </c>
      <c r="H187" s="16">
        <f t="shared" si="42"/>
        <v>26.90666667</v>
      </c>
      <c r="I187" s="23">
        <f t="shared" si="47"/>
        <v>26.906926563738523</v>
      </c>
      <c r="J187" s="16">
        <f t="shared" si="39"/>
        <v>26.437832780049145</v>
      </c>
      <c r="K187" s="16">
        <f t="shared" si="43"/>
        <v>0.46909378368937737</v>
      </c>
      <c r="L187" s="16">
        <f t="shared" si="44"/>
        <v>0</v>
      </c>
      <c r="M187" s="16">
        <f t="shared" si="48"/>
        <v>1.1438502513488695</v>
      </c>
      <c r="N187" s="16">
        <f t="shared" si="45"/>
        <v>5.9956707010713581E-2</v>
      </c>
      <c r="O187" s="16">
        <f t="shared" si="46"/>
        <v>5.9956707010713581E-2</v>
      </c>
      <c r="P187" s="16">
        <f>'App MESURE'!T183</f>
        <v>0</v>
      </c>
      <c r="Q187" s="84">
        <v>20.277108419354843</v>
      </c>
      <c r="R187" s="78">
        <f t="shared" si="40"/>
        <v>3.5948067155685509E-3</v>
      </c>
    </row>
    <row r="188" spans="1:18" s="1" customFormat="1" x14ac:dyDescent="0.2">
      <c r="A188" s="17">
        <v>38657</v>
      </c>
      <c r="B188" s="1">
        <f t="shared" si="49"/>
        <v>11</v>
      </c>
      <c r="C188" s="47"/>
      <c r="D188" s="47"/>
      <c r="E188" s="47">
        <v>83.295238100000006</v>
      </c>
      <c r="F188" s="51">
        <v>77.180000000000007</v>
      </c>
      <c r="G188" s="16">
        <f t="shared" si="41"/>
        <v>0.40097228429609921</v>
      </c>
      <c r="H188" s="16">
        <f t="shared" si="42"/>
        <v>76.779027715703904</v>
      </c>
      <c r="I188" s="23">
        <f t="shared" si="47"/>
        <v>77.248121499393278</v>
      </c>
      <c r="J188" s="16">
        <f t="shared" si="39"/>
        <v>58.605190976835786</v>
      </c>
      <c r="K188" s="16">
        <f t="shared" si="43"/>
        <v>18.642930522557492</v>
      </c>
      <c r="L188" s="16">
        <f t="shared" si="44"/>
        <v>0.1039710403046565</v>
      </c>
      <c r="M188" s="16">
        <f t="shared" si="48"/>
        <v>1.1878645846428124</v>
      </c>
      <c r="N188" s="16">
        <f t="shared" si="45"/>
        <v>6.2263787402106488E-2</v>
      </c>
      <c r="O188" s="16">
        <f t="shared" si="46"/>
        <v>0.46323607169820569</v>
      </c>
      <c r="P188" s="16">
        <f>'App MESURE'!T184</f>
        <v>2.5278358121042972E-2</v>
      </c>
      <c r="Q188" s="84">
        <v>13.757787116666668</v>
      </c>
      <c r="R188" s="78">
        <f t="shared" si="40"/>
        <v>0.1918069588817361</v>
      </c>
    </row>
    <row r="189" spans="1:18" s="1" customFormat="1" x14ac:dyDescent="0.2">
      <c r="A189" s="17">
        <v>38687</v>
      </c>
      <c r="B189" s="1">
        <f t="shared" si="49"/>
        <v>12</v>
      </c>
      <c r="C189" s="47"/>
      <c r="D189" s="47"/>
      <c r="E189" s="47">
        <v>38.483333330000001</v>
      </c>
      <c r="F189" s="51">
        <v>40.433333330000004</v>
      </c>
      <c r="G189" s="16">
        <f t="shared" si="41"/>
        <v>0</v>
      </c>
      <c r="H189" s="16">
        <f t="shared" si="42"/>
        <v>40.433333330000004</v>
      </c>
      <c r="I189" s="23">
        <f t="shared" si="47"/>
        <v>58.972292812252839</v>
      </c>
      <c r="J189" s="16">
        <f t="shared" si="39"/>
        <v>46.55464124061865</v>
      </c>
      <c r="K189" s="16">
        <f t="shared" si="43"/>
        <v>12.417651571634188</v>
      </c>
      <c r="L189" s="16">
        <f t="shared" si="44"/>
        <v>0</v>
      </c>
      <c r="M189" s="16">
        <f t="shared" si="48"/>
        <v>1.1256007972407058</v>
      </c>
      <c r="N189" s="16">
        <f t="shared" si="45"/>
        <v>5.9000133218140349E-2</v>
      </c>
      <c r="O189" s="16">
        <f t="shared" si="46"/>
        <v>5.9000133218140349E-2</v>
      </c>
      <c r="P189" s="16">
        <f>'App MESURE'!T185</f>
        <v>0</v>
      </c>
      <c r="Q189" s="84">
        <v>11.255437967741935</v>
      </c>
      <c r="R189" s="78">
        <f t="shared" si="40"/>
        <v>3.4810157197583081E-3</v>
      </c>
    </row>
    <row r="190" spans="1:18" s="1" customFormat="1" x14ac:dyDescent="0.2">
      <c r="A190" s="17">
        <v>38718</v>
      </c>
      <c r="B190" s="1">
        <f t="shared" si="49"/>
        <v>1</v>
      </c>
      <c r="C190" s="47"/>
      <c r="D190" s="47"/>
      <c r="E190" s="47">
        <v>115.1119048</v>
      </c>
      <c r="F190" s="51">
        <v>105.02666670000001</v>
      </c>
      <c r="G190" s="16">
        <f t="shared" si="41"/>
        <v>0.95790561829609933</v>
      </c>
      <c r="H190" s="16">
        <f t="shared" si="42"/>
        <v>104.06876108170391</v>
      </c>
      <c r="I190" s="23">
        <f t="shared" si="47"/>
        <v>116.48641265333811</v>
      </c>
      <c r="J190" s="16">
        <f t="shared" si="39"/>
        <v>56.681142850562786</v>
      </c>
      <c r="K190" s="16">
        <f t="shared" si="43"/>
        <v>59.805269802775321</v>
      </c>
      <c r="L190" s="16">
        <f t="shared" si="44"/>
        <v>1.7826596724689938</v>
      </c>
      <c r="M190" s="16">
        <f t="shared" si="48"/>
        <v>2.8492603364915596</v>
      </c>
      <c r="N190" s="16">
        <f t="shared" si="45"/>
        <v>0.14934845447716608</v>
      </c>
      <c r="O190" s="16">
        <f t="shared" si="46"/>
        <v>1.1072540727732654</v>
      </c>
      <c r="P190" s="16">
        <f>'App MESURE'!T186</f>
        <v>2.3584447525302976E-2</v>
      </c>
      <c r="Q190" s="84">
        <v>8.9161436225806465</v>
      </c>
      <c r="R190" s="78">
        <f t="shared" si="40"/>
        <v>1.1743398566850589</v>
      </c>
    </row>
    <row r="191" spans="1:18" s="1" customFormat="1" x14ac:dyDescent="0.2">
      <c r="A191" s="17">
        <v>38749</v>
      </c>
      <c r="B191" s="1">
        <f t="shared" si="49"/>
        <v>2</v>
      </c>
      <c r="C191" s="47"/>
      <c r="D191" s="47"/>
      <c r="E191" s="47">
        <v>73.228571430000002</v>
      </c>
      <c r="F191" s="51">
        <v>64.393333330000004</v>
      </c>
      <c r="G191" s="16">
        <f t="shared" si="41"/>
        <v>0.14523895089609912</v>
      </c>
      <c r="H191" s="16">
        <f t="shared" si="42"/>
        <v>64.248094379103904</v>
      </c>
      <c r="I191" s="23">
        <f t="shared" si="47"/>
        <v>122.27070450941024</v>
      </c>
      <c r="J191" s="16">
        <f t="shared" si="39"/>
        <v>62.728928789790352</v>
      </c>
      <c r="K191" s="16">
        <f t="shared" si="43"/>
        <v>59.541775719619885</v>
      </c>
      <c r="L191" s="16">
        <f t="shared" si="44"/>
        <v>1.7719138176470797</v>
      </c>
      <c r="M191" s="16">
        <f t="shared" si="48"/>
        <v>4.4718256996614736</v>
      </c>
      <c r="N191" s="16">
        <f t="shared" si="45"/>
        <v>0.23439776575772067</v>
      </c>
      <c r="O191" s="16">
        <f t="shared" si="46"/>
        <v>0.37963671665381982</v>
      </c>
      <c r="P191" s="16">
        <f>'App MESURE'!T187</f>
        <v>0</v>
      </c>
      <c r="Q191" s="84">
        <v>10.703625282142854</v>
      </c>
      <c r="R191" s="78">
        <f t="shared" si="40"/>
        <v>0.14412403663169268</v>
      </c>
    </row>
    <row r="192" spans="1:18" s="1" customFormat="1" x14ac:dyDescent="0.2">
      <c r="A192" s="17">
        <v>38777</v>
      </c>
      <c r="B192" s="1">
        <f t="shared" si="49"/>
        <v>3</v>
      </c>
      <c r="C192" s="47"/>
      <c r="D192" s="47"/>
      <c r="E192" s="47">
        <v>36.626190479999998</v>
      </c>
      <c r="F192" s="51">
        <v>29.41333333</v>
      </c>
      <c r="G192" s="16">
        <f t="shared" si="41"/>
        <v>0</v>
      </c>
      <c r="H192" s="16">
        <f t="shared" si="42"/>
        <v>29.41333333</v>
      </c>
      <c r="I192" s="23">
        <f t="shared" si="47"/>
        <v>87.183195231972817</v>
      </c>
      <c r="J192" s="16">
        <f t="shared" si="39"/>
        <v>63.407163027908979</v>
      </c>
      <c r="K192" s="16">
        <f t="shared" si="43"/>
        <v>23.776032204063839</v>
      </c>
      <c r="L192" s="16">
        <f t="shared" si="44"/>
        <v>0.31330995522462379</v>
      </c>
      <c r="M192" s="16">
        <f t="shared" si="48"/>
        <v>4.550737889128377</v>
      </c>
      <c r="N192" s="16">
        <f t="shared" si="45"/>
        <v>0.23853407207741742</v>
      </c>
      <c r="O192" s="16">
        <f t="shared" si="46"/>
        <v>0.23853407207741742</v>
      </c>
      <c r="P192" s="16">
        <f>'App MESURE'!T188</f>
        <v>0</v>
      </c>
      <c r="Q192" s="84">
        <v>14.143487758064516</v>
      </c>
      <c r="R192" s="78">
        <f t="shared" si="40"/>
        <v>5.6898503541834566E-2</v>
      </c>
    </row>
    <row r="193" spans="1:18" s="1" customFormat="1" x14ac:dyDescent="0.2">
      <c r="A193" s="17">
        <v>38808</v>
      </c>
      <c r="B193" s="1">
        <f t="shared" si="49"/>
        <v>4</v>
      </c>
      <c r="C193" s="47"/>
      <c r="D193" s="47"/>
      <c r="E193" s="47">
        <v>19.038095240000001</v>
      </c>
      <c r="F193" s="51">
        <v>25.626666669999999</v>
      </c>
      <c r="G193" s="16">
        <f t="shared" si="41"/>
        <v>0</v>
      </c>
      <c r="H193" s="16">
        <f t="shared" si="42"/>
        <v>25.626666669999999</v>
      </c>
      <c r="I193" s="23">
        <f t="shared" si="47"/>
        <v>49.089388918839212</v>
      </c>
      <c r="J193" s="16">
        <f t="shared" si="39"/>
        <v>44.889116686253764</v>
      </c>
      <c r="K193" s="16">
        <f t="shared" si="43"/>
        <v>4.2002722325854478</v>
      </c>
      <c r="L193" s="16">
        <f t="shared" si="44"/>
        <v>0</v>
      </c>
      <c r="M193" s="16">
        <f t="shared" si="48"/>
        <v>4.3122038170509596</v>
      </c>
      <c r="N193" s="16">
        <f t="shared" si="45"/>
        <v>0.22603093414065248</v>
      </c>
      <c r="O193" s="16">
        <f t="shared" si="46"/>
        <v>0.22603093414065248</v>
      </c>
      <c r="P193" s="16">
        <f>'App MESURE'!T189</f>
        <v>0</v>
      </c>
      <c r="Q193" s="84">
        <v>16.761307766666665</v>
      </c>
      <c r="R193" s="78">
        <f t="shared" si="40"/>
        <v>5.1089983188495981E-2</v>
      </c>
    </row>
    <row r="194" spans="1:18" s="1" customFormat="1" x14ac:dyDescent="0.2">
      <c r="A194" s="17">
        <v>38838</v>
      </c>
      <c r="B194" s="1">
        <f t="shared" si="49"/>
        <v>5</v>
      </c>
      <c r="C194" s="47"/>
      <c r="D194" s="47"/>
      <c r="E194" s="47">
        <v>22.72380952</v>
      </c>
      <c r="F194" s="51">
        <v>14.786666670000001</v>
      </c>
      <c r="G194" s="16">
        <f t="shared" si="41"/>
        <v>0</v>
      </c>
      <c r="H194" s="16">
        <f t="shared" si="42"/>
        <v>14.786666670000001</v>
      </c>
      <c r="I194" s="23">
        <f t="shared" si="47"/>
        <v>18.98693890258545</v>
      </c>
      <c r="J194" s="16">
        <f t="shared" si="39"/>
        <v>18.821790109845857</v>
      </c>
      <c r="K194" s="16">
        <f t="shared" si="43"/>
        <v>0.16514879273959338</v>
      </c>
      <c r="L194" s="16">
        <f t="shared" si="44"/>
        <v>0</v>
      </c>
      <c r="M194" s="16">
        <f t="shared" si="48"/>
        <v>4.086172882910307</v>
      </c>
      <c r="N194" s="16">
        <f t="shared" si="45"/>
        <v>0.21418316781140798</v>
      </c>
      <c r="O194" s="16">
        <f t="shared" si="46"/>
        <v>0.21418316781140798</v>
      </c>
      <c r="P194" s="16">
        <f>'App MESURE'!T190</f>
        <v>0</v>
      </c>
      <c r="Q194" s="84">
        <v>20.357345096774196</v>
      </c>
      <c r="R194" s="78">
        <f t="shared" si="40"/>
        <v>4.587442937372975E-2</v>
      </c>
    </row>
    <row r="195" spans="1:18" s="1" customFormat="1" x14ac:dyDescent="0.2">
      <c r="A195" s="17">
        <v>38869</v>
      </c>
      <c r="B195" s="1">
        <f t="shared" si="49"/>
        <v>6</v>
      </c>
      <c r="C195" s="47"/>
      <c r="D195" s="47"/>
      <c r="E195" s="47">
        <v>20.52380952</v>
      </c>
      <c r="F195" s="51">
        <v>16.766666669999999</v>
      </c>
      <c r="G195" s="16">
        <f t="shared" si="41"/>
        <v>0</v>
      </c>
      <c r="H195" s="16">
        <f t="shared" si="42"/>
        <v>16.766666669999999</v>
      </c>
      <c r="I195" s="23">
        <f t="shared" si="47"/>
        <v>16.931815462739593</v>
      </c>
      <c r="J195" s="16">
        <f t="shared" si="39"/>
        <v>16.834840605141991</v>
      </c>
      <c r="K195" s="16">
        <f t="shared" si="43"/>
        <v>9.6974857597601272E-2</v>
      </c>
      <c r="L195" s="16">
        <f t="shared" si="44"/>
        <v>0</v>
      </c>
      <c r="M195" s="16">
        <f t="shared" si="48"/>
        <v>3.8719897150988989</v>
      </c>
      <c r="N195" s="16">
        <f t="shared" si="45"/>
        <v>0.20295642075780401</v>
      </c>
      <c r="O195" s="16">
        <f t="shared" si="46"/>
        <v>0.20295642075780401</v>
      </c>
      <c r="P195" s="16">
        <f>'App MESURE'!T191</f>
        <v>0</v>
      </c>
      <c r="Q195" s="84">
        <v>21.722774299999994</v>
      </c>
      <c r="R195" s="78">
        <f t="shared" si="40"/>
        <v>4.1191308726818782E-2</v>
      </c>
    </row>
    <row r="196" spans="1:18" s="1" customFormat="1" x14ac:dyDescent="0.2">
      <c r="A196" s="17">
        <v>38899</v>
      </c>
      <c r="B196" s="1">
        <f t="shared" si="49"/>
        <v>7</v>
      </c>
      <c r="C196" s="47"/>
      <c r="D196" s="47"/>
      <c r="E196" s="47">
        <v>4.621428571</v>
      </c>
      <c r="F196" s="51">
        <v>6.7</v>
      </c>
      <c r="G196" s="16">
        <f t="shared" si="41"/>
        <v>0</v>
      </c>
      <c r="H196" s="16">
        <f t="shared" si="42"/>
        <v>6.7</v>
      </c>
      <c r="I196" s="23">
        <f t="shared" si="47"/>
        <v>6.7969748575976014</v>
      </c>
      <c r="J196" s="16">
        <f t="shared" si="39"/>
        <v>6.7936413382878813</v>
      </c>
      <c r="K196" s="16">
        <f t="shared" si="43"/>
        <v>3.3335193097201454E-3</v>
      </c>
      <c r="L196" s="16">
        <f t="shared" si="44"/>
        <v>0</v>
      </c>
      <c r="M196" s="16">
        <f t="shared" si="48"/>
        <v>3.6690332943410948</v>
      </c>
      <c r="N196" s="16">
        <f t="shared" si="45"/>
        <v>0.19231814127937655</v>
      </c>
      <c r="O196" s="16">
        <f t="shared" si="46"/>
        <v>0.19231814127937655</v>
      </c>
      <c r="P196" s="16">
        <f>'App MESURE'!T192</f>
        <v>0</v>
      </c>
      <c r="Q196" s="84">
        <v>26.299238677419357</v>
      </c>
      <c r="R196" s="78">
        <f t="shared" si="40"/>
        <v>3.6986267465154238E-2</v>
      </c>
    </row>
    <row r="197" spans="1:18" s="1" customFormat="1" ht="13.5" thickBot="1" x14ac:dyDescent="0.25">
      <c r="A197" s="17">
        <v>38930</v>
      </c>
      <c r="B197" s="4">
        <f t="shared" si="49"/>
        <v>8</v>
      </c>
      <c r="C197" s="48"/>
      <c r="D197" s="48"/>
      <c r="E197" s="48">
        <v>3.0404761900000001</v>
      </c>
      <c r="F197" s="58">
        <v>3.846666667</v>
      </c>
      <c r="G197" s="25">
        <f t="shared" si="41"/>
        <v>0</v>
      </c>
      <c r="H197" s="25">
        <f t="shared" si="42"/>
        <v>3.846666667</v>
      </c>
      <c r="I197" s="24">
        <f t="shared" si="47"/>
        <v>3.8500001863097202</v>
      </c>
      <c r="J197" s="25">
        <f t="shared" si="39"/>
        <v>3.849276976173539</v>
      </c>
      <c r="K197" s="25">
        <f t="shared" si="43"/>
        <v>7.232101361811516E-4</v>
      </c>
      <c r="L197" s="25">
        <f t="shared" si="44"/>
        <v>0</v>
      </c>
      <c r="M197" s="25">
        <f t="shared" si="48"/>
        <v>3.4767151530617184</v>
      </c>
      <c r="N197" s="25">
        <f t="shared" si="45"/>
        <v>0.18223748392415448</v>
      </c>
      <c r="O197" s="25">
        <f t="shared" si="46"/>
        <v>0.18223748392415448</v>
      </c>
      <c r="P197" s="25">
        <f>'App MESURE'!T193</f>
        <v>0</v>
      </c>
      <c r="Q197" s="85">
        <v>25.024191580645166</v>
      </c>
      <c r="R197" s="79">
        <f t="shared" si="40"/>
        <v>3.3210500547006465E-2</v>
      </c>
    </row>
    <row r="198" spans="1:18" s="1" customFormat="1" x14ac:dyDescent="0.2">
      <c r="A198" s="17">
        <v>38961</v>
      </c>
      <c r="B198" s="1">
        <f t="shared" si="49"/>
        <v>9</v>
      </c>
      <c r="C198" s="47"/>
      <c r="D198" s="47"/>
      <c r="E198" s="47">
        <v>8.9095238099999996</v>
      </c>
      <c r="F198" s="51">
        <v>10.27333333</v>
      </c>
      <c r="G198" s="16">
        <f t="shared" si="41"/>
        <v>0</v>
      </c>
      <c r="H198" s="16">
        <f t="shared" si="42"/>
        <v>10.27333333</v>
      </c>
      <c r="I198" s="23">
        <f t="shared" si="47"/>
        <v>10.274056540136181</v>
      </c>
      <c r="J198" s="16">
        <f t="shared" si="39"/>
        <v>10.256446416146266</v>
      </c>
      <c r="K198" s="16">
        <f t="shared" si="43"/>
        <v>1.7610123989914683E-2</v>
      </c>
      <c r="L198" s="16">
        <f t="shared" si="44"/>
        <v>0</v>
      </c>
      <c r="M198" s="16">
        <f t="shared" si="48"/>
        <v>3.2944776691375641</v>
      </c>
      <c r="N198" s="16">
        <f t="shared" si="45"/>
        <v>0.17268522005296558</v>
      </c>
      <c r="O198" s="16">
        <f t="shared" si="46"/>
        <v>0.17268522005296558</v>
      </c>
      <c r="P198" s="16">
        <f>'App MESURE'!T194</f>
        <v>0</v>
      </c>
      <c r="Q198" s="84">
        <v>23.235962899999997</v>
      </c>
      <c r="R198" s="78">
        <f t="shared" si="40"/>
        <v>2.9820185224741145E-2</v>
      </c>
    </row>
    <row r="199" spans="1:18" s="1" customFormat="1" x14ac:dyDescent="0.2">
      <c r="A199" s="17">
        <v>38991</v>
      </c>
      <c r="B199" s="1">
        <f t="shared" si="49"/>
        <v>10</v>
      </c>
      <c r="C199" s="47"/>
      <c r="D199" s="47"/>
      <c r="E199" s="47">
        <v>21.254761899999998</v>
      </c>
      <c r="F199" s="51">
        <v>18.206666670000001</v>
      </c>
      <c r="G199" s="16">
        <f t="shared" si="41"/>
        <v>0</v>
      </c>
      <c r="H199" s="16">
        <f t="shared" si="42"/>
        <v>18.206666670000001</v>
      </c>
      <c r="I199" s="23">
        <f t="shared" si="47"/>
        <v>18.224276793989915</v>
      </c>
      <c r="J199" s="16">
        <f t="shared" ref="J199:J261" si="50">I199/SQRT(1+(I199/($K$2*(300+(25*Q199)+0.05*(Q199)^3)))^2)</f>
        <v>18.082246645783389</v>
      </c>
      <c r="K199" s="16">
        <f t="shared" si="43"/>
        <v>0.14203014820652626</v>
      </c>
      <c r="L199" s="16">
        <f t="shared" si="44"/>
        <v>0</v>
      </c>
      <c r="M199" s="16">
        <f t="shared" si="48"/>
        <v>3.1217924490845985</v>
      </c>
      <c r="N199" s="16">
        <f t="shared" si="45"/>
        <v>0.16363365309165498</v>
      </c>
      <c r="O199" s="16">
        <f t="shared" si="46"/>
        <v>0.16363365309165498</v>
      </c>
      <c r="P199" s="16">
        <f>'App MESURE'!T195</f>
        <v>0</v>
      </c>
      <c r="Q199" s="84">
        <v>20.563428322580645</v>
      </c>
      <c r="R199" s="78">
        <f t="shared" ref="R199:R262" si="51">(P199-O199)^2</f>
        <v>2.6775972424120088E-2</v>
      </c>
    </row>
    <row r="200" spans="1:18" s="1" customFormat="1" x14ac:dyDescent="0.2">
      <c r="A200" s="17">
        <v>39022</v>
      </c>
      <c r="B200" s="1">
        <f t="shared" si="49"/>
        <v>11</v>
      </c>
      <c r="C200" s="47"/>
      <c r="D200" s="47"/>
      <c r="E200" s="47">
        <v>21.247619050000001</v>
      </c>
      <c r="F200" s="51">
        <v>19.25333333</v>
      </c>
      <c r="G200" s="16">
        <f t="shared" si="41"/>
        <v>0</v>
      </c>
      <c r="H200" s="16">
        <f t="shared" si="42"/>
        <v>19.25333333</v>
      </c>
      <c r="I200" s="23">
        <f t="shared" si="47"/>
        <v>19.395363478206527</v>
      </c>
      <c r="J200" s="16">
        <f t="shared" si="50"/>
        <v>19.123544580579853</v>
      </c>
      <c r="K200" s="16">
        <f t="shared" si="43"/>
        <v>0.27181889762667311</v>
      </c>
      <c r="L200" s="16">
        <f t="shared" si="44"/>
        <v>0</v>
      </c>
      <c r="M200" s="16">
        <f t="shared" si="48"/>
        <v>2.9581587959929436</v>
      </c>
      <c r="N200" s="16">
        <f t="shared" si="45"/>
        <v>0.15505653822549159</v>
      </c>
      <c r="O200" s="16">
        <f t="shared" si="46"/>
        <v>0.15505653822549159</v>
      </c>
      <c r="P200" s="16">
        <f>'App MESURE'!T196</f>
        <v>0</v>
      </c>
      <c r="Q200" s="84">
        <v>17.229376200000001</v>
      </c>
      <c r="R200" s="78">
        <f t="shared" si="51"/>
        <v>2.4042530046473335E-2</v>
      </c>
    </row>
    <row r="201" spans="1:18" s="1" customFormat="1" x14ac:dyDescent="0.2">
      <c r="A201" s="17">
        <v>39052</v>
      </c>
      <c r="B201" s="1">
        <f t="shared" si="49"/>
        <v>12</v>
      </c>
      <c r="C201" s="47"/>
      <c r="D201" s="47"/>
      <c r="E201" s="47">
        <v>17.86904762</v>
      </c>
      <c r="F201" s="51">
        <v>12.186666669999999</v>
      </c>
      <c r="G201" s="16">
        <f t="shared" si="41"/>
        <v>0</v>
      </c>
      <c r="H201" s="16">
        <f t="shared" si="42"/>
        <v>12.186666669999999</v>
      </c>
      <c r="I201" s="23">
        <f t="shared" si="47"/>
        <v>12.458485567626672</v>
      </c>
      <c r="J201" s="16">
        <f t="shared" si="50"/>
        <v>12.284653782432352</v>
      </c>
      <c r="K201" s="16">
        <f t="shared" si="43"/>
        <v>0.17383178519432008</v>
      </c>
      <c r="L201" s="16">
        <f t="shared" si="44"/>
        <v>0</v>
      </c>
      <c r="M201" s="16">
        <f t="shared" si="48"/>
        <v>2.8031022577674518</v>
      </c>
      <c r="N201" s="16">
        <f t="shared" si="45"/>
        <v>0.14692900630291839</v>
      </c>
      <c r="O201" s="16">
        <f t="shared" si="46"/>
        <v>0.14692900630291839</v>
      </c>
      <c r="P201" s="16">
        <f>'App MESURE'!T197</f>
        <v>0</v>
      </c>
      <c r="Q201" s="84">
        <v>10.849153596774196</v>
      </c>
      <c r="R201" s="78">
        <f t="shared" si="51"/>
        <v>2.1588132893163029E-2</v>
      </c>
    </row>
    <row r="202" spans="1:18" s="1" customFormat="1" x14ac:dyDescent="0.2">
      <c r="A202" s="17">
        <v>39083</v>
      </c>
      <c r="B202" s="1">
        <f t="shared" si="49"/>
        <v>1</v>
      </c>
      <c r="C202" s="47"/>
      <c r="D202" s="47"/>
      <c r="E202" s="47">
        <v>19.647619049999999</v>
      </c>
      <c r="F202" s="51">
        <v>17.239999999999998</v>
      </c>
      <c r="G202" s="16">
        <f t="shared" si="41"/>
        <v>0</v>
      </c>
      <c r="H202" s="16">
        <f t="shared" si="42"/>
        <v>17.239999999999998</v>
      </c>
      <c r="I202" s="23">
        <f t="shared" si="47"/>
        <v>17.413831785194319</v>
      </c>
      <c r="J202" s="16">
        <f t="shared" ref="J202:J214" si="52">I202/SQRT(1+(I202/($K$2*(300+(25*Q202)+0.05*(Q202)^3)))^2)</f>
        <v>16.974262547662676</v>
      </c>
      <c r="K202" s="16">
        <f t="shared" si="43"/>
        <v>0.4395692375316429</v>
      </c>
      <c r="L202" s="16">
        <f t="shared" si="44"/>
        <v>0</v>
      </c>
      <c r="M202" s="16">
        <f t="shared" si="48"/>
        <v>2.6561732514645335</v>
      </c>
      <c r="N202" s="16">
        <f t="shared" si="45"/>
        <v>0.13922749172800702</v>
      </c>
      <c r="O202" s="16">
        <f t="shared" si="46"/>
        <v>0.13922749172800702</v>
      </c>
      <c r="P202" s="16">
        <f>'App MESURE'!T198</f>
        <v>0</v>
      </c>
      <c r="Q202" s="84">
        <v>11.291564961290323</v>
      </c>
      <c r="R202" s="78">
        <f t="shared" si="51"/>
        <v>1.9384294452872264E-2</v>
      </c>
    </row>
    <row r="203" spans="1:18" s="1" customFormat="1" x14ac:dyDescent="0.2">
      <c r="A203" s="17">
        <v>39114</v>
      </c>
      <c r="B203" s="1">
        <f t="shared" si="49"/>
        <v>2</v>
      </c>
      <c r="C203" s="47"/>
      <c r="D203" s="47"/>
      <c r="E203" s="47">
        <v>44.847619049999999</v>
      </c>
      <c r="F203" s="51">
        <v>39.073333329999997</v>
      </c>
      <c r="G203" s="16">
        <f t="shared" si="41"/>
        <v>0</v>
      </c>
      <c r="H203" s="16">
        <f t="shared" si="42"/>
        <v>39.073333329999997</v>
      </c>
      <c r="I203" s="23">
        <f t="shared" si="47"/>
        <v>39.51290256753164</v>
      </c>
      <c r="J203" s="16">
        <f t="shared" si="52"/>
        <v>35.919999982417444</v>
      </c>
      <c r="K203" s="16">
        <f t="shared" si="43"/>
        <v>3.5929025851141958</v>
      </c>
      <c r="L203" s="16">
        <f t="shared" si="44"/>
        <v>0</v>
      </c>
      <c r="M203" s="16">
        <f t="shared" si="48"/>
        <v>2.5169457597365263</v>
      </c>
      <c r="N203" s="16">
        <f t="shared" si="45"/>
        <v>0.13192966413254262</v>
      </c>
      <c r="O203" s="16">
        <f t="shared" si="46"/>
        <v>0.13192966413254262</v>
      </c>
      <c r="P203" s="16">
        <f>'App MESURE'!T199</f>
        <v>0</v>
      </c>
      <c r="Q203" s="84">
        <v>13.139866464285715</v>
      </c>
      <c r="R203" s="78">
        <f t="shared" si="51"/>
        <v>1.7405436278125502E-2</v>
      </c>
    </row>
    <row r="204" spans="1:18" s="1" customFormat="1" x14ac:dyDescent="0.2">
      <c r="A204" s="17">
        <v>39142</v>
      </c>
      <c r="B204" s="1">
        <f t="shared" si="49"/>
        <v>3</v>
      </c>
      <c r="C204" s="47"/>
      <c r="D204" s="47"/>
      <c r="E204" s="47">
        <v>20.897619049999999</v>
      </c>
      <c r="F204" s="51">
        <v>19.786666669999999</v>
      </c>
      <c r="G204" s="16">
        <f t="shared" si="41"/>
        <v>0</v>
      </c>
      <c r="H204" s="16">
        <f t="shared" si="42"/>
        <v>19.786666669999999</v>
      </c>
      <c r="I204" s="23">
        <f t="shared" si="47"/>
        <v>23.379569255114195</v>
      </c>
      <c r="J204" s="16">
        <f t="shared" si="52"/>
        <v>22.626825904088648</v>
      </c>
      <c r="K204" s="16">
        <f t="shared" si="43"/>
        <v>0.75274335102554701</v>
      </c>
      <c r="L204" s="16">
        <f t="shared" si="44"/>
        <v>0</v>
      </c>
      <c r="M204" s="16">
        <f t="shared" si="48"/>
        <v>2.3850160956039836</v>
      </c>
      <c r="N204" s="16">
        <f t="shared" si="45"/>
        <v>0.12501436362962373</v>
      </c>
      <c r="O204" s="16">
        <f t="shared" si="46"/>
        <v>0.12501436362962373</v>
      </c>
      <c r="P204" s="16">
        <f>'App MESURE'!T200</f>
        <v>0</v>
      </c>
      <c r="Q204" s="84">
        <v>13.747629548387097</v>
      </c>
      <c r="R204" s="78">
        <f t="shared" si="51"/>
        <v>1.5628591113719788E-2</v>
      </c>
    </row>
    <row r="205" spans="1:18" s="1" customFormat="1" x14ac:dyDescent="0.2">
      <c r="A205" s="17">
        <v>39173</v>
      </c>
      <c r="B205" s="1">
        <f t="shared" si="49"/>
        <v>4</v>
      </c>
      <c r="C205" s="47"/>
      <c r="D205" s="47"/>
      <c r="E205" s="47">
        <v>60.711904760000003</v>
      </c>
      <c r="F205" s="51">
        <v>57.28</v>
      </c>
      <c r="G205" s="16">
        <f t="shared" si="41"/>
        <v>2.9722842960990198E-3</v>
      </c>
      <c r="H205" s="16">
        <f t="shared" si="42"/>
        <v>57.277027715703902</v>
      </c>
      <c r="I205" s="23">
        <f t="shared" si="47"/>
        <v>58.029771066729452</v>
      </c>
      <c r="J205" s="16">
        <f t="shared" si="52"/>
        <v>49.306920020266098</v>
      </c>
      <c r="K205" s="16">
        <f t="shared" si="43"/>
        <v>8.7228510464633544</v>
      </c>
      <c r="L205" s="16">
        <f t="shared" si="44"/>
        <v>0</v>
      </c>
      <c r="M205" s="16">
        <f t="shared" si="48"/>
        <v>2.2600017319743597</v>
      </c>
      <c r="N205" s="16">
        <f t="shared" si="45"/>
        <v>0.11846153946104637</v>
      </c>
      <c r="O205" s="16">
        <f t="shared" si="46"/>
        <v>0.1214338237571454</v>
      </c>
      <c r="P205" s="16">
        <f>'App MESURE'!T201</f>
        <v>0</v>
      </c>
      <c r="Q205" s="84">
        <v>14.318180266666666</v>
      </c>
      <c r="R205" s="78">
        <f t="shared" si="51"/>
        <v>1.4746173552281449E-2</v>
      </c>
    </row>
    <row r="206" spans="1:18" s="1" customFormat="1" x14ac:dyDescent="0.2">
      <c r="A206" s="17">
        <v>39203</v>
      </c>
      <c r="B206" s="1">
        <f t="shared" si="49"/>
        <v>5</v>
      </c>
      <c r="C206" s="47"/>
      <c r="D206" s="47"/>
      <c r="E206" s="47">
        <v>21.992857140000002</v>
      </c>
      <c r="F206" s="51">
        <v>22.193333330000002</v>
      </c>
      <c r="G206" s="16">
        <f t="shared" ref="G206:G269" si="53">IF((F206-$J$2)&gt;0,$I$2*(F206-$J$2),0)</f>
        <v>0</v>
      </c>
      <c r="H206" s="16">
        <f t="shared" ref="H206:H269" si="54">F206-G206</f>
        <v>22.193333330000002</v>
      </c>
      <c r="I206" s="23">
        <f t="shared" si="47"/>
        <v>30.916184376463356</v>
      </c>
      <c r="J206" s="16">
        <f t="shared" si="52"/>
        <v>29.968969973583388</v>
      </c>
      <c r="K206" s="16">
        <f t="shared" ref="K206:K269" si="55">I206-J206</f>
        <v>0.94721440287996828</v>
      </c>
      <c r="L206" s="16">
        <f t="shared" ref="L206:L269" si="56">IF(K206&gt;$N$2,(K206-$N$2)/$L$2,0)</f>
        <v>0</v>
      </c>
      <c r="M206" s="16">
        <f t="shared" si="48"/>
        <v>2.1415401925133133</v>
      </c>
      <c r="N206" s="16">
        <f t="shared" ref="N206:N269" si="57">$M$2*M206</f>
        <v>0.11225219186058168</v>
      </c>
      <c r="O206" s="16">
        <f t="shared" ref="O206:O269" si="58">N206+G206</f>
        <v>0.11225219186058168</v>
      </c>
      <c r="P206" s="16">
        <f>'App MESURE'!T202</f>
        <v>0</v>
      </c>
      <c r="Q206" s="84">
        <v>18.112993709677422</v>
      </c>
      <c r="R206" s="78">
        <f t="shared" si="51"/>
        <v>1.2600554577504839E-2</v>
      </c>
    </row>
    <row r="207" spans="1:18" s="1" customFormat="1" x14ac:dyDescent="0.2">
      <c r="A207" s="17">
        <v>39234</v>
      </c>
      <c r="B207" s="1">
        <f t="shared" si="49"/>
        <v>6</v>
      </c>
      <c r="C207" s="47"/>
      <c r="D207" s="47"/>
      <c r="E207" s="47">
        <v>0.485714286</v>
      </c>
      <c r="F207" s="51">
        <v>0.46666666699999998</v>
      </c>
      <c r="G207" s="16">
        <f t="shared" si="53"/>
        <v>0</v>
      </c>
      <c r="H207" s="16">
        <f t="shared" si="54"/>
        <v>0.46666666699999998</v>
      </c>
      <c r="I207" s="23">
        <f t="shared" ref="I207:I270" si="59">H207+K206-L206</f>
        <v>1.4138810698799682</v>
      </c>
      <c r="J207" s="16">
        <f t="shared" si="52"/>
        <v>1.4138130111212772</v>
      </c>
      <c r="K207" s="16">
        <f t="shared" si="55"/>
        <v>6.8058758690980881E-5</v>
      </c>
      <c r="L207" s="16">
        <f t="shared" si="56"/>
        <v>0</v>
      </c>
      <c r="M207" s="16">
        <f t="shared" ref="M207:M270" si="60">L207+M206-N206</f>
        <v>2.0292880006527314</v>
      </c>
      <c r="N207" s="16">
        <f t="shared" si="57"/>
        <v>0.10636831696458132</v>
      </c>
      <c r="O207" s="16">
        <f t="shared" si="58"/>
        <v>0.10636831696458132</v>
      </c>
      <c r="P207" s="16">
        <f>'App MESURE'!T203</f>
        <v>0</v>
      </c>
      <c r="Q207" s="84">
        <v>20.463487733333334</v>
      </c>
      <c r="R207" s="78">
        <f t="shared" si="51"/>
        <v>1.1314218853877638E-2</v>
      </c>
    </row>
    <row r="208" spans="1:18" s="1" customFormat="1" x14ac:dyDescent="0.2">
      <c r="A208" s="17">
        <v>39264</v>
      </c>
      <c r="B208" s="1">
        <f t="shared" si="49"/>
        <v>7</v>
      </c>
      <c r="C208" s="47"/>
      <c r="D208" s="47"/>
      <c r="E208" s="47">
        <v>0.62857142899999996</v>
      </c>
      <c r="F208" s="51">
        <v>0.27333333300000001</v>
      </c>
      <c r="G208" s="16">
        <f t="shared" si="53"/>
        <v>0</v>
      </c>
      <c r="H208" s="16">
        <f t="shared" si="54"/>
        <v>0.27333333300000001</v>
      </c>
      <c r="I208" s="23">
        <f t="shared" si="59"/>
        <v>0.27340139175869099</v>
      </c>
      <c r="J208" s="16">
        <f t="shared" si="52"/>
        <v>0.27340113831315593</v>
      </c>
      <c r="K208" s="16">
        <f t="shared" si="55"/>
        <v>2.5344553505890488E-7</v>
      </c>
      <c r="L208" s="16">
        <f t="shared" si="56"/>
        <v>0</v>
      </c>
      <c r="M208" s="16">
        <f t="shared" si="60"/>
        <v>1.9229196836881501</v>
      </c>
      <c r="N208" s="16">
        <f t="shared" si="57"/>
        <v>0.10079285461017999</v>
      </c>
      <c r="O208" s="16">
        <f t="shared" si="58"/>
        <v>0.10079285461017999</v>
      </c>
      <c r="P208" s="16">
        <f>'App MESURE'!T204</f>
        <v>0</v>
      </c>
      <c r="Q208" s="84">
        <v>25.181805032258065</v>
      </c>
      <c r="R208" s="78">
        <f t="shared" si="51"/>
        <v>1.0159199540468882E-2</v>
      </c>
    </row>
    <row r="209" spans="1:18" s="1" customFormat="1" ht="13.5" thickBot="1" x14ac:dyDescent="0.25">
      <c r="A209" s="17">
        <v>39295</v>
      </c>
      <c r="B209" s="4">
        <f t="shared" si="49"/>
        <v>8</v>
      </c>
      <c r="C209" s="48"/>
      <c r="D209" s="48"/>
      <c r="E209" s="48">
        <v>3.0619047620000002</v>
      </c>
      <c r="F209" s="58">
        <v>8.5</v>
      </c>
      <c r="G209" s="25">
        <f t="shared" si="53"/>
        <v>0</v>
      </c>
      <c r="H209" s="25">
        <f t="shared" si="54"/>
        <v>8.5</v>
      </c>
      <c r="I209" s="24">
        <f t="shared" si="59"/>
        <v>8.5000002534455348</v>
      </c>
      <c r="J209" s="25">
        <f t="shared" si="52"/>
        <v>8.4911575642920383</v>
      </c>
      <c r="K209" s="25">
        <f t="shared" si="55"/>
        <v>8.842689153496508E-3</v>
      </c>
      <c r="L209" s="25">
        <f t="shared" si="56"/>
        <v>0</v>
      </c>
      <c r="M209" s="25">
        <f t="shared" si="60"/>
        <v>1.8221268290779702</v>
      </c>
      <c r="N209" s="25">
        <f t="shared" si="57"/>
        <v>9.5509638869737012E-2</v>
      </c>
      <c r="O209" s="25">
        <f t="shared" si="58"/>
        <v>9.5509638869737012E-2</v>
      </c>
      <c r="P209" s="25">
        <f>'App MESURE'!T205</f>
        <v>0</v>
      </c>
      <c r="Q209" s="85">
        <v>24.1002914516129</v>
      </c>
      <c r="R209" s="79">
        <f t="shared" si="51"/>
        <v>9.1220911170275792E-3</v>
      </c>
    </row>
    <row r="210" spans="1:18" s="1" customFormat="1" x14ac:dyDescent="0.2">
      <c r="A210" s="17">
        <v>39326</v>
      </c>
      <c r="B210" s="1">
        <f t="shared" si="49"/>
        <v>9</v>
      </c>
      <c r="C210" s="47"/>
      <c r="D210" s="47"/>
      <c r="E210" s="47">
        <v>4.4690476190000004</v>
      </c>
      <c r="F210" s="51">
        <v>3.5133333329999998</v>
      </c>
      <c r="G210" s="16">
        <f t="shared" si="53"/>
        <v>0</v>
      </c>
      <c r="H210" s="16">
        <f t="shared" si="54"/>
        <v>3.5133333329999998</v>
      </c>
      <c r="I210" s="23">
        <f t="shared" si="59"/>
        <v>3.5221760221534963</v>
      </c>
      <c r="J210" s="16">
        <f t="shared" si="52"/>
        <v>3.5212425053002079</v>
      </c>
      <c r="K210" s="16">
        <f t="shared" si="55"/>
        <v>9.3351685328846301E-4</v>
      </c>
      <c r="L210" s="16">
        <f t="shared" si="56"/>
        <v>0</v>
      </c>
      <c r="M210" s="16">
        <f t="shared" si="60"/>
        <v>1.7266171902082332</v>
      </c>
      <c r="N210" s="16">
        <f t="shared" si="57"/>
        <v>9.0503351178092883E-2</v>
      </c>
      <c r="O210" s="16">
        <f t="shared" si="58"/>
        <v>9.0503351178092883E-2</v>
      </c>
      <c r="P210" s="16">
        <f>'App MESURE'!T206</f>
        <v>0</v>
      </c>
      <c r="Q210" s="84">
        <v>21.306350733333332</v>
      </c>
      <c r="R210" s="78">
        <f t="shared" si="51"/>
        <v>8.1908565744652061E-3</v>
      </c>
    </row>
    <row r="211" spans="1:18" s="1" customFormat="1" x14ac:dyDescent="0.2">
      <c r="A211" s="17">
        <v>39356</v>
      </c>
      <c r="B211" s="1">
        <f t="shared" si="49"/>
        <v>10</v>
      </c>
      <c r="C211" s="47"/>
      <c r="D211" s="47"/>
      <c r="E211" s="47">
        <v>23.733333330000001</v>
      </c>
      <c r="F211" s="51">
        <v>22.48</v>
      </c>
      <c r="G211" s="16">
        <f t="shared" si="53"/>
        <v>0</v>
      </c>
      <c r="H211" s="16">
        <f t="shared" si="54"/>
        <v>22.48</v>
      </c>
      <c r="I211" s="23">
        <f t="shared" si="59"/>
        <v>22.480933516853288</v>
      </c>
      <c r="J211" s="16">
        <f t="shared" si="52"/>
        <v>22.175958640149187</v>
      </c>
      <c r="K211" s="16">
        <f t="shared" si="55"/>
        <v>0.30497487670410095</v>
      </c>
      <c r="L211" s="16">
        <f t="shared" si="56"/>
        <v>0</v>
      </c>
      <c r="M211" s="16">
        <f t="shared" si="60"/>
        <v>1.6361138390301404</v>
      </c>
      <c r="N211" s="16">
        <f t="shared" si="57"/>
        <v>8.5759475916734371E-2</v>
      </c>
      <c r="O211" s="16">
        <f t="shared" si="58"/>
        <v>8.5759475916734371E-2</v>
      </c>
      <c r="P211" s="16">
        <f>'App MESURE'!T207</f>
        <v>0</v>
      </c>
      <c r="Q211" s="84">
        <v>19.552391758064509</v>
      </c>
      <c r="R211" s="78">
        <f t="shared" si="51"/>
        <v>7.3546877095129427E-3</v>
      </c>
    </row>
    <row r="212" spans="1:18" s="1" customFormat="1" x14ac:dyDescent="0.2">
      <c r="A212" s="17">
        <v>39387</v>
      </c>
      <c r="B212" s="1">
        <f t="shared" si="49"/>
        <v>11</v>
      </c>
      <c r="C212" s="47"/>
      <c r="D212" s="47"/>
      <c r="E212" s="47">
        <v>53.142857139999997</v>
      </c>
      <c r="F212" s="51">
        <v>42.013333330000002</v>
      </c>
      <c r="G212" s="16">
        <f t="shared" si="53"/>
        <v>0</v>
      </c>
      <c r="H212" s="16">
        <f t="shared" si="54"/>
        <v>42.013333330000002</v>
      </c>
      <c r="I212" s="23">
        <f t="shared" si="59"/>
        <v>42.318308206704103</v>
      </c>
      <c r="J212" s="16">
        <f t="shared" si="52"/>
        <v>39.07537833036033</v>
      </c>
      <c r="K212" s="16">
        <f t="shared" si="55"/>
        <v>3.2429298763437728</v>
      </c>
      <c r="L212" s="16">
        <f t="shared" si="56"/>
        <v>0</v>
      </c>
      <c r="M212" s="16">
        <f t="shared" si="60"/>
        <v>1.550354363113406</v>
      </c>
      <c r="N212" s="16">
        <f t="shared" si="57"/>
        <v>8.1264258326085123E-2</v>
      </c>
      <c r="O212" s="16">
        <f t="shared" si="58"/>
        <v>8.1264258326085123E-2</v>
      </c>
      <c r="P212" s="16">
        <f>'App MESURE'!T208</f>
        <v>1.5391132274523682</v>
      </c>
      <c r="Q212" s="84">
        <v>15.536226416666663</v>
      </c>
      <c r="R212" s="78">
        <f t="shared" si="51"/>
        <v>2.1253236167825662</v>
      </c>
    </row>
    <row r="213" spans="1:18" s="1" customFormat="1" x14ac:dyDescent="0.2">
      <c r="A213" s="17">
        <v>39417</v>
      </c>
      <c r="B213" s="1">
        <f t="shared" si="49"/>
        <v>12</v>
      </c>
      <c r="C213" s="47"/>
      <c r="D213" s="47"/>
      <c r="E213" s="47">
        <v>15.04047619</v>
      </c>
      <c r="F213" s="51">
        <v>20.193333330000002</v>
      </c>
      <c r="G213" s="16">
        <f t="shared" si="53"/>
        <v>0</v>
      </c>
      <c r="H213" s="16">
        <f t="shared" si="54"/>
        <v>20.193333330000002</v>
      </c>
      <c r="I213" s="23">
        <f t="shared" si="59"/>
        <v>23.436263206343774</v>
      </c>
      <c r="J213" s="16">
        <f t="shared" si="52"/>
        <v>22.505478785939168</v>
      </c>
      <c r="K213" s="16">
        <f t="shared" si="55"/>
        <v>0.93078442040460629</v>
      </c>
      <c r="L213" s="16">
        <f t="shared" si="56"/>
        <v>0</v>
      </c>
      <c r="M213" s="16">
        <f t="shared" si="60"/>
        <v>1.4690901047873208</v>
      </c>
      <c r="N213" s="16">
        <f t="shared" si="57"/>
        <v>7.700466462388994E-2</v>
      </c>
      <c r="O213" s="16">
        <f t="shared" si="58"/>
        <v>7.700466462388994E-2</v>
      </c>
      <c r="P213" s="16">
        <f>'App MESURE'!T209</f>
        <v>0</v>
      </c>
      <c r="Q213" s="84">
        <v>12.164780129032255</v>
      </c>
      <c r="R213" s="78">
        <f t="shared" si="51"/>
        <v>5.9297183738377668E-3</v>
      </c>
    </row>
    <row r="214" spans="1:18" s="1" customFormat="1" x14ac:dyDescent="0.2">
      <c r="A214" s="17">
        <v>39448</v>
      </c>
      <c r="B214" s="1">
        <f t="shared" si="49"/>
        <v>1</v>
      </c>
      <c r="C214" s="47"/>
      <c r="D214" s="47"/>
      <c r="E214" s="47">
        <v>56.161904759999999</v>
      </c>
      <c r="F214" s="51">
        <v>43.08</v>
      </c>
      <c r="G214" s="16">
        <f t="shared" si="53"/>
        <v>0</v>
      </c>
      <c r="H214" s="16">
        <f t="shared" si="54"/>
        <v>43.08</v>
      </c>
      <c r="I214" s="23">
        <f t="shared" si="59"/>
        <v>44.010784420404605</v>
      </c>
      <c r="J214" s="16">
        <f t="shared" si="52"/>
        <v>38.65375726290376</v>
      </c>
      <c r="K214" s="16">
        <f t="shared" si="55"/>
        <v>5.3570271575008448</v>
      </c>
      <c r="L214" s="16">
        <f t="shared" si="56"/>
        <v>0</v>
      </c>
      <c r="M214" s="16">
        <f t="shared" si="60"/>
        <v>1.3920854401634308</v>
      </c>
      <c r="N214" s="16">
        <f t="shared" si="57"/>
        <v>7.2968344214056249E-2</v>
      </c>
      <c r="O214" s="16">
        <f t="shared" si="58"/>
        <v>7.2968344214056249E-2</v>
      </c>
      <c r="P214" s="16">
        <f>'App MESURE'!T210</f>
        <v>0</v>
      </c>
      <c r="Q214" s="84">
        <v>12.197993112903227</v>
      </c>
      <c r="R214" s="78">
        <f t="shared" si="51"/>
        <v>5.3243792573409963E-3</v>
      </c>
    </row>
    <row r="215" spans="1:18" s="1" customFormat="1" x14ac:dyDescent="0.2">
      <c r="A215" s="17">
        <v>39479</v>
      </c>
      <c r="B215" s="1">
        <f t="shared" si="49"/>
        <v>2</v>
      </c>
      <c r="C215" s="47"/>
      <c r="D215" s="47"/>
      <c r="E215" s="47">
        <v>34.985714289999997</v>
      </c>
      <c r="F215" s="51">
        <v>31.946666669999999</v>
      </c>
      <c r="G215" s="16">
        <f t="shared" si="53"/>
        <v>0</v>
      </c>
      <c r="H215" s="16">
        <f t="shared" si="54"/>
        <v>31.946666669999999</v>
      </c>
      <c r="I215" s="23">
        <f t="shared" si="59"/>
        <v>37.303693827500844</v>
      </c>
      <c r="J215" s="16">
        <f t="shared" si="50"/>
        <v>34.768639670341749</v>
      </c>
      <c r="K215" s="16">
        <f t="shared" si="55"/>
        <v>2.5350541571590952</v>
      </c>
      <c r="L215" s="16">
        <f t="shared" si="56"/>
        <v>0</v>
      </c>
      <c r="M215" s="16">
        <f t="shared" si="60"/>
        <v>1.3191170959493745</v>
      </c>
      <c r="N215" s="16">
        <f t="shared" si="57"/>
        <v>6.9143593876378764E-2</v>
      </c>
      <c r="O215" s="16">
        <f t="shared" si="58"/>
        <v>6.9143593876378764E-2</v>
      </c>
      <c r="P215" s="16">
        <f>'App MESURE'!T211</f>
        <v>0</v>
      </c>
      <c r="Q215" s="84">
        <v>14.690099293103447</v>
      </c>
      <c r="R215" s="78">
        <f t="shared" si="51"/>
        <v>4.7808365741416033E-3</v>
      </c>
    </row>
    <row r="216" spans="1:18" s="1" customFormat="1" x14ac:dyDescent="0.2">
      <c r="A216" s="17">
        <v>39508</v>
      </c>
      <c r="B216" s="1">
        <f t="shared" si="49"/>
        <v>3</v>
      </c>
      <c r="C216" s="47"/>
      <c r="D216" s="47"/>
      <c r="E216" s="47">
        <v>15.53095238</v>
      </c>
      <c r="F216" s="51">
        <v>14.46</v>
      </c>
      <c r="G216" s="16">
        <f t="shared" si="53"/>
        <v>0</v>
      </c>
      <c r="H216" s="16">
        <f t="shared" si="54"/>
        <v>14.46</v>
      </c>
      <c r="I216" s="23">
        <f t="shared" si="59"/>
        <v>16.995054157159096</v>
      </c>
      <c r="J216" s="16">
        <f t="shared" si="50"/>
        <v>16.719610879088961</v>
      </c>
      <c r="K216" s="16">
        <f t="shared" si="55"/>
        <v>0.27544327807013502</v>
      </c>
      <c r="L216" s="16">
        <f t="shared" si="56"/>
        <v>0</v>
      </c>
      <c r="M216" s="16">
        <f t="shared" si="60"/>
        <v>1.2499735020729958</v>
      </c>
      <c r="N216" s="16">
        <f t="shared" si="57"/>
        <v>6.551932383331574E-2</v>
      </c>
      <c r="O216" s="16">
        <f t="shared" si="58"/>
        <v>6.551932383331574E-2</v>
      </c>
      <c r="P216" s="16">
        <f>'App MESURE'!T212</f>
        <v>0</v>
      </c>
      <c r="Q216" s="84">
        <v>14.277220741935482</v>
      </c>
      <c r="R216" s="78">
        <f t="shared" si="51"/>
        <v>4.2927817955748957E-3</v>
      </c>
    </row>
    <row r="217" spans="1:18" s="1" customFormat="1" x14ac:dyDescent="0.2">
      <c r="A217" s="17">
        <v>39539</v>
      </c>
      <c r="B217" s="1">
        <f t="shared" si="49"/>
        <v>4</v>
      </c>
      <c r="C217" s="47"/>
      <c r="D217" s="47"/>
      <c r="E217" s="47">
        <v>29.09047619</v>
      </c>
      <c r="F217" s="51">
        <v>17.54666667</v>
      </c>
      <c r="G217" s="16">
        <f t="shared" si="53"/>
        <v>0</v>
      </c>
      <c r="H217" s="16">
        <f t="shared" si="54"/>
        <v>17.54666667</v>
      </c>
      <c r="I217" s="23">
        <f t="shared" si="59"/>
        <v>17.822109948070135</v>
      </c>
      <c r="J217" s="16">
        <f t="shared" si="50"/>
        <v>17.620359899844527</v>
      </c>
      <c r="K217" s="16">
        <f t="shared" si="55"/>
        <v>0.20175004822560894</v>
      </c>
      <c r="L217" s="16">
        <f t="shared" si="56"/>
        <v>0</v>
      </c>
      <c r="M217" s="16">
        <f t="shared" si="60"/>
        <v>1.18445417823968</v>
      </c>
      <c r="N217" s="16">
        <f t="shared" si="57"/>
        <v>6.2085025595428611E-2</v>
      </c>
      <c r="O217" s="16">
        <f t="shared" si="58"/>
        <v>6.2085025595428611E-2</v>
      </c>
      <c r="P217" s="16">
        <f>'App MESURE'!T213</f>
        <v>0</v>
      </c>
      <c r="Q217" s="84">
        <v>17.572693899999994</v>
      </c>
      <c r="R217" s="78">
        <f t="shared" si="51"/>
        <v>3.8545504031850257E-3</v>
      </c>
    </row>
    <row r="218" spans="1:18" s="1" customFormat="1" x14ac:dyDescent="0.2">
      <c r="A218" s="17">
        <v>39569</v>
      </c>
      <c r="B218" s="1">
        <f t="shared" ref="B218:B281" si="61">B206</f>
        <v>5</v>
      </c>
      <c r="C218" s="47"/>
      <c r="D218" s="47"/>
      <c r="E218" s="47">
        <v>24.123809519999998</v>
      </c>
      <c r="F218" s="51">
        <v>14.706666670000001</v>
      </c>
      <c r="G218" s="16">
        <f t="shared" si="53"/>
        <v>0</v>
      </c>
      <c r="H218" s="16">
        <f t="shared" si="54"/>
        <v>14.706666670000001</v>
      </c>
      <c r="I218" s="23">
        <f t="shared" si="59"/>
        <v>14.90841671822561</v>
      </c>
      <c r="J218" s="16">
        <f t="shared" si="50"/>
        <v>14.773426575872168</v>
      </c>
      <c r="K218" s="16">
        <f t="shared" si="55"/>
        <v>0.1349901423534412</v>
      </c>
      <c r="L218" s="16">
        <f t="shared" si="56"/>
        <v>0</v>
      </c>
      <c r="M218" s="16">
        <f t="shared" si="60"/>
        <v>1.1223691526442514</v>
      </c>
      <c r="N218" s="16">
        <f t="shared" si="57"/>
        <v>5.8830741492253251E-2</v>
      </c>
      <c r="O218" s="16">
        <f t="shared" si="58"/>
        <v>5.8830741492253251E-2</v>
      </c>
      <c r="P218" s="16">
        <f>'App MESURE'!T214</f>
        <v>0</v>
      </c>
      <c r="Q218" s="84">
        <v>16.648039790322581</v>
      </c>
      <c r="R218" s="78">
        <f t="shared" si="51"/>
        <v>3.4610561445283282E-3</v>
      </c>
    </row>
    <row r="219" spans="1:18" s="1" customFormat="1" x14ac:dyDescent="0.2">
      <c r="A219" s="17">
        <v>39600</v>
      </c>
      <c r="B219" s="1">
        <f t="shared" si="61"/>
        <v>6</v>
      </c>
      <c r="C219" s="47"/>
      <c r="D219" s="47"/>
      <c r="E219" s="47">
        <v>0.49047618999999998</v>
      </c>
      <c r="F219" s="51">
        <v>0.28666666699999999</v>
      </c>
      <c r="G219" s="16">
        <f t="shared" si="53"/>
        <v>0</v>
      </c>
      <c r="H219" s="16">
        <f t="shared" si="54"/>
        <v>0.28666666699999999</v>
      </c>
      <c r="I219" s="23">
        <f t="shared" si="59"/>
        <v>0.42165680935344119</v>
      </c>
      <c r="J219" s="16">
        <f t="shared" si="50"/>
        <v>0.42165543625072349</v>
      </c>
      <c r="K219" s="16">
        <f t="shared" si="55"/>
        <v>1.3731027176944188E-6</v>
      </c>
      <c r="L219" s="16">
        <f t="shared" si="56"/>
        <v>0</v>
      </c>
      <c r="M219" s="16">
        <f t="shared" si="60"/>
        <v>1.0635384111519981</v>
      </c>
      <c r="N219" s="16">
        <f t="shared" si="57"/>
        <v>5.5747035800258561E-2</v>
      </c>
      <c r="O219" s="16">
        <f t="shared" si="58"/>
        <v>5.5747035800258561E-2</v>
      </c>
      <c r="P219" s="16">
        <f>'App MESURE'!T215</f>
        <v>0</v>
      </c>
      <c r="Q219" s="84">
        <v>22.399067166666669</v>
      </c>
      <c r="R219" s="78">
        <f t="shared" si="51"/>
        <v>3.1077320005153098E-3</v>
      </c>
    </row>
    <row r="220" spans="1:18" s="1" customFormat="1" x14ac:dyDescent="0.2">
      <c r="A220" s="17">
        <v>39630</v>
      </c>
      <c r="B220" s="1">
        <f t="shared" si="61"/>
        <v>7</v>
      </c>
      <c r="C220" s="47"/>
      <c r="D220" s="47"/>
      <c r="E220" s="47">
        <v>0.95952380999999998</v>
      </c>
      <c r="F220" s="51">
        <v>1.1666666670000001</v>
      </c>
      <c r="G220" s="16">
        <f t="shared" si="53"/>
        <v>0</v>
      </c>
      <c r="H220" s="16">
        <f t="shared" si="54"/>
        <v>1.1666666670000001</v>
      </c>
      <c r="I220" s="23">
        <f t="shared" si="59"/>
        <v>1.1666680401027179</v>
      </c>
      <c r="J220" s="16">
        <f t="shared" si="50"/>
        <v>1.1666457458529804</v>
      </c>
      <c r="K220" s="16">
        <f t="shared" si="55"/>
        <v>2.2294249737431215E-5</v>
      </c>
      <c r="L220" s="16">
        <f t="shared" si="56"/>
        <v>0</v>
      </c>
      <c r="M220" s="16">
        <f t="shared" si="60"/>
        <v>1.0077913753517396</v>
      </c>
      <c r="N220" s="16">
        <f t="shared" si="57"/>
        <v>5.2824967384178426E-2</v>
      </c>
      <c r="O220" s="16">
        <f t="shared" si="58"/>
        <v>5.2824967384178426E-2</v>
      </c>
      <c r="P220" s="16">
        <f>'App MESURE'!T216</f>
        <v>0</v>
      </c>
      <c r="Q220" s="84">
        <v>24.291950903225803</v>
      </c>
      <c r="R220" s="78">
        <f t="shared" si="51"/>
        <v>2.7904771791395144E-3</v>
      </c>
    </row>
    <row r="221" spans="1:18" s="1" customFormat="1" ht="13.5" thickBot="1" x14ac:dyDescent="0.25">
      <c r="A221" s="17">
        <v>39661</v>
      </c>
      <c r="B221" s="4">
        <f t="shared" si="61"/>
        <v>8</v>
      </c>
      <c r="C221" s="48"/>
      <c r="D221" s="48"/>
      <c r="E221" s="48">
        <v>0.89047619</v>
      </c>
      <c r="F221" s="58">
        <v>0.98666666700000005</v>
      </c>
      <c r="G221" s="25">
        <f t="shared" si="53"/>
        <v>0</v>
      </c>
      <c r="H221" s="25">
        <f t="shared" si="54"/>
        <v>0.98666666700000005</v>
      </c>
      <c r="I221" s="24">
        <f t="shared" si="59"/>
        <v>0.98668896124973748</v>
      </c>
      <c r="J221" s="25">
        <f t="shared" si="50"/>
        <v>0.98667533040496569</v>
      </c>
      <c r="K221" s="25">
        <f t="shared" si="55"/>
        <v>1.363084477179477E-5</v>
      </c>
      <c r="L221" s="25">
        <f t="shared" si="56"/>
        <v>0</v>
      </c>
      <c r="M221" s="25">
        <f t="shared" si="60"/>
        <v>0.95496640796756116</v>
      </c>
      <c r="N221" s="25">
        <f t="shared" si="57"/>
        <v>5.0056063772391135E-2</v>
      </c>
      <c r="O221" s="25">
        <f t="shared" si="58"/>
        <v>5.0056063772391135E-2</v>
      </c>
      <c r="P221" s="25">
        <f>'App MESURE'!T217</f>
        <v>0</v>
      </c>
      <c r="Q221" s="85">
        <v>24.215745580645159</v>
      </c>
      <c r="R221" s="79">
        <f t="shared" si="51"/>
        <v>2.5056095203856883E-3</v>
      </c>
    </row>
    <row r="222" spans="1:18" s="1" customFormat="1" x14ac:dyDescent="0.2">
      <c r="A222" s="17">
        <v>39692</v>
      </c>
      <c r="B222" s="1">
        <f t="shared" si="61"/>
        <v>9</v>
      </c>
      <c r="C222" s="47"/>
      <c r="D222" s="47"/>
      <c r="E222" s="47">
        <v>44.54047619</v>
      </c>
      <c r="F222" s="51">
        <v>42.633333329999999</v>
      </c>
      <c r="G222" s="16">
        <f t="shared" si="53"/>
        <v>0</v>
      </c>
      <c r="H222" s="16">
        <f t="shared" si="54"/>
        <v>42.633333329999999</v>
      </c>
      <c r="I222" s="23">
        <f t="shared" si="59"/>
        <v>42.633346960844769</v>
      </c>
      <c r="J222" s="16">
        <f t="shared" si="50"/>
        <v>41.117759016112238</v>
      </c>
      <c r="K222" s="16">
        <f t="shared" si="55"/>
        <v>1.5155879447325304</v>
      </c>
      <c r="L222" s="16">
        <f t="shared" si="56"/>
        <v>0</v>
      </c>
      <c r="M222" s="16">
        <f t="shared" si="60"/>
        <v>0.90491034419517002</v>
      </c>
      <c r="N222" s="16">
        <f t="shared" si="57"/>
        <v>4.7432296591178619E-2</v>
      </c>
      <c r="O222" s="16">
        <f t="shared" si="58"/>
        <v>4.7432296591178619E-2</v>
      </c>
      <c r="P222" s="16">
        <f>'App MESURE'!T218</f>
        <v>2.7102569531839885E-2</v>
      </c>
      <c r="Q222" s="84">
        <v>21.548598266666666</v>
      </c>
      <c r="R222" s="78">
        <f t="shared" si="51"/>
        <v>4.1329780230720952E-4</v>
      </c>
    </row>
    <row r="223" spans="1:18" s="1" customFormat="1" x14ac:dyDescent="0.2">
      <c r="A223" s="17">
        <v>39722</v>
      </c>
      <c r="B223" s="1">
        <f t="shared" si="61"/>
        <v>10</v>
      </c>
      <c r="C223" s="47"/>
      <c r="D223" s="47"/>
      <c r="E223" s="47">
        <v>82.630952379999997</v>
      </c>
      <c r="F223" s="51">
        <v>69.62</v>
      </c>
      <c r="G223" s="16">
        <f t="shared" si="53"/>
        <v>0.24977228429609913</v>
      </c>
      <c r="H223" s="16">
        <f t="shared" si="54"/>
        <v>69.370227715703905</v>
      </c>
      <c r="I223" s="23">
        <f t="shared" si="59"/>
        <v>70.885815660436435</v>
      </c>
      <c r="J223" s="16">
        <f t="shared" si="50"/>
        <v>59.808694664747733</v>
      </c>
      <c r="K223" s="16">
        <f t="shared" si="55"/>
        <v>11.077120995688702</v>
      </c>
      <c r="L223" s="16">
        <f t="shared" si="56"/>
        <v>0</v>
      </c>
      <c r="M223" s="16">
        <f t="shared" si="60"/>
        <v>0.85747804760399138</v>
      </c>
      <c r="N223" s="16">
        <f t="shared" si="57"/>
        <v>4.4946058286637482E-2</v>
      </c>
      <c r="O223" s="16">
        <f t="shared" si="58"/>
        <v>0.2947183425827366</v>
      </c>
      <c r="P223" s="16">
        <f>'App MESURE'!T219</f>
        <v>3.9090244517076753E-3</v>
      </c>
      <c r="Q223" s="84">
        <v>16.826956451612904</v>
      </c>
      <c r="R223" s="78">
        <f t="shared" si="51"/>
        <v>8.4570059511834009E-2</v>
      </c>
    </row>
    <row r="224" spans="1:18" s="1" customFormat="1" x14ac:dyDescent="0.2">
      <c r="A224" s="17">
        <v>39753</v>
      </c>
      <c r="B224" s="1">
        <f t="shared" si="61"/>
        <v>11</v>
      </c>
      <c r="C224" s="47"/>
      <c r="D224" s="47"/>
      <c r="E224" s="47">
        <v>84.635714289999996</v>
      </c>
      <c r="F224" s="51">
        <v>67.006666670000001</v>
      </c>
      <c r="G224" s="16">
        <f t="shared" si="53"/>
        <v>0.19750561769609906</v>
      </c>
      <c r="H224" s="16">
        <f t="shared" si="54"/>
        <v>66.809161052303907</v>
      </c>
      <c r="I224" s="23">
        <f t="shared" si="59"/>
        <v>77.886282047992609</v>
      </c>
      <c r="J224" s="16">
        <f t="shared" si="50"/>
        <v>56.122747113296214</v>
      </c>
      <c r="K224" s="16">
        <f t="shared" si="55"/>
        <v>21.763534934696395</v>
      </c>
      <c r="L224" s="16">
        <f t="shared" si="56"/>
        <v>0.23123599277680687</v>
      </c>
      <c r="M224" s="16">
        <f t="shared" si="60"/>
        <v>1.0437679820941608</v>
      </c>
      <c r="N224" s="16">
        <f t="shared" si="57"/>
        <v>5.471073771744657E-2</v>
      </c>
      <c r="O224" s="16">
        <f t="shared" si="58"/>
        <v>0.25221635541354565</v>
      </c>
      <c r="P224" s="16">
        <f>'App MESURE'!T220</f>
        <v>9.1080269724788845E-2</v>
      </c>
      <c r="Q224" s="84">
        <v>12.216234400000003</v>
      </c>
      <c r="R224" s="78">
        <f t="shared" si="51"/>
        <v>2.5964838111094377E-2</v>
      </c>
    </row>
    <row r="225" spans="1:18" s="1" customFormat="1" x14ac:dyDescent="0.2">
      <c r="A225" s="17">
        <v>39783</v>
      </c>
      <c r="B225" s="1">
        <f t="shared" si="61"/>
        <v>12</v>
      </c>
      <c r="C225" s="47"/>
      <c r="D225" s="47"/>
      <c r="E225" s="47">
        <v>78.180952379999994</v>
      </c>
      <c r="F225" s="51">
        <v>58.12</v>
      </c>
      <c r="G225" s="16">
        <f t="shared" si="53"/>
        <v>1.9772284296098949E-2</v>
      </c>
      <c r="H225" s="16">
        <f t="shared" si="54"/>
        <v>58.100227715703902</v>
      </c>
      <c r="I225" s="23">
        <f t="shared" si="59"/>
        <v>79.632526657623501</v>
      </c>
      <c r="J225" s="16">
        <f t="shared" si="50"/>
        <v>53.156134392612501</v>
      </c>
      <c r="K225" s="16">
        <f t="shared" si="55"/>
        <v>26.476392265011</v>
      </c>
      <c r="L225" s="16">
        <f t="shared" si="56"/>
        <v>0.42343644017007831</v>
      </c>
      <c r="M225" s="16">
        <f t="shared" si="60"/>
        <v>1.4124936845467926</v>
      </c>
      <c r="N225" s="16">
        <f t="shared" si="57"/>
        <v>7.4038074388660252E-2</v>
      </c>
      <c r="O225" s="16">
        <f t="shared" si="58"/>
        <v>9.3810358684759204E-2</v>
      </c>
      <c r="P225" s="16">
        <f>'App MESURE'!T221</f>
        <v>0</v>
      </c>
      <c r="Q225" s="84">
        <v>10.354313980645159</v>
      </c>
      <c r="R225" s="78">
        <f t="shared" si="51"/>
        <v>8.8003833965631766E-3</v>
      </c>
    </row>
    <row r="226" spans="1:18" s="1" customFormat="1" x14ac:dyDescent="0.2">
      <c r="A226" s="17">
        <v>39814</v>
      </c>
      <c r="B226" s="1">
        <f t="shared" si="61"/>
        <v>1</v>
      </c>
      <c r="C226" s="47"/>
      <c r="D226" s="47"/>
      <c r="E226" s="47">
        <v>89.19761905</v>
      </c>
      <c r="F226" s="51">
        <v>75.013333329999995</v>
      </c>
      <c r="G226" s="16">
        <f t="shared" si="53"/>
        <v>0.35763895089609898</v>
      </c>
      <c r="H226" s="16">
        <f t="shared" si="54"/>
        <v>74.655694379103892</v>
      </c>
      <c r="I226" s="23">
        <f t="shared" si="59"/>
        <v>100.70865020394481</v>
      </c>
      <c r="J226" s="16">
        <f t="shared" si="50"/>
        <v>56.168065388946346</v>
      </c>
      <c r="K226" s="16">
        <f t="shared" si="55"/>
        <v>44.540584814998468</v>
      </c>
      <c r="L226" s="16">
        <f t="shared" si="56"/>
        <v>1.1601330228510616</v>
      </c>
      <c r="M226" s="16">
        <f t="shared" si="60"/>
        <v>2.4985886330091938</v>
      </c>
      <c r="N226" s="16">
        <f t="shared" si="57"/>
        <v>0.13096744651056691</v>
      </c>
      <c r="O226" s="16">
        <f t="shared" si="58"/>
        <v>0.48860639740666589</v>
      </c>
      <c r="P226" s="16">
        <f>'App MESURE'!T222</f>
        <v>5.0817317872199792E-3</v>
      </c>
      <c r="Q226" s="84">
        <v>9.5515244838709705</v>
      </c>
      <c r="R226" s="78">
        <f t="shared" si="51"/>
        <v>0.23379610226239697</v>
      </c>
    </row>
    <row r="227" spans="1:18" s="1" customFormat="1" x14ac:dyDescent="0.2">
      <c r="A227" s="17">
        <v>39845</v>
      </c>
      <c r="B227" s="1">
        <f t="shared" si="61"/>
        <v>2</v>
      </c>
      <c r="C227" s="47"/>
      <c r="D227" s="47"/>
      <c r="E227" s="47">
        <v>99.478571430000002</v>
      </c>
      <c r="F227" s="51">
        <v>102.64</v>
      </c>
      <c r="G227" s="16">
        <f t="shared" si="53"/>
        <v>0.9101722842960992</v>
      </c>
      <c r="H227" s="16">
        <f t="shared" si="54"/>
        <v>101.72982771570391</v>
      </c>
      <c r="I227" s="23">
        <f t="shared" si="59"/>
        <v>145.11027950785132</v>
      </c>
      <c r="J227" s="16">
        <f t="shared" si="50"/>
        <v>71.73941644892605</v>
      </c>
      <c r="K227" s="16">
        <f t="shared" si="55"/>
        <v>73.370863058925266</v>
      </c>
      <c r="L227" s="16">
        <f t="shared" si="56"/>
        <v>2.3358937108125892</v>
      </c>
      <c r="M227" s="16">
        <f t="shared" si="60"/>
        <v>4.7035148973112157</v>
      </c>
      <c r="N227" s="16">
        <f t="shared" si="57"/>
        <v>0.24654211885346178</v>
      </c>
      <c r="O227" s="16">
        <f t="shared" si="58"/>
        <v>1.1567144031495609</v>
      </c>
      <c r="P227" s="16">
        <f>'App MESURE'!T223</f>
        <v>0.35376671287954448</v>
      </c>
      <c r="Q227" s="84">
        <v>12.501755839285716</v>
      </c>
      <c r="R227" s="78">
        <f t="shared" si="51"/>
        <v>0.64472499330995403</v>
      </c>
    </row>
    <row r="228" spans="1:18" s="1" customFormat="1" x14ac:dyDescent="0.2">
      <c r="A228" s="17">
        <v>39873</v>
      </c>
      <c r="B228" s="1">
        <f t="shared" si="61"/>
        <v>3</v>
      </c>
      <c r="C228" s="47"/>
      <c r="D228" s="47"/>
      <c r="E228" s="47">
        <v>73.838095240000001</v>
      </c>
      <c r="F228" s="51">
        <v>73.77333333</v>
      </c>
      <c r="G228" s="16">
        <f t="shared" si="53"/>
        <v>0.33283895089609905</v>
      </c>
      <c r="H228" s="16">
        <f t="shared" si="54"/>
        <v>73.440494379103896</v>
      </c>
      <c r="I228" s="23">
        <f t="shared" si="59"/>
        <v>144.47546372721658</v>
      </c>
      <c r="J228" s="16">
        <f t="shared" si="50"/>
        <v>82.27400188754244</v>
      </c>
      <c r="K228" s="16">
        <f t="shared" si="55"/>
        <v>62.201461839674138</v>
      </c>
      <c r="L228" s="16">
        <f t="shared" si="56"/>
        <v>1.8803815318959167</v>
      </c>
      <c r="M228" s="16">
        <f t="shared" si="60"/>
        <v>6.3373543103536703</v>
      </c>
      <c r="N228" s="16">
        <f t="shared" si="57"/>
        <v>0.33218237716072285</v>
      </c>
      <c r="O228" s="16">
        <f t="shared" si="58"/>
        <v>0.6650213280568219</v>
      </c>
      <c r="P228" s="16">
        <f>'App MESURE'!T224</f>
        <v>2.3454146710246049E-3</v>
      </c>
      <c r="Q228" s="84">
        <v>15.296019516129036</v>
      </c>
      <c r="R228" s="78">
        <f t="shared" si="51"/>
        <v>0.4391393661817008</v>
      </c>
    </row>
    <row r="229" spans="1:18" s="1" customFormat="1" x14ac:dyDescent="0.2">
      <c r="A229" s="17">
        <v>39904</v>
      </c>
      <c r="B229" s="1">
        <f t="shared" si="61"/>
        <v>4</v>
      </c>
      <c r="C229" s="47"/>
      <c r="D229" s="47"/>
      <c r="E229" s="47">
        <v>7.2952380950000002</v>
      </c>
      <c r="F229" s="51">
        <v>7.3266666669999996</v>
      </c>
      <c r="G229" s="16">
        <f t="shared" si="53"/>
        <v>0</v>
      </c>
      <c r="H229" s="16">
        <f t="shared" si="54"/>
        <v>7.3266666669999996</v>
      </c>
      <c r="I229" s="23">
        <f t="shared" si="59"/>
        <v>67.647746974778215</v>
      </c>
      <c r="J229" s="16">
        <f t="shared" si="50"/>
        <v>54.865758535706917</v>
      </c>
      <c r="K229" s="16">
        <f t="shared" si="55"/>
        <v>12.781988439071299</v>
      </c>
      <c r="L229" s="16">
        <f t="shared" si="56"/>
        <v>0</v>
      </c>
      <c r="M229" s="16">
        <f t="shared" si="60"/>
        <v>6.0051719331929476</v>
      </c>
      <c r="N229" s="16">
        <f t="shared" si="57"/>
        <v>0.31477051626541647</v>
      </c>
      <c r="O229" s="16">
        <f t="shared" si="58"/>
        <v>0.31477051626541647</v>
      </c>
      <c r="P229" s="16">
        <f>'App MESURE'!T225</f>
        <v>0</v>
      </c>
      <c r="Q229" s="84">
        <v>14.361649566666669</v>
      </c>
      <c r="R229" s="78">
        <f t="shared" si="51"/>
        <v>9.9080477909996814E-2</v>
      </c>
    </row>
    <row r="230" spans="1:18" s="1" customFormat="1" x14ac:dyDescent="0.2">
      <c r="A230" s="17">
        <v>39934</v>
      </c>
      <c r="B230" s="1">
        <f t="shared" si="61"/>
        <v>5</v>
      </c>
      <c r="C230" s="47"/>
      <c r="D230" s="47"/>
      <c r="E230" s="47">
        <v>8.5190476190000002</v>
      </c>
      <c r="F230" s="51">
        <v>11.66666667</v>
      </c>
      <c r="G230" s="16">
        <f t="shared" si="53"/>
        <v>0</v>
      </c>
      <c r="H230" s="16">
        <f t="shared" si="54"/>
        <v>11.66666667</v>
      </c>
      <c r="I230" s="23">
        <f t="shared" si="59"/>
        <v>24.448655109071296</v>
      </c>
      <c r="J230" s="16">
        <f t="shared" si="50"/>
        <v>24.051875308018484</v>
      </c>
      <c r="K230" s="16">
        <f t="shared" si="55"/>
        <v>0.39677980105281208</v>
      </c>
      <c r="L230" s="16">
        <f t="shared" si="56"/>
        <v>0</v>
      </c>
      <c r="M230" s="16">
        <f t="shared" si="60"/>
        <v>5.6904014169275312</v>
      </c>
      <c r="N230" s="16">
        <f t="shared" si="57"/>
        <v>0.29827132539923323</v>
      </c>
      <c r="O230" s="16">
        <f t="shared" si="58"/>
        <v>0.29827132539923323</v>
      </c>
      <c r="P230" s="16">
        <f>'App MESURE'!T226</f>
        <v>0</v>
      </c>
      <c r="Q230" s="84">
        <v>19.443012903225803</v>
      </c>
      <c r="R230" s="78">
        <f t="shared" si="51"/>
        <v>8.8965783555415276E-2</v>
      </c>
    </row>
    <row r="231" spans="1:18" s="1" customFormat="1" x14ac:dyDescent="0.2">
      <c r="A231" s="17">
        <v>39965</v>
      </c>
      <c r="B231" s="1">
        <f t="shared" si="61"/>
        <v>6</v>
      </c>
      <c r="C231" s="47"/>
      <c r="D231" s="47"/>
      <c r="E231" s="47">
        <v>5.5785714290000001</v>
      </c>
      <c r="F231" s="51">
        <v>12.346666669999999</v>
      </c>
      <c r="G231" s="16">
        <f t="shared" si="53"/>
        <v>0</v>
      </c>
      <c r="H231" s="16">
        <f t="shared" si="54"/>
        <v>12.346666669999999</v>
      </c>
      <c r="I231" s="23">
        <f t="shared" si="59"/>
        <v>12.743446471052811</v>
      </c>
      <c r="J231" s="16">
        <f t="shared" si="50"/>
        <v>12.710895334373586</v>
      </c>
      <c r="K231" s="16">
        <f t="shared" si="55"/>
        <v>3.2551136679225934E-2</v>
      </c>
      <c r="L231" s="16">
        <f t="shared" si="56"/>
        <v>0</v>
      </c>
      <c r="M231" s="16">
        <f t="shared" si="60"/>
        <v>5.3921300915282977</v>
      </c>
      <c r="N231" s="16">
        <f t="shared" si="57"/>
        <v>0.28263696552951223</v>
      </c>
      <c r="O231" s="16">
        <f t="shared" si="58"/>
        <v>0.28263696552951223</v>
      </c>
      <c r="P231" s="16">
        <f>'App MESURE'!T227</f>
        <v>0</v>
      </c>
      <c r="Q231" s="84">
        <v>23.453671266666674</v>
      </c>
      <c r="R231" s="78">
        <f t="shared" si="51"/>
        <v>7.988365428373069E-2</v>
      </c>
    </row>
    <row r="232" spans="1:18" s="1" customFormat="1" x14ac:dyDescent="0.2">
      <c r="A232" s="17">
        <v>39995</v>
      </c>
      <c r="B232" s="1">
        <f t="shared" si="61"/>
        <v>7</v>
      </c>
      <c r="C232" s="47"/>
      <c r="D232" s="47"/>
      <c r="E232" s="47">
        <v>1.94047619</v>
      </c>
      <c r="F232" s="51">
        <v>3.9533333329999998</v>
      </c>
      <c r="G232" s="16">
        <f t="shared" si="53"/>
        <v>0</v>
      </c>
      <c r="H232" s="16">
        <f t="shared" si="54"/>
        <v>3.9533333329999998</v>
      </c>
      <c r="I232" s="23">
        <f t="shared" si="59"/>
        <v>3.9858844696792257</v>
      </c>
      <c r="J232" s="16">
        <f t="shared" si="50"/>
        <v>3.9852080344994563</v>
      </c>
      <c r="K232" s="16">
        <f t="shared" si="55"/>
        <v>6.7643517976945233E-4</v>
      </c>
      <c r="L232" s="16">
        <f t="shared" si="56"/>
        <v>0</v>
      </c>
      <c r="M232" s="16">
        <f t="shared" si="60"/>
        <v>5.1094931259987852</v>
      </c>
      <c r="N232" s="16">
        <f t="shared" si="57"/>
        <v>0.26782210518160671</v>
      </c>
      <c r="O232" s="16">
        <f t="shared" si="58"/>
        <v>0.26782210518160671</v>
      </c>
      <c r="P232" s="16">
        <f>'App MESURE'!T228</f>
        <v>0</v>
      </c>
      <c r="Q232" s="84">
        <v>26.257723903225809</v>
      </c>
      <c r="R232" s="78">
        <f t="shared" si="51"/>
        <v>7.1728680023907601E-2</v>
      </c>
    </row>
    <row r="233" spans="1:18" s="1" customFormat="1" ht="13.5" thickBot="1" x14ac:dyDescent="0.25">
      <c r="A233" s="17">
        <v>40026</v>
      </c>
      <c r="B233" s="4">
        <f t="shared" si="61"/>
        <v>8</v>
      </c>
      <c r="C233" s="48"/>
      <c r="D233" s="48"/>
      <c r="E233" s="48">
        <v>1.0642857139999999</v>
      </c>
      <c r="F233" s="58">
        <v>1.1000000000000001</v>
      </c>
      <c r="G233" s="25">
        <f t="shared" si="53"/>
        <v>0</v>
      </c>
      <c r="H233" s="25">
        <f t="shared" si="54"/>
        <v>1.1000000000000001</v>
      </c>
      <c r="I233" s="24">
        <f t="shared" si="59"/>
        <v>1.1006764351797695</v>
      </c>
      <c r="J233" s="25">
        <f t="shared" si="50"/>
        <v>1.1006596809581464</v>
      </c>
      <c r="K233" s="25">
        <f t="shared" si="55"/>
        <v>1.6754221623171972E-5</v>
      </c>
      <c r="L233" s="25">
        <f t="shared" si="56"/>
        <v>0</v>
      </c>
      <c r="M233" s="25">
        <f t="shared" si="60"/>
        <v>4.8416710208171789</v>
      </c>
      <c r="N233" s="25">
        <f t="shared" si="57"/>
        <v>0.25378378900129356</v>
      </c>
      <c r="O233" s="25">
        <f t="shared" si="58"/>
        <v>0.25378378900129356</v>
      </c>
      <c r="P233" s="25">
        <f>'App MESURE'!T229</f>
        <v>0</v>
      </c>
      <c r="Q233" s="85">
        <v>25.087893612903226</v>
      </c>
      <c r="R233" s="79">
        <f t="shared" si="51"/>
        <v>6.4406211559853085E-2</v>
      </c>
    </row>
    <row r="234" spans="1:18" s="1" customFormat="1" x14ac:dyDescent="0.2">
      <c r="A234" s="17">
        <v>40057</v>
      </c>
      <c r="B234" s="1">
        <f t="shared" si="61"/>
        <v>9</v>
      </c>
      <c r="C234" s="47"/>
      <c r="D234" s="47"/>
      <c r="E234" s="47">
        <v>87.204761899999994</v>
      </c>
      <c r="F234" s="51">
        <v>71.386666669999997</v>
      </c>
      <c r="G234" s="16">
        <f t="shared" si="53"/>
        <v>0.28510561769609899</v>
      </c>
      <c r="H234" s="16">
        <f t="shared" si="54"/>
        <v>71.101561052303893</v>
      </c>
      <c r="I234" s="23">
        <f t="shared" si="59"/>
        <v>71.101577806525512</v>
      </c>
      <c r="J234" s="16">
        <f t="shared" si="50"/>
        <v>64.121742678282885</v>
      </c>
      <c r="K234" s="16">
        <f t="shared" si="55"/>
        <v>6.9798351282426268</v>
      </c>
      <c r="L234" s="16">
        <f t="shared" si="56"/>
        <v>0</v>
      </c>
      <c r="M234" s="16">
        <f t="shared" si="60"/>
        <v>4.587887231815885</v>
      </c>
      <c r="N234" s="16">
        <f t="shared" si="57"/>
        <v>0.24048131320669019</v>
      </c>
      <c r="O234" s="16">
        <f t="shared" si="58"/>
        <v>0.52558693090278918</v>
      </c>
      <c r="P234" s="16">
        <f>'App MESURE'!T230</f>
        <v>6.541100915857509E-2</v>
      </c>
      <c r="Q234" s="84">
        <v>20.879444466666666</v>
      </c>
      <c r="R234" s="78">
        <f t="shared" si="51"/>
        <v>0.21176187895313703</v>
      </c>
    </row>
    <row r="235" spans="1:18" s="1" customFormat="1" x14ac:dyDescent="0.2">
      <c r="A235" s="17">
        <v>40087</v>
      </c>
      <c r="B235" s="1">
        <f t="shared" si="61"/>
        <v>10</v>
      </c>
      <c r="C235" s="47"/>
      <c r="D235" s="47"/>
      <c r="E235" s="47">
        <v>12.72142857</v>
      </c>
      <c r="F235" s="51">
        <v>11.073333330000001</v>
      </c>
      <c r="G235" s="16">
        <f t="shared" si="53"/>
        <v>0</v>
      </c>
      <c r="H235" s="16">
        <f t="shared" si="54"/>
        <v>11.073333330000001</v>
      </c>
      <c r="I235" s="23">
        <f t="shared" si="59"/>
        <v>18.053168458242627</v>
      </c>
      <c r="J235" s="16">
        <f t="shared" si="50"/>
        <v>17.928193293076433</v>
      </c>
      <c r="K235" s="16">
        <f t="shared" si="55"/>
        <v>0.12497516516619456</v>
      </c>
      <c r="L235" s="16">
        <f t="shared" si="56"/>
        <v>0</v>
      </c>
      <c r="M235" s="16">
        <f t="shared" si="60"/>
        <v>4.3474059186091951</v>
      </c>
      <c r="N235" s="16">
        <f t="shared" si="57"/>
        <v>0.22787610756855498</v>
      </c>
      <c r="O235" s="16">
        <f t="shared" si="58"/>
        <v>0.22787610756855498</v>
      </c>
      <c r="P235" s="16">
        <f>'App MESURE'!T231</f>
        <v>0</v>
      </c>
      <c r="Q235" s="84">
        <v>21.276566935483871</v>
      </c>
      <c r="R235" s="78">
        <f t="shared" si="51"/>
        <v>5.1927520400595638E-2</v>
      </c>
    </row>
    <row r="236" spans="1:18" s="1" customFormat="1" x14ac:dyDescent="0.2">
      <c r="A236" s="17">
        <v>40118</v>
      </c>
      <c r="B236" s="1">
        <f t="shared" si="61"/>
        <v>11</v>
      </c>
      <c r="C236" s="47"/>
      <c r="D236" s="47"/>
      <c r="E236" s="47">
        <v>26.15</v>
      </c>
      <c r="F236" s="51">
        <v>16.739999999999998</v>
      </c>
      <c r="G236" s="16">
        <f t="shared" si="53"/>
        <v>0</v>
      </c>
      <c r="H236" s="16">
        <f t="shared" si="54"/>
        <v>16.739999999999998</v>
      </c>
      <c r="I236" s="23">
        <f t="shared" si="59"/>
        <v>16.864975165166193</v>
      </c>
      <c r="J236" s="16">
        <f t="shared" si="50"/>
        <v>16.666773304425</v>
      </c>
      <c r="K236" s="16">
        <f t="shared" si="55"/>
        <v>0.19820186074119306</v>
      </c>
      <c r="L236" s="16">
        <f t="shared" si="56"/>
        <v>0</v>
      </c>
      <c r="M236" s="16">
        <f t="shared" si="60"/>
        <v>4.11952981104064</v>
      </c>
      <c r="N236" s="16">
        <f t="shared" si="57"/>
        <v>0.21593162357677531</v>
      </c>
      <c r="O236" s="16">
        <f t="shared" si="58"/>
        <v>0.21593162357677531</v>
      </c>
      <c r="P236" s="16">
        <f>'App MESURE'!T232</f>
        <v>0</v>
      </c>
      <c r="Q236" s="84">
        <v>16.518272916666664</v>
      </c>
      <c r="R236" s="78">
        <f t="shared" si="51"/>
        <v>4.6626466060502185E-2</v>
      </c>
    </row>
    <row r="237" spans="1:18" s="1" customFormat="1" x14ac:dyDescent="0.2">
      <c r="A237" s="17">
        <v>40148</v>
      </c>
      <c r="B237" s="1">
        <f t="shared" si="61"/>
        <v>12</v>
      </c>
      <c r="C237" s="47"/>
      <c r="D237" s="47"/>
      <c r="E237" s="47">
        <v>161.67619049999999</v>
      </c>
      <c r="F237" s="51">
        <v>139.68</v>
      </c>
      <c r="G237" s="16">
        <f t="shared" si="53"/>
        <v>1.6509722842960994</v>
      </c>
      <c r="H237" s="16">
        <f t="shared" si="54"/>
        <v>138.0290277157039</v>
      </c>
      <c r="I237" s="23">
        <f t="shared" si="59"/>
        <v>138.2272295764451</v>
      </c>
      <c r="J237" s="16">
        <f t="shared" si="50"/>
        <v>75.569801626475638</v>
      </c>
      <c r="K237" s="16">
        <f t="shared" si="55"/>
        <v>62.65742794996946</v>
      </c>
      <c r="L237" s="16">
        <f t="shared" si="56"/>
        <v>1.8989768095062154</v>
      </c>
      <c r="M237" s="16">
        <f t="shared" si="60"/>
        <v>5.8025749969700797</v>
      </c>
      <c r="N237" s="16">
        <f t="shared" si="57"/>
        <v>0.30415107973335426</v>
      </c>
      <c r="O237" s="16">
        <f t="shared" si="58"/>
        <v>1.9551233640294536</v>
      </c>
      <c r="P237" s="16">
        <f>'App MESURE'!T233</f>
        <v>0.43702893370091817</v>
      </c>
      <c r="Q237" s="84">
        <v>13.805285</v>
      </c>
      <c r="R237" s="78">
        <f t="shared" si="51"/>
        <v>2.3046106993945208</v>
      </c>
    </row>
    <row r="238" spans="1:18" s="1" customFormat="1" x14ac:dyDescent="0.2">
      <c r="A238" s="17">
        <v>40179</v>
      </c>
      <c r="B238" s="1">
        <f t="shared" si="61"/>
        <v>1</v>
      </c>
      <c r="C238" s="47"/>
      <c r="D238" s="47"/>
      <c r="E238" s="47">
        <v>111.29523810000001</v>
      </c>
      <c r="F238" s="51">
        <v>84.213333329999998</v>
      </c>
      <c r="G238" s="16">
        <f t="shared" si="53"/>
        <v>0.54163895089609904</v>
      </c>
      <c r="H238" s="16">
        <f t="shared" si="54"/>
        <v>83.671694379103897</v>
      </c>
      <c r="I238" s="23">
        <f t="shared" si="59"/>
        <v>144.43014551956713</v>
      </c>
      <c r="J238" s="16">
        <f t="shared" si="50"/>
        <v>68.447036732377896</v>
      </c>
      <c r="K238" s="16">
        <f t="shared" si="55"/>
        <v>75.983108787189238</v>
      </c>
      <c r="L238" s="16">
        <f t="shared" si="56"/>
        <v>2.4424267039596534</v>
      </c>
      <c r="M238" s="16">
        <f t="shared" si="60"/>
        <v>7.9408506211963799</v>
      </c>
      <c r="N238" s="16">
        <f t="shared" si="57"/>
        <v>0.41623215412111103</v>
      </c>
      <c r="O238" s="16">
        <f t="shared" si="58"/>
        <v>0.95787110501721007</v>
      </c>
      <c r="P238" s="16">
        <f>'App MESURE'!T234</f>
        <v>1.0365429837778188</v>
      </c>
      <c r="Q238" s="84">
        <v>11.619571819354837</v>
      </c>
      <c r="R238" s="78">
        <f t="shared" si="51"/>
        <v>6.1892645077239253E-3</v>
      </c>
    </row>
    <row r="239" spans="1:18" s="1" customFormat="1" x14ac:dyDescent="0.2">
      <c r="A239" s="17">
        <v>40210</v>
      </c>
      <c r="B239" s="1">
        <f t="shared" si="61"/>
        <v>2</v>
      </c>
      <c r="C239" s="47"/>
      <c r="D239" s="47"/>
      <c r="E239" s="47">
        <v>154.3428571</v>
      </c>
      <c r="F239" s="51">
        <v>142.69333330000001</v>
      </c>
      <c r="G239" s="16">
        <f t="shared" si="53"/>
        <v>1.7112389502960994</v>
      </c>
      <c r="H239" s="16">
        <f t="shared" si="54"/>
        <v>140.98209434970391</v>
      </c>
      <c r="I239" s="23">
        <f t="shared" si="59"/>
        <v>214.52277643293348</v>
      </c>
      <c r="J239" s="16">
        <f t="shared" si="50"/>
        <v>83.550287256823225</v>
      </c>
      <c r="K239" s="16">
        <f t="shared" si="55"/>
        <v>130.97248917611026</v>
      </c>
      <c r="L239" s="16">
        <f t="shared" si="56"/>
        <v>4.6850117796092645</v>
      </c>
      <c r="M239" s="16">
        <f t="shared" si="60"/>
        <v>12.209630246684533</v>
      </c>
      <c r="N239" s="16">
        <f t="shared" si="57"/>
        <v>0.63998694107585519</v>
      </c>
      <c r="O239" s="16">
        <f t="shared" si="58"/>
        <v>2.3512258913719544</v>
      </c>
      <c r="P239" s="16">
        <f>'App MESURE'!T235</f>
        <v>2.1667722535815646</v>
      </c>
      <c r="Q239" s="84">
        <v>13.879189607142862</v>
      </c>
      <c r="R239" s="78">
        <f t="shared" si="51"/>
        <v>3.4023144494108322E-2</v>
      </c>
    </row>
    <row r="240" spans="1:18" s="1" customFormat="1" x14ac:dyDescent="0.2">
      <c r="A240" s="17">
        <v>40238</v>
      </c>
      <c r="B240" s="1">
        <f t="shared" si="61"/>
        <v>3</v>
      </c>
      <c r="C240" s="47"/>
      <c r="D240" s="47"/>
      <c r="E240" s="47">
        <v>80.626190480000005</v>
      </c>
      <c r="F240" s="51">
        <v>73.926666670000003</v>
      </c>
      <c r="G240" s="16">
        <f t="shared" si="53"/>
        <v>0.33590561769609911</v>
      </c>
      <c r="H240" s="16">
        <f t="shared" si="54"/>
        <v>73.590761052303904</v>
      </c>
      <c r="I240" s="23">
        <f t="shared" si="59"/>
        <v>199.87823844880492</v>
      </c>
      <c r="J240" s="16">
        <f t="shared" si="50"/>
        <v>86.820894009719183</v>
      </c>
      <c r="K240" s="16">
        <f t="shared" si="55"/>
        <v>113.05734443908574</v>
      </c>
      <c r="L240" s="16">
        <f t="shared" si="56"/>
        <v>3.9543936869666285</v>
      </c>
      <c r="M240" s="16">
        <f t="shared" si="60"/>
        <v>15.524036992575306</v>
      </c>
      <c r="N240" s="16">
        <f t="shared" si="57"/>
        <v>0.81371677497969608</v>
      </c>
      <c r="O240" s="16">
        <f t="shared" si="58"/>
        <v>1.1496223926757951</v>
      </c>
      <c r="P240" s="16">
        <f>'App MESURE'!T236</f>
        <v>3.0534693000439237</v>
      </c>
      <c r="Q240" s="84">
        <v>14.755227354838715</v>
      </c>
      <c r="R240" s="78">
        <f t="shared" si="51"/>
        <v>3.6246330466951875</v>
      </c>
    </row>
    <row r="241" spans="1:18" s="1" customFormat="1" x14ac:dyDescent="0.2">
      <c r="A241" s="17">
        <v>40269</v>
      </c>
      <c r="B241" s="1">
        <f t="shared" si="61"/>
        <v>4</v>
      </c>
      <c r="C241" s="47"/>
      <c r="D241" s="47"/>
      <c r="E241" s="47">
        <v>21.69761905</v>
      </c>
      <c r="F241" s="51">
        <v>16.32</v>
      </c>
      <c r="G241" s="16">
        <f t="shared" si="53"/>
        <v>0</v>
      </c>
      <c r="H241" s="16">
        <f t="shared" si="54"/>
        <v>16.32</v>
      </c>
      <c r="I241" s="23">
        <f t="shared" si="59"/>
        <v>125.42295075211911</v>
      </c>
      <c r="J241" s="16">
        <f t="shared" si="50"/>
        <v>85.830721307761152</v>
      </c>
      <c r="K241" s="16">
        <f t="shared" si="55"/>
        <v>39.592229444357955</v>
      </c>
      <c r="L241" s="16">
        <f t="shared" si="56"/>
        <v>0.95832845941130318</v>
      </c>
      <c r="M241" s="16">
        <f t="shared" si="60"/>
        <v>15.668648677006914</v>
      </c>
      <c r="N241" s="16">
        <f t="shared" si="57"/>
        <v>0.8212968234900383</v>
      </c>
      <c r="O241" s="16">
        <f t="shared" si="58"/>
        <v>0.8212968234900383</v>
      </c>
      <c r="P241" s="16">
        <f>'App MESURE'!T237</f>
        <v>1.3994307537113475</v>
      </c>
      <c r="Q241" s="84">
        <v>17.605568333333334</v>
      </c>
      <c r="R241" s="78">
        <f t="shared" si="51"/>
        <v>0.33423884127313763</v>
      </c>
    </row>
    <row r="242" spans="1:18" s="1" customFormat="1" x14ac:dyDescent="0.2">
      <c r="A242" s="17">
        <v>40299</v>
      </c>
      <c r="B242" s="1">
        <f t="shared" si="61"/>
        <v>5</v>
      </c>
      <c r="C242" s="47"/>
      <c r="D242" s="47"/>
      <c r="E242" s="47">
        <v>14.804761900000001</v>
      </c>
      <c r="F242" s="51">
        <v>16.12</v>
      </c>
      <c r="G242" s="16">
        <f t="shared" si="53"/>
        <v>0</v>
      </c>
      <c r="H242" s="16">
        <f t="shared" si="54"/>
        <v>16.12</v>
      </c>
      <c r="I242" s="23">
        <f t="shared" si="59"/>
        <v>54.753900984946654</v>
      </c>
      <c r="J242" s="16">
        <f t="shared" si="50"/>
        <v>49.959731845707104</v>
      </c>
      <c r="K242" s="16">
        <f t="shared" si="55"/>
        <v>4.7941691392395498</v>
      </c>
      <c r="L242" s="16">
        <f t="shared" si="56"/>
        <v>0</v>
      </c>
      <c r="M242" s="16">
        <f t="shared" si="60"/>
        <v>14.847351853516875</v>
      </c>
      <c r="N242" s="16">
        <f t="shared" si="57"/>
        <v>0.7782472608774903</v>
      </c>
      <c r="O242" s="16">
        <f t="shared" si="58"/>
        <v>0.7782472608774903</v>
      </c>
      <c r="P242" s="16">
        <f>'App MESURE'!T238</f>
        <v>0.98351055204965121</v>
      </c>
      <c r="Q242" s="84">
        <v>18.12273482258065</v>
      </c>
      <c r="R242" s="78">
        <f t="shared" si="51"/>
        <v>4.2133018702827311E-2</v>
      </c>
    </row>
    <row r="243" spans="1:18" s="1" customFormat="1" x14ac:dyDescent="0.2">
      <c r="A243" s="17">
        <v>40330</v>
      </c>
      <c r="B243" s="1">
        <f t="shared" si="61"/>
        <v>6</v>
      </c>
      <c r="C243" s="47"/>
      <c r="D243" s="47"/>
      <c r="E243" s="47">
        <v>6.8047619050000003</v>
      </c>
      <c r="F243" s="51">
        <v>5.5266666669999998</v>
      </c>
      <c r="G243" s="16">
        <f t="shared" si="53"/>
        <v>0</v>
      </c>
      <c r="H243" s="16">
        <f t="shared" si="54"/>
        <v>5.5266666669999998</v>
      </c>
      <c r="I243" s="23">
        <f t="shared" si="59"/>
        <v>10.32083580623955</v>
      </c>
      <c r="J243" s="16">
        <f t="shared" si="50"/>
        <v>10.293396779868164</v>
      </c>
      <c r="K243" s="16">
        <f t="shared" si="55"/>
        <v>2.7439026371386177E-2</v>
      </c>
      <c r="L243" s="16">
        <f t="shared" si="56"/>
        <v>0</v>
      </c>
      <c r="M243" s="16">
        <f t="shared" si="60"/>
        <v>14.069104592639384</v>
      </c>
      <c r="N243" s="16">
        <f t="shared" si="57"/>
        <v>0.73745420868617628</v>
      </c>
      <c r="O243" s="16">
        <f t="shared" si="58"/>
        <v>0.73745420868617628</v>
      </c>
      <c r="P243" s="16">
        <f>'App MESURE'!T239</f>
        <v>0</v>
      </c>
      <c r="Q243" s="84">
        <v>20.1825501</v>
      </c>
      <c r="R243" s="78">
        <f t="shared" si="51"/>
        <v>0.54383870990895444</v>
      </c>
    </row>
    <row r="244" spans="1:18" s="1" customFormat="1" x14ac:dyDescent="0.2">
      <c r="A244" s="17">
        <v>40360</v>
      </c>
      <c r="B244" s="1">
        <f t="shared" si="61"/>
        <v>7</v>
      </c>
      <c r="C244" s="47"/>
      <c r="D244" s="47"/>
      <c r="E244" s="47">
        <v>7.19047619</v>
      </c>
      <c r="F244" s="51">
        <v>7.56</v>
      </c>
      <c r="G244" s="16">
        <f t="shared" si="53"/>
        <v>0</v>
      </c>
      <c r="H244" s="16">
        <f t="shared" si="54"/>
        <v>7.56</v>
      </c>
      <c r="I244" s="23">
        <f t="shared" si="59"/>
        <v>7.5874390263713858</v>
      </c>
      <c r="J244" s="16">
        <f t="shared" si="50"/>
        <v>7.5823628028166752</v>
      </c>
      <c r="K244" s="16">
        <f t="shared" si="55"/>
        <v>5.0762235547106016E-3</v>
      </c>
      <c r="L244" s="16">
        <f t="shared" si="56"/>
        <v>0</v>
      </c>
      <c r="M244" s="16">
        <f t="shared" si="60"/>
        <v>13.331650383953209</v>
      </c>
      <c r="N244" s="16">
        <f t="shared" si="57"/>
        <v>0.69879938837916988</v>
      </c>
      <c r="O244" s="16">
        <f t="shared" si="58"/>
        <v>0.69879938837916988</v>
      </c>
      <c r="P244" s="16">
        <f>'App MESURE'!T240</f>
        <v>0</v>
      </c>
      <c r="Q244" s="84">
        <v>25.642812387096772</v>
      </c>
      <c r="R244" s="78">
        <f t="shared" si="51"/>
        <v>0.48832058519910193</v>
      </c>
    </row>
    <row r="245" spans="1:18" s="1" customFormat="1" ht="13.5" thickBot="1" x14ac:dyDescent="0.25">
      <c r="A245" s="17">
        <v>40391</v>
      </c>
      <c r="B245" s="4">
        <f t="shared" si="61"/>
        <v>8</v>
      </c>
      <c r="C245" s="48"/>
      <c r="D245" s="48"/>
      <c r="E245" s="48">
        <v>6.6833333330000002</v>
      </c>
      <c r="F245" s="58">
        <v>8.2933333329999996</v>
      </c>
      <c r="G245" s="25">
        <f t="shared" si="53"/>
        <v>0</v>
      </c>
      <c r="H245" s="25">
        <f t="shared" si="54"/>
        <v>8.2933333329999996</v>
      </c>
      <c r="I245" s="24">
        <f t="shared" si="59"/>
        <v>8.2984095565547094</v>
      </c>
      <c r="J245" s="25">
        <f t="shared" si="50"/>
        <v>8.2934592407231786</v>
      </c>
      <c r="K245" s="25">
        <f t="shared" si="55"/>
        <v>4.9503158315307161E-3</v>
      </c>
      <c r="L245" s="25">
        <f t="shared" si="56"/>
        <v>0</v>
      </c>
      <c r="M245" s="25">
        <f t="shared" si="60"/>
        <v>12.632850995574039</v>
      </c>
      <c r="N245" s="25">
        <f t="shared" si="57"/>
        <v>0.66217072117477971</v>
      </c>
      <c r="O245" s="25">
        <f t="shared" si="58"/>
        <v>0.66217072117477971</v>
      </c>
      <c r="P245" s="25">
        <f>'App MESURE'!T241</f>
        <v>0</v>
      </c>
      <c r="Q245" s="85">
        <v>27.781242193548383</v>
      </c>
      <c r="R245" s="79">
        <f t="shared" si="51"/>
        <v>0.43847006398112787</v>
      </c>
    </row>
    <row r="246" spans="1:18" s="1" customFormat="1" x14ac:dyDescent="0.2">
      <c r="A246" s="17">
        <v>40422</v>
      </c>
      <c r="B246" s="1">
        <f t="shared" si="61"/>
        <v>9</v>
      </c>
      <c r="C246" s="47"/>
      <c r="D246" s="47"/>
      <c r="E246" s="47">
        <v>6.2809523809999996</v>
      </c>
      <c r="F246" s="51">
        <v>5.0999999999999996</v>
      </c>
      <c r="G246" s="16">
        <f t="shared" si="53"/>
        <v>0</v>
      </c>
      <c r="H246" s="16">
        <f t="shared" si="54"/>
        <v>5.0999999999999996</v>
      </c>
      <c r="I246" s="23">
        <f t="shared" si="59"/>
        <v>5.1049503158315304</v>
      </c>
      <c r="J246" s="16">
        <f t="shared" si="50"/>
        <v>5.1028386538600472</v>
      </c>
      <c r="K246" s="16">
        <f t="shared" si="55"/>
        <v>2.1116619714831586E-3</v>
      </c>
      <c r="L246" s="16">
        <f t="shared" si="56"/>
        <v>0</v>
      </c>
      <c r="M246" s="16">
        <f t="shared" si="60"/>
        <v>11.970680274399259</v>
      </c>
      <c r="N246" s="16">
        <f t="shared" si="57"/>
        <v>0.62746200307664435</v>
      </c>
      <c r="O246" s="16">
        <f t="shared" si="58"/>
        <v>0.62746200307664435</v>
      </c>
      <c r="P246" s="16">
        <f>'App MESURE'!T242</f>
        <v>1.8927279400199235</v>
      </c>
      <c r="Q246" s="84">
        <v>23.411899766666661</v>
      </c>
      <c r="R246" s="78">
        <f t="shared" si="51"/>
        <v>1.6008978911889544</v>
      </c>
    </row>
    <row r="247" spans="1:18" s="1" customFormat="1" x14ac:dyDescent="0.2">
      <c r="A247" s="17">
        <v>40452</v>
      </c>
      <c r="B247" s="1">
        <f t="shared" si="61"/>
        <v>10</v>
      </c>
      <c r="C247" s="47"/>
      <c r="D247" s="47"/>
      <c r="E247" s="47">
        <v>57.857142860000003</v>
      </c>
      <c r="F247" s="51">
        <v>37.166666669999998</v>
      </c>
      <c r="G247" s="16">
        <f t="shared" si="53"/>
        <v>0</v>
      </c>
      <c r="H247" s="16">
        <f t="shared" si="54"/>
        <v>37.166666669999998</v>
      </c>
      <c r="I247" s="23">
        <f t="shared" si="59"/>
        <v>37.168778331971481</v>
      </c>
      <c r="J247" s="16">
        <f t="shared" si="50"/>
        <v>35.625790346098704</v>
      </c>
      <c r="K247" s="16">
        <f t="shared" si="55"/>
        <v>1.5429879858727773</v>
      </c>
      <c r="L247" s="16">
        <f t="shared" si="56"/>
        <v>0</v>
      </c>
      <c r="M247" s="16">
        <f t="shared" si="60"/>
        <v>11.343218271322614</v>
      </c>
      <c r="N247" s="16">
        <f t="shared" si="57"/>
        <v>0.5945725969376342</v>
      </c>
      <c r="O247" s="16">
        <f t="shared" si="58"/>
        <v>0.5945725969376342</v>
      </c>
      <c r="P247" s="16">
        <f>'App MESURE'!T243</f>
        <v>0.87558328527237461</v>
      </c>
      <c r="Q247" s="84">
        <v>18.449515193548386</v>
      </c>
      <c r="R247" s="78">
        <f t="shared" si="51"/>
        <v>7.8967006958364616E-2</v>
      </c>
    </row>
    <row r="248" spans="1:18" s="1" customFormat="1" x14ac:dyDescent="0.2">
      <c r="A248" s="17">
        <v>40483</v>
      </c>
      <c r="B248" s="1">
        <f t="shared" si="61"/>
        <v>11</v>
      </c>
      <c r="C248" s="47"/>
      <c r="D248" s="47"/>
      <c r="E248" s="47">
        <v>125.6214286</v>
      </c>
      <c r="F248" s="51">
        <v>108.19333330000001</v>
      </c>
      <c r="G248" s="16">
        <f t="shared" si="53"/>
        <v>1.0212389502960992</v>
      </c>
      <c r="H248" s="16">
        <f t="shared" si="54"/>
        <v>107.17209434970391</v>
      </c>
      <c r="I248" s="23">
        <f t="shared" si="59"/>
        <v>108.71508233557668</v>
      </c>
      <c r="J248" s="16">
        <f t="shared" si="50"/>
        <v>70.565824852697958</v>
      </c>
      <c r="K248" s="16">
        <f t="shared" si="55"/>
        <v>38.149257482878724</v>
      </c>
      <c r="L248" s="16">
        <f t="shared" si="56"/>
        <v>0.89948096263088595</v>
      </c>
      <c r="M248" s="16">
        <f t="shared" si="60"/>
        <v>11.648126637015865</v>
      </c>
      <c r="N248" s="16">
        <f t="shared" si="57"/>
        <v>0.61055484769591994</v>
      </c>
      <c r="O248" s="16">
        <f t="shared" si="58"/>
        <v>1.6317937979920192</v>
      </c>
      <c r="P248" s="16">
        <f>'App MESURE'!T244</f>
        <v>3.7802128663555812</v>
      </c>
      <c r="Q248" s="84">
        <v>14.202426183333333</v>
      </c>
      <c r="R248" s="78">
        <f t="shared" si="51"/>
        <v>4.6157044933081561</v>
      </c>
    </row>
    <row r="249" spans="1:18" s="1" customFormat="1" x14ac:dyDescent="0.2">
      <c r="A249" s="17">
        <v>40513</v>
      </c>
      <c r="B249" s="1">
        <f t="shared" si="61"/>
        <v>12</v>
      </c>
      <c r="C249" s="47"/>
      <c r="D249" s="47"/>
      <c r="E249" s="47">
        <v>55.97619048</v>
      </c>
      <c r="F249" s="51">
        <v>54.293333330000003</v>
      </c>
      <c r="G249" s="16">
        <f t="shared" si="53"/>
        <v>0</v>
      </c>
      <c r="H249" s="16">
        <f t="shared" si="54"/>
        <v>54.293333330000003</v>
      </c>
      <c r="I249" s="23">
        <f t="shared" si="59"/>
        <v>91.543109850247845</v>
      </c>
      <c r="J249" s="16">
        <f t="shared" si="50"/>
        <v>65.80989300925485</v>
      </c>
      <c r="K249" s="16">
        <f t="shared" si="55"/>
        <v>25.733216840992995</v>
      </c>
      <c r="L249" s="16">
        <f t="shared" si="56"/>
        <v>0.39312814968371856</v>
      </c>
      <c r="M249" s="16">
        <f t="shared" si="60"/>
        <v>11.430699939003665</v>
      </c>
      <c r="N249" s="16">
        <f t="shared" si="57"/>
        <v>0.59915808591381448</v>
      </c>
      <c r="O249" s="16">
        <f t="shared" si="58"/>
        <v>0.59915808591381448</v>
      </c>
      <c r="P249" s="16">
        <f>'App MESURE'!T245</f>
        <v>4.1419808105699154</v>
      </c>
      <c r="Q249" s="84">
        <v>14.496762225806451</v>
      </c>
      <c r="R249" s="78">
        <f t="shared" si="51"/>
        <v>12.55159285833968</v>
      </c>
    </row>
    <row r="250" spans="1:18" s="1" customFormat="1" x14ac:dyDescent="0.2">
      <c r="A250" s="17">
        <v>40544</v>
      </c>
      <c r="B250" s="1">
        <f t="shared" si="61"/>
        <v>1</v>
      </c>
      <c r="C250" s="47"/>
      <c r="D250" s="47"/>
      <c r="E250" s="47">
        <v>48.826190480000001</v>
      </c>
      <c r="F250" s="51">
        <v>45.293333330000003</v>
      </c>
      <c r="G250" s="16">
        <f t="shared" si="53"/>
        <v>0</v>
      </c>
      <c r="H250" s="16">
        <f t="shared" si="54"/>
        <v>45.293333330000003</v>
      </c>
      <c r="I250" s="23">
        <f t="shared" si="59"/>
        <v>70.633422021309286</v>
      </c>
      <c r="J250" s="16">
        <f t="shared" si="50"/>
        <v>52.493055525138331</v>
      </c>
      <c r="K250" s="16">
        <f t="shared" si="55"/>
        <v>18.140366496170955</v>
      </c>
      <c r="L250" s="16">
        <f t="shared" si="56"/>
        <v>8.3475399561632302E-2</v>
      </c>
      <c r="M250" s="16">
        <f t="shared" si="60"/>
        <v>10.915017252651483</v>
      </c>
      <c r="N250" s="16">
        <f t="shared" si="57"/>
        <v>0.57212776817803124</v>
      </c>
      <c r="O250" s="16">
        <f t="shared" si="58"/>
        <v>0.57212776817803124</v>
      </c>
      <c r="P250" s="16">
        <f>'App MESURE'!T246</f>
        <v>2.4642164316048865</v>
      </c>
      <c r="Q250" s="84">
        <v>11.756448129032261</v>
      </c>
      <c r="R250" s="78">
        <f t="shared" si="51"/>
        <v>3.5799995102684234</v>
      </c>
    </row>
    <row r="251" spans="1:18" s="1" customFormat="1" x14ac:dyDescent="0.2">
      <c r="A251" s="17">
        <v>40575</v>
      </c>
      <c r="B251" s="1">
        <f t="shared" si="61"/>
        <v>2</v>
      </c>
      <c r="C251" s="47"/>
      <c r="D251" s="47"/>
      <c r="E251" s="47">
        <v>33.466666670000002</v>
      </c>
      <c r="F251" s="51">
        <v>23.486666670000002</v>
      </c>
      <c r="G251" s="16">
        <f t="shared" si="53"/>
        <v>0</v>
      </c>
      <c r="H251" s="16">
        <f t="shared" si="54"/>
        <v>23.486666670000002</v>
      </c>
      <c r="I251" s="23">
        <f t="shared" si="59"/>
        <v>41.543557766609325</v>
      </c>
      <c r="J251" s="16">
        <f t="shared" si="50"/>
        <v>36.378306635479923</v>
      </c>
      <c r="K251" s="16">
        <f t="shared" si="55"/>
        <v>5.165251131129402</v>
      </c>
      <c r="L251" s="16">
        <f t="shared" si="56"/>
        <v>0</v>
      </c>
      <c r="M251" s="16">
        <f t="shared" si="60"/>
        <v>10.342889484473451</v>
      </c>
      <c r="N251" s="16">
        <f t="shared" si="57"/>
        <v>0.54213879284765698</v>
      </c>
      <c r="O251" s="16">
        <f t="shared" si="58"/>
        <v>0.54213879284765698</v>
      </c>
      <c r="P251" s="16">
        <f>'App MESURE'!T247</f>
        <v>2.0762334189692235</v>
      </c>
      <c r="Q251" s="84">
        <v>11.155019539285716</v>
      </c>
      <c r="R251" s="78">
        <f t="shared" si="51"/>
        <v>2.3534463218950692</v>
      </c>
    </row>
    <row r="252" spans="1:18" s="1" customFormat="1" x14ac:dyDescent="0.2">
      <c r="A252" s="17">
        <v>40603</v>
      </c>
      <c r="B252" s="1">
        <f t="shared" si="61"/>
        <v>3</v>
      </c>
      <c r="C252" s="47"/>
      <c r="D252" s="47"/>
      <c r="E252" s="47">
        <v>56.211904760000003</v>
      </c>
      <c r="F252" s="51">
        <v>51.206666669999997</v>
      </c>
      <c r="G252" s="16">
        <f t="shared" si="53"/>
        <v>0</v>
      </c>
      <c r="H252" s="16">
        <f t="shared" si="54"/>
        <v>51.206666669999997</v>
      </c>
      <c r="I252" s="23">
        <f t="shared" si="59"/>
        <v>56.371917801129399</v>
      </c>
      <c r="J252" s="16">
        <f t="shared" si="50"/>
        <v>47.099178881671179</v>
      </c>
      <c r="K252" s="16">
        <f t="shared" si="55"/>
        <v>9.2727389194582202</v>
      </c>
      <c r="L252" s="16">
        <f t="shared" si="56"/>
        <v>0</v>
      </c>
      <c r="M252" s="16">
        <f t="shared" si="60"/>
        <v>9.8007506916257938</v>
      </c>
      <c r="N252" s="16">
        <f t="shared" si="57"/>
        <v>0.51372173674824362</v>
      </c>
      <c r="O252" s="16">
        <f t="shared" si="58"/>
        <v>0.51372173674824362</v>
      </c>
      <c r="P252" s="16">
        <f>'App MESURE'!T248</f>
        <v>1.9661301315996436</v>
      </c>
      <c r="Q252" s="84">
        <v>13.055605045161291</v>
      </c>
      <c r="R252" s="78">
        <f t="shared" si="51"/>
        <v>2.1094901454348203</v>
      </c>
    </row>
    <row r="253" spans="1:18" s="1" customFormat="1" x14ac:dyDescent="0.2">
      <c r="A253" s="17">
        <v>40634</v>
      </c>
      <c r="B253" s="1">
        <f t="shared" si="61"/>
        <v>4</v>
      </c>
      <c r="C253" s="47"/>
      <c r="D253" s="47"/>
      <c r="E253" s="47">
        <v>55.333333330000002</v>
      </c>
      <c r="F253" s="51">
        <v>65.573333329999997</v>
      </c>
      <c r="G253" s="16">
        <f t="shared" si="53"/>
        <v>0.16883895089609896</v>
      </c>
      <c r="H253" s="16">
        <f t="shared" si="54"/>
        <v>65.404494379103895</v>
      </c>
      <c r="I253" s="23">
        <f t="shared" si="59"/>
        <v>74.677233298562115</v>
      </c>
      <c r="J253" s="16">
        <f t="shared" si="50"/>
        <v>63.478306453321352</v>
      </c>
      <c r="K253" s="16">
        <f t="shared" si="55"/>
        <v>11.198926845240763</v>
      </c>
      <c r="L253" s="16">
        <f t="shared" si="56"/>
        <v>0</v>
      </c>
      <c r="M253" s="16">
        <f t="shared" si="60"/>
        <v>9.2870289548775506</v>
      </c>
      <c r="N253" s="16">
        <f t="shared" si="57"/>
        <v>0.48679420526505546</v>
      </c>
      <c r="O253" s="16">
        <f t="shared" si="58"/>
        <v>0.65563315616115436</v>
      </c>
      <c r="P253" s="16">
        <f>'App MESURE'!T249</f>
        <v>1.1167619147485977</v>
      </c>
      <c r="Q253" s="84">
        <v>17.939102116666671</v>
      </c>
      <c r="R253" s="78">
        <f t="shared" si="51"/>
        <v>0.21263973199639655</v>
      </c>
    </row>
    <row r="254" spans="1:18" s="1" customFormat="1" x14ac:dyDescent="0.2">
      <c r="A254" s="17">
        <v>40664</v>
      </c>
      <c r="B254" s="1">
        <f t="shared" si="61"/>
        <v>5</v>
      </c>
      <c r="C254" s="47"/>
      <c r="D254" s="47"/>
      <c r="E254" s="47">
        <v>63.997619049999997</v>
      </c>
      <c r="F254" s="51">
        <v>91.82</v>
      </c>
      <c r="G254" s="16">
        <f t="shared" si="53"/>
        <v>0.69377228429609894</v>
      </c>
      <c r="H254" s="16">
        <f t="shared" si="54"/>
        <v>91.126227715703891</v>
      </c>
      <c r="I254" s="23">
        <f t="shared" si="59"/>
        <v>102.32515456094465</v>
      </c>
      <c r="J254" s="16">
        <f t="shared" si="50"/>
        <v>83.550225958323168</v>
      </c>
      <c r="K254" s="16">
        <f t="shared" si="55"/>
        <v>18.774928602621486</v>
      </c>
      <c r="L254" s="16">
        <f t="shared" si="56"/>
        <v>0.10935420560443418</v>
      </c>
      <c r="M254" s="16">
        <f t="shared" si="60"/>
        <v>8.909588955216929</v>
      </c>
      <c r="N254" s="16">
        <f t="shared" si="57"/>
        <v>0.46701009502239949</v>
      </c>
      <c r="O254" s="16">
        <f t="shared" si="58"/>
        <v>1.1607823793184984</v>
      </c>
      <c r="P254" s="16">
        <f>'App MESURE'!T250</f>
        <v>2.0657473916006923</v>
      </c>
      <c r="Q254" s="84">
        <v>20.524727225806455</v>
      </c>
      <c r="R254" s="78">
        <f t="shared" si="51"/>
        <v>0.81896167345491144</v>
      </c>
    </row>
    <row r="255" spans="1:18" s="1" customFormat="1" x14ac:dyDescent="0.2">
      <c r="A255" s="17">
        <v>40695</v>
      </c>
      <c r="B255" s="1">
        <f t="shared" si="61"/>
        <v>6</v>
      </c>
      <c r="C255" s="47"/>
      <c r="D255" s="47"/>
      <c r="E255" s="47">
        <v>18.38095238</v>
      </c>
      <c r="F255" s="51">
        <v>15.17333333</v>
      </c>
      <c r="G255" s="16">
        <f t="shared" si="53"/>
        <v>0</v>
      </c>
      <c r="H255" s="16">
        <f t="shared" si="54"/>
        <v>15.17333333</v>
      </c>
      <c r="I255" s="23">
        <f t="shared" si="59"/>
        <v>33.838907727017052</v>
      </c>
      <c r="J255" s="16">
        <f t="shared" si="50"/>
        <v>33.303785336727628</v>
      </c>
      <c r="K255" s="16">
        <f t="shared" si="55"/>
        <v>0.53512239028942332</v>
      </c>
      <c r="L255" s="16">
        <f t="shared" si="56"/>
        <v>0</v>
      </c>
      <c r="M255" s="16">
        <f t="shared" si="60"/>
        <v>8.44257886019453</v>
      </c>
      <c r="N255" s="16">
        <f t="shared" si="57"/>
        <v>0.44253102758740581</v>
      </c>
      <c r="O255" s="16">
        <f t="shared" si="58"/>
        <v>0.44253102758740581</v>
      </c>
      <c r="P255" s="16">
        <f>'App MESURE'!T251</f>
        <v>0.8441252031667803</v>
      </c>
      <c r="Q255" s="84">
        <v>24.238614966666667</v>
      </c>
      <c r="R255" s="78">
        <f t="shared" si="51"/>
        <v>0.16127788185927747</v>
      </c>
    </row>
    <row r="256" spans="1:18" s="1" customFormat="1" x14ac:dyDescent="0.2">
      <c r="A256" s="17">
        <v>40725</v>
      </c>
      <c r="B256" s="1">
        <f t="shared" si="61"/>
        <v>7</v>
      </c>
      <c r="C256" s="47"/>
      <c r="D256" s="47"/>
      <c r="E256" s="47">
        <v>0.876190476</v>
      </c>
      <c r="F256" s="51">
        <v>0.43333333299999999</v>
      </c>
      <c r="G256" s="16">
        <f t="shared" si="53"/>
        <v>0</v>
      </c>
      <c r="H256" s="16">
        <f t="shared" si="54"/>
        <v>0.43333333299999999</v>
      </c>
      <c r="I256" s="23">
        <f t="shared" si="59"/>
        <v>0.96845572328942331</v>
      </c>
      <c r="J256" s="16">
        <f t="shared" si="50"/>
        <v>0.96844190317438406</v>
      </c>
      <c r="K256" s="16">
        <f t="shared" si="55"/>
        <v>1.3820115039253622E-5</v>
      </c>
      <c r="L256" s="16">
        <f t="shared" si="56"/>
        <v>0</v>
      </c>
      <c r="M256" s="16">
        <f t="shared" si="60"/>
        <v>8.0000478326071249</v>
      </c>
      <c r="N256" s="16">
        <f t="shared" si="57"/>
        <v>0.4193350689093186</v>
      </c>
      <c r="O256" s="16">
        <f t="shared" si="58"/>
        <v>0.4193350689093186</v>
      </c>
      <c r="P256" s="16">
        <f>'App MESURE'!T252</f>
        <v>0.76547999790279453</v>
      </c>
      <c r="Q256" s="84">
        <v>23.717708451612911</v>
      </c>
      <c r="R256" s="78">
        <f t="shared" si="51"/>
        <v>0.1198163118678985</v>
      </c>
    </row>
    <row r="257" spans="1:18" s="1" customFormat="1" ht="13.5" thickBot="1" x14ac:dyDescent="0.25">
      <c r="A257" s="17">
        <v>40756</v>
      </c>
      <c r="B257" s="4">
        <f t="shared" si="61"/>
        <v>8</v>
      </c>
      <c r="C257" s="48"/>
      <c r="D257" s="48"/>
      <c r="E257" s="48">
        <v>2.5285714289999999</v>
      </c>
      <c r="F257" s="58">
        <v>4.88</v>
      </c>
      <c r="G257" s="25">
        <f t="shared" si="53"/>
        <v>0</v>
      </c>
      <c r="H257" s="25">
        <f t="shared" si="54"/>
        <v>4.88</v>
      </c>
      <c r="I257" s="24">
        <f t="shared" si="59"/>
        <v>4.8800138201150389</v>
      </c>
      <c r="J257" s="25">
        <f t="shared" si="50"/>
        <v>4.8785379812485967</v>
      </c>
      <c r="K257" s="25">
        <f t="shared" si="55"/>
        <v>1.4758388664422029E-3</v>
      </c>
      <c r="L257" s="25">
        <f t="shared" si="56"/>
        <v>0</v>
      </c>
      <c r="M257" s="25">
        <f t="shared" si="60"/>
        <v>7.5807127636978064</v>
      </c>
      <c r="N257" s="25">
        <f t="shared" si="57"/>
        <v>0.39735496282789307</v>
      </c>
      <c r="O257" s="25">
        <f t="shared" si="58"/>
        <v>0.39735496282789307</v>
      </c>
      <c r="P257" s="25">
        <f>'App MESURE'!T253</f>
        <v>1.793110680018875</v>
      </c>
      <c r="Q257" s="85">
        <v>25.008173741935487</v>
      </c>
      <c r="R257" s="79">
        <f t="shared" si="51"/>
        <v>1.9481340220713126</v>
      </c>
    </row>
    <row r="258" spans="1:18" s="1" customFormat="1" x14ac:dyDescent="0.2">
      <c r="A258" s="17">
        <v>40787</v>
      </c>
      <c r="B258" s="1">
        <f t="shared" si="61"/>
        <v>9</v>
      </c>
      <c r="C258" s="47"/>
      <c r="D258" s="47"/>
      <c r="E258" s="47">
        <v>4.7547619049999996</v>
      </c>
      <c r="F258" s="51">
        <v>2.64</v>
      </c>
      <c r="G258" s="16">
        <f t="shared" si="53"/>
        <v>0</v>
      </c>
      <c r="H258" s="16">
        <f t="shared" si="54"/>
        <v>2.64</v>
      </c>
      <c r="I258" s="23">
        <f t="shared" si="59"/>
        <v>2.6414758388664423</v>
      </c>
      <c r="J258" s="16">
        <f t="shared" si="50"/>
        <v>2.6411340022995335</v>
      </c>
      <c r="K258" s="16">
        <f t="shared" si="55"/>
        <v>3.4183656690878195E-4</v>
      </c>
      <c r="L258" s="16">
        <f t="shared" si="56"/>
        <v>0</v>
      </c>
      <c r="M258" s="16">
        <f t="shared" si="60"/>
        <v>7.1833578008699135</v>
      </c>
      <c r="N258" s="16">
        <f t="shared" si="57"/>
        <v>0.37652697852013012</v>
      </c>
      <c r="O258" s="16">
        <f t="shared" si="58"/>
        <v>0.37652697852013012</v>
      </c>
      <c r="P258" s="16">
        <f>'App MESURE'!T254</f>
        <v>3.4761180726681697</v>
      </c>
      <c r="Q258" s="84">
        <v>22.308704633333331</v>
      </c>
      <c r="R258" s="78">
        <f t="shared" si="51"/>
        <v>9.6074649509218428</v>
      </c>
    </row>
    <row r="259" spans="1:18" s="1" customFormat="1" x14ac:dyDescent="0.2">
      <c r="A259" s="17">
        <v>40817</v>
      </c>
      <c r="B259" s="1">
        <f t="shared" si="61"/>
        <v>10</v>
      </c>
      <c r="C259" s="47"/>
      <c r="D259" s="47"/>
      <c r="E259" s="47">
        <v>51.485714289999997</v>
      </c>
      <c r="F259" s="51">
        <v>31.40666667</v>
      </c>
      <c r="G259" s="16">
        <f t="shared" si="53"/>
        <v>0</v>
      </c>
      <c r="H259" s="16">
        <f t="shared" si="54"/>
        <v>31.40666667</v>
      </c>
      <c r="I259" s="23">
        <f t="shared" si="59"/>
        <v>31.40700850656691</v>
      </c>
      <c r="J259" s="16">
        <f t="shared" si="50"/>
        <v>30.690704477975604</v>
      </c>
      <c r="K259" s="16">
        <f t="shared" si="55"/>
        <v>0.71630402859130626</v>
      </c>
      <c r="L259" s="16">
        <f t="shared" si="56"/>
        <v>0</v>
      </c>
      <c r="M259" s="16">
        <f t="shared" si="60"/>
        <v>6.8068308223497835</v>
      </c>
      <c r="N259" s="16">
        <f t="shared" si="57"/>
        <v>0.35679072571418891</v>
      </c>
      <c r="O259" s="16">
        <f t="shared" si="58"/>
        <v>0.35679072571418891</v>
      </c>
      <c r="P259" s="16">
        <f>'App MESURE'!T255</f>
        <v>4.2048969747811045</v>
      </c>
      <c r="Q259" s="84">
        <v>20.505768774193552</v>
      </c>
      <c r="R259" s="78">
        <f t="shared" si="51"/>
        <v>14.807921704107846</v>
      </c>
    </row>
    <row r="260" spans="1:18" s="1" customFormat="1" x14ac:dyDescent="0.2">
      <c r="A260" s="17">
        <v>40848</v>
      </c>
      <c r="B260" s="1">
        <f t="shared" si="61"/>
        <v>11</v>
      </c>
      <c r="C260" s="47"/>
      <c r="D260" s="47"/>
      <c r="E260" s="47">
        <v>108.9666667</v>
      </c>
      <c r="F260" s="51">
        <v>95.74</v>
      </c>
      <c r="G260" s="16">
        <f t="shared" si="53"/>
        <v>0.77217228429609908</v>
      </c>
      <c r="H260" s="16">
        <f t="shared" si="54"/>
        <v>94.967827715703891</v>
      </c>
      <c r="I260" s="23">
        <f t="shared" si="59"/>
        <v>95.6841317442952</v>
      </c>
      <c r="J260" s="16">
        <f t="shared" si="50"/>
        <v>67.371481049960721</v>
      </c>
      <c r="K260" s="16">
        <f t="shared" si="55"/>
        <v>28.312650694334479</v>
      </c>
      <c r="L260" s="16">
        <f t="shared" si="56"/>
        <v>0.49832300407590285</v>
      </c>
      <c r="M260" s="16">
        <f t="shared" si="60"/>
        <v>6.9483631007114983</v>
      </c>
      <c r="N260" s="16">
        <f t="shared" si="57"/>
        <v>0.36420936232006046</v>
      </c>
      <c r="O260" s="16">
        <f t="shared" si="58"/>
        <v>1.1363816466161596</v>
      </c>
      <c r="P260" s="16">
        <f>'App MESURE'!T256</f>
        <v>2.212551774760132</v>
      </c>
      <c r="Q260" s="84">
        <v>14.527479033333332</v>
      </c>
      <c r="R260" s="78">
        <f t="shared" si="51"/>
        <v>1.158142144709414</v>
      </c>
    </row>
    <row r="261" spans="1:18" s="1" customFormat="1" x14ac:dyDescent="0.2">
      <c r="A261" s="17">
        <v>40878</v>
      </c>
      <c r="B261" s="1">
        <f t="shared" si="61"/>
        <v>12</v>
      </c>
      <c r="C261" s="47"/>
      <c r="D261" s="47"/>
      <c r="E261" s="47">
        <v>7.4761904760000002</v>
      </c>
      <c r="F261" s="51">
        <v>8.9066666669999996</v>
      </c>
      <c r="G261" s="16">
        <f t="shared" si="53"/>
        <v>0</v>
      </c>
      <c r="H261" s="16">
        <f t="shared" si="54"/>
        <v>8.9066666669999996</v>
      </c>
      <c r="I261" s="23">
        <f t="shared" si="59"/>
        <v>36.720994357258576</v>
      </c>
      <c r="J261" s="16">
        <f t="shared" si="50"/>
        <v>33.120407755166433</v>
      </c>
      <c r="K261" s="16">
        <f t="shared" si="55"/>
        <v>3.6005866020921431</v>
      </c>
      <c r="L261" s="16">
        <f t="shared" si="56"/>
        <v>0</v>
      </c>
      <c r="M261" s="16">
        <f t="shared" si="60"/>
        <v>6.5841537383914375</v>
      </c>
      <c r="N261" s="16">
        <f t="shared" si="57"/>
        <v>0.34511875670850251</v>
      </c>
      <c r="O261" s="16">
        <f t="shared" si="58"/>
        <v>0.34511875670850251</v>
      </c>
      <c r="P261" s="16">
        <f>'App MESURE'!T257</f>
        <v>0.81791013474545171</v>
      </c>
      <c r="Q261" s="84">
        <v>11.421207467741933</v>
      </c>
      <c r="R261" s="78">
        <f t="shared" si="51"/>
        <v>0.22353168714607741</v>
      </c>
    </row>
    <row r="262" spans="1:18" s="1" customFormat="1" x14ac:dyDescent="0.2">
      <c r="A262" s="17">
        <v>40909</v>
      </c>
      <c r="B262" s="1">
        <f t="shared" si="61"/>
        <v>1</v>
      </c>
      <c r="C262" s="47"/>
      <c r="D262" s="47"/>
      <c r="E262" s="47">
        <v>24.31666667</v>
      </c>
      <c r="F262" s="51">
        <v>20.91333333</v>
      </c>
      <c r="G262" s="16">
        <f t="shared" si="53"/>
        <v>0</v>
      </c>
      <c r="H262" s="16">
        <f t="shared" si="54"/>
        <v>20.91333333</v>
      </c>
      <c r="I262" s="23">
        <f t="shared" si="59"/>
        <v>24.513919932092143</v>
      </c>
      <c r="J262" s="16">
        <f t="shared" ref="J262:J274" si="62">I262/SQRT(1+(I262/($K$2*(300+(25*Q262)+0.05*(Q262)^3)))^2)</f>
        <v>23.21034604586891</v>
      </c>
      <c r="K262" s="16">
        <f t="shared" si="55"/>
        <v>1.3035738862232336</v>
      </c>
      <c r="L262" s="16">
        <f t="shared" si="56"/>
        <v>0</v>
      </c>
      <c r="M262" s="16">
        <f t="shared" si="60"/>
        <v>6.2390349816829351</v>
      </c>
      <c r="N262" s="16">
        <f t="shared" si="57"/>
        <v>0.32702881516635357</v>
      </c>
      <c r="O262" s="16">
        <f t="shared" si="58"/>
        <v>0.32702881516635357</v>
      </c>
      <c r="P262" s="16">
        <f>'App MESURE'!T258</f>
        <v>1.0066586273790175</v>
      </c>
      <c r="Q262" s="84">
        <v>10.509951725806451</v>
      </c>
      <c r="R262" s="78">
        <f t="shared" si="51"/>
        <v>0.46189668164822073</v>
      </c>
    </row>
    <row r="263" spans="1:18" s="1" customFormat="1" x14ac:dyDescent="0.2">
      <c r="A263" s="17">
        <v>40940</v>
      </c>
      <c r="B263" s="1">
        <f t="shared" si="61"/>
        <v>2</v>
      </c>
      <c r="C263" s="47"/>
      <c r="D263" s="47"/>
      <c r="E263" s="47">
        <v>8.7309523809999998</v>
      </c>
      <c r="F263" s="51">
        <v>6.7733333330000001</v>
      </c>
      <c r="G263" s="16">
        <f t="shared" si="53"/>
        <v>0</v>
      </c>
      <c r="H263" s="16">
        <f t="shared" si="54"/>
        <v>6.7733333330000001</v>
      </c>
      <c r="I263" s="23">
        <f t="shared" si="59"/>
        <v>8.0769072192232336</v>
      </c>
      <c r="J263" s="16">
        <f t="shared" si="62"/>
        <v>8.0186684490399625</v>
      </c>
      <c r="K263" s="16">
        <f t="shared" si="55"/>
        <v>5.8238770183271171E-2</v>
      </c>
      <c r="L263" s="16">
        <f t="shared" si="56"/>
        <v>0</v>
      </c>
      <c r="M263" s="16">
        <f t="shared" si="60"/>
        <v>5.9120061665165817</v>
      </c>
      <c r="N263" s="16">
        <f t="shared" si="57"/>
        <v>0.30988708631516182</v>
      </c>
      <c r="O263" s="16">
        <f t="shared" si="58"/>
        <v>0.30988708631516182</v>
      </c>
      <c r="P263" s="16">
        <f>'App MESURE'!T259</f>
        <v>0.55575945053216591</v>
      </c>
      <c r="Q263" s="84">
        <v>9.3777128655172408</v>
      </c>
      <c r="R263" s="78">
        <f t="shared" ref="R263:R326" si="63">(P263-O263)^2</f>
        <v>6.0453219485659113E-2</v>
      </c>
    </row>
    <row r="264" spans="1:18" s="1" customFormat="1" x14ac:dyDescent="0.2">
      <c r="A264" s="17">
        <v>40969</v>
      </c>
      <c r="B264" s="1">
        <f t="shared" si="61"/>
        <v>3</v>
      </c>
      <c r="C264" s="47"/>
      <c r="D264" s="47"/>
      <c r="E264" s="47">
        <v>13.94761905</v>
      </c>
      <c r="F264" s="51">
        <v>13.54</v>
      </c>
      <c r="G264" s="16">
        <f t="shared" si="53"/>
        <v>0</v>
      </c>
      <c r="H264" s="16">
        <f t="shared" si="54"/>
        <v>13.54</v>
      </c>
      <c r="I264" s="23">
        <f t="shared" si="59"/>
        <v>13.59823877018327</v>
      </c>
      <c r="J264" s="16">
        <f t="shared" si="62"/>
        <v>13.480079302497064</v>
      </c>
      <c r="K264" s="16">
        <f t="shared" si="55"/>
        <v>0.11815946768620655</v>
      </c>
      <c r="L264" s="16">
        <f t="shared" si="56"/>
        <v>0</v>
      </c>
      <c r="M264" s="16">
        <f t="shared" si="60"/>
        <v>5.6021190802014198</v>
      </c>
      <c r="N264" s="16">
        <f t="shared" si="57"/>
        <v>0.29364386809783666</v>
      </c>
      <c r="O264" s="16">
        <f t="shared" si="58"/>
        <v>0.29364386809783666</v>
      </c>
      <c r="P264" s="16">
        <f>'App MESURE'!T260</f>
        <v>8.3888218948251464E-2</v>
      </c>
      <c r="Q264" s="84">
        <v>15.633821516129029</v>
      </c>
      <c r="R264" s="78">
        <f t="shared" si="63"/>
        <v>4.399743235016388E-2</v>
      </c>
    </row>
    <row r="265" spans="1:18" s="1" customFormat="1" x14ac:dyDescent="0.2">
      <c r="A265" s="17">
        <v>41000</v>
      </c>
      <c r="B265" s="1">
        <f t="shared" si="61"/>
        <v>4</v>
      </c>
      <c r="C265" s="47"/>
      <c r="D265" s="47"/>
      <c r="E265" s="47">
        <v>75.840476190000004</v>
      </c>
      <c r="F265" s="51">
        <v>66.533333330000005</v>
      </c>
      <c r="G265" s="16">
        <f t="shared" si="53"/>
        <v>0.18803895089609912</v>
      </c>
      <c r="H265" s="16">
        <f t="shared" si="54"/>
        <v>66.345294379103905</v>
      </c>
      <c r="I265" s="23">
        <f t="shared" si="59"/>
        <v>66.463453846790117</v>
      </c>
      <c r="J265" s="16">
        <f t="shared" si="62"/>
        <v>53.092756375076767</v>
      </c>
      <c r="K265" s="16">
        <f t="shared" si="55"/>
        <v>13.370697471713349</v>
      </c>
      <c r="L265" s="16">
        <f t="shared" si="56"/>
        <v>0</v>
      </c>
      <c r="M265" s="16">
        <f t="shared" si="60"/>
        <v>5.3084752121035832</v>
      </c>
      <c r="N265" s="16">
        <f t="shared" si="57"/>
        <v>0.27825206366865279</v>
      </c>
      <c r="O265" s="16">
        <f t="shared" si="58"/>
        <v>0.46629101456475192</v>
      </c>
      <c r="P265" s="16">
        <f>'App MESURE'!T261</f>
        <v>0.75499397053426309</v>
      </c>
      <c r="Q265" s="84">
        <v>13.481137033333331</v>
      </c>
      <c r="R265" s="78">
        <f t="shared" si="63"/>
        <v>8.3349396785533506E-2</v>
      </c>
    </row>
    <row r="266" spans="1:18" s="1" customFormat="1" x14ac:dyDescent="0.2">
      <c r="A266" s="17">
        <v>41030</v>
      </c>
      <c r="B266" s="1">
        <f t="shared" si="61"/>
        <v>5</v>
      </c>
      <c r="C266" s="47"/>
      <c r="D266" s="47"/>
      <c r="E266" s="47">
        <v>2.3809523810000002</v>
      </c>
      <c r="F266" s="51">
        <v>2.306666667</v>
      </c>
      <c r="G266" s="16">
        <f t="shared" si="53"/>
        <v>0</v>
      </c>
      <c r="H266" s="16">
        <f t="shared" si="54"/>
        <v>2.306666667</v>
      </c>
      <c r="I266" s="23">
        <f t="shared" si="59"/>
        <v>15.677364138713349</v>
      </c>
      <c r="J266" s="16">
        <f t="shared" si="62"/>
        <v>15.592596643840304</v>
      </c>
      <c r="K266" s="16">
        <f t="shared" si="55"/>
        <v>8.4767494873045024E-2</v>
      </c>
      <c r="L266" s="16">
        <f t="shared" si="56"/>
        <v>0</v>
      </c>
      <c r="M266" s="16">
        <f t="shared" si="60"/>
        <v>5.0302231484349305</v>
      </c>
      <c r="N266" s="16">
        <f t="shared" si="57"/>
        <v>0.26366704483700543</v>
      </c>
      <c r="O266" s="16">
        <f t="shared" si="58"/>
        <v>0.26366704483700543</v>
      </c>
      <c r="P266" s="16">
        <f>'App MESURE'!T262</f>
        <v>0.57673150526922878</v>
      </c>
      <c r="Q266" s="84">
        <v>21.044629419354841</v>
      </c>
      <c r="R266" s="78">
        <f t="shared" si="63"/>
        <v>9.8009356385719143E-2</v>
      </c>
    </row>
    <row r="267" spans="1:18" s="1" customFormat="1" x14ac:dyDescent="0.2">
      <c r="A267" s="17">
        <v>41061</v>
      </c>
      <c r="B267" s="1">
        <f t="shared" si="61"/>
        <v>6</v>
      </c>
      <c r="C267" s="47"/>
      <c r="D267" s="47"/>
      <c r="E267" s="47">
        <v>4.8833333330000004</v>
      </c>
      <c r="F267" s="51">
        <v>5.2266666669999999</v>
      </c>
      <c r="G267" s="16">
        <f t="shared" si="53"/>
        <v>0</v>
      </c>
      <c r="H267" s="16">
        <f t="shared" si="54"/>
        <v>5.2266666669999999</v>
      </c>
      <c r="I267" s="23">
        <f t="shared" si="59"/>
        <v>5.311434161873045</v>
      </c>
      <c r="J267" s="16">
        <f t="shared" si="62"/>
        <v>5.3088163911314181</v>
      </c>
      <c r="K267" s="16">
        <f t="shared" si="55"/>
        <v>2.6177707416268348E-3</v>
      </c>
      <c r="L267" s="16">
        <f t="shared" si="56"/>
        <v>0</v>
      </c>
      <c r="M267" s="16">
        <f t="shared" si="60"/>
        <v>4.7665561035979254</v>
      </c>
      <c r="N267" s="16">
        <f t="shared" si="57"/>
        <v>0.24984652266897608</v>
      </c>
      <c r="O267" s="16">
        <f t="shared" si="58"/>
        <v>0.24984652266897608</v>
      </c>
      <c r="P267" s="16">
        <f>'App MESURE'!T263</f>
        <v>0.2621506842132858</v>
      </c>
      <c r="Q267" s="84">
        <v>22.729258333333334</v>
      </c>
      <c r="R267" s="78">
        <f t="shared" si="63"/>
        <v>1.5139239130847006E-4</v>
      </c>
    </row>
    <row r="268" spans="1:18" s="1" customFormat="1" x14ac:dyDescent="0.2">
      <c r="A268" s="17">
        <v>41091</v>
      </c>
      <c r="B268" s="1">
        <f t="shared" si="61"/>
        <v>7</v>
      </c>
      <c r="C268" s="47"/>
      <c r="D268" s="47"/>
      <c r="E268" s="47">
        <v>1.8</v>
      </c>
      <c r="F268" s="51">
        <v>1.586666667</v>
      </c>
      <c r="G268" s="16">
        <f t="shared" si="53"/>
        <v>0</v>
      </c>
      <c r="H268" s="16">
        <f t="shared" si="54"/>
        <v>1.586666667</v>
      </c>
      <c r="I268" s="23">
        <f t="shared" si="59"/>
        <v>1.5892844377416269</v>
      </c>
      <c r="J268" s="16">
        <f t="shared" si="62"/>
        <v>1.5892336350551188</v>
      </c>
      <c r="K268" s="16">
        <f t="shared" si="55"/>
        <v>5.0802686508033545E-5</v>
      </c>
      <c r="L268" s="16">
        <f t="shared" si="56"/>
        <v>0</v>
      </c>
      <c r="M268" s="16">
        <f t="shared" si="60"/>
        <v>4.516709580928949</v>
      </c>
      <c r="N268" s="16">
        <f t="shared" si="57"/>
        <v>0.23675042487152009</v>
      </c>
      <c r="O268" s="16">
        <f t="shared" si="58"/>
        <v>0.23675042487152009</v>
      </c>
      <c r="P268" s="16">
        <f>'App MESURE'!T264</f>
        <v>0</v>
      </c>
      <c r="Q268" s="84">
        <v>25.035806935483873</v>
      </c>
      <c r="R268" s="78">
        <f t="shared" si="63"/>
        <v>5.6050763676845278E-2</v>
      </c>
    </row>
    <row r="269" spans="1:18" s="1" customFormat="1" ht="13.5" thickBot="1" x14ac:dyDescent="0.25">
      <c r="A269" s="17">
        <v>41122</v>
      </c>
      <c r="B269" s="4">
        <f t="shared" si="61"/>
        <v>8</v>
      </c>
      <c r="C269" s="48"/>
      <c r="D269" s="48"/>
      <c r="E269" s="48">
        <v>3.19047619</v>
      </c>
      <c r="F269" s="58">
        <v>4.2733333330000001</v>
      </c>
      <c r="G269" s="25">
        <f t="shared" si="53"/>
        <v>0</v>
      </c>
      <c r="H269" s="25">
        <f t="shared" si="54"/>
        <v>4.2733333330000001</v>
      </c>
      <c r="I269" s="24">
        <f t="shared" si="59"/>
        <v>4.2733841356865083</v>
      </c>
      <c r="J269" s="25">
        <f t="shared" si="62"/>
        <v>4.2725884283616455</v>
      </c>
      <c r="K269" s="25">
        <f t="shared" si="55"/>
        <v>7.9570732486278217E-4</v>
      </c>
      <c r="L269" s="25">
        <f t="shared" si="56"/>
        <v>0</v>
      </c>
      <c r="M269" s="25">
        <f t="shared" si="60"/>
        <v>4.279959156057429</v>
      </c>
      <c r="N269" s="25">
        <f t="shared" si="57"/>
        <v>0.22434077960375476</v>
      </c>
      <c r="O269" s="25">
        <f t="shared" si="58"/>
        <v>0.22434077960375476</v>
      </c>
      <c r="P269" s="25">
        <f>'App MESURE'!T265</f>
        <v>0.83888218948251458</v>
      </c>
      <c r="Q269" s="85">
        <v>26.595358516129032</v>
      </c>
      <c r="R269" s="79">
        <f t="shared" si="63"/>
        <v>0.37766114445577387</v>
      </c>
    </row>
    <row r="270" spans="1:18" s="1" customFormat="1" x14ac:dyDescent="0.2">
      <c r="A270" s="17">
        <v>41153</v>
      </c>
      <c r="B270" s="1">
        <f t="shared" si="61"/>
        <v>9</v>
      </c>
      <c r="C270" s="47"/>
      <c r="D270" s="47"/>
      <c r="E270" s="47">
        <v>20</v>
      </c>
      <c r="F270" s="51">
        <v>20.59333333</v>
      </c>
      <c r="G270" s="16">
        <f t="shared" ref="G270:G333" si="64">IF((F270-$J$2)&gt;0,$I$2*(F270-$J$2),0)</f>
        <v>0</v>
      </c>
      <c r="H270" s="16">
        <f t="shared" ref="H270:H333" si="65">F270-G270</f>
        <v>20.59333333</v>
      </c>
      <c r="I270" s="23">
        <f t="shared" si="59"/>
        <v>20.594129037324862</v>
      </c>
      <c r="J270" s="16">
        <f t="shared" si="62"/>
        <v>20.439347187574398</v>
      </c>
      <c r="K270" s="16">
        <f t="shared" ref="K270:K333" si="66">I270-J270</f>
        <v>0.15478184975046361</v>
      </c>
      <c r="L270" s="16">
        <f t="shared" ref="L270:L333" si="67">IF(K270&gt;$N$2,(K270-$N$2)/$L$2,0)</f>
        <v>0</v>
      </c>
      <c r="M270" s="16">
        <f t="shared" si="60"/>
        <v>4.0556183764536744</v>
      </c>
      <c r="N270" s="16">
        <f t="shared" ref="N270:N333" si="68">$M$2*M270</f>
        <v>0.21258160537846102</v>
      </c>
      <c r="O270" s="16">
        <f t="shared" ref="O270:O333" si="69">N270+G270</f>
        <v>0.21258160537846102</v>
      </c>
      <c r="P270" s="16">
        <f>'App MESURE'!T266</f>
        <v>1.7249515021234207</v>
      </c>
      <c r="Q270" s="84">
        <v>22.552923566666671</v>
      </c>
      <c r="R270" s="78">
        <f t="shared" si="63"/>
        <v>2.28726270458036</v>
      </c>
    </row>
    <row r="271" spans="1:18" s="1" customFormat="1" x14ac:dyDescent="0.2">
      <c r="A271" s="17">
        <v>41183</v>
      </c>
      <c r="B271" s="1">
        <f t="shared" si="61"/>
        <v>10</v>
      </c>
      <c r="C271" s="47"/>
      <c r="D271" s="47"/>
      <c r="E271" s="47">
        <v>101.85238099999999</v>
      </c>
      <c r="F271" s="51">
        <v>91.846666670000005</v>
      </c>
      <c r="G271" s="16">
        <f t="shared" si="64"/>
        <v>0.69430561769609922</v>
      </c>
      <c r="H271" s="16">
        <f t="shared" si="65"/>
        <v>91.152361052303903</v>
      </c>
      <c r="I271" s="23">
        <f t="shared" ref="I271:I334" si="70">H271+K270-L270</f>
        <v>91.307142902054366</v>
      </c>
      <c r="J271" s="16">
        <f t="shared" si="62"/>
        <v>75.65862864439697</v>
      </c>
      <c r="K271" s="16">
        <f t="shared" si="66"/>
        <v>15.648514257657396</v>
      </c>
      <c r="L271" s="16">
        <f t="shared" si="67"/>
        <v>0</v>
      </c>
      <c r="M271" s="16">
        <f t="shared" ref="M271:M334" si="71">L271+M270-N270</f>
        <v>3.8430367710752136</v>
      </c>
      <c r="N271" s="16">
        <f t="shared" si="68"/>
        <v>0.20143880673457096</v>
      </c>
      <c r="O271" s="16">
        <f t="shared" si="69"/>
        <v>0.89574442443067015</v>
      </c>
      <c r="P271" s="16">
        <f>'App MESURE'!T267</f>
        <v>7.7439312116604633</v>
      </c>
      <c r="Q271" s="84">
        <v>19.558648774193546</v>
      </c>
      <c r="R271" s="78">
        <f t="shared" si="63"/>
        <v>46.897662272788722</v>
      </c>
    </row>
    <row r="272" spans="1:18" s="1" customFormat="1" x14ac:dyDescent="0.2">
      <c r="A272" s="17">
        <v>41214</v>
      </c>
      <c r="B272" s="1">
        <f t="shared" si="61"/>
        <v>11</v>
      </c>
      <c r="C272" s="47"/>
      <c r="D272" s="47"/>
      <c r="E272" s="47">
        <v>117.0142857</v>
      </c>
      <c r="F272" s="51">
        <v>87.406666670000007</v>
      </c>
      <c r="G272" s="16">
        <f t="shared" si="64"/>
        <v>0.60550561769609923</v>
      </c>
      <c r="H272" s="16">
        <f t="shared" si="65"/>
        <v>86.801161052303911</v>
      </c>
      <c r="I272" s="23">
        <f t="shared" si="70"/>
        <v>102.44967530996131</v>
      </c>
      <c r="J272" s="16">
        <f t="shared" si="62"/>
        <v>71.486628570801855</v>
      </c>
      <c r="K272" s="16">
        <f t="shared" si="66"/>
        <v>30.963046739159452</v>
      </c>
      <c r="L272" s="16">
        <f t="shared" si="67"/>
        <v>0.60641184909738188</v>
      </c>
      <c r="M272" s="16">
        <f t="shared" si="71"/>
        <v>4.2480098134380242</v>
      </c>
      <c r="N272" s="16">
        <f t="shared" si="68"/>
        <v>0.22266610464314901</v>
      </c>
      <c r="O272" s="16">
        <f t="shared" si="69"/>
        <v>0.82817172233924818</v>
      </c>
      <c r="P272" s="16">
        <f>'App MESURE'!T268</f>
        <v>4.425103549520264</v>
      </c>
      <c r="Q272" s="84">
        <v>15.254270283333332</v>
      </c>
      <c r="R272" s="78">
        <f t="shared" si="63"/>
        <v>12.937918569387762</v>
      </c>
    </row>
    <row r="273" spans="1:18" s="1" customFormat="1" x14ac:dyDescent="0.2">
      <c r="A273" s="17">
        <v>41244</v>
      </c>
      <c r="B273" s="1">
        <f t="shared" si="61"/>
        <v>12</v>
      </c>
      <c r="C273" s="47"/>
      <c r="D273" s="47"/>
      <c r="E273" s="47">
        <v>14.94761905</v>
      </c>
      <c r="F273" s="51">
        <v>11.16666667</v>
      </c>
      <c r="G273" s="16">
        <f t="shared" si="64"/>
        <v>0</v>
      </c>
      <c r="H273" s="16">
        <f t="shared" si="65"/>
        <v>11.16666667</v>
      </c>
      <c r="I273" s="23">
        <f t="shared" si="70"/>
        <v>41.523301560062066</v>
      </c>
      <c r="J273" s="16">
        <f t="shared" si="62"/>
        <v>36.700318026288443</v>
      </c>
      <c r="K273" s="16">
        <f t="shared" si="66"/>
        <v>4.8229835337736233</v>
      </c>
      <c r="L273" s="16">
        <f t="shared" si="67"/>
        <v>0</v>
      </c>
      <c r="M273" s="16">
        <f t="shared" si="71"/>
        <v>4.0253437087948756</v>
      </c>
      <c r="N273" s="16">
        <f t="shared" si="68"/>
        <v>0.21099471113550849</v>
      </c>
      <c r="O273" s="16">
        <f t="shared" si="69"/>
        <v>0.21099471113550849</v>
      </c>
      <c r="P273" s="16">
        <f>'App MESURE'!T269</f>
        <v>1.4365857494888064</v>
      </c>
      <c r="Q273" s="84">
        <v>11.757179580645161</v>
      </c>
      <c r="R273" s="78">
        <f t="shared" si="63"/>
        <v>1.502073393291915</v>
      </c>
    </row>
    <row r="274" spans="1:18" s="1" customFormat="1" x14ac:dyDescent="0.2">
      <c r="A274" s="17">
        <v>41275</v>
      </c>
      <c r="B274" s="1">
        <f t="shared" si="61"/>
        <v>1</v>
      </c>
      <c r="C274" s="47"/>
      <c r="D274" s="47"/>
      <c r="E274" s="47">
        <v>48.652380950000001</v>
      </c>
      <c r="F274" s="51">
        <v>34.27333333</v>
      </c>
      <c r="G274" s="16">
        <f t="shared" si="64"/>
        <v>0</v>
      </c>
      <c r="H274" s="16">
        <f t="shared" si="65"/>
        <v>34.27333333</v>
      </c>
      <c r="I274" s="23">
        <f t="shared" si="70"/>
        <v>39.096316863773623</v>
      </c>
      <c r="J274" s="16">
        <f t="shared" si="62"/>
        <v>34.566013732024587</v>
      </c>
      <c r="K274" s="16">
        <f t="shared" si="66"/>
        <v>4.5303031317490365</v>
      </c>
      <c r="L274" s="16">
        <f t="shared" si="67"/>
        <v>0</v>
      </c>
      <c r="M274" s="16">
        <f t="shared" si="71"/>
        <v>3.814348997659367</v>
      </c>
      <c r="N274" s="16">
        <f t="shared" si="68"/>
        <v>0.19993509204512158</v>
      </c>
      <c r="O274" s="16">
        <f t="shared" si="69"/>
        <v>0.19993509204512158</v>
      </c>
      <c r="P274" s="16">
        <f>'App MESURE'!T270</f>
        <v>1.3893986263304148</v>
      </c>
      <c r="Q274" s="84">
        <v>10.885575838709673</v>
      </c>
      <c r="R274" s="78">
        <f t="shared" si="63"/>
        <v>1.4148234993944611</v>
      </c>
    </row>
    <row r="275" spans="1:18" s="1" customFormat="1" x14ac:dyDescent="0.2">
      <c r="A275" s="17">
        <v>41306</v>
      </c>
      <c r="B275" s="1">
        <f t="shared" si="61"/>
        <v>2</v>
      </c>
      <c r="C275" s="47"/>
      <c r="D275" s="47"/>
      <c r="E275" s="47">
        <v>30.297619050000002</v>
      </c>
      <c r="F275" s="51">
        <v>21.126666669999999</v>
      </c>
      <c r="G275" s="16">
        <f t="shared" si="64"/>
        <v>0</v>
      </c>
      <c r="H275" s="16">
        <f t="shared" si="65"/>
        <v>21.126666669999999</v>
      </c>
      <c r="I275" s="23">
        <f t="shared" si="70"/>
        <v>25.656969801749035</v>
      </c>
      <c r="J275" s="16">
        <f t="shared" ref="J275:J326" si="72">I275/SQRT(1+(I275/($K$2*(300+(25*Q275)+0.05*(Q275)^3)))^2)</f>
        <v>24.228591865860647</v>
      </c>
      <c r="K275" s="16">
        <f t="shared" si="66"/>
        <v>1.4283779358883884</v>
      </c>
      <c r="L275" s="16">
        <f t="shared" si="67"/>
        <v>0</v>
      </c>
      <c r="M275" s="16">
        <f t="shared" si="71"/>
        <v>3.6144139056142452</v>
      </c>
      <c r="N275" s="16">
        <f t="shared" si="68"/>
        <v>0.18945518025529298</v>
      </c>
      <c r="O275" s="16">
        <f t="shared" si="69"/>
        <v>0.18945518025529298</v>
      </c>
      <c r="P275" s="16">
        <f>'App MESURE'!T271</f>
        <v>1.0433597231688776</v>
      </c>
      <c r="Q275" s="84">
        <v>10.817896199999998</v>
      </c>
      <c r="R275" s="78">
        <f t="shared" si="63"/>
        <v>0.72915296840845789</v>
      </c>
    </row>
    <row r="276" spans="1:18" s="1" customFormat="1" x14ac:dyDescent="0.2">
      <c r="A276" s="17">
        <v>41334</v>
      </c>
      <c r="B276" s="1">
        <f t="shared" si="61"/>
        <v>3</v>
      </c>
      <c r="C276" s="47"/>
      <c r="D276" s="47"/>
      <c r="E276" s="47">
        <v>97.097619050000006</v>
      </c>
      <c r="F276" s="51">
        <v>91.593333329999993</v>
      </c>
      <c r="G276" s="16">
        <f t="shared" si="64"/>
        <v>0.68923895089609899</v>
      </c>
      <c r="H276" s="16">
        <f t="shared" si="65"/>
        <v>90.904094379103896</v>
      </c>
      <c r="I276" s="23">
        <f t="shared" si="70"/>
        <v>92.332472314992287</v>
      </c>
      <c r="J276" s="16">
        <f t="shared" si="72"/>
        <v>65.173019616811217</v>
      </c>
      <c r="K276" s="16">
        <f t="shared" si="66"/>
        <v>27.15945269818107</v>
      </c>
      <c r="L276" s="16">
        <f t="shared" si="67"/>
        <v>0.45129311217401635</v>
      </c>
      <c r="M276" s="16">
        <f t="shared" si="71"/>
        <v>3.8762518375329682</v>
      </c>
      <c r="N276" s="16">
        <f t="shared" si="68"/>
        <v>0.20317982659761732</v>
      </c>
      <c r="O276" s="16">
        <f t="shared" si="69"/>
        <v>0.89241877749371634</v>
      </c>
      <c r="P276" s="16">
        <f>'App MESURE'!T272</f>
        <v>2.6739369789755152</v>
      </c>
      <c r="Q276" s="84">
        <v>14.083937161290324</v>
      </c>
      <c r="R276" s="78">
        <f t="shared" si="63"/>
        <v>3.1738071022109438</v>
      </c>
    </row>
    <row r="277" spans="1:18" s="1" customFormat="1" x14ac:dyDescent="0.2">
      <c r="A277" s="17">
        <v>41365</v>
      </c>
      <c r="B277" s="1">
        <f t="shared" si="61"/>
        <v>4</v>
      </c>
      <c r="C277" s="47"/>
      <c r="D277" s="47"/>
      <c r="E277" s="47">
        <v>28.264285709999999</v>
      </c>
      <c r="F277" s="51">
        <v>33.746666670000003</v>
      </c>
      <c r="G277" s="16">
        <f t="shared" si="64"/>
        <v>0</v>
      </c>
      <c r="H277" s="16">
        <f t="shared" si="65"/>
        <v>33.746666670000003</v>
      </c>
      <c r="I277" s="23">
        <f t="shared" si="70"/>
        <v>60.45482625600706</v>
      </c>
      <c r="J277" s="16">
        <f t="shared" si="72"/>
        <v>52.789792439536932</v>
      </c>
      <c r="K277" s="16">
        <f t="shared" si="66"/>
        <v>7.6650338164701282</v>
      </c>
      <c r="L277" s="16">
        <f t="shared" si="67"/>
        <v>0</v>
      </c>
      <c r="M277" s="16">
        <f t="shared" si="71"/>
        <v>3.6730720109353507</v>
      </c>
      <c r="N277" s="16">
        <f t="shared" si="68"/>
        <v>0.19252983695130174</v>
      </c>
      <c r="O277" s="16">
        <f t="shared" si="69"/>
        <v>0.19252983695130174</v>
      </c>
      <c r="P277" s="16">
        <f>'App MESURE'!T273</f>
        <v>1.4313427358045407</v>
      </c>
      <c r="Q277" s="84">
        <v>16.425175949999996</v>
      </c>
      <c r="R277" s="78">
        <f t="shared" si="63"/>
        <v>1.5346573983651652</v>
      </c>
    </row>
    <row r="278" spans="1:18" s="1" customFormat="1" x14ac:dyDescent="0.2">
      <c r="A278" s="17">
        <v>41395</v>
      </c>
      <c r="B278" s="1">
        <f t="shared" si="61"/>
        <v>5</v>
      </c>
      <c r="C278" s="47"/>
      <c r="D278" s="47"/>
      <c r="E278" s="47">
        <v>19.033333330000001</v>
      </c>
      <c r="F278" s="51">
        <v>21.02</v>
      </c>
      <c r="G278" s="16">
        <f t="shared" si="64"/>
        <v>0</v>
      </c>
      <c r="H278" s="16">
        <f t="shared" si="65"/>
        <v>21.02</v>
      </c>
      <c r="I278" s="23">
        <f t="shared" si="70"/>
        <v>28.685033816470128</v>
      </c>
      <c r="J278" s="16">
        <f t="shared" si="72"/>
        <v>27.804276445852924</v>
      </c>
      <c r="K278" s="16">
        <f t="shared" si="66"/>
        <v>0.88075737061720361</v>
      </c>
      <c r="L278" s="16">
        <f t="shared" si="67"/>
        <v>0</v>
      </c>
      <c r="M278" s="16">
        <f t="shared" si="71"/>
        <v>3.4805421739840492</v>
      </c>
      <c r="N278" s="16">
        <f t="shared" si="68"/>
        <v>0.18243808323502886</v>
      </c>
      <c r="O278" s="16">
        <f t="shared" si="69"/>
        <v>0.18243808323502886</v>
      </c>
      <c r="P278" s="16">
        <f>'App MESURE'!T274</f>
        <v>0.89131232632517188</v>
      </c>
      <c r="Q278" s="84">
        <v>17.035448612903224</v>
      </c>
      <c r="R278" s="78">
        <f t="shared" si="63"/>
        <v>0.50250269251662316</v>
      </c>
    </row>
    <row r="279" spans="1:18" s="1" customFormat="1" x14ac:dyDescent="0.2">
      <c r="A279" s="17">
        <v>41426</v>
      </c>
      <c r="B279" s="1">
        <f t="shared" si="61"/>
        <v>6</v>
      </c>
      <c r="C279" s="47"/>
      <c r="D279" s="47"/>
      <c r="E279" s="47">
        <v>0.63571428600000002</v>
      </c>
      <c r="F279" s="51">
        <v>7.7866666670000004</v>
      </c>
      <c r="G279" s="16">
        <f t="shared" si="64"/>
        <v>0</v>
      </c>
      <c r="H279" s="16">
        <f t="shared" si="65"/>
        <v>7.7866666670000004</v>
      </c>
      <c r="I279" s="23">
        <f t="shared" si="70"/>
        <v>8.667424037617204</v>
      </c>
      <c r="J279" s="16">
        <f t="shared" si="72"/>
        <v>8.6536035535436628</v>
      </c>
      <c r="K279" s="16">
        <f t="shared" si="66"/>
        <v>1.3820484073541195E-2</v>
      </c>
      <c r="L279" s="16">
        <f t="shared" si="67"/>
        <v>0</v>
      </c>
      <c r="M279" s="16">
        <f t="shared" si="71"/>
        <v>3.2981040907490202</v>
      </c>
      <c r="N279" s="16">
        <f t="shared" si="68"/>
        <v>0.17287530463597719</v>
      </c>
      <c r="O279" s="16">
        <f t="shared" si="69"/>
        <v>0.17287530463597719</v>
      </c>
      <c r="P279" s="16">
        <f>'App MESURE'!T275</f>
        <v>0.35652493053006873</v>
      </c>
      <c r="Q279" s="84">
        <v>21.338401233333339</v>
      </c>
      <c r="R279" s="78">
        <f t="shared" si="63"/>
        <v>3.3727185091039773E-2</v>
      </c>
    </row>
    <row r="280" spans="1:18" s="1" customFormat="1" x14ac:dyDescent="0.2">
      <c r="A280" s="17">
        <v>41456</v>
      </c>
      <c r="B280" s="1">
        <f t="shared" si="61"/>
        <v>7</v>
      </c>
      <c r="C280" s="47"/>
      <c r="D280" s="47"/>
      <c r="E280" s="47">
        <v>1.7809523810000001</v>
      </c>
      <c r="F280" s="51">
        <v>3.2733333330000001</v>
      </c>
      <c r="G280" s="16">
        <f t="shared" si="64"/>
        <v>0</v>
      </c>
      <c r="H280" s="16">
        <f t="shared" si="65"/>
        <v>3.2733333330000001</v>
      </c>
      <c r="I280" s="23">
        <f t="shared" si="70"/>
        <v>3.2871538170735413</v>
      </c>
      <c r="J280" s="16">
        <f t="shared" si="72"/>
        <v>3.2866967774247224</v>
      </c>
      <c r="K280" s="16">
        <f t="shared" si="66"/>
        <v>4.5703964881882442E-4</v>
      </c>
      <c r="L280" s="16">
        <f t="shared" si="67"/>
        <v>0</v>
      </c>
      <c r="M280" s="16">
        <f t="shared" si="71"/>
        <v>3.125228786113043</v>
      </c>
      <c r="N280" s="16">
        <f t="shared" si="68"/>
        <v>0.16381377409277514</v>
      </c>
      <c r="O280" s="16">
        <f t="shared" si="69"/>
        <v>0.16381377409277514</v>
      </c>
      <c r="P280" s="16">
        <f>'App MESURE'!T276</f>
        <v>0.10486027368531432</v>
      </c>
      <c r="Q280" s="84">
        <v>24.915368870967747</v>
      </c>
      <c r="R280" s="78">
        <f t="shared" si="63"/>
        <v>3.4755152102924833E-3</v>
      </c>
    </row>
    <row r="281" spans="1:18" s="1" customFormat="1" ht="13.5" thickBot="1" x14ac:dyDescent="0.25">
      <c r="A281" s="17">
        <v>41487</v>
      </c>
      <c r="B281" s="4">
        <f t="shared" si="61"/>
        <v>8</v>
      </c>
      <c r="C281" s="48"/>
      <c r="D281" s="48"/>
      <c r="E281" s="48">
        <v>2.34047619</v>
      </c>
      <c r="F281" s="58">
        <v>3.0533333329999999</v>
      </c>
      <c r="G281" s="25">
        <f t="shared" si="64"/>
        <v>0</v>
      </c>
      <c r="H281" s="25">
        <f t="shared" si="65"/>
        <v>3.0533333329999999</v>
      </c>
      <c r="I281" s="24">
        <f t="shared" si="70"/>
        <v>3.0537903726488187</v>
      </c>
      <c r="J281" s="25">
        <f t="shared" si="72"/>
        <v>3.0535023522020501</v>
      </c>
      <c r="K281" s="25">
        <f t="shared" si="66"/>
        <v>2.8802044676856653E-4</v>
      </c>
      <c r="L281" s="25">
        <f t="shared" si="67"/>
        <v>0</v>
      </c>
      <c r="M281" s="25">
        <f t="shared" si="71"/>
        <v>2.961415012020268</v>
      </c>
      <c r="N281" s="25">
        <f t="shared" si="68"/>
        <v>0.15522721790151009</v>
      </c>
      <c r="O281" s="25">
        <f t="shared" si="69"/>
        <v>0.15522721790151009</v>
      </c>
      <c r="P281" s="25">
        <f>'App MESURE'!T277</f>
        <v>-0.25690767052902014</v>
      </c>
      <c r="Q281" s="85">
        <v>26.655476161290331</v>
      </c>
      <c r="R281" s="79">
        <f t="shared" si="63"/>
        <v>0.16985516626164562</v>
      </c>
    </row>
    <row r="282" spans="1:18" s="1" customFormat="1" x14ac:dyDescent="0.2">
      <c r="A282" s="17">
        <v>41518</v>
      </c>
      <c r="B282" s="1">
        <f t="shared" ref="B282:B345" si="73">B270</f>
        <v>9</v>
      </c>
      <c r="C282" s="47"/>
      <c r="D282" s="47"/>
      <c r="E282" s="47">
        <v>20.669047620000001</v>
      </c>
      <c r="F282" s="51">
        <v>32.033333329999998</v>
      </c>
      <c r="G282" s="16">
        <f t="shared" si="64"/>
        <v>0</v>
      </c>
      <c r="H282" s="16">
        <f t="shared" si="65"/>
        <v>32.033333329999998</v>
      </c>
      <c r="I282" s="23">
        <f t="shared" si="70"/>
        <v>32.033621350446765</v>
      </c>
      <c r="J282" s="16">
        <f t="shared" si="72"/>
        <v>31.409947903566227</v>
      </c>
      <c r="K282" s="16">
        <f t="shared" si="66"/>
        <v>0.62367344688053805</v>
      </c>
      <c r="L282" s="16">
        <f t="shared" si="67"/>
        <v>0</v>
      </c>
      <c r="M282" s="16">
        <f t="shared" si="71"/>
        <v>2.8061877941187579</v>
      </c>
      <c r="N282" s="16">
        <f t="shared" si="68"/>
        <v>0.14709073953571528</v>
      </c>
      <c r="O282" s="16">
        <f t="shared" si="69"/>
        <v>0.14709073953571528</v>
      </c>
      <c r="P282" s="16">
        <f>'App MESURE'!T278</f>
        <v>0.6684842447438788</v>
      </c>
      <c r="Q282" s="84">
        <v>21.93993836666667</v>
      </c>
      <c r="R282" s="78">
        <f t="shared" si="63"/>
        <v>0.27185118727325525</v>
      </c>
    </row>
    <row r="283" spans="1:18" s="1" customFormat="1" x14ac:dyDescent="0.2">
      <c r="A283" s="17">
        <v>41548</v>
      </c>
      <c r="B283" s="1">
        <f t="shared" si="73"/>
        <v>10</v>
      </c>
      <c r="C283" s="47"/>
      <c r="D283" s="47"/>
      <c r="E283" s="47">
        <v>13.84285714</v>
      </c>
      <c r="F283" s="51">
        <v>13.04666667</v>
      </c>
      <c r="G283" s="16">
        <f t="shared" si="64"/>
        <v>0</v>
      </c>
      <c r="H283" s="16">
        <f t="shared" si="65"/>
        <v>13.04666667</v>
      </c>
      <c r="I283" s="23">
        <f t="shared" si="70"/>
        <v>13.670340116880539</v>
      </c>
      <c r="J283" s="16">
        <f t="shared" si="72"/>
        <v>13.602472512557188</v>
      </c>
      <c r="K283" s="16">
        <f t="shared" si="66"/>
        <v>6.786760432335015E-2</v>
      </c>
      <c r="L283" s="16">
        <f t="shared" si="67"/>
        <v>0</v>
      </c>
      <c r="M283" s="16">
        <f t="shared" si="71"/>
        <v>2.6590970545830426</v>
      </c>
      <c r="N283" s="16">
        <f t="shared" si="68"/>
        <v>0.13938074745945153</v>
      </c>
      <c r="O283" s="16">
        <f t="shared" si="69"/>
        <v>0.13938074745945153</v>
      </c>
      <c r="P283" s="16">
        <f>'App MESURE'!T279</f>
        <v>0.22544958842342577</v>
      </c>
      <c r="Q283" s="84">
        <v>19.717544999999998</v>
      </c>
      <c r="R283" s="78">
        <f t="shared" si="63"/>
        <v>7.4078453848818908E-3</v>
      </c>
    </row>
    <row r="284" spans="1:18" s="1" customFormat="1" x14ac:dyDescent="0.2">
      <c r="A284" s="17">
        <v>41579</v>
      </c>
      <c r="B284" s="1">
        <f t="shared" si="73"/>
        <v>11</v>
      </c>
      <c r="C284" s="47"/>
      <c r="D284" s="47"/>
      <c r="E284" s="47">
        <v>40.111904760000002</v>
      </c>
      <c r="F284" s="51">
        <v>31.8</v>
      </c>
      <c r="G284" s="16">
        <f t="shared" si="64"/>
        <v>0</v>
      </c>
      <c r="H284" s="16">
        <f t="shared" si="65"/>
        <v>31.8</v>
      </c>
      <c r="I284" s="23">
        <f t="shared" si="70"/>
        <v>31.867867604323351</v>
      </c>
      <c r="J284" s="16">
        <f t="shared" si="72"/>
        <v>30.177707317735358</v>
      </c>
      <c r="K284" s="16">
        <f t="shared" si="66"/>
        <v>1.690160286587993</v>
      </c>
      <c r="L284" s="16">
        <f t="shared" si="67"/>
        <v>0</v>
      </c>
      <c r="M284" s="16">
        <f t="shared" si="71"/>
        <v>2.5197163071235908</v>
      </c>
      <c r="N284" s="16">
        <f t="shared" si="68"/>
        <v>0.13207488672417961</v>
      </c>
      <c r="O284" s="16">
        <f t="shared" si="69"/>
        <v>0.13207488672417961</v>
      </c>
      <c r="P284" s="16">
        <f>'App MESURE'!T280</f>
        <v>0.40790646463587266</v>
      </c>
      <c r="Q284" s="84">
        <v>14.380133133333334</v>
      </c>
      <c r="R284" s="78">
        <f t="shared" si="63"/>
        <v>7.6083059373254394E-2</v>
      </c>
    </row>
    <row r="285" spans="1:18" s="1" customFormat="1" x14ac:dyDescent="0.2">
      <c r="A285" s="17">
        <v>41609</v>
      </c>
      <c r="B285" s="1">
        <f t="shared" si="73"/>
        <v>12</v>
      </c>
      <c r="C285" s="47"/>
      <c r="D285" s="47"/>
      <c r="E285" s="47">
        <v>21.554761899999999</v>
      </c>
      <c r="F285" s="51">
        <v>18.54666667</v>
      </c>
      <c r="G285" s="16">
        <f t="shared" si="64"/>
        <v>0</v>
      </c>
      <c r="H285" s="16">
        <f t="shared" si="65"/>
        <v>18.54666667</v>
      </c>
      <c r="I285" s="23">
        <f t="shared" si="70"/>
        <v>20.236826956587993</v>
      </c>
      <c r="J285" s="16">
        <f t="shared" si="72"/>
        <v>19.596910073023412</v>
      </c>
      <c r="K285" s="16">
        <f t="shared" si="66"/>
        <v>0.63991688356458098</v>
      </c>
      <c r="L285" s="16">
        <f t="shared" si="67"/>
        <v>0</v>
      </c>
      <c r="M285" s="16">
        <f t="shared" si="71"/>
        <v>2.3876414203994112</v>
      </c>
      <c r="N285" s="16">
        <f t="shared" si="68"/>
        <v>0.12515197415109</v>
      </c>
      <c r="O285" s="16">
        <f t="shared" si="69"/>
        <v>0.12515197415109</v>
      </c>
      <c r="P285" s="16">
        <f>'App MESURE'!T281</f>
        <v>0.40476065642531328</v>
      </c>
      <c r="Q285" s="84">
        <v>11.774441645161287</v>
      </c>
      <c r="R285" s="78">
        <f t="shared" si="63"/>
        <v>7.8181015203127563E-2</v>
      </c>
    </row>
    <row r="286" spans="1:18" s="1" customFormat="1" x14ac:dyDescent="0.2">
      <c r="A286" s="17">
        <v>41640</v>
      </c>
      <c r="B286" s="1">
        <f t="shared" si="73"/>
        <v>1</v>
      </c>
      <c r="C286" s="47"/>
      <c r="D286" s="47"/>
      <c r="E286" s="47">
        <v>94.069047620000006</v>
      </c>
      <c r="F286" s="51">
        <v>80.253333330000004</v>
      </c>
      <c r="G286" s="16">
        <f t="shared" si="64"/>
        <v>0.46243895089609915</v>
      </c>
      <c r="H286" s="16">
        <f t="shared" si="65"/>
        <v>79.790894379103904</v>
      </c>
      <c r="I286" s="23">
        <f t="shared" si="70"/>
        <v>80.430811262668485</v>
      </c>
      <c r="J286" s="16">
        <f t="shared" si="72"/>
        <v>55.523885868946394</v>
      </c>
      <c r="K286" s="16">
        <f t="shared" si="66"/>
        <v>24.906925393722091</v>
      </c>
      <c r="L286" s="16">
        <f t="shared" si="67"/>
        <v>0.3594302091962861</v>
      </c>
      <c r="M286" s="16">
        <f t="shared" si="71"/>
        <v>2.6219196554446076</v>
      </c>
      <c r="N286" s="16">
        <f t="shared" si="68"/>
        <v>0.13743203570724888</v>
      </c>
      <c r="O286" s="16">
        <f t="shared" si="69"/>
        <v>0.59987098660334803</v>
      </c>
      <c r="P286" s="16">
        <f>'App MESURE'!T282</f>
        <v>1.0370681067477587</v>
      </c>
      <c r="Q286" s="84">
        <v>11.430691545161297</v>
      </c>
      <c r="R286" s="78">
        <f t="shared" si="63"/>
        <v>0.19114132186256627</v>
      </c>
    </row>
    <row r="287" spans="1:18" s="1" customFormat="1" x14ac:dyDescent="0.2">
      <c r="A287" s="17">
        <v>41671</v>
      </c>
      <c r="B287" s="1">
        <f t="shared" si="73"/>
        <v>2</v>
      </c>
      <c r="C287" s="47"/>
      <c r="D287" s="47"/>
      <c r="E287" s="47">
        <v>39.030952380000002</v>
      </c>
      <c r="F287" s="51">
        <v>27.473333329999999</v>
      </c>
      <c r="G287" s="16">
        <f t="shared" si="64"/>
        <v>0</v>
      </c>
      <c r="H287" s="16">
        <f t="shared" si="65"/>
        <v>27.473333329999999</v>
      </c>
      <c r="I287" s="23">
        <f t="shared" si="70"/>
        <v>52.02082851452581</v>
      </c>
      <c r="J287" s="16">
        <f t="shared" si="72"/>
        <v>42.9217729055853</v>
      </c>
      <c r="K287" s="16">
        <f t="shared" si="66"/>
        <v>9.0990556089405104</v>
      </c>
      <c r="L287" s="16">
        <f t="shared" si="67"/>
        <v>0</v>
      </c>
      <c r="M287" s="16">
        <f t="shared" si="71"/>
        <v>2.4844876197373589</v>
      </c>
      <c r="N287" s="16">
        <f t="shared" si="68"/>
        <v>0.13022831975835733</v>
      </c>
      <c r="O287" s="16">
        <f t="shared" si="69"/>
        <v>0.13022831975835733</v>
      </c>
      <c r="P287" s="16">
        <f>'App MESURE'!T283</f>
        <v>0.85513553190373837</v>
      </c>
      <c r="Q287" s="84">
        <v>11.279909374999999</v>
      </c>
      <c r="R287" s="78">
        <f t="shared" si="63"/>
        <v>0.52549046622038842</v>
      </c>
    </row>
    <row r="288" spans="1:18" s="1" customFormat="1" x14ac:dyDescent="0.2">
      <c r="A288" s="17">
        <v>41699</v>
      </c>
      <c r="B288" s="1">
        <f t="shared" si="73"/>
        <v>3</v>
      </c>
      <c r="C288" s="47"/>
      <c r="D288" s="47"/>
      <c r="E288" s="47">
        <v>21.426190479999999</v>
      </c>
      <c r="F288" s="51">
        <v>25.873333330000001</v>
      </c>
      <c r="G288" s="16">
        <f t="shared" si="64"/>
        <v>0</v>
      </c>
      <c r="H288" s="16">
        <f t="shared" si="65"/>
        <v>25.873333330000001</v>
      </c>
      <c r="I288" s="23">
        <f t="shared" si="70"/>
        <v>34.972388938940512</v>
      </c>
      <c r="J288" s="16">
        <f t="shared" si="72"/>
        <v>32.592454428890044</v>
      </c>
      <c r="K288" s="16">
        <f t="shared" si="66"/>
        <v>2.3799345100504681</v>
      </c>
      <c r="L288" s="16">
        <f t="shared" si="67"/>
        <v>0</v>
      </c>
      <c r="M288" s="16">
        <f t="shared" si="71"/>
        <v>2.3542592999790015</v>
      </c>
      <c r="N288" s="16">
        <f t="shared" si="68"/>
        <v>0.12340219789228107</v>
      </c>
      <c r="O288" s="16">
        <f t="shared" si="69"/>
        <v>0.12340219789228107</v>
      </c>
      <c r="P288" s="16">
        <f>'App MESURE'!T284</f>
        <v>0.45981230011010332</v>
      </c>
      <c r="Q288" s="84">
        <v>13.746691387096778</v>
      </c>
      <c r="R288" s="78">
        <f t="shared" si="63"/>
        <v>0.11317175687420561</v>
      </c>
    </row>
    <row r="289" spans="1:18" s="1" customFormat="1" x14ac:dyDescent="0.2">
      <c r="A289" s="17">
        <v>41730</v>
      </c>
      <c r="B289" s="1">
        <f t="shared" si="73"/>
        <v>4</v>
      </c>
      <c r="C289" s="47"/>
      <c r="D289" s="47"/>
      <c r="E289" s="47">
        <v>35.745238100000002</v>
      </c>
      <c r="F289" s="51">
        <v>35.27333333</v>
      </c>
      <c r="G289" s="16">
        <f t="shared" si="64"/>
        <v>0</v>
      </c>
      <c r="H289" s="16">
        <f t="shared" si="65"/>
        <v>35.27333333</v>
      </c>
      <c r="I289" s="23">
        <f t="shared" si="70"/>
        <v>37.653267840050468</v>
      </c>
      <c r="J289" s="16">
        <f t="shared" si="72"/>
        <v>35.898458260513209</v>
      </c>
      <c r="K289" s="16">
        <f t="shared" si="66"/>
        <v>1.7548095795372589</v>
      </c>
      <c r="L289" s="16">
        <f t="shared" si="67"/>
        <v>0</v>
      </c>
      <c r="M289" s="16">
        <f t="shared" si="71"/>
        <v>2.2308571020867203</v>
      </c>
      <c r="N289" s="16">
        <f t="shared" si="68"/>
        <v>0.11693387792226692</v>
      </c>
      <c r="O289" s="16">
        <f t="shared" si="69"/>
        <v>0.11693387792226692</v>
      </c>
      <c r="P289" s="16">
        <f>'App MESURE'!T285</f>
        <v>0.41262517695171191</v>
      </c>
      <c r="Q289" s="84">
        <v>17.757381166666665</v>
      </c>
      <c r="R289" s="78">
        <f t="shared" si="63"/>
        <v>8.7433344321720674E-2</v>
      </c>
    </row>
    <row r="290" spans="1:18" s="1" customFormat="1" x14ac:dyDescent="0.2">
      <c r="A290" s="17">
        <v>41760</v>
      </c>
      <c r="B290" s="1">
        <f t="shared" si="73"/>
        <v>5</v>
      </c>
      <c r="C290" s="47"/>
      <c r="D290" s="47"/>
      <c r="E290" s="47">
        <v>4.835714286</v>
      </c>
      <c r="F290" s="51">
        <v>6.693333333</v>
      </c>
      <c r="G290" s="16">
        <f t="shared" si="64"/>
        <v>0</v>
      </c>
      <c r="H290" s="16">
        <f t="shared" si="65"/>
        <v>6.693333333</v>
      </c>
      <c r="I290" s="23">
        <f t="shared" si="70"/>
        <v>8.4481429125372589</v>
      </c>
      <c r="J290" s="16">
        <f t="shared" si="72"/>
        <v>8.4339048161465531</v>
      </c>
      <c r="K290" s="16">
        <f t="shared" si="66"/>
        <v>1.4238096390705834E-2</v>
      </c>
      <c r="L290" s="16">
        <f t="shared" si="67"/>
        <v>0</v>
      </c>
      <c r="M290" s="16">
        <f t="shared" si="71"/>
        <v>2.1139232241644534</v>
      </c>
      <c r="N290" s="16">
        <f t="shared" si="68"/>
        <v>0.11080460510010832</v>
      </c>
      <c r="O290" s="16">
        <f t="shared" si="69"/>
        <v>0.11080460510010832</v>
      </c>
      <c r="P290" s="16">
        <f>'App MESURE'!T286</f>
        <v>0.14156136947517434</v>
      </c>
      <c r="Q290" s="84">
        <v>20.583958774193555</v>
      </c>
      <c r="R290" s="78">
        <f t="shared" si="63"/>
        <v>9.4597855482332974E-4</v>
      </c>
    </row>
    <row r="291" spans="1:18" s="1" customFormat="1" x14ac:dyDescent="0.2">
      <c r="A291" s="17">
        <v>41791</v>
      </c>
      <c r="B291" s="1">
        <f t="shared" si="73"/>
        <v>6</v>
      </c>
      <c r="C291" s="47"/>
      <c r="D291" s="47"/>
      <c r="E291" s="47">
        <v>2.6190476189999998</v>
      </c>
      <c r="F291" s="51">
        <v>2.2999999999999998</v>
      </c>
      <c r="G291" s="16">
        <f t="shared" si="64"/>
        <v>0</v>
      </c>
      <c r="H291" s="16">
        <f t="shared" si="65"/>
        <v>2.2999999999999998</v>
      </c>
      <c r="I291" s="23">
        <f t="shared" si="70"/>
        <v>2.3142380963907057</v>
      </c>
      <c r="J291" s="16">
        <f t="shared" si="72"/>
        <v>2.3139537645027972</v>
      </c>
      <c r="K291" s="16">
        <f t="shared" si="66"/>
        <v>2.8433188790844E-4</v>
      </c>
      <c r="L291" s="16">
        <f t="shared" si="67"/>
        <v>0</v>
      </c>
      <c r="M291" s="16">
        <f t="shared" si="71"/>
        <v>2.0031186190643453</v>
      </c>
      <c r="N291" s="16">
        <f t="shared" si="68"/>
        <v>0.10499660773717487</v>
      </c>
      <c r="O291" s="16">
        <f t="shared" si="69"/>
        <v>0.10499660773717487</v>
      </c>
      <c r="P291" s="16">
        <f>'App MESURE'!T287</f>
        <v>0</v>
      </c>
      <c r="Q291" s="84">
        <v>20.804887900000001</v>
      </c>
      <c r="R291" s="78">
        <f t="shared" si="63"/>
        <v>1.1024287636314169E-2</v>
      </c>
    </row>
    <row r="292" spans="1:18" s="1" customFormat="1" x14ac:dyDescent="0.2">
      <c r="A292" s="17">
        <v>41821</v>
      </c>
      <c r="B292" s="1">
        <f t="shared" si="73"/>
        <v>7</v>
      </c>
      <c r="C292" s="47"/>
      <c r="D292" s="47"/>
      <c r="E292" s="47">
        <v>0.96666666700000003</v>
      </c>
      <c r="F292" s="51">
        <v>1.0533333330000001</v>
      </c>
      <c r="G292" s="16">
        <f t="shared" si="64"/>
        <v>0</v>
      </c>
      <c r="H292" s="16">
        <f t="shared" si="65"/>
        <v>1.0533333330000001</v>
      </c>
      <c r="I292" s="23">
        <f t="shared" si="70"/>
        <v>1.0536176648879085</v>
      </c>
      <c r="J292" s="16">
        <f t="shared" si="72"/>
        <v>1.0535967591428703</v>
      </c>
      <c r="K292" s="16">
        <f t="shared" si="66"/>
        <v>2.0905745038213297E-5</v>
      </c>
      <c r="L292" s="16">
        <f t="shared" si="67"/>
        <v>0</v>
      </c>
      <c r="M292" s="16">
        <f t="shared" si="71"/>
        <v>1.8981220113271704</v>
      </c>
      <c r="N292" s="16">
        <f t="shared" si="68"/>
        <v>9.9493045675800987E-2</v>
      </c>
      <c r="O292" s="16">
        <f t="shared" si="69"/>
        <v>9.9493045675800987E-2</v>
      </c>
      <c r="P292" s="16">
        <f>'App MESURE'!T288</f>
        <v>5.2430136842657165E-3</v>
      </c>
      <c r="Q292" s="84">
        <v>22.572169129032257</v>
      </c>
      <c r="R292" s="78">
        <f t="shared" si="63"/>
        <v>8.8830685304054219E-3</v>
      </c>
    </row>
    <row r="293" spans="1:18" s="1" customFormat="1" ht="13.5" thickBot="1" x14ac:dyDescent="0.25">
      <c r="A293" s="17">
        <v>41852</v>
      </c>
      <c r="B293" s="4">
        <f t="shared" si="73"/>
        <v>8</v>
      </c>
      <c r="C293" s="48"/>
      <c r="D293" s="48"/>
      <c r="E293" s="48">
        <v>0.485714286</v>
      </c>
      <c r="F293" s="58">
        <v>0.453333333</v>
      </c>
      <c r="G293" s="25">
        <f t="shared" si="64"/>
        <v>0</v>
      </c>
      <c r="H293" s="25">
        <f t="shared" si="65"/>
        <v>0.453333333</v>
      </c>
      <c r="I293" s="24">
        <f t="shared" si="70"/>
        <v>0.45335423874503822</v>
      </c>
      <c r="J293" s="25">
        <f t="shared" si="72"/>
        <v>0.45335291417947082</v>
      </c>
      <c r="K293" s="25">
        <f t="shared" si="66"/>
        <v>1.3245655673954637E-6</v>
      </c>
      <c r="L293" s="25">
        <f t="shared" si="67"/>
        <v>0</v>
      </c>
      <c r="M293" s="25">
        <f t="shared" si="71"/>
        <v>1.7986289656513694</v>
      </c>
      <c r="N293" s="25">
        <f t="shared" si="68"/>
        <v>9.4277961461627785E-2</v>
      </c>
      <c r="O293" s="25">
        <f t="shared" si="69"/>
        <v>9.4277961461627785E-2</v>
      </c>
      <c r="P293" s="25">
        <f>'App MESURE'!T289</f>
        <v>0</v>
      </c>
      <c r="Q293" s="85">
        <v>24.203046225806453</v>
      </c>
      <c r="R293" s="79">
        <f t="shared" si="63"/>
        <v>8.8883340173601735E-3</v>
      </c>
    </row>
    <row r="294" spans="1:18" s="1" customFormat="1" x14ac:dyDescent="0.2">
      <c r="A294" s="17">
        <v>41883</v>
      </c>
      <c r="B294" s="1">
        <f t="shared" si="73"/>
        <v>9</v>
      </c>
      <c r="C294" s="47"/>
      <c r="D294" s="47"/>
      <c r="E294" s="47">
        <v>27.14285714</v>
      </c>
      <c r="F294" s="51">
        <v>26.78</v>
      </c>
      <c r="G294" s="16">
        <f t="shared" si="64"/>
        <v>0</v>
      </c>
      <c r="H294" s="16">
        <f t="shared" si="65"/>
        <v>26.78</v>
      </c>
      <c r="I294" s="23">
        <f t="shared" si="70"/>
        <v>26.780001324565568</v>
      </c>
      <c r="J294" s="16">
        <f t="shared" si="72"/>
        <v>26.41280580106471</v>
      </c>
      <c r="K294" s="16">
        <f t="shared" si="66"/>
        <v>0.36719552350085749</v>
      </c>
      <c r="L294" s="16">
        <f t="shared" si="67"/>
        <v>0</v>
      </c>
      <c r="M294" s="16">
        <f t="shared" si="71"/>
        <v>1.7043510041897416</v>
      </c>
      <c r="N294" s="16">
        <f t="shared" si="68"/>
        <v>8.9336234075323137E-2</v>
      </c>
      <c r="O294" s="16">
        <f t="shared" si="69"/>
        <v>8.9336234075323137E-2</v>
      </c>
      <c r="P294" s="16">
        <f>'App MESURE'!T290</f>
        <v>4.5614219053111729</v>
      </c>
      <c r="Q294" s="84">
        <v>21.948063233333333</v>
      </c>
      <c r="R294" s="78">
        <f t="shared" si="63"/>
        <v>19.999550250873003</v>
      </c>
    </row>
    <row r="295" spans="1:18" s="1" customFormat="1" x14ac:dyDescent="0.2">
      <c r="A295" s="17">
        <v>41913</v>
      </c>
      <c r="B295" s="1">
        <f t="shared" si="73"/>
        <v>10</v>
      </c>
      <c r="C295" s="47"/>
      <c r="D295" s="47"/>
      <c r="E295" s="47">
        <v>4.3309523810000004</v>
      </c>
      <c r="F295" s="51">
        <v>3.96</v>
      </c>
      <c r="G295" s="16">
        <f t="shared" si="64"/>
        <v>0</v>
      </c>
      <c r="H295" s="16">
        <f t="shared" si="65"/>
        <v>3.96</v>
      </c>
      <c r="I295" s="23">
        <f t="shared" si="70"/>
        <v>4.3271955235008575</v>
      </c>
      <c r="J295" s="16">
        <f t="shared" si="72"/>
        <v>4.3256107759207891</v>
      </c>
      <c r="K295" s="16">
        <f t="shared" si="66"/>
        <v>1.5847475800683242E-3</v>
      </c>
      <c r="L295" s="16">
        <f t="shared" si="67"/>
        <v>0</v>
      </c>
      <c r="M295" s="16">
        <f t="shared" si="71"/>
        <v>1.6150147701144184</v>
      </c>
      <c r="N295" s="16">
        <f t="shared" si="68"/>
        <v>8.4653535089526416E-2</v>
      </c>
      <c r="O295" s="16">
        <f t="shared" si="69"/>
        <v>8.4653535089526416E-2</v>
      </c>
      <c r="P295" s="16">
        <f>'App MESURE'!T291</f>
        <v>7.3402191579720028E-2</v>
      </c>
      <c r="Q295" s="84">
        <v>21.929979903225803</v>
      </c>
      <c r="R295" s="78">
        <f t="shared" si="63"/>
        <v>1.2659273077566234E-4</v>
      </c>
    </row>
    <row r="296" spans="1:18" s="1" customFormat="1" x14ac:dyDescent="0.2">
      <c r="A296" s="17">
        <v>41944</v>
      </c>
      <c r="B296" s="1">
        <f t="shared" si="73"/>
        <v>11</v>
      </c>
      <c r="C296" s="47"/>
      <c r="D296" s="47"/>
      <c r="E296" s="47">
        <v>163.047619</v>
      </c>
      <c r="F296" s="51">
        <v>171.81333330000001</v>
      </c>
      <c r="G296" s="16">
        <f t="shared" si="64"/>
        <v>2.2936389502960997</v>
      </c>
      <c r="H296" s="16">
        <f t="shared" si="65"/>
        <v>169.51969434970391</v>
      </c>
      <c r="I296" s="23">
        <f t="shared" si="70"/>
        <v>169.52127909728398</v>
      </c>
      <c r="J296" s="16">
        <f t="shared" si="72"/>
        <v>86.426101820578126</v>
      </c>
      <c r="K296" s="16">
        <f t="shared" si="66"/>
        <v>83.095177276705854</v>
      </c>
      <c r="L296" s="16">
        <f t="shared" si="67"/>
        <v>2.7324721370738851</v>
      </c>
      <c r="M296" s="16">
        <f t="shared" si="71"/>
        <v>4.2628333720987763</v>
      </c>
      <c r="N296" s="16">
        <f t="shared" si="68"/>
        <v>0.22344310474646739</v>
      </c>
      <c r="O296" s="16">
        <f t="shared" si="69"/>
        <v>2.5170820550425672</v>
      </c>
      <c r="P296" s="16">
        <f>'App MESURE'!T292</f>
        <v>7.1357416242856395</v>
      </c>
      <c r="Q296" s="84">
        <v>15.349560483333333</v>
      </c>
      <c r="R296" s="78">
        <f t="shared" si="63"/>
        <v>21.332016216560604</v>
      </c>
    </row>
    <row r="297" spans="1:18" s="1" customFormat="1" x14ac:dyDescent="0.2">
      <c r="A297" s="17">
        <v>41974</v>
      </c>
      <c r="B297" s="1">
        <f t="shared" si="73"/>
        <v>12</v>
      </c>
      <c r="C297" s="47"/>
      <c r="D297" s="47"/>
      <c r="E297" s="47">
        <v>57.038095239999997</v>
      </c>
      <c r="F297" s="51">
        <v>47.213333329999998</v>
      </c>
      <c r="G297" s="16">
        <f t="shared" si="64"/>
        <v>0</v>
      </c>
      <c r="H297" s="16">
        <f t="shared" si="65"/>
        <v>47.213333329999998</v>
      </c>
      <c r="I297" s="23">
        <f t="shared" si="70"/>
        <v>127.57603846963197</v>
      </c>
      <c r="J297" s="16">
        <f t="shared" si="72"/>
        <v>65.570906166032941</v>
      </c>
      <c r="K297" s="16">
        <f t="shared" si="66"/>
        <v>62.005132303599026</v>
      </c>
      <c r="L297" s="16">
        <f t="shared" si="67"/>
        <v>1.8723747916053868</v>
      </c>
      <c r="M297" s="16">
        <f t="shared" si="71"/>
        <v>5.9117650589576964</v>
      </c>
      <c r="N297" s="16">
        <f t="shared" si="68"/>
        <v>0.30987444828387306</v>
      </c>
      <c r="O297" s="16">
        <f t="shared" si="69"/>
        <v>0.30987444828387306</v>
      </c>
      <c r="P297" s="16">
        <f>'App MESURE'!T293</f>
        <v>7.3402191579720028E-2</v>
      </c>
      <c r="Q297" s="84">
        <v>11.371939403225804</v>
      </c>
      <c r="R297" s="78">
        <f t="shared" si="63"/>
        <v>5.5919128190754848E-2</v>
      </c>
    </row>
    <row r="298" spans="1:18" s="1" customFormat="1" x14ac:dyDescent="0.2">
      <c r="A298" s="17">
        <v>42005</v>
      </c>
      <c r="B298" s="1">
        <f t="shared" si="73"/>
        <v>1</v>
      </c>
      <c r="C298" s="47"/>
      <c r="D298" s="47"/>
      <c r="E298" s="47">
        <v>62.952380949999998</v>
      </c>
      <c r="F298" s="51">
        <v>48.40666667</v>
      </c>
      <c r="G298" s="16">
        <f t="shared" si="64"/>
        <v>0</v>
      </c>
      <c r="H298" s="16">
        <f t="shared" si="65"/>
        <v>48.40666667</v>
      </c>
      <c r="I298" s="23">
        <f t="shared" si="70"/>
        <v>108.53942418199364</v>
      </c>
      <c r="J298" s="16">
        <f t="shared" si="72"/>
        <v>59.918808591363472</v>
      </c>
      <c r="K298" s="16">
        <f t="shared" si="66"/>
        <v>48.620615590630166</v>
      </c>
      <c r="L298" s="16">
        <f t="shared" si="67"/>
        <v>1.3265254437314069</v>
      </c>
      <c r="M298" s="16">
        <f t="shared" si="71"/>
        <v>6.9284160544052309</v>
      </c>
      <c r="N298" s="16">
        <f t="shared" si="68"/>
        <v>0.36316380656684566</v>
      </c>
      <c r="O298" s="16">
        <f t="shared" si="69"/>
        <v>0.36316380656684566</v>
      </c>
      <c r="P298" s="16">
        <f>'App MESURE'!T294</f>
        <v>1.8298117758087349</v>
      </c>
      <c r="Q298" s="84">
        <v>10.45276562903226</v>
      </c>
      <c r="R298" s="78">
        <f t="shared" si="63"/>
        <v>2.1510562656813574</v>
      </c>
    </row>
    <row r="299" spans="1:18" s="1" customFormat="1" x14ac:dyDescent="0.2">
      <c r="A299" s="17">
        <v>42036</v>
      </c>
      <c r="B299" s="1">
        <f t="shared" si="73"/>
        <v>2</v>
      </c>
      <c r="C299" s="47"/>
      <c r="D299" s="47"/>
      <c r="E299" s="47">
        <v>26.519047619999998</v>
      </c>
      <c r="F299" s="51">
        <v>19.313333329999999</v>
      </c>
      <c r="G299" s="16">
        <f t="shared" si="64"/>
        <v>0</v>
      </c>
      <c r="H299" s="16">
        <f t="shared" si="65"/>
        <v>19.313333329999999</v>
      </c>
      <c r="I299" s="23">
        <f t="shared" si="70"/>
        <v>66.607423476898759</v>
      </c>
      <c r="J299" s="16">
        <f t="shared" si="72"/>
        <v>47.507425479599753</v>
      </c>
      <c r="K299" s="16">
        <f t="shared" si="66"/>
        <v>19.099997997299006</v>
      </c>
      <c r="L299" s="16">
        <f t="shared" si="67"/>
        <v>0.12261123392332636</v>
      </c>
      <c r="M299" s="16">
        <f t="shared" si="71"/>
        <v>6.6878634817617115</v>
      </c>
      <c r="N299" s="16">
        <f t="shared" si="68"/>
        <v>0.35055486575343664</v>
      </c>
      <c r="O299" s="16">
        <f t="shared" si="69"/>
        <v>0.35055486575343664</v>
      </c>
      <c r="P299" s="16">
        <f>'App MESURE'!T295</f>
        <v>0.91752739474650025</v>
      </c>
      <c r="Q299" s="84">
        <v>9.5756945035714285</v>
      </c>
      <c r="R299" s="78">
        <f t="shared" si="63"/>
        <v>0.32145784863279037</v>
      </c>
    </row>
    <row r="300" spans="1:18" s="1" customFormat="1" x14ac:dyDescent="0.2">
      <c r="A300" s="17">
        <v>42064</v>
      </c>
      <c r="B300" s="1">
        <f t="shared" si="73"/>
        <v>3</v>
      </c>
      <c r="C300" s="47"/>
      <c r="D300" s="47"/>
      <c r="E300" s="47">
        <v>56.745238100000002</v>
      </c>
      <c r="F300" s="51">
        <v>56.686666670000001</v>
      </c>
      <c r="G300" s="16">
        <f t="shared" si="64"/>
        <v>0</v>
      </c>
      <c r="H300" s="16">
        <f t="shared" si="65"/>
        <v>56.686666670000001</v>
      </c>
      <c r="I300" s="23">
        <f t="shared" si="70"/>
        <v>75.664053433375685</v>
      </c>
      <c r="J300" s="16">
        <f t="shared" si="72"/>
        <v>58.355311910769046</v>
      </c>
      <c r="K300" s="16">
        <f t="shared" si="66"/>
        <v>17.308741522606638</v>
      </c>
      <c r="L300" s="16">
        <f t="shared" si="67"/>
        <v>4.9559946412998754E-2</v>
      </c>
      <c r="M300" s="16">
        <f t="shared" si="71"/>
        <v>6.3868685624212738</v>
      </c>
      <c r="N300" s="16">
        <f t="shared" si="68"/>
        <v>0.33477774443067021</v>
      </c>
      <c r="O300" s="16">
        <f t="shared" si="69"/>
        <v>0.33477774443067021</v>
      </c>
      <c r="P300" s="16">
        <f>'App MESURE'!T296</f>
        <v>1.1954071200125833</v>
      </c>
      <c r="Q300" s="84">
        <v>14.031966758064517</v>
      </c>
      <c r="R300" s="78">
        <f t="shared" si="63"/>
        <v>0.7406829221145137</v>
      </c>
    </row>
    <row r="301" spans="1:18" s="1" customFormat="1" x14ac:dyDescent="0.2">
      <c r="A301" s="17">
        <v>42095</v>
      </c>
      <c r="B301" s="1">
        <f t="shared" si="73"/>
        <v>4</v>
      </c>
      <c r="C301" s="47"/>
      <c r="D301" s="47"/>
      <c r="E301" s="47">
        <v>20.783333330000001</v>
      </c>
      <c r="F301" s="51">
        <v>21.006666670000001</v>
      </c>
      <c r="G301" s="16">
        <f t="shared" si="64"/>
        <v>0</v>
      </c>
      <c r="H301" s="16">
        <f t="shared" si="65"/>
        <v>21.006666670000001</v>
      </c>
      <c r="I301" s="23">
        <f t="shared" si="70"/>
        <v>38.265848246193642</v>
      </c>
      <c r="J301" s="16">
        <f t="shared" si="72"/>
        <v>36.133513789028278</v>
      </c>
      <c r="K301" s="16">
        <f t="shared" si="66"/>
        <v>2.1323344571653635</v>
      </c>
      <c r="L301" s="16">
        <f t="shared" si="67"/>
        <v>0</v>
      </c>
      <c r="M301" s="16">
        <f t="shared" si="71"/>
        <v>6.0520908179906039</v>
      </c>
      <c r="N301" s="16">
        <f t="shared" si="68"/>
        <v>0.31722984328463527</v>
      </c>
      <c r="O301" s="16">
        <f t="shared" si="69"/>
        <v>0.31722984328463527</v>
      </c>
      <c r="P301" s="16">
        <f>'App MESURE'!T297</f>
        <v>0.31458082105594298</v>
      </c>
      <c r="Q301" s="84">
        <v>16.615056333333335</v>
      </c>
      <c r="R301" s="78">
        <f t="shared" si="63"/>
        <v>7.017318768105858E-6</v>
      </c>
    </row>
    <row r="302" spans="1:18" s="1" customFormat="1" x14ac:dyDescent="0.2">
      <c r="A302" s="17">
        <v>42125</v>
      </c>
      <c r="B302" s="1">
        <f t="shared" si="73"/>
        <v>5</v>
      </c>
      <c r="C302" s="47"/>
      <c r="D302" s="47"/>
      <c r="E302" s="47">
        <v>33.8952381</v>
      </c>
      <c r="F302" s="51">
        <v>42.106666670000003</v>
      </c>
      <c r="G302" s="16">
        <f t="shared" si="64"/>
        <v>0</v>
      </c>
      <c r="H302" s="16">
        <f t="shared" si="65"/>
        <v>42.106666670000003</v>
      </c>
      <c r="I302" s="23">
        <f t="shared" si="70"/>
        <v>44.239001127165366</v>
      </c>
      <c r="J302" s="16">
        <f t="shared" si="72"/>
        <v>42.520664570175477</v>
      </c>
      <c r="K302" s="16">
        <f t="shared" si="66"/>
        <v>1.7183365569898896</v>
      </c>
      <c r="L302" s="16">
        <f t="shared" si="67"/>
        <v>0</v>
      </c>
      <c r="M302" s="16">
        <f t="shared" si="71"/>
        <v>5.7348609747059687</v>
      </c>
      <c r="N302" s="16">
        <f t="shared" si="68"/>
        <v>0.30060174293107733</v>
      </c>
      <c r="O302" s="16">
        <f t="shared" si="69"/>
        <v>0.30060174293107733</v>
      </c>
      <c r="P302" s="16">
        <f>'App MESURE'!T298</f>
        <v>0.30933780737167726</v>
      </c>
      <c r="Q302" s="84">
        <v>21.408529000000001</v>
      </c>
      <c r="R302" s="78">
        <f t="shared" si="63"/>
        <v>7.6318821910314626E-5</v>
      </c>
    </row>
    <row r="303" spans="1:18" s="1" customFormat="1" x14ac:dyDescent="0.2">
      <c r="A303" s="17">
        <v>42156</v>
      </c>
      <c r="B303" s="1">
        <f t="shared" si="73"/>
        <v>6</v>
      </c>
      <c r="C303" s="47"/>
      <c r="D303" s="47"/>
      <c r="E303" s="47">
        <v>4.8666666669999996</v>
      </c>
      <c r="F303" s="51">
        <v>7.4533333329999998</v>
      </c>
      <c r="G303" s="16">
        <f t="shared" si="64"/>
        <v>0</v>
      </c>
      <c r="H303" s="16">
        <f t="shared" si="65"/>
        <v>7.4533333329999998</v>
      </c>
      <c r="I303" s="23">
        <f t="shared" si="70"/>
        <v>9.1716698899898894</v>
      </c>
      <c r="J303" s="16">
        <f t="shared" si="72"/>
        <v>9.1578464573294998</v>
      </c>
      <c r="K303" s="16">
        <f t="shared" si="66"/>
        <v>1.3823432660389656E-2</v>
      </c>
      <c r="L303" s="16">
        <f t="shared" si="67"/>
        <v>0</v>
      </c>
      <c r="M303" s="16">
        <f t="shared" si="71"/>
        <v>5.4342592317748917</v>
      </c>
      <c r="N303" s="16">
        <f t="shared" si="68"/>
        <v>0.28484523056717748</v>
      </c>
      <c r="O303" s="16">
        <f t="shared" si="69"/>
        <v>0.28484523056717748</v>
      </c>
      <c r="P303" s="16">
        <f>'App MESURE'!T299</f>
        <v>0.12583232842237718</v>
      </c>
      <c r="Q303" s="84">
        <v>22.539104233333333</v>
      </c>
      <c r="R303" s="78">
        <f t="shared" si="63"/>
        <v>2.5285103048511833E-2</v>
      </c>
    </row>
    <row r="304" spans="1:18" s="1" customFormat="1" x14ac:dyDescent="0.2">
      <c r="A304" s="17">
        <v>42186</v>
      </c>
      <c r="B304" s="1">
        <f t="shared" si="73"/>
        <v>7</v>
      </c>
      <c r="C304" s="47"/>
      <c r="D304" s="47"/>
      <c r="E304" s="47">
        <v>4.4785714289999996</v>
      </c>
      <c r="F304" s="51">
        <v>9.8866666670000001</v>
      </c>
      <c r="G304" s="16">
        <f t="shared" si="64"/>
        <v>0</v>
      </c>
      <c r="H304" s="16">
        <f t="shared" si="65"/>
        <v>9.8866666670000001</v>
      </c>
      <c r="I304" s="23">
        <f t="shared" si="70"/>
        <v>9.9004900996603897</v>
      </c>
      <c r="J304" s="16">
        <f t="shared" si="72"/>
        <v>9.8904300705722559</v>
      </c>
      <c r="K304" s="16">
        <f t="shared" si="66"/>
        <v>1.0060029088133859E-2</v>
      </c>
      <c r="L304" s="16">
        <f t="shared" si="67"/>
        <v>0</v>
      </c>
      <c r="M304" s="16">
        <f t="shared" si="71"/>
        <v>5.1494140012077141</v>
      </c>
      <c r="N304" s="16">
        <f t="shared" si="68"/>
        <v>0.26991462053988063</v>
      </c>
      <c r="O304" s="16">
        <f t="shared" si="69"/>
        <v>0.26991462053988063</v>
      </c>
      <c r="P304" s="16">
        <f>'App MESURE'!T300</f>
        <v>0.22020657473916011</v>
      </c>
      <c r="Q304" s="84">
        <v>26.466029967741935</v>
      </c>
      <c r="R304" s="78">
        <f t="shared" si="63"/>
        <v>2.4708898173265294E-3</v>
      </c>
    </row>
    <row r="305" spans="1:18" s="1" customFormat="1" ht="13.5" thickBot="1" x14ac:dyDescent="0.25">
      <c r="A305" s="17">
        <v>42217</v>
      </c>
      <c r="B305" s="4">
        <f t="shared" si="73"/>
        <v>8</v>
      </c>
      <c r="C305" s="48"/>
      <c r="D305" s="48"/>
      <c r="E305" s="48">
        <v>8.4285714289999998</v>
      </c>
      <c r="F305" s="58">
        <v>10.606666669999999</v>
      </c>
      <c r="G305" s="25">
        <f t="shared" si="64"/>
        <v>0</v>
      </c>
      <c r="H305" s="25">
        <f t="shared" si="65"/>
        <v>10.606666669999999</v>
      </c>
      <c r="I305" s="24">
        <f t="shared" si="70"/>
        <v>10.616726699088133</v>
      </c>
      <c r="J305" s="25">
        <f t="shared" si="72"/>
        <v>10.600285742750945</v>
      </c>
      <c r="K305" s="25">
        <f t="shared" si="66"/>
        <v>1.6440956337188339E-2</v>
      </c>
      <c r="L305" s="25">
        <f t="shared" si="67"/>
        <v>0</v>
      </c>
      <c r="M305" s="25">
        <f t="shared" si="71"/>
        <v>4.8794993806678333</v>
      </c>
      <c r="N305" s="25">
        <f t="shared" si="68"/>
        <v>0.25576662188137289</v>
      </c>
      <c r="O305" s="25">
        <f t="shared" si="69"/>
        <v>0.25576662188137289</v>
      </c>
      <c r="P305" s="25">
        <f>'App MESURE'!T301</f>
        <v>0.23593561579195721</v>
      </c>
      <c r="Q305" s="85">
        <v>24.430340290322576</v>
      </c>
      <c r="R305" s="79">
        <f t="shared" si="63"/>
        <v>3.9326880251844184E-4</v>
      </c>
    </row>
    <row r="306" spans="1:18" s="1" customFormat="1" x14ac:dyDescent="0.2">
      <c r="A306" s="17">
        <v>42248</v>
      </c>
      <c r="B306" s="1">
        <f t="shared" si="73"/>
        <v>9</v>
      </c>
      <c r="C306" s="47"/>
      <c r="D306" s="47"/>
      <c r="E306" s="47">
        <v>7.8</v>
      </c>
      <c r="F306" s="51">
        <v>10.09333333</v>
      </c>
      <c r="G306" s="16">
        <f t="shared" si="64"/>
        <v>0</v>
      </c>
      <c r="H306" s="16">
        <f t="shared" si="65"/>
        <v>10.09333333</v>
      </c>
      <c r="I306" s="23">
        <f t="shared" si="70"/>
        <v>10.109774286337188</v>
      </c>
      <c r="J306" s="16">
        <f t="shared" si="72"/>
        <v>10.087505409639792</v>
      </c>
      <c r="K306" s="16">
        <f t="shared" si="66"/>
        <v>2.2268876697395967E-2</v>
      </c>
      <c r="L306" s="16">
        <f t="shared" si="67"/>
        <v>0</v>
      </c>
      <c r="M306" s="16">
        <f t="shared" si="71"/>
        <v>4.6237327587864607</v>
      </c>
      <c r="N306" s="16">
        <f t="shared" si="68"/>
        <v>0.24236021278789416</v>
      </c>
      <c r="O306" s="16">
        <f t="shared" si="69"/>
        <v>0.24236021278789416</v>
      </c>
      <c r="P306" s="16">
        <f>'App MESURE'!T302</f>
        <v>0.65013369684894873</v>
      </c>
      <c r="Q306" s="84">
        <v>21.224167900000001</v>
      </c>
      <c r="R306" s="78">
        <f t="shared" si="63"/>
        <v>0.16627921430329112</v>
      </c>
    </row>
    <row r="307" spans="1:18" s="1" customFormat="1" x14ac:dyDescent="0.2">
      <c r="A307" s="17">
        <v>42278</v>
      </c>
      <c r="B307" s="1">
        <f t="shared" si="73"/>
        <v>10</v>
      </c>
      <c r="C307" s="47"/>
      <c r="D307" s="47"/>
      <c r="E307" s="47">
        <v>41.423809519999999</v>
      </c>
      <c r="F307" s="51">
        <v>29.193333330000002</v>
      </c>
      <c r="G307" s="16">
        <f t="shared" si="64"/>
        <v>0</v>
      </c>
      <c r="H307" s="16">
        <f t="shared" si="65"/>
        <v>29.193333330000002</v>
      </c>
      <c r="I307" s="23">
        <f t="shared" si="70"/>
        <v>29.215602206697397</v>
      </c>
      <c r="J307" s="16">
        <f t="shared" si="72"/>
        <v>28.593278267973997</v>
      </c>
      <c r="K307" s="16">
        <f t="shared" si="66"/>
        <v>0.62232393872340097</v>
      </c>
      <c r="L307" s="16">
        <f t="shared" si="67"/>
        <v>0</v>
      </c>
      <c r="M307" s="16">
        <f t="shared" si="71"/>
        <v>4.3813725459985662</v>
      </c>
      <c r="N307" s="16">
        <f t="shared" si="68"/>
        <v>0.22965652167794129</v>
      </c>
      <c r="O307" s="16">
        <f t="shared" si="69"/>
        <v>0.22965652167794129</v>
      </c>
      <c r="P307" s="16">
        <f>'App MESURE'!T303</f>
        <v>0.39846904000419442</v>
      </c>
      <c r="Q307" s="84">
        <v>19.983198548387104</v>
      </c>
      <c r="R307" s="78">
        <f t="shared" si="63"/>
        <v>2.849766634365155E-2</v>
      </c>
    </row>
    <row r="308" spans="1:18" s="1" customFormat="1" x14ac:dyDescent="0.2">
      <c r="A308" s="17">
        <v>42309</v>
      </c>
      <c r="B308" s="1">
        <f t="shared" si="73"/>
        <v>11</v>
      </c>
      <c r="C308" s="47"/>
      <c r="D308" s="47"/>
      <c r="E308" s="47">
        <v>20.55238095</v>
      </c>
      <c r="F308" s="51">
        <v>22.92</v>
      </c>
      <c r="G308" s="16">
        <f t="shared" si="64"/>
        <v>0</v>
      </c>
      <c r="H308" s="16">
        <f t="shared" si="65"/>
        <v>22.92</v>
      </c>
      <c r="I308" s="23">
        <f t="shared" si="70"/>
        <v>23.542323938723403</v>
      </c>
      <c r="J308" s="16">
        <f t="shared" si="72"/>
        <v>22.916753872934404</v>
      </c>
      <c r="K308" s="16">
        <f t="shared" si="66"/>
        <v>0.62557006578899887</v>
      </c>
      <c r="L308" s="16">
        <f t="shared" si="67"/>
        <v>0</v>
      </c>
      <c r="M308" s="16">
        <f t="shared" si="71"/>
        <v>4.151716024320625</v>
      </c>
      <c r="N308" s="16">
        <f t="shared" si="68"/>
        <v>0.21761871448499231</v>
      </c>
      <c r="O308" s="16">
        <f t="shared" si="69"/>
        <v>0.21761871448499231</v>
      </c>
      <c r="P308" s="16">
        <f>'App MESURE'!T304</f>
        <v>0.3198238347402087</v>
      </c>
      <c r="Q308" s="84">
        <v>15.294233133333336</v>
      </c>
      <c r="R308" s="78">
        <f t="shared" si="63"/>
        <v>1.0445886606383244E-2</v>
      </c>
    </row>
    <row r="309" spans="1:18" s="1" customFormat="1" x14ac:dyDescent="0.2">
      <c r="A309" s="17">
        <v>42339</v>
      </c>
      <c r="B309" s="1">
        <f t="shared" si="73"/>
        <v>12</v>
      </c>
      <c r="C309" s="47"/>
      <c r="D309" s="47"/>
      <c r="E309" s="47">
        <v>4.7619047999999997E-2</v>
      </c>
      <c r="F309" s="51">
        <v>6.6666670000000003E-3</v>
      </c>
      <c r="G309" s="16">
        <f t="shared" si="64"/>
        <v>0</v>
      </c>
      <c r="H309" s="16">
        <f t="shared" si="65"/>
        <v>6.6666670000000003E-3</v>
      </c>
      <c r="I309" s="23">
        <f t="shared" si="70"/>
        <v>0.63223673278899883</v>
      </c>
      <c r="J309" s="16">
        <f t="shared" si="72"/>
        <v>0.63222285809391665</v>
      </c>
      <c r="K309" s="16">
        <f t="shared" si="66"/>
        <v>1.3874695082183308E-5</v>
      </c>
      <c r="L309" s="16">
        <f t="shared" si="67"/>
        <v>0</v>
      </c>
      <c r="M309" s="16">
        <f t="shared" si="71"/>
        <v>3.9340973098356327</v>
      </c>
      <c r="N309" s="16">
        <f t="shared" si="68"/>
        <v>0.20621188785795919</v>
      </c>
      <c r="O309" s="16">
        <f t="shared" si="69"/>
        <v>0.20621188785795919</v>
      </c>
      <c r="P309" s="16">
        <f>'App MESURE'!T305</f>
        <v>0.1310753421066429</v>
      </c>
      <c r="Q309" s="84">
        <v>14.611333016129031</v>
      </c>
      <c r="R309" s="78">
        <f t="shared" si="63"/>
        <v>5.6455005074396453E-3</v>
      </c>
    </row>
    <row r="310" spans="1:18" s="1" customFormat="1" x14ac:dyDescent="0.2">
      <c r="A310" s="17">
        <v>42370</v>
      </c>
      <c r="B310" s="1">
        <f t="shared" si="73"/>
        <v>1</v>
      </c>
      <c r="C310" s="47"/>
      <c r="D310" s="47"/>
      <c r="E310" s="47">
        <v>14.84047619</v>
      </c>
      <c r="F310" s="51">
        <v>14.133333329999999</v>
      </c>
      <c r="G310" s="16">
        <f t="shared" si="64"/>
        <v>0</v>
      </c>
      <c r="H310" s="16">
        <f t="shared" si="65"/>
        <v>14.133333329999999</v>
      </c>
      <c r="I310" s="23">
        <f t="shared" si="70"/>
        <v>14.133347204695081</v>
      </c>
      <c r="J310" s="16">
        <f t="shared" si="72"/>
        <v>13.958856212390714</v>
      </c>
      <c r="K310" s="16">
        <f t="shared" si="66"/>
        <v>0.17449099230436715</v>
      </c>
      <c r="L310" s="16">
        <f t="shared" si="67"/>
        <v>0</v>
      </c>
      <c r="M310" s="16">
        <f t="shared" si="71"/>
        <v>3.7278854219776734</v>
      </c>
      <c r="N310" s="16">
        <f t="shared" si="68"/>
        <v>0.1954029679597068</v>
      </c>
      <c r="O310" s="16">
        <f t="shared" si="69"/>
        <v>0.1954029679597068</v>
      </c>
      <c r="P310" s="16">
        <f>'App MESURE'!T306</f>
        <v>0.19399150631783149</v>
      </c>
      <c r="Q310" s="84">
        <v>13.620278741935481</v>
      </c>
      <c r="R310" s="78">
        <f t="shared" si="63"/>
        <v>1.9922239664853334E-6</v>
      </c>
    </row>
    <row r="311" spans="1:18" s="1" customFormat="1" x14ac:dyDescent="0.2">
      <c r="A311" s="17">
        <v>42401</v>
      </c>
      <c r="B311" s="1">
        <f t="shared" si="73"/>
        <v>2</v>
      </c>
      <c r="C311" s="47"/>
      <c r="D311" s="47"/>
      <c r="E311" s="47">
        <v>59.335714289999999</v>
      </c>
      <c r="F311" s="51">
        <v>53.90666667</v>
      </c>
      <c r="G311" s="16">
        <f t="shared" si="64"/>
        <v>0</v>
      </c>
      <c r="H311" s="16">
        <f t="shared" si="65"/>
        <v>53.90666667</v>
      </c>
      <c r="I311" s="23">
        <f t="shared" si="70"/>
        <v>54.081157662304363</v>
      </c>
      <c r="J311" s="16">
        <f t="shared" si="72"/>
        <v>45.065018354958923</v>
      </c>
      <c r="K311" s="16">
        <f t="shared" si="66"/>
        <v>9.0161393073454406</v>
      </c>
      <c r="L311" s="16">
        <f t="shared" si="67"/>
        <v>0</v>
      </c>
      <c r="M311" s="16">
        <f t="shared" si="71"/>
        <v>3.5324824540179667</v>
      </c>
      <c r="N311" s="16">
        <f t="shared" si="68"/>
        <v>0.18516061457020638</v>
      </c>
      <c r="O311" s="16">
        <f t="shared" si="69"/>
        <v>0.18516061457020638</v>
      </c>
      <c r="P311" s="16">
        <f>'App MESURE'!T307</f>
        <v>0.54003040947936876</v>
      </c>
      <c r="Q311" s="84">
        <v>12.320066244827592</v>
      </c>
      <c r="R311" s="78">
        <f t="shared" si="63"/>
        <v>0.12593257133887095</v>
      </c>
    </row>
    <row r="312" spans="1:18" s="1" customFormat="1" x14ac:dyDescent="0.2">
      <c r="A312" s="17">
        <v>42430</v>
      </c>
      <c r="B312" s="1">
        <f t="shared" si="73"/>
        <v>3</v>
      </c>
      <c r="C312" s="47"/>
      <c r="D312" s="47"/>
      <c r="E312" s="47">
        <v>38.992857139999998</v>
      </c>
      <c r="F312" s="51">
        <v>38.686666670000001</v>
      </c>
      <c r="G312" s="16">
        <f t="shared" si="64"/>
        <v>0</v>
      </c>
      <c r="H312" s="16">
        <f t="shared" si="65"/>
        <v>38.686666670000001</v>
      </c>
      <c r="I312" s="23">
        <f t="shared" si="70"/>
        <v>47.702805977345442</v>
      </c>
      <c r="J312" s="16">
        <f t="shared" si="72"/>
        <v>41.325386757142255</v>
      </c>
      <c r="K312" s="16">
        <f t="shared" si="66"/>
        <v>6.377419220203187</v>
      </c>
      <c r="L312" s="16">
        <f t="shared" si="67"/>
        <v>0</v>
      </c>
      <c r="M312" s="16">
        <f t="shared" si="71"/>
        <v>3.3473218394477602</v>
      </c>
      <c r="N312" s="16">
        <f t="shared" si="68"/>
        <v>0.17545513021627274</v>
      </c>
      <c r="O312" s="16">
        <f t="shared" si="69"/>
        <v>0.17545513021627274</v>
      </c>
      <c r="P312" s="16">
        <f>'App MESURE'!T308</f>
        <v>0.48760027263671157</v>
      </c>
      <c r="Q312" s="84">
        <v>12.537526854838712</v>
      </c>
      <c r="R312" s="78">
        <f t="shared" si="63"/>
        <v>9.7434589936676044E-2</v>
      </c>
    </row>
    <row r="313" spans="1:18" s="1" customFormat="1" x14ac:dyDescent="0.2">
      <c r="A313" s="17">
        <v>42461</v>
      </c>
      <c r="B313" s="1">
        <f t="shared" si="73"/>
        <v>4</v>
      </c>
      <c r="C313" s="47"/>
      <c r="D313" s="47"/>
      <c r="E313" s="47">
        <v>13.919047620000001</v>
      </c>
      <c r="F313" s="51">
        <v>11.96</v>
      </c>
      <c r="G313" s="16">
        <f t="shared" si="64"/>
        <v>0</v>
      </c>
      <c r="H313" s="16">
        <f t="shared" si="65"/>
        <v>11.96</v>
      </c>
      <c r="I313" s="23">
        <f t="shared" si="70"/>
        <v>18.337419220203188</v>
      </c>
      <c r="J313" s="16">
        <f t="shared" si="72"/>
        <v>18.050080690805814</v>
      </c>
      <c r="K313" s="16">
        <f t="shared" si="66"/>
        <v>0.28733852939737403</v>
      </c>
      <c r="L313" s="16">
        <f t="shared" si="67"/>
        <v>0</v>
      </c>
      <c r="M313" s="16">
        <f t="shared" si="71"/>
        <v>3.1718667092314874</v>
      </c>
      <c r="N313" s="16">
        <f t="shared" si="68"/>
        <v>0.16625837406440894</v>
      </c>
      <c r="O313" s="16">
        <f t="shared" si="69"/>
        <v>0.16625837406440894</v>
      </c>
      <c r="P313" s="16">
        <f>'App MESURE'!T309</f>
        <v>1.0486027368531433E-2</v>
      </c>
      <c r="Q313" s="84">
        <v>15.617826266666667</v>
      </c>
      <c r="R313" s="78">
        <f t="shared" si="63"/>
        <v>2.4265023995140658E-2</v>
      </c>
    </row>
    <row r="314" spans="1:18" s="1" customFormat="1" x14ac:dyDescent="0.2">
      <c r="A314" s="17">
        <v>42491</v>
      </c>
      <c r="B314" s="1">
        <f t="shared" si="73"/>
        <v>5</v>
      </c>
      <c r="C314" s="47"/>
      <c r="D314" s="47"/>
      <c r="E314" s="47">
        <v>53.659523810000003</v>
      </c>
      <c r="F314" s="51">
        <v>62.553333330000001</v>
      </c>
      <c r="G314" s="16">
        <f t="shared" si="64"/>
        <v>0.10843895089609903</v>
      </c>
      <c r="H314" s="16">
        <f t="shared" si="65"/>
        <v>62.4448943791039</v>
      </c>
      <c r="I314" s="23">
        <f t="shared" si="70"/>
        <v>62.732232908501274</v>
      </c>
      <c r="J314" s="16">
        <f t="shared" si="72"/>
        <v>56.357795112842219</v>
      </c>
      <c r="K314" s="16">
        <f t="shared" si="66"/>
        <v>6.3744377956590554</v>
      </c>
      <c r="L314" s="16">
        <f t="shared" si="67"/>
        <v>0</v>
      </c>
      <c r="M314" s="16">
        <f t="shared" si="71"/>
        <v>3.0056083351670786</v>
      </c>
      <c r="N314" s="16">
        <f t="shared" si="68"/>
        <v>0.1575436803270929</v>
      </c>
      <c r="O314" s="16">
        <f t="shared" si="69"/>
        <v>0.26598263122319193</v>
      </c>
      <c r="P314" s="16">
        <f>'App MESURE'!T310</f>
        <v>6.2916164211188591E-2</v>
      </c>
      <c r="Q314" s="84">
        <v>18.826141290322578</v>
      </c>
      <c r="R314" s="78">
        <f t="shared" si="63"/>
        <v>4.1235990024737039E-2</v>
      </c>
    </row>
    <row r="315" spans="1:18" s="1" customFormat="1" x14ac:dyDescent="0.2">
      <c r="A315" s="17">
        <v>42522</v>
      </c>
      <c r="B315" s="1">
        <f t="shared" si="73"/>
        <v>6</v>
      </c>
      <c r="C315" s="47"/>
      <c r="D315" s="47"/>
      <c r="E315" s="47">
        <v>2.5714285710000002</v>
      </c>
      <c r="F315" s="51">
        <v>1.993333333</v>
      </c>
      <c r="G315" s="16">
        <f t="shared" si="64"/>
        <v>0</v>
      </c>
      <c r="H315" s="16">
        <f t="shared" si="65"/>
        <v>1.993333333</v>
      </c>
      <c r="I315" s="23">
        <f t="shared" si="70"/>
        <v>8.3677711286590561</v>
      </c>
      <c r="J315" s="16">
        <f t="shared" si="72"/>
        <v>8.3571384657519694</v>
      </c>
      <c r="K315" s="16">
        <f t="shared" si="66"/>
        <v>1.0632662907086754E-2</v>
      </c>
      <c r="L315" s="16">
        <f t="shared" si="67"/>
        <v>0</v>
      </c>
      <c r="M315" s="16">
        <f t="shared" si="71"/>
        <v>2.8480646548399857</v>
      </c>
      <c r="N315" s="16">
        <f t="shared" si="68"/>
        <v>0.14928578094592634</v>
      </c>
      <c r="O315" s="16">
        <f t="shared" si="69"/>
        <v>0.14928578094592634</v>
      </c>
      <c r="P315" s="16">
        <f>'App MESURE'!T311</f>
        <v>0</v>
      </c>
      <c r="Q315" s="84">
        <v>22.451104766666667</v>
      </c>
      <c r="R315" s="78">
        <f t="shared" si="63"/>
        <v>2.2286244392635105E-2</v>
      </c>
    </row>
    <row r="316" spans="1:18" s="1" customFormat="1" x14ac:dyDescent="0.2">
      <c r="A316" s="17">
        <v>42552</v>
      </c>
      <c r="B316" s="1">
        <f t="shared" si="73"/>
        <v>7</v>
      </c>
      <c r="C316" s="47"/>
      <c r="D316" s="47"/>
      <c r="E316" s="47">
        <v>5.3119047620000002</v>
      </c>
      <c r="F316" s="51">
        <v>7.4066666669999996</v>
      </c>
      <c r="G316" s="16">
        <f t="shared" si="64"/>
        <v>0</v>
      </c>
      <c r="H316" s="16">
        <f t="shared" si="65"/>
        <v>7.4066666669999996</v>
      </c>
      <c r="I316" s="23">
        <f t="shared" si="70"/>
        <v>7.4172993299070864</v>
      </c>
      <c r="J316" s="16">
        <f t="shared" si="72"/>
        <v>7.4131922116001832</v>
      </c>
      <c r="K316" s="16">
        <f t="shared" si="66"/>
        <v>4.1071183069032458E-3</v>
      </c>
      <c r="L316" s="16">
        <f t="shared" si="67"/>
        <v>0</v>
      </c>
      <c r="M316" s="16">
        <f t="shared" si="71"/>
        <v>2.6987788738940592</v>
      </c>
      <c r="N316" s="16">
        <f t="shared" si="68"/>
        <v>0.1414607323274682</v>
      </c>
      <c r="O316" s="16">
        <f t="shared" si="69"/>
        <v>0.1414607323274682</v>
      </c>
      <c r="P316" s="16">
        <f>'App MESURE'!T312</f>
        <v>7.8645205263985746E-2</v>
      </c>
      <c r="Q316" s="84">
        <v>26.685723064516132</v>
      </c>
      <c r="R316" s="78">
        <f t="shared" si="63"/>
        <v>3.9457904402630962E-3</v>
      </c>
    </row>
    <row r="317" spans="1:18" s="1" customFormat="1" ht="13.5" thickBot="1" x14ac:dyDescent="0.25">
      <c r="A317" s="17">
        <v>42583</v>
      </c>
      <c r="B317" s="4">
        <f t="shared" si="73"/>
        <v>8</v>
      </c>
      <c r="C317" s="48"/>
      <c r="D317" s="48"/>
      <c r="E317" s="48">
        <v>8.4023809519999997</v>
      </c>
      <c r="F317" s="58">
        <v>9.5666666669999998</v>
      </c>
      <c r="G317" s="25">
        <f t="shared" si="64"/>
        <v>0</v>
      </c>
      <c r="H317" s="25">
        <f t="shared" si="65"/>
        <v>9.5666666669999998</v>
      </c>
      <c r="I317" s="24">
        <f t="shared" si="70"/>
        <v>9.570773785306903</v>
      </c>
      <c r="J317" s="25">
        <f t="shared" si="72"/>
        <v>9.5631096345645936</v>
      </c>
      <c r="K317" s="25">
        <f t="shared" si="66"/>
        <v>7.6641507423094168E-3</v>
      </c>
      <c r="L317" s="25">
        <f t="shared" si="67"/>
        <v>0</v>
      </c>
      <c r="M317" s="25">
        <f t="shared" si="71"/>
        <v>2.5573181415665909</v>
      </c>
      <c r="N317" s="25">
        <f t="shared" si="68"/>
        <v>0.13404584591932403</v>
      </c>
      <c r="O317" s="25">
        <f t="shared" si="69"/>
        <v>0.13404584591932403</v>
      </c>
      <c r="P317" s="25">
        <f>'App MESURE'!T313</f>
        <v>8.9131232632517182E-2</v>
      </c>
      <c r="Q317" s="85">
        <v>27.711835258064514</v>
      </c>
      <c r="R317" s="79">
        <f t="shared" si="63"/>
        <v>2.0173224867034061E-3</v>
      </c>
    </row>
    <row r="318" spans="1:18" s="1" customFormat="1" x14ac:dyDescent="0.2">
      <c r="A318" s="17">
        <v>42614</v>
      </c>
      <c r="B318" s="1">
        <f t="shared" si="73"/>
        <v>9</v>
      </c>
      <c r="C318" s="47"/>
      <c r="D318" s="47"/>
      <c r="E318" s="47">
        <v>8.3452380949999991</v>
      </c>
      <c r="F318" s="51">
        <v>3.14</v>
      </c>
      <c r="G318" s="16">
        <f t="shared" si="64"/>
        <v>0</v>
      </c>
      <c r="H318" s="16">
        <f t="shared" si="65"/>
        <v>3.14</v>
      </c>
      <c r="I318" s="23">
        <f t="shared" si="70"/>
        <v>3.1476641507423095</v>
      </c>
      <c r="J318" s="16">
        <f t="shared" si="72"/>
        <v>3.147152834547891</v>
      </c>
      <c r="K318" s="16">
        <f t="shared" si="66"/>
        <v>5.1131619441857623E-4</v>
      </c>
      <c r="L318" s="16">
        <f t="shared" si="67"/>
        <v>0</v>
      </c>
      <c r="M318" s="16">
        <f t="shared" si="71"/>
        <v>2.423272295647267</v>
      </c>
      <c r="N318" s="16">
        <f t="shared" si="68"/>
        <v>0.1270196224251991</v>
      </c>
      <c r="O318" s="16">
        <f t="shared" si="69"/>
        <v>0.1270196224251991</v>
      </c>
      <c r="P318" s="16">
        <f>'App MESURE'!T314</f>
        <v>0.16777643789650434</v>
      </c>
      <c r="Q318" s="84">
        <v>23.183938600000001</v>
      </c>
      <c r="R318" s="78">
        <f t="shared" si="63"/>
        <v>1.6611180073620266E-3</v>
      </c>
    </row>
    <row r="319" spans="1:18" s="1" customFormat="1" x14ac:dyDescent="0.2">
      <c r="A319" s="17">
        <v>42644</v>
      </c>
      <c r="B319" s="1">
        <f t="shared" si="73"/>
        <v>10</v>
      </c>
      <c r="C319" s="47"/>
      <c r="D319" s="47"/>
      <c r="E319" s="47">
        <v>24.633333329999999</v>
      </c>
      <c r="F319" s="51">
        <v>24.713333330000001</v>
      </c>
      <c r="G319" s="16">
        <f t="shared" si="64"/>
        <v>0</v>
      </c>
      <c r="H319" s="16">
        <f t="shared" si="65"/>
        <v>24.713333330000001</v>
      </c>
      <c r="I319" s="23">
        <f t="shared" si="70"/>
        <v>24.713844646194421</v>
      </c>
      <c r="J319" s="16">
        <f t="shared" si="72"/>
        <v>24.39937526071564</v>
      </c>
      <c r="K319" s="16">
        <f t="shared" si="66"/>
        <v>0.31446938547878034</v>
      </c>
      <c r="L319" s="16">
        <f t="shared" si="67"/>
        <v>0</v>
      </c>
      <c r="M319" s="16">
        <f t="shared" si="71"/>
        <v>2.2962526732220678</v>
      </c>
      <c r="N319" s="16">
        <f t="shared" si="68"/>
        <v>0.1203616894681722</v>
      </c>
      <c r="O319" s="16">
        <f t="shared" si="69"/>
        <v>0.1203616894681722</v>
      </c>
      <c r="P319" s="16">
        <f>'App MESURE'!T315</f>
        <v>0.55051643684789997</v>
      </c>
      <c r="Q319" s="84">
        <v>21.351165870967741</v>
      </c>
      <c r="R319" s="78">
        <f t="shared" si="63"/>
        <v>0.18503310669331741</v>
      </c>
    </row>
    <row r="320" spans="1:18" s="1" customFormat="1" x14ac:dyDescent="0.2">
      <c r="A320" s="17">
        <v>42675</v>
      </c>
      <c r="B320" s="1">
        <f t="shared" si="73"/>
        <v>11</v>
      </c>
      <c r="C320" s="47"/>
      <c r="D320" s="47"/>
      <c r="E320" s="47">
        <v>49.890476190000001</v>
      </c>
      <c r="F320" s="51">
        <v>61.646666670000002</v>
      </c>
      <c r="G320" s="16">
        <f t="shared" si="64"/>
        <v>9.0305617696099058E-2</v>
      </c>
      <c r="H320" s="16">
        <f t="shared" si="65"/>
        <v>61.556361052303906</v>
      </c>
      <c r="I320" s="23">
        <f t="shared" si="70"/>
        <v>61.870830437782686</v>
      </c>
      <c r="J320" s="16">
        <f t="shared" si="72"/>
        <v>52.266976288793728</v>
      </c>
      <c r="K320" s="16">
        <f t="shared" si="66"/>
        <v>9.6038541489889582</v>
      </c>
      <c r="L320" s="16">
        <f t="shared" si="67"/>
        <v>0</v>
      </c>
      <c r="M320" s="16">
        <f t="shared" si="71"/>
        <v>2.1758909837538956</v>
      </c>
      <c r="N320" s="16">
        <f t="shared" si="68"/>
        <v>0.11405274252144754</v>
      </c>
      <c r="O320" s="16">
        <f t="shared" si="69"/>
        <v>0.20435836021754661</v>
      </c>
      <c r="P320" s="16">
        <f>'App MESURE'!T316</f>
        <v>2.2125517747601311</v>
      </c>
      <c r="Q320" s="84">
        <v>14.945529083333334</v>
      </c>
      <c r="R320" s="78">
        <f t="shared" si="63"/>
        <v>4.0328407902122052</v>
      </c>
    </row>
    <row r="321" spans="1:18" s="1" customFormat="1" x14ac:dyDescent="0.2">
      <c r="A321" s="17">
        <v>42705</v>
      </c>
      <c r="B321" s="1">
        <f t="shared" si="73"/>
        <v>12</v>
      </c>
      <c r="C321" s="47"/>
      <c r="D321" s="47"/>
      <c r="E321" s="47">
        <v>59.688095240000003</v>
      </c>
      <c r="F321" s="51">
        <v>54.673333329999998</v>
      </c>
      <c r="G321" s="16">
        <f t="shared" si="64"/>
        <v>0</v>
      </c>
      <c r="H321" s="16">
        <f t="shared" si="65"/>
        <v>54.673333329999998</v>
      </c>
      <c r="I321" s="23">
        <f t="shared" si="70"/>
        <v>64.277187478988964</v>
      </c>
      <c r="J321" s="16">
        <f t="shared" si="72"/>
        <v>50.638210153189</v>
      </c>
      <c r="K321" s="16">
        <f t="shared" si="66"/>
        <v>13.638977325799964</v>
      </c>
      <c r="L321" s="16">
        <f t="shared" si="67"/>
        <v>0</v>
      </c>
      <c r="M321" s="16">
        <f t="shared" si="71"/>
        <v>2.0618382412324481</v>
      </c>
      <c r="N321" s="16">
        <f t="shared" si="68"/>
        <v>0.10807448893531342</v>
      </c>
      <c r="O321" s="16">
        <f t="shared" si="69"/>
        <v>0.10807448893531342</v>
      </c>
      <c r="P321" s="16">
        <f>'App MESURE'!T317</f>
        <v>1.7668956115975465</v>
      </c>
      <c r="Q321" s="84">
        <v>12.445716080645163</v>
      </c>
      <c r="R321" s="78">
        <f t="shared" si="63"/>
        <v>2.7516875169903914</v>
      </c>
    </row>
    <row r="322" spans="1:18" s="1" customFormat="1" x14ac:dyDescent="0.2">
      <c r="A322" s="17">
        <v>42736</v>
      </c>
      <c r="B322" s="1">
        <f t="shared" si="73"/>
        <v>1</v>
      </c>
      <c r="C322" s="47"/>
      <c r="D322" s="47"/>
      <c r="E322" s="47">
        <v>37.033333329999998</v>
      </c>
      <c r="F322" s="51">
        <v>26.393333330000001</v>
      </c>
      <c r="G322" s="16">
        <f t="shared" si="64"/>
        <v>0</v>
      </c>
      <c r="H322" s="16">
        <f t="shared" si="65"/>
        <v>26.393333330000001</v>
      </c>
      <c r="I322" s="23">
        <f t="shared" si="70"/>
        <v>40.032310655799961</v>
      </c>
      <c r="J322" s="16">
        <f t="shared" si="72"/>
        <v>34.968382276608445</v>
      </c>
      <c r="K322" s="16">
        <f t="shared" si="66"/>
        <v>5.0639283791915162</v>
      </c>
      <c r="L322" s="16">
        <f t="shared" si="67"/>
        <v>0</v>
      </c>
      <c r="M322" s="16">
        <f t="shared" si="71"/>
        <v>1.9537637522971347</v>
      </c>
      <c r="N322" s="16">
        <f t="shared" si="68"/>
        <v>0.10240959489801615</v>
      </c>
      <c r="O322" s="16">
        <f t="shared" si="69"/>
        <v>0.10240959489801615</v>
      </c>
      <c r="P322" s="16">
        <f>'App MESURE'!T318</f>
        <v>0.70780684737587174</v>
      </c>
      <c r="Q322" s="84">
        <v>10.446416035483871</v>
      </c>
      <c r="R322" s="78">
        <f t="shared" si="63"/>
        <v>0.3665058333077364</v>
      </c>
    </row>
    <row r="323" spans="1:18" s="1" customFormat="1" x14ac:dyDescent="0.2">
      <c r="A323" s="17">
        <v>42767</v>
      </c>
      <c r="B323" s="1">
        <f t="shared" si="73"/>
        <v>2</v>
      </c>
      <c r="C323" s="47"/>
      <c r="D323" s="47"/>
      <c r="E323" s="47">
        <v>73.169047620000001</v>
      </c>
      <c r="F323" s="51">
        <v>70.366666670000001</v>
      </c>
      <c r="G323" s="16">
        <f t="shared" si="64"/>
        <v>0.26470561769609907</v>
      </c>
      <c r="H323" s="16">
        <f t="shared" si="65"/>
        <v>70.101961052303906</v>
      </c>
      <c r="I323" s="23">
        <f t="shared" si="70"/>
        <v>75.16588943149543</v>
      </c>
      <c r="J323" s="16">
        <f t="shared" si="72"/>
        <v>56.223798701814914</v>
      </c>
      <c r="K323" s="16">
        <f t="shared" si="66"/>
        <v>18.942090729680515</v>
      </c>
      <c r="L323" s="16">
        <f t="shared" si="67"/>
        <v>0.11617143628979669</v>
      </c>
      <c r="M323" s="16">
        <f t="shared" si="71"/>
        <v>1.9675255936889153</v>
      </c>
      <c r="N323" s="16">
        <f t="shared" si="68"/>
        <v>0.10313094342356126</v>
      </c>
      <c r="O323" s="16">
        <f t="shared" si="69"/>
        <v>0.36783656111966034</v>
      </c>
      <c r="P323" s="16">
        <f>'App MESURE'!T319</f>
        <v>0.98044355895768887</v>
      </c>
      <c r="Q323" s="84">
        <v>12.883623392857141</v>
      </c>
      <c r="R323" s="78">
        <f t="shared" si="63"/>
        <v>0.3752873338001223</v>
      </c>
    </row>
    <row r="324" spans="1:18" s="1" customFormat="1" x14ac:dyDescent="0.2">
      <c r="A324" s="17">
        <v>42795</v>
      </c>
      <c r="B324" s="1">
        <f t="shared" si="73"/>
        <v>3</v>
      </c>
      <c r="C324" s="47"/>
      <c r="D324" s="47"/>
      <c r="E324" s="47">
        <v>20.26190476</v>
      </c>
      <c r="F324" s="51">
        <v>18.186666670000001</v>
      </c>
      <c r="G324" s="16">
        <f t="shared" si="64"/>
        <v>0</v>
      </c>
      <c r="H324" s="16">
        <f t="shared" si="65"/>
        <v>18.186666670000001</v>
      </c>
      <c r="I324" s="23">
        <f t="shared" si="70"/>
        <v>37.01258596339072</v>
      </c>
      <c r="J324" s="16">
        <f t="shared" si="72"/>
        <v>34.498319285848545</v>
      </c>
      <c r="K324" s="16">
        <f t="shared" si="66"/>
        <v>2.5142666775421745</v>
      </c>
      <c r="L324" s="16">
        <f t="shared" si="67"/>
        <v>0</v>
      </c>
      <c r="M324" s="16">
        <f t="shared" si="71"/>
        <v>1.8643946502653541</v>
      </c>
      <c r="N324" s="16">
        <f t="shared" si="68"/>
        <v>9.7725173086672085E-2</v>
      </c>
      <c r="O324" s="16">
        <f t="shared" si="69"/>
        <v>9.7725173086672085E-2</v>
      </c>
      <c r="P324" s="16">
        <f>'App MESURE'!T320</f>
        <v>0.34079588947727157</v>
      </c>
      <c r="Q324" s="84">
        <v>14.58048379032258</v>
      </c>
      <c r="R324" s="78">
        <f t="shared" si="63"/>
        <v>5.9083373166639253E-2</v>
      </c>
    </row>
    <row r="325" spans="1:18" s="1" customFormat="1" x14ac:dyDescent="0.2">
      <c r="A325" s="17">
        <v>42826</v>
      </c>
      <c r="B325" s="1">
        <f t="shared" si="73"/>
        <v>4</v>
      </c>
      <c r="C325" s="47"/>
      <c r="D325" s="47"/>
      <c r="E325" s="47">
        <v>12.05952381</v>
      </c>
      <c r="F325" s="51">
        <v>7.6266666670000003</v>
      </c>
      <c r="G325" s="16">
        <f t="shared" si="64"/>
        <v>0</v>
      </c>
      <c r="H325" s="16">
        <f t="shared" si="65"/>
        <v>7.6266666670000003</v>
      </c>
      <c r="I325" s="23">
        <f t="shared" si="70"/>
        <v>10.140933344542175</v>
      </c>
      <c r="J325" s="16">
        <f t="shared" si="72"/>
        <v>10.11252126683841</v>
      </c>
      <c r="K325" s="16">
        <f t="shared" si="66"/>
        <v>2.8412077703764638E-2</v>
      </c>
      <c r="L325" s="16">
        <f t="shared" si="67"/>
        <v>0</v>
      </c>
      <c r="M325" s="16">
        <f t="shared" si="71"/>
        <v>1.7666694771786819</v>
      </c>
      <c r="N325" s="16">
        <f t="shared" si="68"/>
        <v>9.260275469019108E-2</v>
      </c>
      <c r="O325" s="16">
        <f t="shared" si="69"/>
        <v>9.260275469019108E-2</v>
      </c>
      <c r="P325" s="16">
        <f>'App MESURE'!T321</f>
        <v>2.6215068421328581E-2</v>
      </c>
      <c r="Q325" s="84">
        <v>19.56265976666667</v>
      </c>
      <c r="R325" s="78">
        <f t="shared" si="63"/>
        <v>4.4073248881329151E-3</v>
      </c>
    </row>
    <row r="326" spans="1:18" s="1" customFormat="1" x14ac:dyDescent="0.2">
      <c r="A326" s="17">
        <v>42856</v>
      </c>
      <c r="B326" s="1">
        <f t="shared" si="73"/>
        <v>5</v>
      </c>
      <c r="C326" s="47"/>
      <c r="D326" s="47"/>
      <c r="E326" s="47">
        <v>4.2857142860000002</v>
      </c>
      <c r="F326" s="51">
        <v>4.9133333329999997</v>
      </c>
      <c r="G326" s="16">
        <f t="shared" si="64"/>
        <v>0</v>
      </c>
      <c r="H326" s="16">
        <f t="shared" si="65"/>
        <v>4.9133333329999997</v>
      </c>
      <c r="I326" s="23">
        <f t="shared" si="70"/>
        <v>4.9417454107037644</v>
      </c>
      <c r="J326" s="16">
        <f t="shared" si="72"/>
        <v>4.9392441846700308</v>
      </c>
      <c r="K326" s="16">
        <f t="shared" si="66"/>
        <v>2.5012260337335945E-3</v>
      </c>
      <c r="L326" s="16">
        <f t="shared" si="67"/>
        <v>0</v>
      </c>
      <c r="M326" s="16">
        <f t="shared" si="71"/>
        <v>1.6740667224884909</v>
      </c>
      <c r="N326" s="16">
        <f t="shared" si="68"/>
        <v>8.7748835897239405E-2</v>
      </c>
      <c r="O326" s="16">
        <f t="shared" si="69"/>
        <v>8.7748835897239405E-2</v>
      </c>
      <c r="P326" s="16">
        <f>'App MESURE'!T322</f>
        <v>0.15729041052797149</v>
      </c>
      <c r="Q326" s="84">
        <v>21.518342999999998</v>
      </c>
      <c r="R326" s="78">
        <f t="shared" si="63"/>
        <v>4.8360306021216805E-3</v>
      </c>
    </row>
    <row r="327" spans="1:18" s="1" customFormat="1" x14ac:dyDescent="0.2">
      <c r="A327" s="17">
        <v>42887</v>
      </c>
      <c r="B327" s="1">
        <f t="shared" si="73"/>
        <v>6</v>
      </c>
      <c r="C327" s="47"/>
      <c r="D327" s="47"/>
      <c r="E327" s="47">
        <v>5.404761905</v>
      </c>
      <c r="F327" s="51">
        <v>8.48</v>
      </c>
      <c r="G327" s="16">
        <f t="shared" si="64"/>
        <v>0</v>
      </c>
      <c r="H327" s="16">
        <f t="shared" si="65"/>
        <v>8.48</v>
      </c>
      <c r="I327" s="23">
        <f t="shared" si="70"/>
        <v>8.4825012260337331</v>
      </c>
      <c r="J327" s="16">
        <f t="shared" ref="J327:J390" si="74">I327/SQRT(1+(I327/($K$2*(300+(25*Q327)+0.05*(Q327)^3)))^2)</f>
        <v>8.475286734172089</v>
      </c>
      <c r="K327" s="16">
        <f t="shared" si="66"/>
        <v>7.2144918616441345E-3</v>
      </c>
      <c r="L327" s="16">
        <f t="shared" si="67"/>
        <v>0</v>
      </c>
      <c r="M327" s="16">
        <f t="shared" si="71"/>
        <v>1.5863178865912515</v>
      </c>
      <c r="N327" s="16">
        <f t="shared" si="68"/>
        <v>8.3149342879497046E-2</v>
      </c>
      <c r="O327" s="16">
        <f t="shared" si="69"/>
        <v>8.3149342879497046E-2</v>
      </c>
      <c r="P327" s="16">
        <f>'App MESURE'!T323</f>
        <v>0.14680438315944006</v>
      </c>
      <c r="Q327" s="84">
        <v>25.518306499999994</v>
      </c>
      <c r="R327" s="78">
        <f t="shared" ref="R327:R390" si="75">(P327-O327)^2</f>
        <v>4.0519641530411673E-3</v>
      </c>
    </row>
    <row r="328" spans="1:18" s="1" customFormat="1" x14ac:dyDescent="0.2">
      <c r="A328" s="17">
        <v>42917</v>
      </c>
      <c r="B328" s="1">
        <f t="shared" si="73"/>
        <v>7</v>
      </c>
      <c r="C328" s="47"/>
      <c r="D328" s="47"/>
      <c r="E328" s="47">
        <v>1.8976190479999999</v>
      </c>
      <c r="F328" s="51">
        <v>2.6866666669999999</v>
      </c>
      <c r="G328" s="16">
        <f t="shared" si="64"/>
        <v>0</v>
      </c>
      <c r="H328" s="16">
        <f t="shared" si="65"/>
        <v>2.6866666669999999</v>
      </c>
      <c r="I328" s="23">
        <f t="shared" si="70"/>
        <v>2.693881158861644</v>
      </c>
      <c r="J328" s="16">
        <f t="shared" si="74"/>
        <v>2.693661774562619</v>
      </c>
      <c r="K328" s="16">
        <f t="shared" si="66"/>
        <v>2.1938429902501611E-4</v>
      </c>
      <c r="L328" s="16">
        <f t="shared" si="67"/>
        <v>0</v>
      </c>
      <c r="M328" s="16">
        <f t="shared" si="71"/>
        <v>1.5031685437117543</v>
      </c>
      <c r="N328" s="16">
        <f t="shared" si="68"/>
        <v>7.8790939510454239E-2</v>
      </c>
      <c r="O328" s="16">
        <f t="shared" si="69"/>
        <v>7.8790939510454239E-2</v>
      </c>
      <c r="P328" s="16">
        <f>'App MESURE'!T324</f>
        <v>1.0486027368531433E-2</v>
      </c>
      <c r="Q328" s="84">
        <v>25.90169987096774</v>
      </c>
      <c r="R328" s="78">
        <f t="shared" si="75"/>
        <v>4.6655610227157931E-3</v>
      </c>
    </row>
    <row r="329" spans="1:18" s="1" customFormat="1" ht="13.5" thickBot="1" x14ac:dyDescent="0.25">
      <c r="A329" s="17">
        <v>42948</v>
      </c>
      <c r="B329" s="4">
        <f t="shared" si="73"/>
        <v>8</v>
      </c>
      <c r="C329" s="48"/>
      <c r="D329" s="48"/>
      <c r="E329" s="48">
        <v>6.335714286</v>
      </c>
      <c r="F329" s="58">
        <v>11.16</v>
      </c>
      <c r="G329" s="25">
        <f t="shared" si="64"/>
        <v>0</v>
      </c>
      <c r="H329" s="25">
        <f t="shared" si="65"/>
        <v>11.16</v>
      </c>
      <c r="I329" s="24">
        <f t="shared" si="70"/>
        <v>11.160219384299026</v>
      </c>
      <c r="J329" s="25">
        <f t="shared" si="74"/>
        <v>11.147471914936455</v>
      </c>
      <c r="K329" s="25">
        <f t="shared" si="66"/>
        <v>1.2747469362571096E-2</v>
      </c>
      <c r="L329" s="25">
        <f t="shared" si="67"/>
        <v>0</v>
      </c>
      <c r="M329" s="25">
        <f t="shared" si="71"/>
        <v>1.4243776042013001</v>
      </c>
      <c r="N329" s="25">
        <f t="shared" si="68"/>
        <v>7.4660988697612798E-2</v>
      </c>
      <c r="O329" s="25">
        <f t="shared" si="69"/>
        <v>7.4660988697612798E-2</v>
      </c>
      <c r="P329" s="25">
        <f>'App MESURE'!T325</f>
        <v>2.0972054737062866E-2</v>
      </c>
      <c r="Q329" s="85">
        <v>27.357571483870974</v>
      </c>
      <c r="R329" s="79">
        <f t="shared" si="75"/>
        <v>2.8825016298202918E-3</v>
      </c>
    </row>
    <row r="330" spans="1:18" s="1" customFormat="1" x14ac:dyDescent="0.2">
      <c r="A330" s="17">
        <v>42979</v>
      </c>
      <c r="B330" s="1">
        <f t="shared" si="73"/>
        <v>9</v>
      </c>
      <c r="C330" s="47"/>
      <c r="D330" s="47"/>
      <c r="E330" s="47">
        <v>0.34285714299999998</v>
      </c>
      <c r="F330" s="51">
        <v>0.37333333299999999</v>
      </c>
      <c r="G330" s="16">
        <f t="shared" si="64"/>
        <v>0</v>
      </c>
      <c r="H330" s="16">
        <f t="shared" si="65"/>
        <v>0.37333333299999999</v>
      </c>
      <c r="I330" s="23">
        <f t="shared" si="70"/>
        <v>0.38608080236257108</v>
      </c>
      <c r="J330" s="16">
        <f t="shared" si="74"/>
        <v>0.38607987229863727</v>
      </c>
      <c r="K330" s="16">
        <f t="shared" si="66"/>
        <v>9.3006393381278585E-7</v>
      </c>
      <c r="L330" s="16">
        <f t="shared" si="67"/>
        <v>0</v>
      </c>
      <c r="M330" s="16">
        <f t="shared" si="71"/>
        <v>1.3497166155036873</v>
      </c>
      <c r="N330" s="16">
        <f t="shared" si="68"/>
        <v>7.0747515741520675E-2</v>
      </c>
      <c r="O330" s="16">
        <f t="shared" si="69"/>
        <v>7.0747515741520675E-2</v>
      </c>
      <c r="P330" s="16">
        <f>'App MESURE'!T326</f>
        <v>2.0972054737062866E-2</v>
      </c>
      <c r="Q330" s="84">
        <v>23.287976099999995</v>
      </c>
      <c r="R330" s="78">
        <f t="shared" si="75"/>
        <v>2.4775965182062998E-3</v>
      </c>
    </row>
    <row r="331" spans="1:18" s="1" customFormat="1" x14ac:dyDescent="0.2">
      <c r="A331" s="17">
        <v>43009</v>
      </c>
      <c r="B331" s="1">
        <f t="shared" si="73"/>
        <v>10</v>
      </c>
      <c r="C331" s="47"/>
      <c r="D331" s="47"/>
      <c r="E331" s="47">
        <v>7.845238095</v>
      </c>
      <c r="F331" s="51">
        <v>6.42</v>
      </c>
      <c r="G331" s="16">
        <f t="shared" si="64"/>
        <v>0</v>
      </c>
      <c r="H331" s="16">
        <f t="shared" si="65"/>
        <v>6.42</v>
      </c>
      <c r="I331" s="23">
        <f t="shared" si="70"/>
        <v>6.4200009300639334</v>
      </c>
      <c r="J331" s="16">
        <f t="shared" si="74"/>
        <v>6.4160310142673733</v>
      </c>
      <c r="K331" s="16">
        <f t="shared" si="66"/>
        <v>3.9699157965600307E-3</v>
      </c>
      <c r="L331" s="16">
        <f t="shared" si="67"/>
        <v>0</v>
      </c>
      <c r="M331" s="16">
        <f t="shared" si="71"/>
        <v>1.2789690997621666</v>
      </c>
      <c r="N331" s="16">
        <f t="shared" si="68"/>
        <v>6.703917361540046E-2</v>
      </c>
      <c r="O331" s="16">
        <f t="shared" si="69"/>
        <v>6.703917361540046E-2</v>
      </c>
      <c r="P331" s="16">
        <f>'App MESURE'!T327</f>
        <v>2.0972054737062866E-2</v>
      </c>
      <c r="Q331" s="84">
        <v>23.811370870967746</v>
      </c>
      <c r="R331" s="78">
        <f t="shared" si="75"/>
        <v>2.1221794417508881E-3</v>
      </c>
    </row>
    <row r="332" spans="1:18" s="1" customFormat="1" x14ac:dyDescent="0.2">
      <c r="A332" s="17">
        <v>43040</v>
      </c>
      <c r="B332" s="1">
        <f t="shared" si="73"/>
        <v>11</v>
      </c>
      <c r="C332" s="47"/>
      <c r="D332" s="47"/>
      <c r="E332" s="47">
        <v>37.047619050000002</v>
      </c>
      <c r="F332" s="51">
        <v>28.08666667</v>
      </c>
      <c r="G332" s="16">
        <f t="shared" si="64"/>
        <v>0</v>
      </c>
      <c r="H332" s="16">
        <f t="shared" si="65"/>
        <v>28.08666667</v>
      </c>
      <c r="I332" s="23">
        <f t="shared" si="70"/>
        <v>28.09063658579656</v>
      </c>
      <c r="J332" s="16">
        <f t="shared" si="74"/>
        <v>27.231960433991443</v>
      </c>
      <c r="K332" s="16">
        <f t="shared" si="66"/>
        <v>0.85867615180511692</v>
      </c>
      <c r="L332" s="16">
        <f t="shared" si="67"/>
        <v>0</v>
      </c>
      <c r="M332" s="16">
        <f t="shared" si="71"/>
        <v>1.211929926146766</v>
      </c>
      <c r="N332" s="16">
        <f t="shared" si="68"/>
        <v>6.3525210064700494E-2</v>
      </c>
      <c r="O332" s="16">
        <f t="shared" si="69"/>
        <v>6.3525210064700494E-2</v>
      </c>
      <c r="P332" s="16">
        <f>'App MESURE'!T328</f>
        <v>0.28836575263461439</v>
      </c>
      <c r="Q332" s="84">
        <v>16.771088666666671</v>
      </c>
      <c r="R332" s="78">
        <f t="shared" si="75"/>
        <v>5.0553269583133262E-2</v>
      </c>
    </row>
    <row r="333" spans="1:18" s="1" customFormat="1" x14ac:dyDescent="0.2">
      <c r="A333" s="17">
        <v>43070</v>
      </c>
      <c r="B333" s="1">
        <f t="shared" si="73"/>
        <v>12</v>
      </c>
      <c r="C333" s="47"/>
      <c r="D333" s="47"/>
      <c r="E333" s="47">
        <v>36.054761900000003</v>
      </c>
      <c r="F333" s="51">
        <v>37.473333330000003</v>
      </c>
      <c r="G333" s="16">
        <f t="shared" si="64"/>
        <v>0</v>
      </c>
      <c r="H333" s="16">
        <f t="shared" si="65"/>
        <v>37.473333330000003</v>
      </c>
      <c r="I333" s="23">
        <f t="shared" si="70"/>
        <v>38.332009481805116</v>
      </c>
      <c r="J333" s="16">
        <f t="shared" si="74"/>
        <v>34.075122091833549</v>
      </c>
      <c r="K333" s="16">
        <f t="shared" si="66"/>
        <v>4.2568873899715669</v>
      </c>
      <c r="L333" s="16">
        <f t="shared" si="67"/>
        <v>0</v>
      </c>
      <c r="M333" s="16">
        <f t="shared" si="71"/>
        <v>1.1484047160820654</v>
      </c>
      <c r="N333" s="16">
        <f t="shared" si="68"/>
        <v>6.0195436431174726E-2</v>
      </c>
      <c r="O333" s="16">
        <f t="shared" si="69"/>
        <v>6.0195436431174726E-2</v>
      </c>
      <c r="P333" s="16">
        <f>'App MESURE'!T329</f>
        <v>0.71829287474440318</v>
      </c>
      <c r="Q333" s="84">
        <v>10.969967822580642</v>
      </c>
      <c r="R333" s="78">
        <f t="shared" si="75"/>
        <v>0.4330922383144335</v>
      </c>
    </row>
    <row r="334" spans="1:18" s="1" customFormat="1" x14ac:dyDescent="0.2">
      <c r="A334" s="17">
        <v>43101</v>
      </c>
      <c r="B334" s="1">
        <f t="shared" si="73"/>
        <v>1</v>
      </c>
      <c r="C334" s="47"/>
      <c r="D334" s="47"/>
      <c r="E334" s="47">
        <v>72.609523809999999</v>
      </c>
      <c r="F334" s="51">
        <v>63.84</v>
      </c>
      <c r="G334" s="16">
        <f t="shared" ref="G334:G397" si="76">IF((F334-$J$2)&gt;0,$I$2*(F334-$J$2),0)</f>
        <v>0.13417228429609909</v>
      </c>
      <c r="H334" s="16">
        <f t="shared" ref="H334:H397" si="77">F334-G334</f>
        <v>63.705827715703904</v>
      </c>
      <c r="I334" s="23">
        <f t="shared" si="70"/>
        <v>67.962715105675471</v>
      </c>
      <c r="J334" s="16">
        <f t="shared" si="74"/>
        <v>50.025838743342042</v>
      </c>
      <c r="K334" s="16">
        <f t="shared" ref="K334:K397" si="78">I334-J334</f>
        <v>17.936876362333429</v>
      </c>
      <c r="L334" s="16">
        <f t="shared" ref="L334:L397" si="79">IF(K334&gt;$N$2,(K334-$N$2)/$L$2,0)</f>
        <v>7.5176634709975237E-2</v>
      </c>
      <c r="M334" s="16">
        <f t="shared" si="71"/>
        <v>1.1633859143608658</v>
      </c>
      <c r="N334" s="16">
        <f t="shared" ref="N334:N397" si="80">$M$2*M334</f>
        <v>6.0980699462600582E-2</v>
      </c>
      <c r="O334" s="16">
        <f t="shared" ref="O334:O397" si="81">N334+G334</f>
        <v>0.19515298375869966</v>
      </c>
      <c r="P334" s="16">
        <f>'App MESURE'!T330</f>
        <v>1.3369684894877576</v>
      </c>
      <c r="Q334" s="84">
        <v>10.870940203225805</v>
      </c>
      <c r="R334" s="78">
        <f t="shared" si="75"/>
        <v>1.3037426491233044</v>
      </c>
    </row>
    <row r="335" spans="1:18" s="1" customFormat="1" x14ac:dyDescent="0.2">
      <c r="A335" s="17">
        <v>43132</v>
      </c>
      <c r="B335" s="1">
        <f t="shared" si="73"/>
        <v>2</v>
      </c>
      <c r="C335" s="47"/>
      <c r="D335" s="47"/>
      <c r="E335" s="47">
        <v>65.059523810000002</v>
      </c>
      <c r="F335" s="51">
        <v>63.486666669999998</v>
      </c>
      <c r="G335" s="16">
        <f t="shared" si="76"/>
        <v>0.12710561769609899</v>
      </c>
      <c r="H335" s="16">
        <f t="shared" si="77"/>
        <v>63.359561052303896</v>
      </c>
      <c r="I335" s="23">
        <f t="shared" ref="I335:I398" si="82">H335+K334-L334</f>
        <v>81.221260779927348</v>
      </c>
      <c r="J335" s="16">
        <f t="shared" si="74"/>
        <v>53.980752523986141</v>
      </c>
      <c r="K335" s="16">
        <f t="shared" si="78"/>
        <v>27.240508255941208</v>
      </c>
      <c r="L335" s="16">
        <f t="shared" si="79"/>
        <v>0.45459873196543271</v>
      </c>
      <c r="M335" s="16">
        <f t="shared" ref="M335:M398" si="83">L335+M334-N334</f>
        <v>1.557003946863698</v>
      </c>
      <c r="N335" s="16">
        <f t="shared" si="80"/>
        <v>8.1612806699606327E-2</v>
      </c>
      <c r="O335" s="16">
        <f t="shared" si="81"/>
        <v>0.20871842439570532</v>
      </c>
      <c r="P335" s="16">
        <f>'App MESURE'!T331</f>
        <v>0.98568657264195547</v>
      </c>
      <c r="Q335" s="84">
        <v>10.53238895</v>
      </c>
      <c r="R335" s="78">
        <f t="shared" si="75"/>
        <v>0.60367950338920695</v>
      </c>
    </row>
    <row r="336" spans="1:18" s="1" customFormat="1" x14ac:dyDescent="0.2">
      <c r="A336" s="17">
        <v>43160</v>
      </c>
      <c r="B336" s="1">
        <f t="shared" si="73"/>
        <v>3</v>
      </c>
      <c r="C336" s="47"/>
      <c r="D336" s="47"/>
      <c r="E336" s="47">
        <v>104.37619050000001</v>
      </c>
      <c r="F336" s="51">
        <v>99.966666669999995</v>
      </c>
      <c r="G336" s="16">
        <f t="shared" si="76"/>
        <v>0.8567056176960991</v>
      </c>
      <c r="H336" s="16">
        <f t="shared" si="77"/>
        <v>99.109961052303902</v>
      </c>
      <c r="I336" s="23">
        <f t="shared" si="82"/>
        <v>125.89587057627968</v>
      </c>
      <c r="J336" s="16">
        <f t="shared" si="74"/>
        <v>71.345675155586818</v>
      </c>
      <c r="K336" s="16">
        <f t="shared" si="78"/>
        <v>54.550195420692859</v>
      </c>
      <c r="L336" s="16">
        <f t="shared" si="79"/>
        <v>1.5683464487640564</v>
      </c>
      <c r="M336" s="16">
        <f t="shared" si="83"/>
        <v>3.0437375889281482</v>
      </c>
      <c r="N336" s="16">
        <f t="shared" si="80"/>
        <v>0.15954228503395354</v>
      </c>
      <c r="O336" s="16">
        <f t="shared" si="81"/>
        <v>1.0162479027300526</v>
      </c>
      <c r="P336" s="16">
        <f>'App MESURE'!T332</f>
        <v>1.6515493105437009</v>
      </c>
      <c r="Q336" s="84">
        <v>13.203944064516129</v>
      </c>
      <c r="R336" s="78">
        <f t="shared" si="75"/>
        <v>0.40360787877000348</v>
      </c>
    </row>
    <row r="337" spans="1:18" s="1" customFormat="1" x14ac:dyDescent="0.2">
      <c r="A337" s="17">
        <v>43191</v>
      </c>
      <c r="B337" s="1">
        <f t="shared" si="73"/>
        <v>4</v>
      </c>
      <c r="C337" s="47"/>
      <c r="D337" s="47"/>
      <c r="E337" s="47">
        <v>94.52857143</v>
      </c>
      <c r="F337" s="51">
        <v>76.373333329999994</v>
      </c>
      <c r="G337" s="16">
        <f t="shared" si="76"/>
        <v>0.38483895089609893</v>
      </c>
      <c r="H337" s="16">
        <f t="shared" si="77"/>
        <v>75.988494379103898</v>
      </c>
      <c r="I337" s="23">
        <f t="shared" si="82"/>
        <v>128.97034335103271</v>
      </c>
      <c r="J337" s="16">
        <f t="shared" si="74"/>
        <v>78.08709757401266</v>
      </c>
      <c r="K337" s="16">
        <f t="shared" si="78"/>
        <v>50.883245777020051</v>
      </c>
      <c r="L337" s="16">
        <f t="shared" si="79"/>
        <v>1.4188003639400835</v>
      </c>
      <c r="M337" s="16">
        <f t="shared" si="83"/>
        <v>4.3029956678342778</v>
      </c>
      <c r="N337" s="16">
        <f t="shared" si="80"/>
        <v>0.22554827454072279</v>
      </c>
      <c r="O337" s="16">
        <f t="shared" si="81"/>
        <v>0.61038722543682167</v>
      </c>
      <c r="P337" s="16">
        <f>'App MESURE'!T333</f>
        <v>1.2897813663293662</v>
      </c>
      <c r="Q337" s="84">
        <v>15.010371933333337</v>
      </c>
      <c r="R337" s="78">
        <f t="shared" si="75"/>
        <v>0.4615763986791187</v>
      </c>
    </row>
    <row r="338" spans="1:18" s="1" customFormat="1" x14ac:dyDescent="0.2">
      <c r="A338" s="17">
        <v>43221</v>
      </c>
      <c r="B338" s="1">
        <f t="shared" si="73"/>
        <v>5</v>
      </c>
      <c r="C338" s="47"/>
      <c r="D338" s="47"/>
      <c r="E338" s="47">
        <v>32.830952379999999</v>
      </c>
      <c r="F338" s="51">
        <v>52.186666670000001</v>
      </c>
      <c r="G338" s="16">
        <f t="shared" si="76"/>
        <v>0</v>
      </c>
      <c r="H338" s="16">
        <f t="shared" si="77"/>
        <v>52.186666670000001</v>
      </c>
      <c r="I338" s="23">
        <f t="shared" si="82"/>
        <v>101.65111208307997</v>
      </c>
      <c r="J338" s="16">
        <f t="shared" si="74"/>
        <v>74.272478197261236</v>
      </c>
      <c r="K338" s="16">
        <f t="shared" si="78"/>
        <v>27.378633885818729</v>
      </c>
      <c r="L338" s="16">
        <f t="shared" si="79"/>
        <v>0.4602317919115026</v>
      </c>
      <c r="M338" s="16">
        <f t="shared" si="83"/>
        <v>4.5376791852050582</v>
      </c>
      <c r="N338" s="16">
        <f t="shared" si="80"/>
        <v>0.23784957960635594</v>
      </c>
      <c r="O338" s="16">
        <f t="shared" si="81"/>
        <v>0.23784957960635594</v>
      </c>
      <c r="P338" s="16">
        <f>'App MESURE'!T334</f>
        <v>0.13631835579090862</v>
      </c>
      <c r="Q338" s="84">
        <v>16.486051419354837</v>
      </c>
      <c r="R338" s="78">
        <f t="shared" si="75"/>
        <v>1.0308589409462459E-2</v>
      </c>
    </row>
    <row r="339" spans="1:18" s="1" customFormat="1" x14ac:dyDescent="0.2">
      <c r="A339" s="17">
        <v>43252</v>
      </c>
      <c r="B339" s="1">
        <f t="shared" si="73"/>
        <v>6</v>
      </c>
      <c r="C339" s="47"/>
      <c r="D339" s="47"/>
      <c r="E339" s="47">
        <v>2.1452380949999998</v>
      </c>
      <c r="F339" s="51">
        <v>0.46666666699999998</v>
      </c>
      <c r="G339" s="16">
        <f t="shared" si="76"/>
        <v>0</v>
      </c>
      <c r="H339" s="16">
        <f t="shared" si="77"/>
        <v>0.46666666699999998</v>
      </c>
      <c r="I339" s="23">
        <f t="shared" si="82"/>
        <v>27.385068760907224</v>
      </c>
      <c r="J339" s="16">
        <f t="shared" si="74"/>
        <v>26.850802162548252</v>
      </c>
      <c r="K339" s="16">
        <f t="shared" si="78"/>
        <v>0.53426659835897183</v>
      </c>
      <c r="L339" s="16">
        <f t="shared" si="79"/>
        <v>0</v>
      </c>
      <c r="M339" s="16">
        <f t="shared" si="83"/>
        <v>4.2998296055987026</v>
      </c>
      <c r="N339" s="16">
        <f t="shared" si="80"/>
        <v>0.22538232041725934</v>
      </c>
      <c r="O339" s="16">
        <f t="shared" si="81"/>
        <v>0.22538232041725934</v>
      </c>
      <c r="P339" s="16">
        <f>'App MESURE'!T335</f>
        <v>0.51905835474230588</v>
      </c>
      <c r="Q339" s="84">
        <v>19.709347666666666</v>
      </c>
      <c r="R339" s="78">
        <f t="shared" si="75"/>
        <v>8.6245613136885904E-2</v>
      </c>
    </row>
    <row r="340" spans="1:18" s="1" customFormat="1" x14ac:dyDescent="0.2">
      <c r="A340" s="17">
        <v>43282</v>
      </c>
      <c r="B340" s="1">
        <f t="shared" si="73"/>
        <v>7</v>
      </c>
      <c r="C340" s="47"/>
      <c r="D340" s="47"/>
      <c r="E340" s="47">
        <v>7.3809524000000001E-2</v>
      </c>
      <c r="F340" s="51">
        <v>4.6666667000000002E-2</v>
      </c>
      <c r="G340" s="16">
        <f t="shared" si="76"/>
        <v>0</v>
      </c>
      <c r="H340" s="16">
        <f t="shared" si="77"/>
        <v>4.6666667000000002E-2</v>
      </c>
      <c r="I340" s="23">
        <f t="shared" si="82"/>
        <v>0.58093326535897183</v>
      </c>
      <c r="J340" s="16">
        <f t="shared" si="74"/>
        <v>0.5809300150682396</v>
      </c>
      <c r="K340" s="16">
        <f t="shared" si="78"/>
        <v>3.2502907322262686E-6</v>
      </c>
      <c r="L340" s="16">
        <f t="shared" si="79"/>
        <v>0</v>
      </c>
      <c r="M340" s="16">
        <f t="shared" si="83"/>
        <v>4.0744472851814431</v>
      </c>
      <c r="N340" s="16">
        <f t="shared" si="80"/>
        <v>0.21356855219478688</v>
      </c>
      <c r="O340" s="16">
        <f t="shared" si="81"/>
        <v>0.21356855219478688</v>
      </c>
      <c r="P340" s="16">
        <f>'App MESURE'!T336</f>
        <v>0.62916164211188597</v>
      </c>
      <c r="Q340" s="84">
        <v>23.106694419354838</v>
      </c>
      <c r="R340" s="78">
        <f t="shared" si="75"/>
        <v>0.17271761638684202</v>
      </c>
    </row>
    <row r="341" spans="1:18" s="1" customFormat="1" ht="13.5" thickBot="1" x14ac:dyDescent="0.25">
      <c r="A341" s="17">
        <v>43313</v>
      </c>
      <c r="B341" s="4">
        <f t="shared" si="73"/>
        <v>8</v>
      </c>
      <c r="C341" s="48"/>
      <c r="D341" s="48"/>
      <c r="E341" s="48">
        <v>3.2428571430000002</v>
      </c>
      <c r="F341" s="58">
        <v>4.6133333329999999</v>
      </c>
      <c r="G341" s="25">
        <f t="shared" si="76"/>
        <v>0</v>
      </c>
      <c r="H341" s="25">
        <f t="shared" si="77"/>
        <v>4.6133333329999999</v>
      </c>
      <c r="I341" s="24">
        <f t="shared" si="82"/>
        <v>4.6133365832907325</v>
      </c>
      <c r="J341" s="25">
        <f t="shared" si="74"/>
        <v>4.6122957227088941</v>
      </c>
      <c r="K341" s="25">
        <f t="shared" si="78"/>
        <v>1.0408605818383876E-3</v>
      </c>
      <c r="L341" s="25">
        <f t="shared" si="79"/>
        <v>0</v>
      </c>
      <c r="M341" s="25">
        <f t="shared" si="83"/>
        <v>3.8608787329866563</v>
      </c>
      <c r="N341" s="25">
        <f t="shared" si="80"/>
        <v>0.20237402118380432</v>
      </c>
      <c r="O341" s="25">
        <f t="shared" si="81"/>
        <v>0.20237402118380432</v>
      </c>
      <c r="P341" s="25">
        <f>'App MESURE'!T337</f>
        <v>0.16777643789650445</v>
      </c>
      <c r="Q341" s="85">
        <v>26.312285354838714</v>
      </c>
      <c r="R341" s="79">
        <f t="shared" si="75"/>
        <v>1.1969927693216509E-3</v>
      </c>
    </row>
    <row r="342" spans="1:18" s="1" customFormat="1" x14ac:dyDescent="0.2">
      <c r="A342" s="17">
        <v>43344</v>
      </c>
      <c r="B342" s="1">
        <f t="shared" si="73"/>
        <v>9</v>
      </c>
      <c r="C342" s="47"/>
      <c r="D342" s="47"/>
      <c r="E342" s="47">
        <v>41.816666669999996</v>
      </c>
      <c r="F342" s="51">
        <v>43.873333330000001</v>
      </c>
      <c r="G342" s="16">
        <f t="shared" si="76"/>
        <v>0</v>
      </c>
      <c r="H342" s="16">
        <f t="shared" si="77"/>
        <v>43.873333330000001</v>
      </c>
      <c r="I342" s="23">
        <f t="shared" si="82"/>
        <v>43.87437419058184</v>
      </c>
      <c r="J342" s="16">
        <f t="shared" si="74"/>
        <v>42.648055737448175</v>
      </c>
      <c r="K342" s="16">
        <f t="shared" si="78"/>
        <v>1.2263184531336648</v>
      </c>
      <c r="L342" s="16">
        <f t="shared" si="79"/>
        <v>0</v>
      </c>
      <c r="M342" s="16">
        <f t="shared" si="83"/>
        <v>3.658504711802852</v>
      </c>
      <c r="N342" s="16">
        <f t="shared" si="80"/>
        <v>0.19176626909353828</v>
      </c>
      <c r="O342" s="16">
        <f t="shared" si="81"/>
        <v>0.19176626909353828</v>
      </c>
      <c r="P342" s="16">
        <f>'App MESURE'!T338</f>
        <v>0.40371205368846014</v>
      </c>
      <c r="Q342" s="84">
        <v>23.747267700000002</v>
      </c>
      <c r="R342" s="78">
        <f t="shared" si="75"/>
        <v>4.4921015607557013E-2</v>
      </c>
    </row>
    <row r="343" spans="1:18" s="1" customFormat="1" x14ac:dyDescent="0.2">
      <c r="A343" s="17">
        <v>43374</v>
      </c>
      <c r="B343" s="1">
        <f t="shared" si="73"/>
        <v>10</v>
      </c>
      <c r="C343" s="47"/>
      <c r="D343" s="47"/>
      <c r="E343" s="47">
        <v>116.6119048</v>
      </c>
      <c r="F343" s="51">
        <v>99.926666670000003</v>
      </c>
      <c r="G343" s="16">
        <f t="shared" si="76"/>
        <v>0.85590561769609919</v>
      </c>
      <c r="H343" s="16">
        <f t="shared" si="77"/>
        <v>99.070761052303908</v>
      </c>
      <c r="I343" s="23">
        <f t="shared" si="82"/>
        <v>100.29707950543758</v>
      </c>
      <c r="J343" s="16">
        <f t="shared" si="74"/>
        <v>79.133469638493281</v>
      </c>
      <c r="K343" s="16">
        <f t="shared" si="78"/>
        <v>21.163609866944299</v>
      </c>
      <c r="L343" s="16">
        <f t="shared" si="79"/>
        <v>0.20676975958898952</v>
      </c>
      <c r="M343" s="16">
        <f t="shared" si="83"/>
        <v>3.673508202298303</v>
      </c>
      <c r="N343" s="16">
        <f t="shared" si="80"/>
        <v>0.19255270060650337</v>
      </c>
      <c r="O343" s="16">
        <f t="shared" si="81"/>
        <v>1.0484583183026026</v>
      </c>
      <c r="P343" s="16">
        <f>'App MESURE'!T339</f>
        <v>1.1796780789597863</v>
      </c>
      <c r="Q343" s="84">
        <v>18.878816677419355</v>
      </c>
      <c r="R343" s="78">
        <f t="shared" si="75"/>
        <v>1.7218625586928566E-2</v>
      </c>
    </row>
    <row r="344" spans="1:18" s="1" customFormat="1" x14ac:dyDescent="0.2">
      <c r="A344" s="17">
        <v>43405</v>
      </c>
      <c r="B344" s="1">
        <f t="shared" si="73"/>
        <v>11</v>
      </c>
      <c r="C344" s="47"/>
      <c r="D344" s="47"/>
      <c r="E344" s="47">
        <v>52.171428570000003</v>
      </c>
      <c r="F344" s="51">
        <v>65.793333329999996</v>
      </c>
      <c r="G344" s="16">
        <f t="shared" si="76"/>
        <v>0.17323895089609895</v>
      </c>
      <c r="H344" s="16">
        <f t="shared" si="77"/>
        <v>65.620094379103904</v>
      </c>
      <c r="I344" s="23">
        <f t="shared" si="82"/>
        <v>86.576934486459209</v>
      </c>
      <c r="J344" s="16">
        <f t="shared" si="74"/>
        <v>62.815550665655842</v>
      </c>
      <c r="K344" s="16">
        <f t="shared" si="78"/>
        <v>23.761383820803367</v>
      </c>
      <c r="L344" s="16">
        <f t="shared" si="79"/>
        <v>0.31271256268355513</v>
      </c>
      <c r="M344" s="16">
        <f t="shared" si="83"/>
        <v>3.7936680643753546</v>
      </c>
      <c r="N344" s="16">
        <f t="shared" si="80"/>
        <v>0.19885106845361086</v>
      </c>
      <c r="O344" s="16">
        <f t="shared" si="81"/>
        <v>0.37209001934970981</v>
      </c>
      <c r="P344" s="16">
        <f>'App MESURE'!T340</f>
        <v>0.98568657264195458</v>
      </c>
      <c r="Q344" s="84">
        <v>13.969181333333337</v>
      </c>
      <c r="R344" s="78">
        <f t="shared" si="75"/>
        <v>0.37650073021212249</v>
      </c>
    </row>
    <row r="345" spans="1:18" s="1" customFormat="1" x14ac:dyDescent="0.2">
      <c r="A345" s="17">
        <v>43435</v>
      </c>
      <c r="B345" s="1">
        <f t="shared" si="73"/>
        <v>12</v>
      </c>
      <c r="C345" s="47"/>
      <c r="D345" s="47"/>
      <c r="E345" s="47">
        <v>5.6857142859999996</v>
      </c>
      <c r="F345" s="51">
        <v>4.6466666669999999</v>
      </c>
      <c r="G345" s="16">
        <f t="shared" si="76"/>
        <v>0</v>
      </c>
      <c r="H345" s="16">
        <f t="shared" si="77"/>
        <v>4.6466666669999999</v>
      </c>
      <c r="I345" s="23">
        <f t="shared" si="82"/>
        <v>28.095337925119811</v>
      </c>
      <c r="J345" s="16">
        <f t="shared" si="74"/>
        <v>26.743243158279494</v>
      </c>
      <c r="K345" s="16">
        <f t="shared" si="78"/>
        <v>1.3520947668403167</v>
      </c>
      <c r="L345" s="16">
        <f t="shared" si="79"/>
        <v>0</v>
      </c>
      <c r="M345" s="16">
        <f t="shared" si="83"/>
        <v>3.594816995921744</v>
      </c>
      <c r="N345" s="16">
        <f t="shared" si="80"/>
        <v>0.18842797746247711</v>
      </c>
      <c r="O345" s="16">
        <f t="shared" si="81"/>
        <v>0.18842797746247711</v>
      </c>
      <c r="P345" s="16">
        <f>'App MESURE'!T341</f>
        <v>0.41419808105699157</v>
      </c>
      <c r="Q345" s="84">
        <v>13.315255419354841</v>
      </c>
      <c r="R345" s="78">
        <f t="shared" si="75"/>
        <v>5.0972139677077796E-2</v>
      </c>
    </row>
    <row r="346" spans="1:18" s="1" customFormat="1" x14ac:dyDescent="0.2">
      <c r="A346" s="17">
        <v>43466</v>
      </c>
      <c r="B346" s="1">
        <f t="shared" ref="B346:B401" si="84">B334</f>
        <v>1</v>
      </c>
      <c r="C346" s="47"/>
      <c r="D346" s="47"/>
      <c r="E346" s="47">
        <v>23.20952381</v>
      </c>
      <c r="F346" s="51">
        <v>15.50666667</v>
      </c>
      <c r="G346" s="16">
        <f t="shared" si="76"/>
        <v>0</v>
      </c>
      <c r="H346" s="16">
        <f t="shared" si="77"/>
        <v>15.50666667</v>
      </c>
      <c r="I346" s="23">
        <f t="shared" si="82"/>
        <v>16.858761436840318</v>
      </c>
      <c r="J346" s="16">
        <f t="shared" si="74"/>
        <v>16.38341697164136</v>
      </c>
      <c r="K346" s="16">
        <f t="shared" si="78"/>
        <v>0.47534446519895823</v>
      </c>
      <c r="L346" s="16">
        <f t="shared" si="79"/>
        <v>0</v>
      </c>
      <c r="M346" s="16">
        <f t="shared" si="83"/>
        <v>3.4063890184592669</v>
      </c>
      <c r="N346" s="16">
        <f t="shared" si="80"/>
        <v>0.17855122915209587</v>
      </c>
      <c r="O346" s="16">
        <f t="shared" si="81"/>
        <v>0.17855122915209587</v>
      </c>
      <c r="P346" s="16">
        <f>'App MESURE'!T342</f>
        <v>0.37749698526713155</v>
      </c>
      <c r="Q346" s="84">
        <v>9.9489087258064526</v>
      </c>
      <c r="R346" s="78">
        <f t="shared" si="75"/>
        <v>3.9579413876183259E-2</v>
      </c>
    </row>
    <row r="347" spans="1:18" s="1" customFormat="1" x14ac:dyDescent="0.2">
      <c r="A347" s="17">
        <v>43497</v>
      </c>
      <c r="B347" s="1">
        <f t="shared" si="84"/>
        <v>2</v>
      </c>
      <c r="C347" s="47"/>
      <c r="D347" s="47"/>
      <c r="E347" s="47">
        <v>17.461904759999999</v>
      </c>
      <c r="F347" s="51">
        <v>17.48</v>
      </c>
      <c r="G347" s="16">
        <f t="shared" si="76"/>
        <v>0</v>
      </c>
      <c r="H347" s="16">
        <f t="shared" si="77"/>
        <v>17.48</v>
      </c>
      <c r="I347" s="23">
        <f t="shared" si="82"/>
        <v>17.955344465198959</v>
      </c>
      <c r="J347" s="16">
        <f t="shared" si="74"/>
        <v>17.595176223082593</v>
      </c>
      <c r="K347" s="16">
        <f t="shared" si="78"/>
        <v>0.36016824211636589</v>
      </c>
      <c r="L347" s="16">
        <f t="shared" si="79"/>
        <v>0</v>
      </c>
      <c r="M347" s="16">
        <f t="shared" si="83"/>
        <v>3.2278377893071708</v>
      </c>
      <c r="N347" s="16">
        <f t="shared" si="80"/>
        <v>0.16919218611298226</v>
      </c>
      <c r="O347" s="16">
        <f t="shared" si="81"/>
        <v>0.16919218611298226</v>
      </c>
      <c r="P347" s="16">
        <f>'App MESURE'!T343</f>
        <v>0.37749698526713155</v>
      </c>
      <c r="Q347" s="84">
        <v>13.486377214285715</v>
      </c>
      <c r="R347" s="78">
        <f t="shared" si="75"/>
        <v>4.3390889350650476E-2</v>
      </c>
    </row>
    <row r="348" spans="1:18" s="1" customFormat="1" x14ac:dyDescent="0.2">
      <c r="A348" s="17">
        <v>43525</v>
      </c>
      <c r="B348" s="1">
        <f t="shared" si="84"/>
        <v>3</v>
      </c>
      <c r="C348" s="47"/>
      <c r="D348" s="47"/>
      <c r="E348" s="47">
        <v>27.65714286</v>
      </c>
      <c r="F348" s="51">
        <v>39.686666670000001</v>
      </c>
      <c r="G348" s="16">
        <f t="shared" si="76"/>
        <v>0</v>
      </c>
      <c r="H348" s="16">
        <f t="shared" si="77"/>
        <v>39.686666670000001</v>
      </c>
      <c r="I348" s="23">
        <f t="shared" si="82"/>
        <v>40.046834912116367</v>
      </c>
      <c r="J348" s="16">
        <f t="shared" si="74"/>
        <v>37.341203218890215</v>
      </c>
      <c r="K348" s="16">
        <f t="shared" si="78"/>
        <v>2.7056316932261524</v>
      </c>
      <c r="L348" s="16">
        <f t="shared" si="79"/>
        <v>0</v>
      </c>
      <c r="M348" s="16">
        <f t="shared" si="83"/>
        <v>3.0586456031941887</v>
      </c>
      <c r="N348" s="16">
        <f t="shared" si="80"/>
        <v>0.16032371201043624</v>
      </c>
      <c r="O348" s="16">
        <f t="shared" si="81"/>
        <v>0.16032371201043624</v>
      </c>
      <c r="P348" s="16">
        <f>'App MESURE'!T344</f>
        <v>0.12058931473811148</v>
      </c>
      <c r="Q348" s="84">
        <v>15.754151338709676</v>
      </c>
      <c r="R348" s="78">
        <f t="shared" si="75"/>
        <v>1.5788223265949296E-3</v>
      </c>
    </row>
    <row r="349" spans="1:18" s="1" customFormat="1" x14ac:dyDescent="0.2">
      <c r="A349" s="17">
        <v>43556</v>
      </c>
      <c r="B349" s="1">
        <f t="shared" si="84"/>
        <v>4</v>
      </c>
      <c r="C349" s="47"/>
      <c r="D349" s="47"/>
      <c r="E349" s="47">
        <v>31.914285710000001</v>
      </c>
      <c r="F349" s="51">
        <v>38.14</v>
      </c>
      <c r="G349" s="16">
        <f t="shared" si="76"/>
        <v>0</v>
      </c>
      <c r="H349" s="16">
        <f t="shared" si="77"/>
        <v>38.14</v>
      </c>
      <c r="I349" s="23">
        <f t="shared" si="82"/>
        <v>40.845631693226153</v>
      </c>
      <c r="J349" s="16">
        <f t="shared" si="74"/>
        <v>37.904561391826647</v>
      </c>
      <c r="K349" s="16">
        <f t="shared" si="78"/>
        <v>2.9410703013995061</v>
      </c>
      <c r="L349" s="16">
        <f t="shared" si="79"/>
        <v>0</v>
      </c>
      <c r="M349" s="16">
        <f t="shared" si="83"/>
        <v>2.8983218911837523</v>
      </c>
      <c r="N349" s="16">
        <f t="shared" si="80"/>
        <v>0.15192009290335087</v>
      </c>
      <c r="O349" s="16">
        <f t="shared" si="81"/>
        <v>0.15192009290335087</v>
      </c>
      <c r="P349" s="16">
        <f>'App MESURE'!T345</f>
        <v>0.16777643789650293</v>
      </c>
      <c r="Q349" s="84">
        <v>15.529346783333333</v>
      </c>
      <c r="R349" s="78">
        <f t="shared" si="75"/>
        <v>2.5142367654185826E-4</v>
      </c>
    </row>
    <row r="350" spans="1:18" s="1" customFormat="1" x14ac:dyDescent="0.2">
      <c r="A350" s="17">
        <v>43586</v>
      </c>
      <c r="B350" s="1">
        <f t="shared" si="84"/>
        <v>5</v>
      </c>
      <c r="C350" s="47"/>
      <c r="D350" s="47"/>
      <c r="E350" s="47">
        <v>4.55952381</v>
      </c>
      <c r="F350" s="51">
        <v>6.7866666670000004</v>
      </c>
      <c r="G350" s="16">
        <f t="shared" si="76"/>
        <v>0</v>
      </c>
      <c r="H350" s="16">
        <f t="shared" si="77"/>
        <v>6.7866666670000004</v>
      </c>
      <c r="I350" s="23">
        <f t="shared" si="82"/>
        <v>9.7277369683995065</v>
      </c>
      <c r="J350" s="16">
        <f t="shared" si="74"/>
        <v>9.7095830628517703</v>
      </c>
      <c r="K350" s="16">
        <f t="shared" si="78"/>
        <v>1.8153905547736215E-2</v>
      </c>
      <c r="L350" s="16">
        <f t="shared" si="79"/>
        <v>0</v>
      </c>
      <c r="M350" s="16">
        <f t="shared" si="83"/>
        <v>2.7464017982804014</v>
      </c>
      <c r="N350" s="16">
        <f t="shared" si="80"/>
        <v>0.14395696268721869</v>
      </c>
      <c r="O350" s="16">
        <f t="shared" si="81"/>
        <v>0.14395696268721869</v>
      </c>
      <c r="P350" s="16">
        <f>'App MESURE'!T346</f>
        <v>7.8645205263985746E-2</v>
      </c>
      <c r="Q350" s="84">
        <v>21.855440290322584</v>
      </c>
      <c r="R350" s="78">
        <f t="shared" si="75"/>
        <v>4.2656256577112243E-3</v>
      </c>
    </row>
    <row r="351" spans="1:18" s="1" customFormat="1" x14ac:dyDescent="0.2">
      <c r="A351" s="17">
        <v>43617</v>
      </c>
      <c r="B351" s="1">
        <f t="shared" si="84"/>
        <v>6</v>
      </c>
      <c r="C351" s="47"/>
      <c r="D351" s="47"/>
      <c r="E351" s="47">
        <v>1.30952381</v>
      </c>
      <c r="F351" s="51">
        <v>0.32</v>
      </c>
      <c r="G351" s="16">
        <f t="shared" si="76"/>
        <v>0</v>
      </c>
      <c r="H351" s="16">
        <f t="shared" si="77"/>
        <v>0.32</v>
      </c>
      <c r="I351" s="23">
        <f t="shared" si="82"/>
        <v>0.33815390554773622</v>
      </c>
      <c r="J351" s="16">
        <f t="shared" si="74"/>
        <v>0.33815297265997646</v>
      </c>
      <c r="K351" s="16">
        <f t="shared" si="78"/>
        <v>9.3288775976363425E-7</v>
      </c>
      <c r="L351" s="16">
        <f t="shared" si="79"/>
        <v>0</v>
      </c>
      <c r="M351" s="16">
        <f t="shared" si="83"/>
        <v>2.6024448355931828</v>
      </c>
      <c r="N351" s="16">
        <f t="shared" si="80"/>
        <v>0.13641123244515982</v>
      </c>
      <c r="O351" s="16">
        <f t="shared" si="81"/>
        <v>0.13641123244515982</v>
      </c>
      <c r="P351" s="16">
        <f>'App MESURE'!T347</f>
        <v>8.3888218948251464E-2</v>
      </c>
      <c r="Q351" s="84">
        <v>20.450298999999998</v>
      </c>
      <c r="R351" s="78">
        <f t="shared" si="75"/>
        <v>2.7586669467964172E-3</v>
      </c>
    </row>
    <row r="352" spans="1:18" s="1" customFormat="1" x14ac:dyDescent="0.2">
      <c r="A352" s="17">
        <v>43647</v>
      </c>
      <c r="B352" s="1">
        <f t="shared" si="84"/>
        <v>7</v>
      </c>
      <c r="C352" s="47"/>
      <c r="D352" s="47"/>
      <c r="E352" s="47">
        <v>0.60476190500000004</v>
      </c>
      <c r="F352" s="51">
        <v>0.5</v>
      </c>
      <c r="G352" s="16">
        <f t="shared" si="76"/>
        <v>0</v>
      </c>
      <c r="H352" s="16">
        <f t="shared" si="77"/>
        <v>0.5</v>
      </c>
      <c r="I352" s="23">
        <f t="shared" si="82"/>
        <v>0.50000093288775971</v>
      </c>
      <c r="J352" s="16">
        <f t="shared" si="74"/>
        <v>0.49999874483547835</v>
      </c>
      <c r="K352" s="16">
        <f t="shared" si="78"/>
        <v>2.1880522813599868E-6</v>
      </c>
      <c r="L352" s="16">
        <f t="shared" si="79"/>
        <v>0</v>
      </c>
      <c r="M352" s="16">
        <f t="shared" si="83"/>
        <v>2.466033603148023</v>
      </c>
      <c r="N352" s="16">
        <f t="shared" si="80"/>
        <v>0.1292610235021272</v>
      </c>
      <c r="O352" s="16">
        <f t="shared" si="81"/>
        <v>0.1292610235021272</v>
      </c>
      <c r="P352" s="16">
        <f>'App MESURE'!T348</f>
        <v>5.2430136842657165E-3</v>
      </c>
      <c r="Q352" s="84">
        <v>22.720582032258068</v>
      </c>
      <c r="R352" s="78">
        <f t="shared" si="75"/>
        <v>1.5380466759183187E-2</v>
      </c>
    </row>
    <row r="353" spans="1:18" s="1" customFormat="1" ht="13.5" thickBot="1" x14ac:dyDescent="0.25">
      <c r="A353" s="17">
        <v>43678</v>
      </c>
      <c r="B353" s="4">
        <f t="shared" si="84"/>
        <v>8</v>
      </c>
      <c r="C353" s="48"/>
      <c r="D353" s="48"/>
      <c r="E353" s="48">
        <v>2.345238095</v>
      </c>
      <c r="F353" s="58">
        <v>4.693333333</v>
      </c>
      <c r="G353" s="25">
        <f t="shared" si="76"/>
        <v>0</v>
      </c>
      <c r="H353" s="25">
        <f t="shared" si="77"/>
        <v>4.693333333</v>
      </c>
      <c r="I353" s="24">
        <f t="shared" si="82"/>
        <v>4.6933355210522816</v>
      </c>
      <c r="J353" s="25">
        <f t="shared" si="74"/>
        <v>4.6920887107219276</v>
      </c>
      <c r="K353" s="25">
        <f t="shared" si="78"/>
        <v>1.246810330354009E-3</v>
      </c>
      <c r="L353" s="25">
        <f t="shared" si="79"/>
        <v>0</v>
      </c>
      <c r="M353" s="25">
        <f t="shared" si="83"/>
        <v>2.3367725796458956</v>
      </c>
      <c r="N353" s="25">
        <f t="shared" si="80"/>
        <v>0.12248560398818047</v>
      </c>
      <c r="O353" s="25">
        <f t="shared" si="81"/>
        <v>0.12248560398818047</v>
      </c>
      <c r="P353" s="25">
        <f>'App MESURE'!T349</f>
        <v>6.8159177895454309E-2</v>
      </c>
      <c r="Q353" s="85">
        <v>25.379924161290326</v>
      </c>
      <c r="R353" s="79">
        <f t="shared" si="75"/>
        <v>2.9513605720084372E-3</v>
      </c>
    </row>
    <row r="354" spans="1:18" s="1" customFormat="1" x14ac:dyDescent="0.2">
      <c r="A354" s="17">
        <v>43709</v>
      </c>
      <c r="B354" s="1">
        <f t="shared" si="84"/>
        <v>9</v>
      </c>
      <c r="C354" s="47"/>
      <c r="D354" s="47"/>
      <c r="E354" s="47">
        <v>7.4976190479999998</v>
      </c>
      <c r="F354" s="51">
        <v>9.9733333329999994</v>
      </c>
      <c r="G354" s="16">
        <f t="shared" si="76"/>
        <v>0</v>
      </c>
      <c r="H354" s="16">
        <f t="shared" si="77"/>
        <v>9.9733333329999994</v>
      </c>
      <c r="I354" s="23">
        <f t="shared" si="82"/>
        <v>9.9745801433303534</v>
      </c>
      <c r="J354" s="16">
        <f t="shared" si="74"/>
        <v>9.9581224736997278</v>
      </c>
      <c r="K354" s="16">
        <f t="shared" si="78"/>
        <v>1.645766963062556E-2</v>
      </c>
      <c r="L354" s="16">
        <f t="shared" si="79"/>
        <v>0</v>
      </c>
      <c r="M354" s="16">
        <f t="shared" si="83"/>
        <v>2.214286975657715</v>
      </c>
      <c r="N354" s="16">
        <f t="shared" si="80"/>
        <v>0.11606532872689559</v>
      </c>
      <c r="O354" s="16">
        <f t="shared" si="81"/>
        <v>0.11606532872689559</v>
      </c>
      <c r="P354" s="16">
        <f>'App MESURE'!T350</f>
        <v>3.1458082105594296E-2</v>
      </c>
      <c r="Q354" s="84">
        <v>23.08683056666667</v>
      </c>
      <c r="R354" s="78">
        <f t="shared" si="75"/>
        <v>7.1583861808376999E-3</v>
      </c>
    </row>
    <row r="355" spans="1:18" s="1" customFormat="1" x14ac:dyDescent="0.2">
      <c r="A355" s="17">
        <v>43739</v>
      </c>
      <c r="B355" s="1">
        <f t="shared" si="84"/>
        <v>10</v>
      </c>
      <c r="C355" s="47"/>
      <c r="D355" s="47"/>
      <c r="E355" s="47">
        <v>18.07857143</v>
      </c>
      <c r="F355" s="51">
        <v>8.58</v>
      </c>
      <c r="G355" s="16">
        <f t="shared" si="76"/>
        <v>0</v>
      </c>
      <c r="H355" s="16">
        <f t="shared" si="77"/>
        <v>8.58</v>
      </c>
      <c r="I355" s="23">
        <f t="shared" si="82"/>
        <v>8.5964576696306256</v>
      </c>
      <c r="J355" s="16">
        <f t="shared" si="74"/>
        <v>8.579378238318176</v>
      </c>
      <c r="K355" s="16">
        <f t="shared" si="78"/>
        <v>1.70794313124496E-2</v>
      </c>
      <c r="L355" s="16">
        <f t="shared" si="79"/>
        <v>0</v>
      </c>
      <c r="M355" s="16">
        <f t="shared" si="83"/>
        <v>2.0982216469308193</v>
      </c>
      <c r="N355" s="16">
        <f t="shared" si="80"/>
        <v>0.10998158227461789</v>
      </c>
      <c r="O355" s="16">
        <f t="shared" si="81"/>
        <v>0.10998158227461789</v>
      </c>
      <c r="P355" s="16">
        <f>'App MESURE'!T351</f>
        <v>9.4374246316782887E-2</v>
      </c>
      <c r="Q355" s="84">
        <v>19.664843145161292</v>
      </c>
      <c r="R355" s="78">
        <f t="shared" si="75"/>
        <v>2.4358893570072953E-4</v>
      </c>
    </row>
    <row r="356" spans="1:18" s="1" customFormat="1" x14ac:dyDescent="0.2">
      <c r="A356" s="17">
        <v>43770</v>
      </c>
      <c r="B356" s="1">
        <f t="shared" si="84"/>
        <v>11</v>
      </c>
      <c r="C356" s="47"/>
      <c r="D356" s="47"/>
      <c r="E356" s="47">
        <v>38.116666670000001</v>
      </c>
      <c r="F356" s="51">
        <v>31.74666667</v>
      </c>
      <c r="G356" s="16">
        <f t="shared" si="76"/>
        <v>0</v>
      </c>
      <c r="H356" s="16">
        <f t="shared" si="77"/>
        <v>31.74666667</v>
      </c>
      <c r="I356" s="23">
        <f t="shared" si="82"/>
        <v>31.763746101312449</v>
      </c>
      <c r="J356" s="16">
        <f t="shared" si="74"/>
        <v>29.963990439165414</v>
      </c>
      <c r="K356" s="16">
        <f t="shared" si="78"/>
        <v>1.7997556621470352</v>
      </c>
      <c r="L356" s="16">
        <f t="shared" si="79"/>
        <v>0</v>
      </c>
      <c r="M356" s="16">
        <f t="shared" si="83"/>
        <v>1.9882400646562013</v>
      </c>
      <c r="N356" s="16">
        <f t="shared" si="80"/>
        <v>0.104216724945402</v>
      </c>
      <c r="O356" s="16">
        <f t="shared" si="81"/>
        <v>0.104216724945402</v>
      </c>
      <c r="P356" s="16">
        <f>'App MESURE'!T352</f>
        <v>0.47187123158391442</v>
      </c>
      <c r="Q356" s="84">
        <v>13.812948733333334</v>
      </c>
      <c r="R356" s="78">
        <f t="shared" si="75"/>
        <v>0.13516983625160797</v>
      </c>
    </row>
    <row r="357" spans="1:18" s="1" customFormat="1" x14ac:dyDescent="0.2">
      <c r="A357" s="17">
        <v>43800</v>
      </c>
      <c r="B357" s="1">
        <f t="shared" si="84"/>
        <v>12</v>
      </c>
      <c r="C357" s="47"/>
      <c r="D357" s="47"/>
      <c r="E357" s="47">
        <v>40.700000000000003</v>
      </c>
      <c r="F357" s="51">
        <v>36.41333333</v>
      </c>
      <c r="G357" s="16">
        <f t="shared" si="76"/>
        <v>0</v>
      </c>
      <c r="H357" s="16">
        <f t="shared" si="77"/>
        <v>36.41333333</v>
      </c>
      <c r="I357" s="23">
        <f t="shared" si="82"/>
        <v>38.213088992147036</v>
      </c>
      <c r="J357" s="16">
        <f t="shared" si="74"/>
        <v>34.907509782286233</v>
      </c>
      <c r="K357" s="16">
        <f t="shared" si="78"/>
        <v>3.3055792098608023</v>
      </c>
      <c r="L357" s="16">
        <f t="shared" si="79"/>
        <v>0</v>
      </c>
      <c r="M357" s="16">
        <f t="shared" si="83"/>
        <v>1.8840233397107993</v>
      </c>
      <c r="N357" s="16">
        <f t="shared" si="80"/>
        <v>9.8754041665139444E-2</v>
      </c>
      <c r="O357" s="16">
        <f t="shared" si="81"/>
        <v>9.8754041665139444E-2</v>
      </c>
      <c r="P357" s="16">
        <f>'App MESURE'!T353</f>
        <v>0.72877890211293461</v>
      </c>
      <c r="Q357" s="84">
        <v>13.069871370967739</v>
      </c>
      <c r="R357" s="78">
        <f t="shared" si="75"/>
        <v>0.39693132478226378</v>
      </c>
    </row>
    <row r="358" spans="1:18" s="1" customFormat="1" x14ac:dyDescent="0.2">
      <c r="A358" s="17">
        <v>43831</v>
      </c>
      <c r="B358" s="1">
        <f t="shared" si="84"/>
        <v>1</v>
      </c>
      <c r="C358" s="47"/>
      <c r="D358" s="47"/>
      <c r="E358" s="47">
        <v>21.39285714</v>
      </c>
      <c r="F358" s="51">
        <v>22.493333329999999</v>
      </c>
      <c r="G358" s="16">
        <f t="shared" si="76"/>
        <v>0</v>
      </c>
      <c r="H358" s="16">
        <f t="shared" si="77"/>
        <v>22.493333329999999</v>
      </c>
      <c r="I358" s="23">
        <f t="shared" si="82"/>
        <v>25.798912539860801</v>
      </c>
      <c r="J358" s="16">
        <f t="shared" si="74"/>
        <v>24.3439900817833</v>
      </c>
      <c r="K358" s="16">
        <f t="shared" si="78"/>
        <v>1.4549224580775011</v>
      </c>
      <c r="L358" s="16">
        <f t="shared" si="79"/>
        <v>0</v>
      </c>
      <c r="M358" s="16">
        <f t="shared" si="83"/>
        <v>1.7852692980456599</v>
      </c>
      <c r="N358" s="16">
        <f t="shared" si="80"/>
        <v>9.3577693506577311E-2</v>
      </c>
      <c r="O358" s="16">
        <f t="shared" si="81"/>
        <v>9.3577693506577311E-2</v>
      </c>
      <c r="P358" s="16">
        <f>'App MESURE'!T354</f>
        <v>0.34079588947727157</v>
      </c>
      <c r="Q358" s="84">
        <v>10.79539729032258</v>
      </c>
      <c r="R358" s="78">
        <f t="shared" si="75"/>
        <v>6.1116836419004603E-2</v>
      </c>
    </row>
    <row r="359" spans="1:18" s="1" customFormat="1" x14ac:dyDescent="0.2">
      <c r="A359" s="17">
        <v>43862</v>
      </c>
      <c r="B359" s="1">
        <f t="shared" si="84"/>
        <v>2</v>
      </c>
      <c r="C359" s="47"/>
      <c r="D359" s="47"/>
      <c r="E359" s="47">
        <v>0.56428571400000005</v>
      </c>
      <c r="F359" s="51">
        <v>0.88666666699999996</v>
      </c>
      <c r="G359" s="16">
        <f t="shared" si="76"/>
        <v>0</v>
      </c>
      <c r="H359" s="16">
        <f t="shared" si="77"/>
        <v>0.88666666699999996</v>
      </c>
      <c r="I359" s="23">
        <f t="shared" si="82"/>
        <v>2.3415891250775012</v>
      </c>
      <c r="J359" s="16">
        <f t="shared" si="74"/>
        <v>2.3409873612734602</v>
      </c>
      <c r="K359" s="16">
        <f t="shared" si="78"/>
        <v>6.0176380404097785E-4</v>
      </c>
      <c r="L359" s="16">
        <f t="shared" si="79"/>
        <v>0</v>
      </c>
      <c r="M359" s="16">
        <f t="shared" si="83"/>
        <v>1.6916916045390826</v>
      </c>
      <c r="N359" s="16">
        <f t="shared" si="80"/>
        <v>8.8672671764705085E-2</v>
      </c>
      <c r="O359" s="16">
        <f t="shared" si="81"/>
        <v>8.8672671764705085E-2</v>
      </c>
      <c r="P359" s="16">
        <f>'App MESURE'!T355</f>
        <v>7.8645205263985746E-2</v>
      </c>
      <c r="Q359" s="84">
        <v>15.743259896551724</v>
      </c>
      <c r="R359" s="78">
        <f t="shared" si="75"/>
        <v>1.0055008442304857E-4</v>
      </c>
    </row>
    <row r="360" spans="1:18" s="1" customFormat="1" x14ac:dyDescent="0.2">
      <c r="A360" s="17">
        <v>43891</v>
      </c>
      <c r="B360" s="1">
        <f t="shared" si="84"/>
        <v>3</v>
      </c>
      <c r="C360" s="47"/>
      <c r="D360" s="47"/>
      <c r="E360" s="47">
        <v>41.1</v>
      </c>
      <c r="F360" s="51">
        <v>31.853333330000002</v>
      </c>
      <c r="G360" s="16">
        <f t="shared" si="76"/>
        <v>0</v>
      </c>
      <c r="H360" s="16">
        <f t="shared" si="77"/>
        <v>31.853333330000002</v>
      </c>
      <c r="I360" s="23">
        <f t="shared" si="82"/>
        <v>31.853935093804044</v>
      </c>
      <c r="J360" s="16">
        <f t="shared" si="74"/>
        <v>30.193750646118918</v>
      </c>
      <c r="K360" s="16">
        <f t="shared" si="78"/>
        <v>1.6601844476851255</v>
      </c>
      <c r="L360" s="16">
        <f t="shared" si="79"/>
        <v>0</v>
      </c>
      <c r="M360" s="16">
        <f t="shared" si="83"/>
        <v>1.6030189327743776</v>
      </c>
      <c r="N360" s="16">
        <f t="shared" si="80"/>
        <v>8.4024754439352256E-2</v>
      </c>
      <c r="O360" s="16">
        <f t="shared" si="81"/>
        <v>8.4024754439352256E-2</v>
      </c>
      <c r="P360" s="16">
        <f>'App MESURE'!T356</f>
        <v>8.3888218948251464E-2</v>
      </c>
      <c r="Q360" s="84">
        <v>14.510266693548386</v>
      </c>
      <c r="R360" s="78">
        <f t="shared" si="75"/>
        <v>1.8641940330134479E-8</v>
      </c>
    </row>
    <row r="361" spans="1:18" s="1" customFormat="1" x14ac:dyDescent="0.2">
      <c r="A361" s="17">
        <v>43922</v>
      </c>
      <c r="B361" s="1">
        <f t="shared" si="84"/>
        <v>4</v>
      </c>
      <c r="C361" s="47"/>
      <c r="D361" s="47"/>
      <c r="E361" s="47">
        <v>44.242857139999998</v>
      </c>
      <c r="F361" s="51">
        <v>28.38666667</v>
      </c>
      <c r="G361" s="16">
        <f t="shared" si="76"/>
        <v>0</v>
      </c>
      <c r="H361" s="16">
        <f t="shared" si="77"/>
        <v>28.38666667</v>
      </c>
      <c r="I361" s="23">
        <f t="shared" si="82"/>
        <v>30.046851117685126</v>
      </c>
      <c r="J361" s="16">
        <f t="shared" si="74"/>
        <v>28.928589784248082</v>
      </c>
      <c r="K361" s="16">
        <f t="shared" si="78"/>
        <v>1.1182613334370437</v>
      </c>
      <c r="L361" s="16">
        <f t="shared" si="79"/>
        <v>0</v>
      </c>
      <c r="M361" s="16">
        <f t="shared" si="83"/>
        <v>1.5189941783350254</v>
      </c>
      <c r="N361" s="16">
        <f t="shared" si="80"/>
        <v>7.962046499881878E-2</v>
      </c>
      <c r="O361" s="16">
        <f t="shared" si="81"/>
        <v>7.962046499881878E-2</v>
      </c>
      <c r="P361" s="16">
        <f>'App MESURE'!T357</f>
        <v>0.3198238347402087</v>
      </c>
      <c r="Q361" s="84">
        <v>16.254739433333331</v>
      </c>
      <c r="R361" s="78">
        <f t="shared" si="75"/>
        <v>5.7697658835118876E-2</v>
      </c>
    </row>
    <row r="362" spans="1:18" s="1" customFormat="1" x14ac:dyDescent="0.2">
      <c r="A362" s="17">
        <v>43952</v>
      </c>
      <c r="B362" s="1">
        <f t="shared" si="84"/>
        <v>5</v>
      </c>
      <c r="C362" s="47"/>
      <c r="D362" s="47"/>
      <c r="E362" s="47">
        <v>34.838095240000001</v>
      </c>
      <c r="F362" s="51">
        <v>38.4</v>
      </c>
      <c r="G362" s="16">
        <f t="shared" si="76"/>
        <v>0</v>
      </c>
      <c r="H362" s="16">
        <f t="shared" si="77"/>
        <v>38.4</v>
      </c>
      <c r="I362" s="23">
        <f t="shared" si="82"/>
        <v>39.518261333437039</v>
      </c>
      <c r="J362" s="16">
        <f t="shared" si="74"/>
        <v>38.236726246844839</v>
      </c>
      <c r="K362" s="16">
        <f t="shared" si="78"/>
        <v>1.2815350865921999</v>
      </c>
      <c r="L362" s="16">
        <f t="shared" si="79"/>
        <v>0</v>
      </c>
      <c r="M362" s="16">
        <f t="shared" si="83"/>
        <v>1.4393737133362066</v>
      </c>
      <c r="N362" s="16">
        <f t="shared" si="80"/>
        <v>7.5447033304974639E-2</v>
      </c>
      <c r="O362" s="16">
        <f t="shared" si="81"/>
        <v>7.5447033304974639E-2</v>
      </c>
      <c r="P362" s="16">
        <f>'App MESURE'!T358</f>
        <v>1.3369684894877576</v>
      </c>
      <c r="Q362" s="84">
        <v>21.159704451612907</v>
      </c>
      <c r="R362" s="78">
        <f t="shared" si="75"/>
        <v>1.5914363844095292</v>
      </c>
    </row>
    <row r="363" spans="1:18" s="1" customFormat="1" x14ac:dyDescent="0.2">
      <c r="A363" s="17">
        <v>43983</v>
      </c>
      <c r="B363" s="1">
        <f t="shared" si="84"/>
        <v>6</v>
      </c>
      <c r="C363" s="47"/>
      <c r="D363" s="47"/>
      <c r="E363" s="47">
        <v>2.414285714</v>
      </c>
      <c r="F363" s="51">
        <v>2.5</v>
      </c>
      <c r="G363" s="16">
        <f t="shared" si="76"/>
        <v>0</v>
      </c>
      <c r="H363" s="16">
        <f t="shared" si="77"/>
        <v>2.5</v>
      </c>
      <c r="I363" s="23">
        <f t="shared" si="82"/>
        <v>3.7815350865921999</v>
      </c>
      <c r="J363" s="16">
        <f t="shared" si="74"/>
        <v>3.7803969471667886</v>
      </c>
      <c r="K363" s="16">
        <f t="shared" si="78"/>
        <v>1.1381394254112998E-3</v>
      </c>
      <c r="L363" s="16">
        <f t="shared" si="79"/>
        <v>0</v>
      </c>
      <c r="M363" s="16">
        <f t="shared" si="83"/>
        <v>1.363926680031232</v>
      </c>
      <c r="N363" s="16">
        <f t="shared" si="80"/>
        <v>7.149235858653176E-2</v>
      </c>
      <c r="O363" s="16">
        <f t="shared" si="81"/>
        <v>7.149235858653176E-2</v>
      </c>
      <c r="P363" s="16">
        <f>'App MESURE'!T359</f>
        <v>1.0486027368531433E-2</v>
      </c>
      <c r="Q363" s="84">
        <v>21.411756500000003</v>
      </c>
      <c r="R363" s="78">
        <f t="shared" si="75"/>
        <v>3.7217724486803606E-3</v>
      </c>
    </row>
    <row r="364" spans="1:18" s="1" customFormat="1" x14ac:dyDescent="0.2">
      <c r="A364" s="17">
        <v>44013</v>
      </c>
      <c r="B364" s="1">
        <f t="shared" si="84"/>
        <v>7</v>
      </c>
      <c r="C364" s="47"/>
      <c r="D364" s="47"/>
      <c r="E364" s="47">
        <v>2.8738095239999999</v>
      </c>
      <c r="F364" s="51">
        <v>3.7066666669999999</v>
      </c>
      <c r="G364" s="16">
        <f t="shared" si="76"/>
        <v>0</v>
      </c>
      <c r="H364" s="16">
        <f t="shared" si="77"/>
        <v>3.7066666669999999</v>
      </c>
      <c r="I364" s="23">
        <f t="shared" si="82"/>
        <v>3.7078048064254112</v>
      </c>
      <c r="J364" s="16">
        <f t="shared" si="74"/>
        <v>3.7073434944352046</v>
      </c>
      <c r="K364" s="16">
        <f t="shared" si="78"/>
        <v>4.6131199020660318E-4</v>
      </c>
      <c r="L364" s="16">
        <f t="shared" si="79"/>
        <v>0</v>
      </c>
      <c r="M364" s="16">
        <f t="shared" si="83"/>
        <v>1.2924343214447003</v>
      </c>
      <c r="N364" s="16">
        <f t="shared" si="80"/>
        <v>6.7744974353129858E-2</v>
      </c>
      <c r="O364" s="16">
        <f t="shared" si="81"/>
        <v>6.7744974353129858E-2</v>
      </c>
      <c r="P364" s="16">
        <f>'App MESURE'!T360</f>
        <v>4.1944109474125732E-2</v>
      </c>
      <c r="Q364" s="84">
        <v>27.465817387096774</v>
      </c>
      <c r="R364" s="78">
        <f t="shared" si="75"/>
        <v>6.656846285046286E-4</v>
      </c>
    </row>
    <row r="365" spans="1:18" s="1" customFormat="1" ht="13.5" thickBot="1" x14ac:dyDescent="0.25">
      <c r="A365" s="17">
        <v>44044</v>
      </c>
      <c r="B365" s="4">
        <f t="shared" si="84"/>
        <v>8</v>
      </c>
      <c r="C365" s="48"/>
      <c r="D365" s="48"/>
      <c r="E365" s="48">
        <v>1.8261904760000001</v>
      </c>
      <c r="F365" s="58">
        <v>2.9533333329999998</v>
      </c>
      <c r="G365" s="25">
        <f t="shared" si="76"/>
        <v>0</v>
      </c>
      <c r="H365" s="25">
        <f t="shared" si="77"/>
        <v>2.9533333329999998</v>
      </c>
      <c r="I365" s="24">
        <f t="shared" si="82"/>
        <v>2.9537946449902064</v>
      </c>
      <c r="J365" s="25">
        <f t="shared" si="74"/>
        <v>2.9534841063569721</v>
      </c>
      <c r="K365" s="25">
        <f t="shared" si="78"/>
        <v>3.1053863323426967E-4</v>
      </c>
      <c r="L365" s="25">
        <f t="shared" si="79"/>
        <v>0</v>
      </c>
      <c r="M365" s="25">
        <f t="shared" si="83"/>
        <v>1.2246893470915705</v>
      </c>
      <c r="N365" s="25">
        <f t="shared" si="80"/>
        <v>6.4194015148505715E-2</v>
      </c>
      <c r="O365" s="25">
        <f t="shared" si="81"/>
        <v>6.4194015148505715E-2</v>
      </c>
      <c r="P365" s="25">
        <f>'App MESURE'!T361</f>
        <v>0</v>
      </c>
      <c r="Q365" s="85">
        <v>25.387974870967742</v>
      </c>
      <c r="R365" s="79">
        <f t="shared" si="75"/>
        <v>4.1208715808865809E-3</v>
      </c>
    </row>
    <row r="366" spans="1:18" s="1" customFormat="1" x14ac:dyDescent="0.2">
      <c r="A366" s="17">
        <v>44075</v>
      </c>
      <c r="B366" s="1">
        <f t="shared" si="84"/>
        <v>9</v>
      </c>
      <c r="C366" s="47"/>
      <c r="D366" s="47"/>
      <c r="E366" s="47">
        <v>5.4214285709999999</v>
      </c>
      <c r="F366" s="51">
        <v>3.0866666669999998</v>
      </c>
      <c r="G366" s="16">
        <f t="shared" si="76"/>
        <v>0</v>
      </c>
      <c r="H366" s="16">
        <f t="shared" si="77"/>
        <v>3.0866666669999998</v>
      </c>
      <c r="I366" s="23">
        <f t="shared" si="82"/>
        <v>3.0869772056332341</v>
      </c>
      <c r="J366" s="16">
        <f t="shared" si="74"/>
        <v>3.086548030524277</v>
      </c>
      <c r="K366" s="16">
        <f t="shared" si="78"/>
        <v>4.2917510895712496E-4</v>
      </c>
      <c r="L366" s="16">
        <f t="shared" si="79"/>
        <v>0</v>
      </c>
      <c r="M366" s="16">
        <f t="shared" si="83"/>
        <v>1.1604953319430649</v>
      </c>
      <c r="N366" s="16">
        <f t="shared" si="80"/>
        <v>6.0829185046347198E-2</v>
      </c>
      <c r="O366" s="16">
        <f t="shared" si="81"/>
        <v>6.0829185046347198E-2</v>
      </c>
      <c r="P366" s="16">
        <f>'App MESURE'!T362</f>
        <v>0</v>
      </c>
      <c r="Q366" s="84">
        <v>24.016081766666677</v>
      </c>
      <c r="R366" s="78">
        <f t="shared" si="75"/>
        <v>3.7001897534027495E-3</v>
      </c>
    </row>
    <row r="367" spans="1:18" s="1" customFormat="1" x14ac:dyDescent="0.2">
      <c r="A367" s="17">
        <v>44105</v>
      </c>
      <c r="B367" s="1">
        <f t="shared" si="84"/>
        <v>10</v>
      </c>
      <c r="C367" s="47"/>
      <c r="D367" s="47"/>
      <c r="E367" s="47">
        <v>24.057142859999999</v>
      </c>
      <c r="F367" s="51">
        <v>19.399999999999999</v>
      </c>
      <c r="G367" s="16">
        <f t="shared" si="76"/>
        <v>0</v>
      </c>
      <c r="H367" s="16">
        <f t="shared" si="77"/>
        <v>19.399999999999999</v>
      </c>
      <c r="I367" s="23">
        <f t="shared" si="82"/>
        <v>19.400429175108954</v>
      </c>
      <c r="J367" s="16">
        <f t="shared" si="74"/>
        <v>19.16809007555818</v>
      </c>
      <c r="K367" s="16">
        <f t="shared" si="78"/>
        <v>0.23233909955077436</v>
      </c>
      <c r="L367" s="16">
        <f t="shared" si="79"/>
        <v>0</v>
      </c>
      <c r="M367" s="16">
        <f t="shared" si="83"/>
        <v>1.0996661468967177</v>
      </c>
      <c r="N367" s="16">
        <f t="shared" si="80"/>
        <v>5.7640727797486607E-2</v>
      </c>
      <c r="O367" s="16">
        <f t="shared" si="81"/>
        <v>5.7640727797486607E-2</v>
      </c>
      <c r="P367" s="16">
        <f>'App MESURE'!T363</f>
        <v>2.0972054737062866E-2</v>
      </c>
      <c r="Q367" s="84">
        <v>18.368145338709677</v>
      </c>
      <c r="R367" s="78">
        <f t="shared" si="75"/>
        <v>1.3445915840122459E-3</v>
      </c>
    </row>
    <row r="368" spans="1:18" s="1" customFormat="1" x14ac:dyDescent="0.2">
      <c r="A368" s="17">
        <v>44136</v>
      </c>
      <c r="B368" s="1">
        <f t="shared" si="84"/>
        <v>11</v>
      </c>
      <c r="C368" s="47"/>
      <c r="D368" s="47"/>
      <c r="E368" s="47">
        <v>38.43571429</v>
      </c>
      <c r="F368" s="51">
        <v>33.926666670000003</v>
      </c>
      <c r="G368" s="16">
        <f t="shared" si="76"/>
        <v>0</v>
      </c>
      <c r="H368" s="16">
        <f t="shared" si="77"/>
        <v>33.926666670000003</v>
      </c>
      <c r="I368" s="23">
        <f t="shared" si="82"/>
        <v>34.159005769550774</v>
      </c>
      <c r="J368" s="16">
        <f t="shared" si="74"/>
        <v>32.66086599249094</v>
      </c>
      <c r="K368" s="16">
        <f t="shared" si="78"/>
        <v>1.4981397770598335</v>
      </c>
      <c r="L368" s="16">
        <f t="shared" si="79"/>
        <v>0</v>
      </c>
      <c r="M368" s="16">
        <f t="shared" si="83"/>
        <v>1.0420254190992311</v>
      </c>
      <c r="N368" s="16">
        <f t="shared" si="80"/>
        <v>5.4619398541875724E-2</v>
      </c>
      <c r="O368" s="16">
        <f t="shared" si="81"/>
        <v>5.4619398541875724E-2</v>
      </c>
      <c r="P368" s="16">
        <f>'App MESURE'!T364</f>
        <v>9.4374246316782887E-2</v>
      </c>
      <c r="Q368" s="84">
        <v>16.837506016666662</v>
      </c>
      <c r="R368" s="78">
        <f t="shared" si="75"/>
        <v>1.5804479216060408E-3</v>
      </c>
    </row>
    <row r="369" spans="1:18" s="1" customFormat="1" x14ac:dyDescent="0.2">
      <c r="A369" s="17">
        <v>44166</v>
      </c>
      <c r="B369" s="1">
        <f t="shared" si="84"/>
        <v>12</v>
      </c>
      <c r="C369" s="47"/>
      <c r="D369" s="47"/>
      <c r="E369" s="47">
        <v>33.43571429</v>
      </c>
      <c r="F369" s="51">
        <v>27.54666667</v>
      </c>
      <c r="G369" s="16">
        <f t="shared" si="76"/>
        <v>0</v>
      </c>
      <c r="H369" s="16">
        <f t="shared" si="77"/>
        <v>27.54666667</v>
      </c>
      <c r="I369" s="23">
        <f t="shared" si="82"/>
        <v>29.044806447059834</v>
      </c>
      <c r="J369" s="16">
        <f t="shared" si="74"/>
        <v>27.362345844110173</v>
      </c>
      <c r="K369" s="16">
        <f t="shared" si="78"/>
        <v>1.6824606029496607</v>
      </c>
      <c r="L369" s="16">
        <f t="shared" si="79"/>
        <v>0</v>
      </c>
      <c r="M369" s="16">
        <f t="shared" si="83"/>
        <v>0.98740602055735538</v>
      </c>
      <c r="N369" s="16">
        <f t="shared" si="80"/>
        <v>5.1756437003322164E-2</v>
      </c>
      <c r="O369" s="16">
        <f t="shared" si="81"/>
        <v>5.1756437003322164E-2</v>
      </c>
      <c r="P369" s="16">
        <f>'App MESURE'!T365</f>
        <v>0.30933780737167726</v>
      </c>
      <c r="Q369" s="84">
        <v>12.331732983870966</v>
      </c>
      <c r="R369" s="78">
        <f t="shared" si="75"/>
        <v>6.6348162360839721E-2</v>
      </c>
    </row>
    <row r="370" spans="1:18" s="1" customFormat="1" x14ac:dyDescent="0.2">
      <c r="A370" s="17">
        <v>44197</v>
      </c>
      <c r="B370" s="1">
        <f t="shared" si="84"/>
        <v>1</v>
      </c>
      <c r="C370" s="47"/>
      <c r="D370" s="47"/>
      <c r="E370" s="47">
        <v>94.871428570000006</v>
      </c>
      <c r="F370" s="51">
        <v>85.313333330000006</v>
      </c>
      <c r="G370" s="16">
        <f t="shared" si="76"/>
        <v>0.56363895089609928</v>
      </c>
      <c r="H370" s="16">
        <f t="shared" si="77"/>
        <v>84.7496943791039</v>
      </c>
      <c r="I370" s="23">
        <f t="shared" si="82"/>
        <v>86.432154982053561</v>
      </c>
      <c r="J370" s="16">
        <f t="shared" si="74"/>
        <v>56.038358670668636</v>
      </c>
      <c r="K370" s="16">
        <f t="shared" si="78"/>
        <v>30.393796311384925</v>
      </c>
      <c r="L370" s="16">
        <f t="shared" si="79"/>
        <v>0.58319659363159171</v>
      </c>
      <c r="M370" s="16">
        <f t="shared" si="83"/>
        <v>1.518846177185625</v>
      </c>
      <c r="N370" s="16">
        <f t="shared" si="80"/>
        <v>7.9612707286179918E-2</v>
      </c>
      <c r="O370" s="16">
        <f t="shared" si="81"/>
        <v>0.64325165818227914</v>
      </c>
      <c r="P370" s="16">
        <f>'App MESURE'!T366</f>
        <v>1.4680438315944007</v>
      </c>
      <c r="Q370" s="84">
        <v>10.810394293548386</v>
      </c>
      <c r="R370" s="78">
        <f t="shared" si="75"/>
        <v>0.68028212932189114</v>
      </c>
    </row>
    <row r="371" spans="1:18" s="1" customFormat="1" x14ac:dyDescent="0.2">
      <c r="A371" s="17">
        <v>44228</v>
      </c>
      <c r="B371" s="1">
        <f t="shared" si="84"/>
        <v>2</v>
      </c>
      <c r="C371" s="47"/>
      <c r="D371" s="47"/>
      <c r="E371" s="47">
        <v>45.242857139999998</v>
      </c>
      <c r="F371" s="51">
        <v>69.206666670000004</v>
      </c>
      <c r="G371" s="16">
        <f t="shared" si="76"/>
        <v>0.24150561769609913</v>
      </c>
      <c r="H371" s="16">
        <f t="shared" si="77"/>
        <v>68.965161052303898</v>
      </c>
      <c r="I371" s="23">
        <f t="shared" si="82"/>
        <v>98.775760770057232</v>
      </c>
      <c r="J371" s="16">
        <f t="shared" si="74"/>
        <v>64.743099941996405</v>
      </c>
      <c r="K371" s="16">
        <f t="shared" si="78"/>
        <v>34.032660828060827</v>
      </c>
      <c r="L371" s="16">
        <f t="shared" si="79"/>
        <v>0.73159730663639666</v>
      </c>
      <c r="M371" s="16">
        <f t="shared" si="83"/>
        <v>2.1708307765358419</v>
      </c>
      <c r="N371" s="16">
        <f t="shared" si="80"/>
        <v>0.11378750381452014</v>
      </c>
      <c r="O371" s="16">
        <f t="shared" si="81"/>
        <v>0.35529312151061926</v>
      </c>
      <c r="P371" s="16">
        <f>'App MESURE'!T367</f>
        <v>0.72353588842866889</v>
      </c>
      <c r="Q371" s="84">
        <v>13.057264017857145</v>
      </c>
      <c r="R371" s="78">
        <f t="shared" si="75"/>
        <v>0.13560273538746104</v>
      </c>
    </row>
    <row r="372" spans="1:18" s="1" customFormat="1" x14ac:dyDescent="0.2">
      <c r="A372" s="17">
        <v>44256</v>
      </c>
      <c r="B372" s="1">
        <f t="shared" si="84"/>
        <v>3</v>
      </c>
      <c r="C372" s="47"/>
      <c r="D372" s="47"/>
      <c r="E372" s="47">
        <v>42.871428569999999</v>
      </c>
      <c r="F372" s="51">
        <v>40.5</v>
      </c>
      <c r="G372" s="16">
        <f t="shared" si="76"/>
        <v>0</v>
      </c>
      <c r="H372" s="16">
        <f t="shared" si="77"/>
        <v>40.5</v>
      </c>
      <c r="I372" s="23">
        <f t="shared" si="82"/>
        <v>73.801063521424425</v>
      </c>
      <c r="J372" s="16">
        <f t="shared" si="74"/>
        <v>57.685947043619848</v>
      </c>
      <c r="K372" s="16">
        <f t="shared" si="78"/>
        <v>16.115116477804577</v>
      </c>
      <c r="L372" s="16">
        <f t="shared" si="79"/>
        <v>8.8135261065776195E-4</v>
      </c>
      <c r="M372" s="16">
        <f t="shared" si="83"/>
        <v>2.0579246253319794</v>
      </c>
      <c r="N372" s="16">
        <f t="shared" si="80"/>
        <v>0.10786935061268757</v>
      </c>
      <c r="O372" s="16">
        <f t="shared" si="81"/>
        <v>0.10786935061268757</v>
      </c>
      <c r="P372" s="16">
        <f>'App MESURE'!T368</f>
        <v>1.1377339694856605</v>
      </c>
      <c r="Q372" s="84">
        <v>14.1591845</v>
      </c>
      <c r="R372" s="78">
        <f t="shared" si="75"/>
        <v>1.060621133206374</v>
      </c>
    </row>
    <row r="373" spans="1:18" s="1" customFormat="1" x14ac:dyDescent="0.2">
      <c r="A373" s="17">
        <v>44287</v>
      </c>
      <c r="B373" s="1">
        <f t="shared" si="84"/>
        <v>4</v>
      </c>
      <c r="C373" s="47"/>
      <c r="D373" s="47"/>
      <c r="E373" s="47">
        <v>43.526190479999997</v>
      </c>
      <c r="F373" s="51">
        <v>31.573333330000001</v>
      </c>
      <c r="G373" s="16">
        <f t="shared" si="76"/>
        <v>0</v>
      </c>
      <c r="H373" s="16">
        <f t="shared" si="77"/>
        <v>31.573333330000001</v>
      </c>
      <c r="I373" s="23">
        <f t="shared" si="82"/>
        <v>47.687568455193919</v>
      </c>
      <c r="J373" s="16">
        <f t="shared" si="74"/>
        <v>43.511241927553371</v>
      </c>
      <c r="K373" s="16">
        <f t="shared" si="78"/>
        <v>4.1763265276405477</v>
      </c>
      <c r="L373" s="16">
        <f t="shared" si="79"/>
        <v>0</v>
      </c>
      <c r="M373" s="16">
        <f t="shared" si="83"/>
        <v>1.9500552747192919</v>
      </c>
      <c r="N373" s="16">
        <f t="shared" si="80"/>
        <v>0.10221520922268118</v>
      </c>
      <c r="O373" s="16">
        <f t="shared" si="81"/>
        <v>0.10221520922268118</v>
      </c>
      <c r="P373" s="16">
        <f>'App MESURE'!T369</f>
        <v>0.19399150631783149</v>
      </c>
      <c r="Q373" s="84">
        <v>16.159415733333333</v>
      </c>
      <c r="R373" s="78">
        <f t="shared" si="75"/>
        <v>8.4228887084972955E-3</v>
      </c>
    </row>
    <row r="374" spans="1:18" s="1" customFormat="1" x14ac:dyDescent="0.2">
      <c r="A374" s="17">
        <v>44317</v>
      </c>
      <c r="B374" s="1">
        <f t="shared" si="84"/>
        <v>5</v>
      </c>
      <c r="C374" s="47"/>
      <c r="D374" s="47"/>
      <c r="E374" s="47">
        <v>5.2642857139999997</v>
      </c>
      <c r="F374" s="51">
        <v>8.4666666670000001</v>
      </c>
      <c r="G374" s="16">
        <f t="shared" si="76"/>
        <v>0</v>
      </c>
      <c r="H374" s="16">
        <f t="shared" si="77"/>
        <v>8.4666666670000001</v>
      </c>
      <c r="I374" s="23">
        <f t="shared" si="82"/>
        <v>12.642993194640548</v>
      </c>
      <c r="J374" s="16">
        <f t="shared" si="74"/>
        <v>12.585233465900824</v>
      </c>
      <c r="K374" s="16">
        <f t="shared" si="78"/>
        <v>5.775972873972357E-2</v>
      </c>
      <c r="L374" s="16">
        <f t="shared" si="79"/>
        <v>0</v>
      </c>
      <c r="M374" s="16">
        <f t="shared" si="83"/>
        <v>1.8478400654966107</v>
      </c>
      <c r="N374" s="16">
        <f t="shared" si="80"/>
        <v>9.6857438531827073E-2</v>
      </c>
      <c r="O374" s="16">
        <f t="shared" si="81"/>
        <v>9.6857438531827073E-2</v>
      </c>
      <c r="P374" s="16">
        <f>'App MESURE'!T370</f>
        <v>8.3888218948251464E-2</v>
      </c>
      <c r="Q374" s="84">
        <v>19.205650096774193</v>
      </c>
      <c r="R374" s="78">
        <f t="shared" si="75"/>
        <v>1.6820065660700108E-4</v>
      </c>
    </row>
    <row r="375" spans="1:18" s="1" customFormat="1" x14ac:dyDescent="0.2">
      <c r="A375" s="17">
        <v>44348</v>
      </c>
      <c r="B375" s="1">
        <f t="shared" si="84"/>
        <v>6</v>
      </c>
      <c r="C375" s="47"/>
      <c r="D375" s="47"/>
      <c r="E375" s="47">
        <v>2.9809523809999998</v>
      </c>
      <c r="F375" s="51">
        <v>6.3</v>
      </c>
      <c r="G375" s="16">
        <f t="shared" si="76"/>
        <v>0</v>
      </c>
      <c r="H375" s="16">
        <f t="shared" si="77"/>
        <v>6.3</v>
      </c>
      <c r="I375" s="23">
        <f t="shared" si="82"/>
        <v>6.3577597287397234</v>
      </c>
      <c r="J375" s="16">
        <f t="shared" si="74"/>
        <v>6.3520107502985912</v>
      </c>
      <c r="K375" s="16">
        <f t="shared" si="78"/>
        <v>5.748978441132202E-3</v>
      </c>
      <c r="L375" s="16">
        <f t="shared" si="79"/>
        <v>0</v>
      </c>
      <c r="M375" s="16">
        <f t="shared" si="83"/>
        <v>1.7509826269647837</v>
      </c>
      <c r="N375" s="16">
        <f t="shared" si="80"/>
        <v>9.1780503804564623E-2</v>
      </c>
      <c r="O375" s="16">
        <f t="shared" si="81"/>
        <v>9.1780503804564623E-2</v>
      </c>
      <c r="P375" s="16">
        <f>'App MESURE'!T371</f>
        <v>0</v>
      </c>
      <c r="Q375" s="84">
        <v>20.974280799999999</v>
      </c>
      <c r="R375" s="78">
        <f t="shared" si="75"/>
        <v>8.4236608786197008E-3</v>
      </c>
    </row>
    <row r="376" spans="1:18" s="1" customFormat="1" x14ac:dyDescent="0.2">
      <c r="A376" s="17">
        <v>44378</v>
      </c>
      <c r="B376" s="1">
        <f t="shared" si="84"/>
        <v>7</v>
      </c>
      <c r="C376" s="47"/>
      <c r="D376" s="47"/>
      <c r="E376" s="47">
        <v>1.2833333330000001</v>
      </c>
      <c r="F376" s="51">
        <v>1.5733333329999999</v>
      </c>
      <c r="G376" s="16">
        <f t="shared" si="76"/>
        <v>0</v>
      </c>
      <c r="H376" s="16">
        <f t="shared" si="77"/>
        <v>1.5733333329999999</v>
      </c>
      <c r="I376" s="23">
        <f t="shared" si="82"/>
        <v>1.5790823114411321</v>
      </c>
      <c r="J376" s="16">
        <f t="shared" si="74"/>
        <v>1.5790368401913524</v>
      </c>
      <c r="K376" s="16">
        <f t="shared" si="78"/>
        <v>4.5471249779716061E-5</v>
      </c>
      <c r="L376" s="16">
        <f t="shared" si="79"/>
        <v>0</v>
      </c>
      <c r="M376" s="16">
        <f t="shared" si="83"/>
        <v>1.659202123160219</v>
      </c>
      <c r="N376" s="16">
        <f t="shared" si="80"/>
        <v>8.6969684582890464E-2</v>
      </c>
      <c r="O376" s="16">
        <f t="shared" si="81"/>
        <v>8.6969684582890464E-2</v>
      </c>
      <c r="P376" s="16">
        <f>'App MESURE'!T372</f>
        <v>0</v>
      </c>
      <c r="Q376" s="84">
        <v>25.695153064516131</v>
      </c>
      <c r="R376" s="78">
        <f t="shared" si="75"/>
        <v>7.5637260364474551E-3</v>
      </c>
    </row>
    <row r="377" spans="1:18" s="1" customFormat="1" ht="13.5" thickBot="1" x14ac:dyDescent="0.25">
      <c r="A377" s="17">
        <v>44409</v>
      </c>
      <c r="B377" s="4">
        <f t="shared" si="84"/>
        <v>8</v>
      </c>
      <c r="C377" s="48"/>
      <c r="D377" s="48"/>
      <c r="E377" s="48">
        <v>0.67380952400000005</v>
      </c>
      <c r="F377" s="58">
        <v>1.5933333329999999</v>
      </c>
      <c r="G377" s="25">
        <f t="shared" si="76"/>
        <v>0</v>
      </c>
      <c r="H377" s="25">
        <f t="shared" si="77"/>
        <v>1.5933333329999999</v>
      </c>
      <c r="I377" s="24">
        <f t="shared" si="82"/>
        <v>1.5933788042497796</v>
      </c>
      <c r="J377" s="25">
        <f t="shared" si="74"/>
        <v>1.5933222018474884</v>
      </c>
      <c r="K377" s="25">
        <f t="shared" si="78"/>
        <v>5.6602402291217047E-5</v>
      </c>
      <c r="L377" s="25">
        <f t="shared" si="79"/>
        <v>0</v>
      </c>
      <c r="M377" s="25">
        <f t="shared" si="83"/>
        <v>1.5722324385773285</v>
      </c>
      <c r="N377" s="25">
        <f t="shared" si="80"/>
        <v>8.2411032004721677E-2</v>
      </c>
      <c r="O377" s="25">
        <f t="shared" si="81"/>
        <v>8.2411032004721677E-2</v>
      </c>
      <c r="P377" s="25">
        <f>'App MESURE'!T373</f>
        <v>0</v>
      </c>
      <c r="Q377" s="85">
        <v>24.316041967741942</v>
      </c>
      <c r="R377" s="79">
        <f t="shared" si="75"/>
        <v>6.7915781960832602E-3</v>
      </c>
    </row>
    <row r="378" spans="1:18" s="1" customFormat="1" x14ac:dyDescent="0.2">
      <c r="A378" s="17">
        <v>44440</v>
      </c>
      <c r="B378" s="1">
        <f t="shared" si="84"/>
        <v>9</v>
      </c>
      <c r="C378" s="47"/>
      <c r="D378" s="47"/>
      <c r="E378" s="47">
        <v>4.5357142860000002</v>
      </c>
      <c r="F378" s="51">
        <v>2.9933333329999998</v>
      </c>
      <c r="G378" s="16">
        <f t="shared" si="76"/>
        <v>0</v>
      </c>
      <c r="H378" s="16">
        <f t="shared" si="77"/>
        <v>2.9933333329999998</v>
      </c>
      <c r="I378" s="23">
        <f t="shared" si="82"/>
        <v>2.9933899354022913</v>
      </c>
      <c r="J378" s="16">
        <f t="shared" si="74"/>
        <v>2.9929372057209664</v>
      </c>
      <c r="K378" s="16">
        <f t="shared" si="78"/>
        <v>4.5272968132481495E-4</v>
      </c>
      <c r="L378" s="16">
        <f t="shared" si="79"/>
        <v>0</v>
      </c>
      <c r="M378" s="16">
        <f t="shared" si="83"/>
        <v>1.4898214065726068</v>
      </c>
      <c r="N378" s="16">
        <f t="shared" si="80"/>
        <v>7.8091328359484083E-2</v>
      </c>
      <c r="O378" s="16">
        <f t="shared" si="81"/>
        <v>7.8091328359484083E-2</v>
      </c>
      <c r="P378" s="16">
        <f>'App MESURE'!T374</f>
        <v>0</v>
      </c>
      <c r="Q378" s="84">
        <v>22.977373266666675</v>
      </c>
      <c r="R378" s="78">
        <f t="shared" si="75"/>
        <v>6.0982555649487626E-3</v>
      </c>
    </row>
    <row r="379" spans="1:18" s="1" customFormat="1" x14ac:dyDescent="0.2">
      <c r="A379" s="17">
        <v>44470</v>
      </c>
      <c r="B379" s="1">
        <f t="shared" si="84"/>
        <v>10</v>
      </c>
      <c r="C379" s="47"/>
      <c r="D379" s="47"/>
      <c r="E379" s="47">
        <v>1.14047619</v>
      </c>
      <c r="F379" s="51">
        <v>1.413333333</v>
      </c>
      <c r="G379" s="16">
        <f t="shared" si="76"/>
        <v>0</v>
      </c>
      <c r="H379" s="16">
        <f t="shared" si="77"/>
        <v>1.413333333</v>
      </c>
      <c r="I379" s="23">
        <f t="shared" si="82"/>
        <v>1.4137860626813248</v>
      </c>
      <c r="J379" s="16">
        <f t="shared" si="74"/>
        <v>1.4137154167216515</v>
      </c>
      <c r="K379" s="16">
        <f t="shared" si="78"/>
        <v>7.0645959673321101E-5</v>
      </c>
      <c r="L379" s="16">
        <f t="shared" si="79"/>
        <v>0</v>
      </c>
      <c r="M379" s="16">
        <f t="shared" si="83"/>
        <v>1.4117300782131226</v>
      </c>
      <c r="N379" s="16">
        <f t="shared" si="80"/>
        <v>7.399804876365787E-2</v>
      </c>
      <c r="O379" s="16">
        <f t="shared" si="81"/>
        <v>7.399804876365787E-2</v>
      </c>
      <c r="P379" s="16">
        <f>'App MESURE'!T375</f>
        <v>0</v>
      </c>
      <c r="Q379" s="84">
        <v>20.198640870967747</v>
      </c>
      <c r="R379" s="78">
        <f t="shared" si="75"/>
        <v>5.4757112208286881E-3</v>
      </c>
    </row>
    <row r="380" spans="1:18" s="1" customFormat="1" x14ac:dyDescent="0.2">
      <c r="A380" s="17">
        <v>44501</v>
      </c>
      <c r="B380" s="1">
        <f t="shared" si="84"/>
        <v>11</v>
      </c>
      <c r="C380" s="47"/>
      <c r="D380" s="47"/>
      <c r="E380" s="47">
        <v>33.783333329999998</v>
      </c>
      <c r="F380" s="51">
        <v>26.61333333</v>
      </c>
      <c r="G380" s="16">
        <f t="shared" si="76"/>
        <v>0</v>
      </c>
      <c r="H380" s="16">
        <f t="shared" si="77"/>
        <v>26.61333333</v>
      </c>
      <c r="I380" s="23">
        <f t="shared" si="82"/>
        <v>26.613403975959674</v>
      </c>
      <c r="J380" s="16">
        <f t="shared" si="74"/>
        <v>25.447935520242666</v>
      </c>
      <c r="K380" s="16">
        <f t="shared" si="78"/>
        <v>1.1654684557170079</v>
      </c>
      <c r="L380" s="16">
        <f t="shared" si="79"/>
        <v>0</v>
      </c>
      <c r="M380" s="16">
        <f t="shared" si="83"/>
        <v>1.3377320294494648</v>
      </c>
      <c r="N380" s="16">
        <f t="shared" si="80"/>
        <v>7.0119324845159592E-2</v>
      </c>
      <c r="O380" s="16">
        <f t="shared" si="81"/>
        <v>7.0119324845159592E-2</v>
      </c>
      <c r="P380" s="16">
        <f>'App MESURE'!T376</f>
        <v>0.10486027368531432</v>
      </c>
      <c r="Q380" s="84">
        <v>13.263077716666666</v>
      </c>
      <c r="R380" s="78">
        <f t="shared" si="75"/>
        <v>1.2069335263142484E-3</v>
      </c>
    </row>
    <row r="381" spans="1:18" s="1" customFormat="1" x14ac:dyDescent="0.2">
      <c r="A381" s="17">
        <v>44531</v>
      </c>
      <c r="B381" s="1">
        <f t="shared" si="84"/>
        <v>12</v>
      </c>
      <c r="C381" s="47"/>
      <c r="D381" s="47"/>
      <c r="E381" s="47">
        <v>48.48809524</v>
      </c>
      <c r="F381" s="51">
        <v>31.173333329999998</v>
      </c>
      <c r="G381" s="16">
        <f t="shared" si="76"/>
        <v>0</v>
      </c>
      <c r="H381" s="16">
        <f t="shared" si="77"/>
        <v>31.173333329999998</v>
      </c>
      <c r="I381" s="23">
        <f t="shared" si="82"/>
        <v>32.33880178571701</v>
      </c>
      <c r="J381" s="16">
        <f t="shared" si="74"/>
        <v>30.321736970275474</v>
      </c>
      <c r="K381" s="16">
        <f t="shared" si="78"/>
        <v>2.017064815441536</v>
      </c>
      <c r="L381" s="16">
        <f t="shared" si="79"/>
        <v>0</v>
      </c>
      <c r="M381" s="16">
        <f t="shared" si="83"/>
        <v>1.2676127046043053</v>
      </c>
      <c r="N381" s="16">
        <f t="shared" si="80"/>
        <v>6.6443910331264414E-2</v>
      </c>
      <c r="O381" s="16">
        <f t="shared" si="81"/>
        <v>6.6443910331264414E-2</v>
      </c>
      <c r="P381" s="16">
        <f>'App MESURE'!T377</f>
        <v>0.49808630000524301</v>
      </c>
      <c r="Q381" s="84">
        <v>13.309201193548388</v>
      </c>
      <c r="R381" s="78">
        <f t="shared" si="75"/>
        <v>0.18631515256346279</v>
      </c>
    </row>
    <row r="382" spans="1:18" s="1" customFormat="1" x14ac:dyDescent="0.2">
      <c r="A382" s="17">
        <v>44562</v>
      </c>
      <c r="B382" s="1">
        <f t="shared" si="84"/>
        <v>1</v>
      </c>
      <c r="C382" s="47"/>
      <c r="D382" s="47"/>
      <c r="E382" s="47">
        <v>4.0880952380000002</v>
      </c>
      <c r="F382" s="51">
        <v>5.3133333330000001</v>
      </c>
      <c r="G382" s="16">
        <f t="shared" si="76"/>
        <v>0</v>
      </c>
      <c r="H382" s="16">
        <f t="shared" si="77"/>
        <v>5.3133333330000001</v>
      </c>
      <c r="I382" s="23">
        <f t="shared" si="82"/>
        <v>7.3303981484415361</v>
      </c>
      <c r="J382" s="16">
        <f t="shared" si="74"/>
        <v>7.3025888141281969</v>
      </c>
      <c r="K382" s="16">
        <f t="shared" si="78"/>
        <v>2.7809334313339207E-2</v>
      </c>
      <c r="L382" s="16">
        <f t="shared" si="79"/>
        <v>0</v>
      </c>
      <c r="M382" s="16">
        <f t="shared" si="83"/>
        <v>1.2011687942730409</v>
      </c>
      <c r="N382" s="16">
        <f t="shared" si="80"/>
        <v>6.2961148440291409E-2</v>
      </c>
      <c r="O382" s="16">
        <f t="shared" si="81"/>
        <v>6.2961148440291409E-2</v>
      </c>
      <c r="P382" s="16">
        <f>'App MESURE'!T378</f>
        <v>4.7187123158391443E-2</v>
      </c>
      <c r="Q382" s="84">
        <v>12.745482435483872</v>
      </c>
      <c r="R382" s="78">
        <f t="shared" si="75"/>
        <v>2.4881987359401929E-4</v>
      </c>
    </row>
    <row r="383" spans="1:18" s="1" customFormat="1" x14ac:dyDescent="0.2">
      <c r="A383" s="17">
        <v>44593</v>
      </c>
      <c r="B383" s="1">
        <f t="shared" si="84"/>
        <v>2</v>
      </c>
      <c r="C383" s="47"/>
      <c r="D383" s="47"/>
      <c r="E383" s="47">
        <v>13.68571429</v>
      </c>
      <c r="F383" s="51">
        <v>14.42</v>
      </c>
      <c r="G383" s="16">
        <f t="shared" si="76"/>
        <v>0</v>
      </c>
      <c r="H383" s="16">
        <f t="shared" si="77"/>
        <v>14.42</v>
      </c>
      <c r="I383" s="23">
        <f t="shared" si="82"/>
        <v>14.447809334313339</v>
      </c>
      <c r="J383" s="16">
        <f t="shared" si="74"/>
        <v>14.284660862074039</v>
      </c>
      <c r="K383" s="16">
        <f t="shared" si="78"/>
        <v>0.16314847223929974</v>
      </c>
      <c r="L383" s="16">
        <f t="shared" si="79"/>
        <v>0</v>
      </c>
      <c r="M383" s="16">
        <f t="shared" si="83"/>
        <v>1.1382076458327495</v>
      </c>
      <c r="N383" s="16">
        <f t="shared" si="80"/>
        <v>5.9660940982504816E-2</v>
      </c>
      <c r="O383" s="16">
        <f t="shared" si="81"/>
        <v>5.9660940982504816E-2</v>
      </c>
      <c r="P383" s="16">
        <f>'App MESURE'!T379</f>
        <v>2.6215068421328581E-2</v>
      </c>
      <c r="Q383" s="84">
        <v>14.595024089285712</v>
      </c>
      <c r="R383" s="78">
        <f t="shared" si="75"/>
        <v>1.1186263913784411E-3</v>
      </c>
    </row>
    <row r="384" spans="1:18" s="1" customFormat="1" x14ac:dyDescent="0.2">
      <c r="A384" s="17">
        <v>44621</v>
      </c>
      <c r="B384" s="1">
        <f t="shared" si="84"/>
        <v>3</v>
      </c>
      <c r="C384" s="47"/>
      <c r="D384" s="47"/>
      <c r="E384" s="47">
        <v>88.585714289999999</v>
      </c>
      <c r="F384" s="51">
        <v>90.793333329999996</v>
      </c>
      <c r="G384" s="16">
        <f t="shared" si="76"/>
        <v>0.67323895089609909</v>
      </c>
      <c r="H384" s="16">
        <f t="shared" si="77"/>
        <v>90.120094379103904</v>
      </c>
      <c r="I384" s="23">
        <f t="shared" si="82"/>
        <v>90.283242851343203</v>
      </c>
      <c r="J384" s="16">
        <f t="shared" si="74"/>
        <v>61.357493658498477</v>
      </c>
      <c r="K384" s="16">
        <f t="shared" si="78"/>
        <v>28.925749192844727</v>
      </c>
      <c r="L384" s="16">
        <f t="shared" si="79"/>
        <v>0.52332647807284349</v>
      </c>
      <c r="M384" s="16">
        <f t="shared" si="83"/>
        <v>1.6018731829230881</v>
      </c>
      <c r="N384" s="16">
        <f t="shared" si="80"/>
        <v>8.3964698161827889E-2</v>
      </c>
      <c r="O384" s="16">
        <f t="shared" si="81"/>
        <v>0.75720364905792703</v>
      </c>
      <c r="P384" s="16">
        <f>'App MESURE'!T380</f>
        <v>0.60294657369055749</v>
      </c>
      <c r="Q384" s="84">
        <v>12.697705677419355</v>
      </c>
      <c r="R384" s="78">
        <f t="shared" si="75"/>
        <v>2.3795245300894326E-2</v>
      </c>
    </row>
    <row r="385" spans="1:18" s="1" customFormat="1" x14ac:dyDescent="0.2">
      <c r="A385" s="17">
        <v>44652</v>
      </c>
      <c r="B385" s="1">
        <f t="shared" si="84"/>
        <v>4</v>
      </c>
      <c r="C385" s="47"/>
      <c r="D385" s="47"/>
      <c r="E385" s="47">
        <v>32.614285709999997</v>
      </c>
      <c r="F385" s="51">
        <v>26.36</v>
      </c>
      <c r="G385" s="16">
        <f t="shared" si="76"/>
        <v>0</v>
      </c>
      <c r="H385" s="16">
        <f t="shared" si="77"/>
        <v>26.36</v>
      </c>
      <c r="I385" s="23">
        <f t="shared" si="82"/>
        <v>54.76242271477188</v>
      </c>
      <c r="J385" s="16">
        <f t="shared" si="74"/>
        <v>47.834715802925786</v>
      </c>
      <c r="K385" s="16">
        <f t="shared" si="78"/>
        <v>6.9277069118460943</v>
      </c>
      <c r="L385" s="16">
        <f t="shared" si="79"/>
        <v>0</v>
      </c>
      <c r="M385" s="16">
        <f t="shared" si="83"/>
        <v>1.5179084847612603</v>
      </c>
      <c r="N385" s="16">
        <f t="shared" si="80"/>
        <v>7.9563556665381868E-2</v>
      </c>
      <c r="O385" s="16">
        <f t="shared" si="81"/>
        <v>7.9563556665381868E-2</v>
      </c>
      <c r="P385" s="16">
        <f>'App MESURE'!T381</f>
        <v>0.24117862947622296</v>
      </c>
      <c r="Q385" s="84">
        <v>15.031108583333333</v>
      </c>
      <c r="R385" s="78">
        <f t="shared" si="75"/>
        <v>2.6119431759653467E-2</v>
      </c>
    </row>
    <row r="386" spans="1:18" s="1" customFormat="1" x14ac:dyDescent="0.2">
      <c r="A386" s="17">
        <v>44682</v>
      </c>
      <c r="B386" s="1">
        <f t="shared" si="84"/>
        <v>5</v>
      </c>
      <c r="C386" s="47"/>
      <c r="D386" s="47"/>
      <c r="E386" s="47">
        <v>14.99285714</v>
      </c>
      <c r="F386" s="51">
        <v>12.25333333</v>
      </c>
      <c r="G386" s="16">
        <f t="shared" si="76"/>
        <v>0</v>
      </c>
      <c r="H386" s="16">
        <f t="shared" si="77"/>
        <v>12.25333333</v>
      </c>
      <c r="I386" s="23">
        <f t="shared" si="82"/>
        <v>19.181040241846095</v>
      </c>
      <c r="J386" s="16">
        <f t="shared" si="74"/>
        <v>19.029240985807327</v>
      </c>
      <c r="K386" s="16">
        <f t="shared" si="78"/>
        <v>0.15179925603876754</v>
      </c>
      <c r="L386" s="16">
        <f t="shared" si="79"/>
        <v>0</v>
      </c>
      <c r="M386" s="16">
        <f t="shared" si="83"/>
        <v>1.4383449280958784</v>
      </c>
      <c r="N386" s="16">
        <f t="shared" si="80"/>
        <v>7.5393107911192928E-2</v>
      </c>
      <c r="O386" s="16">
        <f t="shared" si="81"/>
        <v>7.5393107911192928E-2</v>
      </c>
      <c r="P386" s="16">
        <f>'App MESURE'!T382</f>
        <v>0</v>
      </c>
      <c r="Q386" s="84">
        <v>21.176614032258062</v>
      </c>
      <c r="R386" s="78">
        <f t="shared" si="75"/>
        <v>5.6841207205087819E-3</v>
      </c>
    </row>
    <row r="387" spans="1:18" s="1" customFormat="1" x14ac:dyDescent="0.2">
      <c r="A387" s="17">
        <v>44713</v>
      </c>
      <c r="B387" s="1">
        <f t="shared" si="84"/>
        <v>6</v>
      </c>
      <c r="C387" s="47"/>
      <c r="D387" s="47"/>
      <c r="E387" s="47">
        <v>2.0119047619999999</v>
      </c>
      <c r="F387" s="51">
        <v>2.5733333329999999</v>
      </c>
      <c r="G387" s="16">
        <f t="shared" si="76"/>
        <v>0</v>
      </c>
      <c r="H387" s="16">
        <f t="shared" si="77"/>
        <v>2.5733333329999999</v>
      </c>
      <c r="I387" s="23">
        <f t="shared" si="82"/>
        <v>2.7251325890387674</v>
      </c>
      <c r="J387" s="16">
        <f t="shared" si="74"/>
        <v>2.7247573320538963</v>
      </c>
      <c r="K387" s="16">
        <f t="shared" si="78"/>
        <v>3.7525698487117509E-4</v>
      </c>
      <c r="L387" s="16">
        <f t="shared" si="79"/>
        <v>0</v>
      </c>
      <c r="M387" s="16">
        <f t="shared" si="83"/>
        <v>1.3629518201846855</v>
      </c>
      <c r="N387" s="16">
        <f t="shared" si="80"/>
        <v>7.1441259776939353E-2</v>
      </c>
      <c r="O387" s="16">
        <f t="shared" si="81"/>
        <v>7.1441259776939353E-2</v>
      </c>
      <c r="P387" s="16">
        <f>'App MESURE'!T383</f>
        <v>0</v>
      </c>
      <c r="Q387" s="84">
        <v>22.310456333333335</v>
      </c>
      <c r="R387" s="78">
        <f t="shared" si="75"/>
        <v>5.1038535985161327E-3</v>
      </c>
    </row>
    <row r="388" spans="1:18" s="1" customFormat="1" x14ac:dyDescent="0.2">
      <c r="A388" s="17">
        <v>44743</v>
      </c>
      <c r="B388" s="1">
        <f t="shared" si="84"/>
        <v>7</v>
      </c>
      <c r="C388" s="47"/>
      <c r="D388" s="47"/>
      <c r="E388" s="47">
        <v>3.5309523810000001</v>
      </c>
      <c r="F388" s="51">
        <v>7.4533333329999998</v>
      </c>
      <c r="G388" s="16">
        <f t="shared" si="76"/>
        <v>0</v>
      </c>
      <c r="H388" s="16">
        <f t="shared" si="77"/>
        <v>7.4533333329999998</v>
      </c>
      <c r="I388" s="23">
        <f t="shared" si="82"/>
        <v>7.4537085899848705</v>
      </c>
      <c r="J388" s="16">
        <f t="shared" si="74"/>
        <v>7.4500746118622372</v>
      </c>
      <c r="K388" s="16">
        <f t="shared" si="78"/>
        <v>3.6339781226333301E-3</v>
      </c>
      <c r="L388" s="16">
        <f t="shared" si="79"/>
        <v>0</v>
      </c>
      <c r="M388" s="16">
        <f t="shared" si="83"/>
        <v>1.2915105604077461</v>
      </c>
      <c r="N388" s="16">
        <f t="shared" si="80"/>
        <v>6.7696553967878159E-2</v>
      </c>
      <c r="O388" s="16">
        <f t="shared" si="81"/>
        <v>6.7696553967878159E-2</v>
      </c>
      <c r="P388" s="16">
        <f>'App MESURE'!T384</f>
        <v>0</v>
      </c>
      <c r="Q388" s="84">
        <v>27.687548322580643</v>
      </c>
      <c r="R388" s="78">
        <f t="shared" si="75"/>
        <v>4.5828234191258406E-3</v>
      </c>
    </row>
    <row r="389" spans="1:18" s="1" customFormat="1" ht="13.5" thickBot="1" x14ac:dyDescent="0.25">
      <c r="A389" s="17">
        <v>44774</v>
      </c>
      <c r="B389" s="4">
        <f t="shared" si="84"/>
        <v>8</v>
      </c>
      <c r="C389" s="48"/>
      <c r="D389" s="48"/>
      <c r="E389" s="48">
        <v>1.457142857</v>
      </c>
      <c r="F389" s="58">
        <v>1.0533333330000001</v>
      </c>
      <c r="G389" s="25">
        <f t="shared" si="76"/>
        <v>0</v>
      </c>
      <c r="H389" s="25">
        <f t="shared" si="77"/>
        <v>1.0533333330000001</v>
      </c>
      <c r="I389" s="24">
        <f t="shared" si="82"/>
        <v>1.0569673111226334</v>
      </c>
      <c r="J389" s="25">
        <f t="shared" si="74"/>
        <v>1.0569531106874945</v>
      </c>
      <c r="K389" s="25">
        <f t="shared" si="78"/>
        <v>1.4200435138889134E-5</v>
      </c>
      <c r="L389" s="25">
        <f t="shared" si="79"/>
        <v>0</v>
      </c>
      <c r="M389" s="25">
        <f t="shared" si="83"/>
        <v>1.2238140064398679</v>
      </c>
      <c r="N389" s="25">
        <f t="shared" si="80"/>
        <v>6.4148132793777193E-2</v>
      </c>
      <c r="O389" s="25">
        <f t="shared" si="81"/>
        <v>6.4148132793777193E-2</v>
      </c>
      <c r="P389" s="25">
        <f>'App MESURE'!T385</f>
        <v>0</v>
      </c>
      <c r="Q389" s="85">
        <v>25.403192225806453</v>
      </c>
      <c r="R389" s="79">
        <f t="shared" si="75"/>
        <v>4.114982940928073E-3</v>
      </c>
    </row>
    <row r="390" spans="1:18" s="1" customFormat="1" x14ac:dyDescent="0.2">
      <c r="A390" s="17">
        <v>44805</v>
      </c>
      <c r="B390" s="1">
        <f t="shared" si="84"/>
        <v>9</v>
      </c>
      <c r="C390" s="47"/>
      <c r="D390" s="47"/>
      <c r="E390" s="47">
        <v>6.3047619050000003</v>
      </c>
      <c r="F390" s="51">
        <v>5.5333333329999999</v>
      </c>
      <c r="G390" s="16">
        <f t="shared" si="76"/>
        <v>0</v>
      </c>
      <c r="H390" s="16">
        <f t="shared" si="77"/>
        <v>5.5333333329999999</v>
      </c>
      <c r="I390" s="23">
        <f t="shared" si="82"/>
        <v>5.5333475334351387</v>
      </c>
      <c r="J390" s="16">
        <f t="shared" si="74"/>
        <v>5.5298850501974322</v>
      </c>
      <c r="K390" s="16">
        <f t="shared" si="78"/>
        <v>3.4624832377065928E-3</v>
      </c>
      <c r="L390" s="16">
        <f t="shared" si="79"/>
        <v>0</v>
      </c>
      <c r="M390" s="16">
        <f t="shared" si="83"/>
        <v>1.1596658736460908</v>
      </c>
      <c r="N390" s="16">
        <f t="shared" si="80"/>
        <v>6.078570768728675E-2</v>
      </c>
      <c r="O390" s="16">
        <f t="shared" si="81"/>
        <v>6.078570768728675E-2</v>
      </c>
      <c r="P390" s="16">
        <f>'App MESURE'!T386</f>
        <v>0</v>
      </c>
      <c r="Q390" s="84">
        <v>21.616233333333337</v>
      </c>
      <c r="R390" s="78">
        <f t="shared" si="75"/>
        <v>3.6949022590442716E-3</v>
      </c>
    </row>
    <row r="391" spans="1:18" s="1" customFormat="1" x14ac:dyDescent="0.2">
      <c r="A391" s="17">
        <v>44835</v>
      </c>
      <c r="B391" s="1">
        <f t="shared" si="84"/>
        <v>10</v>
      </c>
      <c r="C391" s="47"/>
      <c r="D391" s="47"/>
      <c r="E391" s="47">
        <v>23.609523809999999</v>
      </c>
      <c r="F391" s="51">
        <v>13.366666670000001</v>
      </c>
      <c r="G391" s="16">
        <f t="shared" si="76"/>
        <v>0</v>
      </c>
      <c r="H391" s="16">
        <f t="shared" si="77"/>
        <v>13.366666670000001</v>
      </c>
      <c r="I391" s="23">
        <f t="shared" si="82"/>
        <v>13.370129153237707</v>
      </c>
      <c r="J391" s="16">
        <f t="shared" ref="J391:J401" si="85">I391/SQRT(1+(I391/($K$2*(300+(25*Q391)+0.05*(Q391)^3)))^2)</f>
        <v>13.331566925330213</v>
      </c>
      <c r="K391" s="16">
        <f t="shared" si="78"/>
        <v>3.8562227907494417E-2</v>
      </c>
      <c r="L391" s="16">
        <f t="shared" si="79"/>
        <v>0</v>
      </c>
      <c r="M391" s="16">
        <f t="shared" si="83"/>
        <v>1.0988801659588039</v>
      </c>
      <c r="N391" s="16">
        <f t="shared" si="80"/>
        <v>5.7599529372469926E-2</v>
      </c>
      <c r="O391" s="16">
        <f t="shared" si="81"/>
        <v>5.7599529372469926E-2</v>
      </c>
      <c r="P391" s="16">
        <f>'App MESURE'!T387</f>
        <v>0</v>
      </c>
      <c r="Q391" s="84">
        <v>23.269007580645162</v>
      </c>
      <c r="R391" s="78">
        <f t="shared" ref="R391:R401" si="86">(P391-O391)^2</f>
        <v>3.3177057839300257E-3</v>
      </c>
    </row>
    <row r="392" spans="1:18" s="1" customFormat="1" x14ac:dyDescent="0.2">
      <c r="A392" s="17">
        <v>44866</v>
      </c>
      <c r="B392" s="1">
        <f t="shared" si="84"/>
        <v>11</v>
      </c>
      <c r="C392" s="47"/>
      <c r="D392" s="47"/>
      <c r="E392" s="47">
        <v>5.9238095240000002</v>
      </c>
      <c r="F392" s="51">
        <v>4.84</v>
      </c>
      <c r="G392" s="16">
        <f t="shared" si="76"/>
        <v>0</v>
      </c>
      <c r="H392" s="16">
        <f t="shared" si="77"/>
        <v>4.84</v>
      </c>
      <c r="I392" s="23">
        <f t="shared" si="82"/>
        <v>4.8785622279074943</v>
      </c>
      <c r="J392" s="16">
        <f t="shared" si="85"/>
        <v>4.8741552690632339</v>
      </c>
      <c r="K392" s="16">
        <f t="shared" si="78"/>
        <v>4.4069588442603447E-3</v>
      </c>
      <c r="L392" s="16">
        <f t="shared" si="79"/>
        <v>0</v>
      </c>
      <c r="M392" s="16">
        <f t="shared" si="83"/>
        <v>1.0412806365863339</v>
      </c>
      <c r="N392" s="16">
        <f t="shared" si="80"/>
        <v>5.458035959699651E-2</v>
      </c>
      <c r="O392" s="16">
        <f t="shared" si="81"/>
        <v>5.458035959699651E-2</v>
      </c>
      <c r="P392" s="16">
        <f>'App MESURE'!T388</f>
        <v>0</v>
      </c>
      <c r="Q392" s="84">
        <v>17.238176499999994</v>
      </c>
      <c r="R392" s="78">
        <f t="shared" si="86"/>
        <v>2.9790156537374489E-3</v>
      </c>
    </row>
    <row r="393" spans="1:18" s="1" customFormat="1" x14ac:dyDescent="0.2">
      <c r="A393" s="17">
        <v>44896</v>
      </c>
      <c r="B393" s="1">
        <f t="shared" si="84"/>
        <v>12</v>
      </c>
      <c r="C393" s="47"/>
      <c r="D393" s="47"/>
      <c r="E393" s="47">
        <v>83.973809520000003</v>
      </c>
      <c r="F393" s="51">
        <v>75.473333330000003</v>
      </c>
      <c r="G393" s="16">
        <f t="shared" si="76"/>
        <v>0.36683895089609914</v>
      </c>
      <c r="H393" s="16">
        <f t="shared" si="77"/>
        <v>75.106494379103907</v>
      </c>
      <c r="I393" s="23">
        <f t="shared" si="82"/>
        <v>75.110901337948164</v>
      </c>
      <c r="J393" s="16">
        <f t="shared" si="85"/>
        <v>59.067249825242214</v>
      </c>
      <c r="K393" s="16">
        <f t="shared" si="78"/>
        <v>16.043651512705949</v>
      </c>
      <c r="L393" s="16">
        <f t="shared" si="79"/>
        <v>0</v>
      </c>
      <c r="M393" s="16">
        <f t="shared" si="83"/>
        <v>0.98670027698933738</v>
      </c>
      <c r="N393" s="16">
        <f t="shared" si="80"/>
        <v>5.1719444346038174E-2</v>
      </c>
      <c r="O393" s="16">
        <f t="shared" si="81"/>
        <v>0.41855839524213734</v>
      </c>
      <c r="P393" s="16">
        <f>'App MESURE'!T389</f>
        <v>2.548104650553138</v>
      </c>
      <c r="Q393" s="84">
        <v>14.64023022580645</v>
      </c>
      <c r="R393" s="78">
        <f t="shared" si="86"/>
        <v>4.5349672535091061</v>
      </c>
    </row>
    <row r="394" spans="1:18" s="1" customFormat="1" x14ac:dyDescent="0.2">
      <c r="A394" s="17">
        <v>44927</v>
      </c>
      <c r="B394" s="1">
        <f t="shared" si="84"/>
        <v>1</v>
      </c>
      <c r="C394" s="47"/>
      <c r="D394" s="47"/>
      <c r="E394" s="47" t="e">
        <f>#REF!</f>
        <v>#REF!</v>
      </c>
      <c r="F394" s="51"/>
      <c r="G394" s="16">
        <f t="shared" si="76"/>
        <v>0</v>
      </c>
      <c r="H394" s="16">
        <f t="shared" si="77"/>
        <v>0</v>
      </c>
      <c r="I394" s="23">
        <f t="shared" si="82"/>
        <v>16.043651512705949</v>
      </c>
      <c r="J394" s="16">
        <f t="shared" si="85"/>
        <v>15.666184130355294</v>
      </c>
      <c r="K394" s="16">
        <f t="shared" si="78"/>
        <v>0.37746738235065536</v>
      </c>
      <c r="L394" s="16">
        <f t="shared" si="79"/>
        <v>0</v>
      </c>
      <c r="M394" s="16">
        <f t="shared" si="83"/>
        <v>0.93498083264329923</v>
      </c>
      <c r="N394" s="16">
        <f t="shared" si="80"/>
        <v>4.9008488460199458E-2</v>
      </c>
      <c r="O394" s="16">
        <f t="shared" si="81"/>
        <v>4.9008488460199458E-2</v>
      </c>
      <c r="P394" s="16">
        <f>'App MESURE'!T390</f>
        <v>0.3932260263199287</v>
      </c>
      <c r="Q394" s="84">
        <v>10.615567087096778</v>
      </c>
      <c r="R394" s="78">
        <f t="shared" si="86"/>
        <v>0.11848571337021414</v>
      </c>
    </row>
    <row r="395" spans="1:18" s="1" customFormat="1" x14ac:dyDescent="0.2">
      <c r="A395" s="17">
        <v>44958</v>
      </c>
      <c r="B395" s="1">
        <f t="shared" si="84"/>
        <v>2</v>
      </c>
      <c r="C395" s="47"/>
      <c r="D395" s="47"/>
      <c r="E395" s="47" t="e">
        <f>#REF!</f>
        <v>#REF!</v>
      </c>
      <c r="F395" s="51"/>
      <c r="G395" s="16">
        <f t="shared" si="76"/>
        <v>0</v>
      </c>
      <c r="H395" s="16">
        <f t="shared" si="77"/>
        <v>0</v>
      </c>
      <c r="I395" s="23">
        <f t="shared" si="82"/>
        <v>0.37746738235065536</v>
      </c>
      <c r="J395" s="16">
        <f t="shared" si="85"/>
        <v>0.37746331048663867</v>
      </c>
      <c r="K395" s="16">
        <f t="shared" si="78"/>
        <v>4.071864016685911E-6</v>
      </c>
      <c r="L395" s="16">
        <f t="shared" si="79"/>
        <v>0</v>
      </c>
      <c r="M395" s="16">
        <f t="shared" si="83"/>
        <v>0.88597234418309978</v>
      </c>
      <c r="N395" s="16">
        <f t="shared" si="80"/>
        <v>4.6439631583889758E-2</v>
      </c>
      <c r="O395" s="16">
        <f t="shared" si="81"/>
        <v>4.6439631583889758E-2</v>
      </c>
      <c r="P395" s="16">
        <f>'App MESURE'!T391</f>
        <v>0.79169506632412312</v>
      </c>
      <c r="Q395" s="84">
        <v>12.274973125000001</v>
      </c>
      <c r="R395" s="78">
        <f t="shared" si="86"/>
        <v>0.55540566300985428</v>
      </c>
    </row>
    <row r="396" spans="1:18" s="1" customFormat="1" x14ac:dyDescent="0.2">
      <c r="A396" s="17">
        <v>44986</v>
      </c>
      <c r="B396" s="1">
        <f t="shared" si="84"/>
        <v>3</v>
      </c>
      <c r="C396" s="47"/>
      <c r="D396" s="47"/>
      <c r="E396" s="47" t="e">
        <f>#REF!</f>
        <v>#REF!</v>
      </c>
      <c r="F396" s="51"/>
      <c r="G396" s="16">
        <f t="shared" si="76"/>
        <v>0</v>
      </c>
      <c r="H396" s="16">
        <f t="shared" si="77"/>
        <v>0</v>
      </c>
      <c r="I396" s="23">
        <f t="shared" si="82"/>
        <v>4.071864016685911E-6</v>
      </c>
      <c r="J396" s="16">
        <f t="shared" si="85"/>
        <v>4.0718640166859085E-6</v>
      </c>
      <c r="K396" s="16">
        <f t="shared" si="78"/>
        <v>0</v>
      </c>
      <c r="L396" s="16">
        <f t="shared" si="79"/>
        <v>0</v>
      </c>
      <c r="M396" s="16">
        <f t="shared" si="83"/>
        <v>0.83953271259921003</v>
      </c>
      <c r="N396" s="16">
        <f t="shared" si="80"/>
        <v>4.40054253743992E-2</v>
      </c>
      <c r="O396" s="16">
        <f t="shared" si="81"/>
        <v>4.40054253743992E-2</v>
      </c>
      <c r="P396" s="16">
        <f>'App MESURE'!T392</f>
        <v>0.28836575263461439</v>
      </c>
      <c r="Q396" s="84">
        <v>16.43850606451613</v>
      </c>
      <c r="R396" s="78">
        <f t="shared" si="86"/>
        <v>5.9711969538719468E-2</v>
      </c>
    </row>
    <row r="397" spans="1:18" s="1" customFormat="1" x14ac:dyDescent="0.2">
      <c r="A397" s="17">
        <v>45017</v>
      </c>
      <c r="B397" s="1">
        <f t="shared" si="84"/>
        <v>4</v>
      </c>
      <c r="C397" s="47"/>
      <c r="D397" s="47"/>
      <c r="E397" s="47" t="e">
        <f>#REF!</f>
        <v>#REF!</v>
      </c>
      <c r="F397" s="51"/>
      <c r="G397" s="16">
        <f t="shared" si="76"/>
        <v>0</v>
      </c>
      <c r="H397" s="16">
        <f t="shared" si="77"/>
        <v>0</v>
      </c>
      <c r="I397" s="23">
        <f t="shared" si="82"/>
        <v>0</v>
      </c>
      <c r="J397" s="16">
        <f t="shared" si="85"/>
        <v>0</v>
      </c>
      <c r="K397" s="16">
        <f t="shared" si="78"/>
        <v>0</v>
      </c>
      <c r="L397" s="16">
        <f t="shared" si="79"/>
        <v>0</v>
      </c>
      <c r="M397" s="16">
        <f t="shared" si="83"/>
        <v>0.79552728722481081</v>
      </c>
      <c r="N397" s="16">
        <f t="shared" si="80"/>
        <v>4.1698811905596482E-2</v>
      </c>
      <c r="O397" s="16">
        <f t="shared" si="81"/>
        <v>4.1698811905596482E-2</v>
      </c>
      <c r="P397" s="16">
        <f>'App MESURE'!T393</f>
        <v>9.9617260001048605E-2</v>
      </c>
      <c r="Q397" s="84">
        <v>19.575062149999997</v>
      </c>
      <c r="R397" s="78">
        <f t="shared" si="86"/>
        <v>3.3545466297855817E-3</v>
      </c>
    </row>
    <row r="398" spans="1:18" s="1" customFormat="1" x14ac:dyDescent="0.2">
      <c r="A398" s="17">
        <v>45047</v>
      </c>
      <c r="B398" s="1">
        <f t="shared" si="84"/>
        <v>5</v>
      </c>
      <c r="C398" s="47"/>
      <c r="D398" s="47"/>
      <c r="E398" s="47" t="e">
        <f>#REF!</f>
        <v>#REF!</v>
      </c>
      <c r="F398" s="51"/>
      <c r="G398" s="16">
        <f t="shared" ref="G398:G401" si="87">IF((F398-$J$2)&gt;0,$I$2*(F398-$J$2),0)</f>
        <v>0</v>
      </c>
      <c r="H398" s="16">
        <f t="shared" ref="H398:H401" si="88">F398-G398</f>
        <v>0</v>
      </c>
      <c r="I398" s="23">
        <f t="shared" si="82"/>
        <v>0</v>
      </c>
      <c r="J398" s="16">
        <f t="shared" si="85"/>
        <v>0</v>
      </c>
      <c r="K398" s="16">
        <f t="shared" ref="K398:K401" si="89">I398-J398</f>
        <v>0</v>
      </c>
      <c r="L398" s="16">
        <f t="shared" ref="L398:L401" si="90">IF(K398&gt;$N$2,(K398-$N$2)/$L$2,0)</f>
        <v>0</v>
      </c>
      <c r="M398" s="16">
        <f t="shared" si="83"/>
        <v>0.75382847531921438</v>
      </c>
      <c r="N398" s="16">
        <f t="shared" ref="N398:N401" si="91">$M$2*M398</f>
        <v>3.9513103203630939E-2</v>
      </c>
      <c r="O398" s="16">
        <f t="shared" ref="O398:O401" si="92">N398+G398</f>
        <v>3.9513103203630939E-2</v>
      </c>
      <c r="P398" s="16">
        <f>'App MESURE'!T394</f>
        <v>0.99617260001048602</v>
      </c>
      <c r="Q398" s="84">
        <v>18.56785438709678</v>
      </c>
      <c r="R398" s="78">
        <f t="shared" si="86"/>
        <v>0.9151973928307453</v>
      </c>
    </row>
    <row r="399" spans="1:18" s="1" customFormat="1" x14ac:dyDescent="0.2">
      <c r="A399" s="17">
        <v>45078</v>
      </c>
      <c r="B399" s="1">
        <f t="shared" si="84"/>
        <v>6</v>
      </c>
      <c r="C399" s="47"/>
      <c r="D399" s="47"/>
      <c r="E399" s="47" t="e">
        <f>#REF!</f>
        <v>#REF!</v>
      </c>
      <c r="F399" s="51"/>
      <c r="G399" s="16">
        <f t="shared" si="87"/>
        <v>0</v>
      </c>
      <c r="H399" s="16">
        <f t="shared" si="88"/>
        <v>0</v>
      </c>
      <c r="I399" s="23">
        <f t="shared" ref="I399:I401" si="93">H399+K398-L398</f>
        <v>0</v>
      </c>
      <c r="J399" s="16">
        <f t="shared" si="85"/>
        <v>0</v>
      </c>
      <c r="K399" s="16">
        <f t="shared" si="89"/>
        <v>0</v>
      </c>
      <c r="L399" s="16">
        <f t="shared" si="90"/>
        <v>0</v>
      </c>
      <c r="M399" s="16">
        <f t="shared" ref="M399:M401" si="94">L399+M398-N398</f>
        <v>0.71431537211558349</v>
      </c>
      <c r="N399" s="16">
        <f t="shared" si="91"/>
        <v>3.744196185530279E-2</v>
      </c>
      <c r="O399" s="16">
        <f t="shared" si="92"/>
        <v>3.744196185530279E-2</v>
      </c>
      <c r="P399" s="16">
        <f>'App MESURE'!T395</f>
        <v>5.2430136842657165E-3</v>
      </c>
      <c r="Q399" s="84">
        <v>23.430308066666669</v>
      </c>
      <c r="R399" s="78">
        <f t="shared" si="86"/>
        <v>1.0367722633211317E-3</v>
      </c>
    </row>
    <row r="400" spans="1:18" s="1" customFormat="1" x14ac:dyDescent="0.2">
      <c r="A400" s="17">
        <v>45108</v>
      </c>
      <c r="B400" s="1">
        <f t="shared" si="84"/>
        <v>7</v>
      </c>
      <c r="C400" s="47"/>
      <c r="D400" s="47"/>
      <c r="E400" s="47" t="e">
        <f>#REF!</f>
        <v>#REF!</v>
      </c>
      <c r="F400" s="51"/>
      <c r="G400" s="16">
        <f t="shared" si="87"/>
        <v>0</v>
      </c>
      <c r="H400" s="16">
        <f t="shared" si="88"/>
        <v>0</v>
      </c>
      <c r="I400" s="23">
        <f t="shared" si="93"/>
        <v>0</v>
      </c>
      <c r="J400" s="16">
        <f t="shared" si="85"/>
        <v>0</v>
      </c>
      <c r="K400" s="16">
        <f t="shared" si="89"/>
        <v>0</v>
      </c>
      <c r="L400" s="16">
        <f t="shared" si="90"/>
        <v>0</v>
      </c>
      <c r="M400" s="16">
        <f t="shared" si="94"/>
        <v>0.67687341026028069</v>
      </c>
      <c r="N400" s="16">
        <f t="shared" si="91"/>
        <v>3.547938263287622E-2</v>
      </c>
      <c r="O400" s="16">
        <f t="shared" si="92"/>
        <v>3.547938263287622E-2</v>
      </c>
      <c r="P400" s="16">
        <f>'App MESURE'!T396</f>
        <v>0</v>
      </c>
      <c r="Q400" s="84">
        <v>25.371881322580641</v>
      </c>
      <c r="R400" s="78">
        <f t="shared" si="86"/>
        <v>1.2587865920100387E-3</v>
      </c>
    </row>
    <row r="401" spans="1:18" s="1" customFormat="1" ht="13.5" thickBot="1" x14ac:dyDescent="0.25">
      <c r="A401" s="17">
        <v>45139</v>
      </c>
      <c r="B401" s="4">
        <f t="shared" si="84"/>
        <v>8</v>
      </c>
      <c r="C401" s="48"/>
      <c r="D401" s="48"/>
      <c r="E401" s="48" t="e">
        <f>#REF!</f>
        <v>#REF!</v>
      </c>
      <c r="F401" s="58"/>
      <c r="G401" s="25">
        <f t="shared" si="87"/>
        <v>0</v>
      </c>
      <c r="H401" s="25">
        <f t="shared" si="88"/>
        <v>0</v>
      </c>
      <c r="I401" s="24">
        <f t="shared" si="93"/>
        <v>0</v>
      </c>
      <c r="J401" s="25">
        <f t="shared" si="85"/>
        <v>0</v>
      </c>
      <c r="K401" s="25">
        <f t="shared" si="89"/>
        <v>0</v>
      </c>
      <c r="L401" s="25">
        <f t="shared" si="90"/>
        <v>0</v>
      </c>
      <c r="M401" s="25">
        <f t="shared" si="94"/>
        <v>0.64139402762740449</v>
      </c>
      <c r="N401" s="25">
        <f t="shared" si="91"/>
        <v>3.3619675082056648E-2</v>
      </c>
      <c r="O401" s="25">
        <f t="shared" si="92"/>
        <v>3.3619675082056648E-2</v>
      </c>
      <c r="P401" s="25">
        <f>'App MESURE'!T397</f>
        <v>0</v>
      </c>
      <c r="Q401" s="85">
        <v>28.121209935483876</v>
      </c>
      <c r="R401" s="79">
        <f t="shared" si="86"/>
        <v>1.1302825526230606E-3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1">
        <v>21.919779433333346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1">
        <v>21.670664096774193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1">
        <v>16.135394333333334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1">
        <v>13.073058112903228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1">
        <v>14.680543951612902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1">
        <v>14.641802551724139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9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9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9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9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9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9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9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9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9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9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9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9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9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9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</row>
    <row r="479" spans="1:19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</row>
    <row r="480" spans="1:19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</row>
    <row r="481" spans="1:19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</row>
    <row r="482" spans="1:19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</row>
    <row r="483" spans="1:19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</row>
    <row r="484" spans="1:19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</row>
    <row r="485" spans="1:19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</row>
    <row r="486" spans="1:19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</row>
    <row r="487" spans="1:19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</row>
    <row r="488" spans="1:19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</row>
    <row r="489" spans="1:19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</row>
    <row r="490" spans="1:19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</row>
    <row r="491" spans="1:19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</row>
    <row r="492" spans="1:19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</row>
    <row r="493" spans="1:19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</row>
    <row r="494" spans="1:19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</row>
    <row r="495" spans="1:19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</row>
    <row r="496" spans="1:19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</row>
    <row r="497" spans="1:19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</row>
    <row r="498" spans="1:19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</row>
    <row r="499" spans="1:19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</row>
    <row r="500" spans="1:19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9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9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9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9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9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9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9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9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9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9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9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9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MODEL - pluie - débit (2)</vt:lpstr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  <vt:lpstr>'MODEL - pluie - débit (2)'!Zone_d_impression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2025-02-09T08:12:50Z</dcterms:modified>
</cp:coreProperties>
</file>