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675985C9-B9D3-48F0-AC3A-D1615CF5244F}" xr6:coauthVersionLast="47" xr6:coauthVersionMax="47" xr10:uidLastSave="{00000000-0000-0000-0000-000000000000}"/>
  <bookViews>
    <workbookView xWindow="-120" yWindow="-120" windowWidth="20730" windowHeight="11040" tabRatio="914" activeTab="4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  <sheet name="MODEL - pluie - débit (2)" sheetId="16" r:id="rId7"/>
  </sheets>
  <definedNames>
    <definedName name="solver_adj" localSheetId="5" hidden="1">'MODEL - pluie - débit'!$G$2:$N$2</definedName>
    <definedName name="solver_adj" localSheetId="6" hidden="1">'MODEL - pluie - débit (2)'!$G$2:$N$2</definedName>
    <definedName name="solver_cvg" localSheetId="5" hidden="1">0.0001</definedName>
    <definedName name="solver_cvg" localSheetId="6" hidden="1">0.0001</definedName>
    <definedName name="solver_drv" localSheetId="5" hidden="1">1</definedName>
    <definedName name="solver_drv" localSheetId="6" hidden="1">1</definedName>
    <definedName name="solver_eng" localSheetId="5" hidden="1">1</definedName>
    <definedName name="solver_eng" localSheetId="6" hidden="1">1</definedName>
    <definedName name="solver_est" localSheetId="5" hidden="1">1</definedName>
    <definedName name="solver_est" localSheetId="6" hidden="1">1</definedName>
    <definedName name="solver_itr" localSheetId="5" hidden="1">100</definedName>
    <definedName name="solver_itr" localSheetId="6" hidden="1">100</definedName>
    <definedName name="solver_lhs1" localSheetId="5" hidden="1">'MODEL - pluie - débit'!$N$2</definedName>
    <definedName name="solver_lhs1" localSheetId="6" hidden="1">'MODEL - pluie - débit (2)'!$N$2</definedName>
    <definedName name="solver_lhs10" localSheetId="5" hidden="1">'MODEL - pluie - débit'!$K$2</definedName>
    <definedName name="solver_lhs10" localSheetId="6" hidden="1">'MODEL - pluie - débit (2)'!$K$2</definedName>
    <definedName name="solver_lhs11" localSheetId="5" hidden="1">'MODEL - pluie - débit'!$K$2</definedName>
    <definedName name="solver_lhs11" localSheetId="6" hidden="1">'MODEL - pluie - débit (2)'!$K$2</definedName>
    <definedName name="solver_lhs2" localSheetId="5" hidden="1">'MODEL - pluie - débit'!$N$2</definedName>
    <definedName name="solver_lhs2" localSheetId="6" hidden="1">'MODEL - pluie - débit (2)'!$N$2</definedName>
    <definedName name="solver_lhs3" localSheetId="5" hidden="1">'MODEL - pluie - débit'!$M$2</definedName>
    <definedName name="solver_lhs3" localSheetId="6" hidden="1">'MODEL - pluie - débit (2)'!$M$2</definedName>
    <definedName name="solver_lhs4" localSheetId="5" hidden="1">'MODEL - pluie - débit'!$N$2</definedName>
    <definedName name="solver_lhs4" localSheetId="6" hidden="1">'MODEL - pluie - débit (2)'!$N$2</definedName>
    <definedName name="solver_lhs5" localSheetId="5" hidden="1">'MODEL - pluie - débit'!$L$2</definedName>
    <definedName name="solver_lhs5" localSheetId="6" hidden="1">'MODEL - pluie - débit (2)'!$L$2</definedName>
    <definedName name="solver_lhs6" localSheetId="5" hidden="1">'MODEL - pluie - débit'!$M$2</definedName>
    <definedName name="solver_lhs6" localSheetId="6" hidden="1">'MODEL - pluie - débit (2)'!$M$2</definedName>
    <definedName name="solver_lhs7" localSheetId="5" hidden="1">'MODEL - pluie - débit'!$L$2</definedName>
    <definedName name="solver_lhs7" localSheetId="6" hidden="1">'MODEL - pluie - débit (2)'!$L$2</definedName>
    <definedName name="solver_lhs8" localSheetId="5" hidden="1">'MODEL - pluie - débit'!$J$2</definedName>
    <definedName name="solver_lhs8" localSheetId="6" hidden="1">'MODEL - pluie - débit (2)'!$J$2</definedName>
    <definedName name="solver_lhs9" localSheetId="5" hidden="1">'MODEL - pluie - débit'!$I$2</definedName>
    <definedName name="solver_lhs9" localSheetId="6" hidden="1">'MODEL - pluie - débit (2)'!$I$2</definedName>
    <definedName name="solver_lin" localSheetId="5" hidden="1">2</definedName>
    <definedName name="solver_lin" localSheetId="6" hidden="1">2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5" hidden="1">2</definedName>
    <definedName name="solver_neg" localSheetId="6" hidden="1">2</definedName>
    <definedName name="solver_nod" localSheetId="5" hidden="1">2147483647</definedName>
    <definedName name="solver_nod" localSheetId="6" hidden="1">2147483647</definedName>
    <definedName name="solver_num" localSheetId="5" hidden="1">11</definedName>
    <definedName name="solver_num" localSheetId="6" hidden="1">11</definedName>
    <definedName name="solver_nwt" localSheetId="5" hidden="1">1</definedName>
    <definedName name="solver_nwt" localSheetId="6" hidden="1">1</definedName>
    <definedName name="solver_opt" localSheetId="5" hidden="1">'MODEL - pluie - débit'!$A$3</definedName>
    <definedName name="solver_opt" localSheetId="6" hidden="1">'MODEL - pluie - débit (2)'!$A$3</definedName>
    <definedName name="solver_pre" localSheetId="5" hidden="1">0.000001</definedName>
    <definedName name="solver_pre" localSheetId="6" hidden="1">0.000001</definedName>
    <definedName name="solver_rbv" localSheetId="5" hidden="1">1</definedName>
    <definedName name="solver_rbv" localSheetId="6" hidden="1">1</definedName>
    <definedName name="solver_rel1" localSheetId="5" hidden="1">1</definedName>
    <definedName name="solver_rel1" localSheetId="6" hidden="1">1</definedName>
    <definedName name="solver_rel10" localSheetId="5" hidden="1">1</definedName>
    <definedName name="solver_rel10" localSheetId="6" hidden="1">1</definedName>
    <definedName name="solver_rel11" localSheetId="5" hidden="1">3</definedName>
    <definedName name="solver_rel11" localSheetId="6" hidden="1">3</definedName>
    <definedName name="solver_rel2" localSheetId="5" hidden="1">3</definedName>
    <definedName name="solver_rel2" localSheetId="6" hidden="1">3</definedName>
    <definedName name="solver_rel3" localSheetId="5" hidden="1">1</definedName>
    <definedName name="solver_rel3" localSheetId="6" hidden="1">1</definedName>
    <definedName name="solver_rel4" localSheetId="5" hidden="1">3</definedName>
    <definedName name="solver_rel4" localSheetId="6" hidden="1">3</definedName>
    <definedName name="solver_rel5" localSheetId="5" hidden="1">3</definedName>
    <definedName name="solver_rel5" localSheetId="6" hidden="1">3</definedName>
    <definedName name="solver_rel6" localSheetId="5" hidden="1">3</definedName>
    <definedName name="solver_rel6" localSheetId="6" hidden="1">3</definedName>
    <definedName name="solver_rel7" localSheetId="5" hidden="1">3</definedName>
    <definedName name="solver_rel7" localSheetId="6" hidden="1">3</definedName>
    <definedName name="solver_rel8" localSheetId="5" hidden="1">3</definedName>
    <definedName name="solver_rel8" localSheetId="6" hidden="1">3</definedName>
    <definedName name="solver_rel9" localSheetId="5" hidden="1">3</definedName>
    <definedName name="solver_rel9" localSheetId="6" hidden="1">3</definedName>
    <definedName name="solver_rhs1" localSheetId="5" hidden="1">70</definedName>
    <definedName name="solver_rhs1" localSheetId="6" hidden="1">70</definedName>
    <definedName name="solver_rhs10" localSheetId="5" hidden="1">0.25</definedName>
    <definedName name="solver_rhs10" localSheetId="6" hidden="1">0.25</definedName>
    <definedName name="solver_rhs11" localSheetId="5" hidden="1">0.07</definedName>
    <definedName name="solver_rhs11" localSheetId="6" hidden="1">0.07</definedName>
    <definedName name="solver_rhs2" localSheetId="5" hidden="1">0</definedName>
    <definedName name="solver_rhs2" localSheetId="6" hidden="1">0</definedName>
    <definedName name="solver_rhs3" localSheetId="5" hidden="1">0.62</definedName>
    <definedName name="solver_rhs3" localSheetId="6" hidden="1">0.62</definedName>
    <definedName name="solver_rhs4" localSheetId="5" hidden="1">5</definedName>
    <definedName name="solver_rhs4" localSheetId="6" hidden="1">5</definedName>
    <definedName name="solver_rhs5" localSheetId="5" hidden="1">0.01</definedName>
    <definedName name="solver_rhs5" localSheetId="6" hidden="1">0.01</definedName>
    <definedName name="solver_rhs6" localSheetId="5" hidden="1">0.01</definedName>
    <definedName name="solver_rhs6" localSheetId="6" hidden="1">0.01</definedName>
    <definedName name="solver_rhs7" localSheetId="5" hidden="1">0</definedName>
    <definedName name="solver_rhs7" localSheetId="6" hidden="1">0</definedName>
    <definedName name="solver_rhs8" localSheetId="5" hidden="1">0</definedName>
    <definedName name="solver_rhs8" localSheetId="6" hidden="1">0</definedName>
    <definedName name="solver_rhs9" localSheetId="5" hidden="1">0.02</definedName>
    <definedName name="solver_rhs9" localSheetId="6" hidden="1">0.02</definedName>
    <definedName name="solver_rlx" localSheetId="5" hidden="1">1</definedName>
    <definedName name="solver_rlx" localSheetId="6" hidden="1">1</definedName>
    <definedName name="solver_rsd" localSheetId="5" hidden="1">0</definedName>
    <definedName name="solver_rsd" localSheetId="6" hidden="1">0</definedName>
    <definedName name="solver_scl" localSheetId="5" hidden="1">2</definedName>
    <definedName name="solver_scl" localSheetId="6" hidden="1">2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100</definedName>
    <definedName name="solver_tim" localSheetId="6" hidden="1">100</definedName>
    <definedName name="solver_tol" localSheetId="5" hidden="1">0.05</definedName>
    <definedName name="solver_tol" localSheetId="6" hidden="1">0.05</definedName>
    <definedName name="solver_typ" localSheetId="5" hidden="1">2</definedName>
    <definedName name="solver_typ" localSheetId="6" hidden="1">2</definedName>
    <definedName name="solver_val" localSheetId="5" hidden="1">1</definedName>
    <definedName name="solver_val" localSheetId="6" hidden="1">1</definedName>
    <definedName name="solver_ver" localSheetId="5" hidden="1">3</definedName>
    <definedName name="solver_ver" localSheetId="6" hidden="1">3</definedName>
    <definedName name="_xlnm.Print_Area" localSheetId="1">'App MESURE'!$C$1:$O$23</definedName>
    <definedName name="_xlnm.Print_Area" localSheetId="5">'MODEL - pluie - débit'!$A$1:$R$761</definedName>
    <definedName name="_xlnm.Print_Area" localSheetId="6">'MODEL - pluie - débit (2)'!$A$1:$R$761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P401" i="16"/>
  <c r="G401" i="16"/>
  <c r="H401" i="16" s="1"/>
  <c r="E401" i="16"/>
  <c r="P400" i="16"/>
  <c r="G400" i="16"/>
  <c r="H400" i="16" s="1"/>
  <c r="E400" i="16"/>
  <c r="P399" i="16"/>
  <c r="G399" i="16"/>
  <c r="H399" i="16" s="1"/>
  <c r="E399" i="16"/>
  <c r="P398" i="16"/>
  <c r="G398" i="16"/>
  <c r="H398" i="16" s="1"/>
  <c r="E398" i="16"/>
  <c r="P397" i="16"/>
  <c r="G397" i="16"/>
  <c r="H397" i="16" s="1"/>
  <c r="E397" i="16"/>
  <c r="P396" i="16"/>
  <c r="G396" i="16"/>
  <c r="H396" i="16" s="1"/>
  <c r="E396" i="16"/>
  <c r="P395" i="16"/>
  <c r="G395" i="16"/>
  <c r="H395" i="16" s="1"/>
  <c r="E395" i="16"/>
  <c r="P394" i="16"/>
  <c r="G394" i="16"/>
  <c r="H394" i="16" s="1"/>
  <c r="E394" i="16"/>
  <c r="P393" i="16"/>
  <c r="G393" i="16"/>
  <c r="H393" i="16" s="1"/>
  <c r="P392" i="16"/>
  <c r="G392" i="16"/>
  <c r="H392" i="16" s="1"/>
  <c r="P391" i="16"/>
  <c r="G391" i="16"/>
  <c r="H391" i="16" s="1"/>
  <c r="P390" i="16"/>
  <c r="G390" i="16"/>
  <c r="H390" i="16" s="1"/>
  <c r="P389" i="16"/>
  <c r="G389" i="16"/>
  <c r="H389" i="16" s="1"/>
  <c r="P388" i="16"/>
  <c r="G388" i="16"/>
  <c r="H388" i="16" s="1"/>
  <c r="P387" i="16"/>
  <c r="G387" i="16"/>
  <c r="H387" i="16" s="1"/>
  <c r="P386" i="16"/>
  <c r="G386" i="16"/>
  <c r="H386" i="16" s="1"/>
  <c r="P385" i="16"/>
  <c r="G385" i="16"/>
  <c r="H385" i="16" s="1"/>
  <c r="P384" i="16"/>
  <c r="G384" i="16"/>
  <c r="H384" i="16" s="1"/>
  <c r="P383" i="16"/>
  <c r="G383" i="16"/>
  <c r="H383" i="16" s="1"/>
  <c r="P382" i="16"/>
  <c r="G382" i="16"/>
  <c r="H382" i="16" s="1"/>
  <c r="P381" i="16"/>
  <c r="G381" i="16"/>
  <c r="H381" i="16" s="1"/>
  <c r="P380" i="16"/>
  <c r="G380" i="16"/>
  <c r="H380" i="16" s="1"/>
  <c r="P379" i="16"/>
  <c r="G379" i="16"/>
  <c r="H379" i="16" s="1"/>
  <c r="P378" i="16"/>
  <c r="G378" i="16"/>
  <c r="H378" i="16" s="1"/>
  <c r="P377" i="16"/>
  <c r="G377" i="16"/>
  <c r="H377" i="16" s="1"/>
  <c r="P376" i="16"/>
  <c r="G376" i="16"/>
  <c r="H376" i="16" s="1"/>
  <c r="P375" i="16"/>
  <c r="G375" i="16"/>
  <c r="H375" i="16" s="1"/>
  <c r="P374" i="16"/>
  <c r="G374" i="16"/>
  <c r="H374" i="16" s="1"/>
  <c r="P373" i="16"/>
  <c r="G373" i="16"/>
  <c r="H373" i="16" s="1"/>
  <c r="P372" i="16"/>
  <c r="G372" i="16"/>
  <c r="H372" i="16" s="1"/>
  <c r="P371" i="16"/>
  <c r="G371" i="16"/>
  <c r="H371" i="16" s="1"/>
  <c r="P370" i="16"/>
  <c r="G370" i="16"/>
  <c r="H370" i="16" s="1"/>
  <c r="P369" i="16"/>
  <c r="G369" i="16"/>
  <c r="H369" i="16" s="1"/>
  <c r="P368" i="16"/>
  <c r="G368" i="16"/>
  <c r="H368" i="16" s="1"/>
  <c r="P367" i="16"/>
  <c r="G367" i="16"/>
  <c r="H367" i="16" s="1"/>
  <c r="P366" i="16"/>
  <c r="G366" i="16"/>
  <c r="H366" i="16" s="1"/>
  <c r="P365" i="16"/>
  <c r="G365" i="16"/>
  <c r="H365" i="16" s="1"/>
  <c r="P364" i="16"/>
  <c r="G364" i="16"/>
  <c r="H364" i="16" s="1"/>
  <c r="P363" i="16"/>
  <c r="G363" i="16"/>
  <c r="H363" i="16" s="1"/>
  <c r="P362" i="16"/>
  <c r="G362" i="16"/>
  <c r="H362" i="16" s="1"/>
  <c r="P361" i="16"/>
  <c r="G361" i="16"/>
  <c r="H361" i="16" s="1"/>
  <c r="P360" i="16"/>
  <c r="G360" i="16"/>
  <c r="H360" i="16" s="1"/>
  <c r="P359" i="16"/>
  <c r="G359" i="16"/>
  <c r="H359" i="16" s="1"/>
  <c r="P358" i="16"/>
  <c r="G358" i="16"/>
  <c r="H358" i="16" s="1"/>
  <c r="P357" i="16"/>
  <c r="G357" i="16"/>
  <c r="H357" i="16" s="1"/>
  <c r="P356" i="16"/>
  <c r="G356" i="16"/>
  <c r="H356" i="16" s="1"/>
  <c r="P355" i="16"/>
  <c r="G355" i="16"/>
  <c r="H355" i="16" s="1"/>
  <c r="P354" i="16"/>
  <c r="G354" i="16"/>
  <c r="H354" i="16" s="1"/>
  <c r="P353" i="16"/>
  <c r="G353" i="16"/>
  <c r="H353" i="16" s="1"/>
  <c r="P352" i="16"/>
  <c r="G352" i="16"/>
  <c r="H352" i="16" s="1"/>
  <c r="P351" i="16"/>
  <c r="G351" i="16"/>
  <c r="H351" i="16" s="1"/>
  <c r="P350" i="16"/>
  <c r="G350" i="16"/>
  <c r="H350" i="16" s="1"/>
  <c r="P349" i="16"/>
  <c r="G349" i="16"/>
  <c r="H349" i="16" s="1"/>
  <c r="P348" i="16"/>
  <c r="G348" i="16"/>
  <c r="H348" i="16" s="1"/>
  <c r="P347" i="16"/>
  <c r="G347" i="16"/>
  <c r="H347" i="16" s="1"/>
  <c r="P346" i="16"/>
  <c r="G346" i="16"/>
  <c r="H346" i="16" s="1"/>
  <c r="P345" i="16"/>
  <c r="G345" i="16"/>
  <c r="H345" i="16" s="1"/>
  <c r="P344" i="16"/>
  <c r="G344" i="16"/>
  <c r="H344" i="16" s="1"/>
  <c r="P343" i="16"/>
  <c r="G343" i="16"/>
  <c r="H343" i="16" s="1"/>
  <c r="P342" i="16"/>
  <c r="G342" i="16"/>
  <c r="H342" i="16" s="1"/>
  <c r="P341" i="16"/>
  <c r="G341" i="16"/>
  <c r="H341" i="16" s="1"/>
  <c r="P340" i="16"/>
  <c r="G340" i="16"/>
  <c r="H340" i="16" s="1"/>
  <c r="P339" i="16"/>
  <c r="G339" i="16"/>
  <c r="H339" i="16" s="1"/>
  <c r="P338" i="16"/>
  <c r="G338" i="16"/>
  <c r="H338" i="16" s="1"/>
  <c r="P337" i="16"/>
  <c r="G337" i="16"/>
  <c r="H337" i="16" s="1"/>
  <c r="P336" i="16"/>
  <c r="G336" i="16"/>
  <c r="H336" i="16" s="1"/>
  <c r="P335" i="16"/>
  <c r="G335" i="16"/>
  <c r="H335" i="16" s="1"/>
  <c r="P334" i="16"/>
  <c r="G334" i="16"/>
  <c r="H334" i="16" s="1"/>
  <c r="P333" i="16"/>
  <c r="G333" i="16"/>
  <c r="H333" i="16" s="1"/>
  <c r="P332" i="16"/>
  <c r="G332" i="16"/>
  <c r="H332" i="16" s="1"/>
  <c r="P331" i="16"/>
  <c r="G331" i="16"/>
  <c r="H331" i="16" s="1"/>
  <c r="P330" i="16"/>
  <c r="G330" i="16"/>
  <c r="H330" i="16" s="1"/>
  <c r="P329" i="16"/>
  <c r="G329" i="16"/>
  <c r="H329" i="16" s="1"/>
  <c r="P328" i="16"/>
  <c r="G328" i="16"/>
  <c r="H328" i="16" s="1"/>
  <c r="P327" i="16"/>
  <c r="G327" i="16"/>
  <c r="H327" i="16" s="1"/>
  <c r="P326" i="16"/>
  <c r="G326" i="16"/>
  <c r="H326" i="16" s="1"/>
  <c r="P325" i="16"/>
  <c r="G325" i="16"/>
  <c r="H325" i="16" s="1"/>
  <c r="P324" i="16"/>
  <c r="G324" i="16"/>
  <c r="H324" i="16" s="1"/>
  <c r="P323" i="16"/>
  <c r="G323" i="16"/>
  <c r="H323" i="16" s="1"/>
  <c r="P322" i="16"/>
  <c r="G322" i="16"/>
  <c r="H322" i="16" s="1"/>
  <c r="P321" i="16"/>
  <c r="G321" i="16"/>
  <c r="H321" i="16" s="1"/>
  <c r="P320" i="16"/>
  <c r="G320" i="16"/>
  <c r="H320" i="16" s="1"/>
  <c r="P319" i="16"/>
  <c r="G319" i="16"/>
  <c r="H319" i="16" s="1"/>
  <c r="P318" i="16"/>
  <c r="G318" i="16"/>
  <c r="H318" i="16" s="1"/>
  <c r="P317" i="16"/>
  <c r="G317" i="16"/>
  <c r="H317" i="16" s="1"/>
  <c r="P316" i="16"/>
  <c r="G316" i="16"/>
  <c r="H316" i="16" s="1"/>
  <c r="P315" i="16"/>
  <c r="G315" i="16"/>
  <c r="H315" i="16" s="1"/>
  <c r="P314" i="16"/>
  <c r="G314" i="16"/>
  <c r="H314" i="16" s="1"/>
  <c r="P313" i="16"/>
  <c r="G313" i="16"/>
  <c r="H313" i="16" s="1"/>
  <c r="P312" i="16"/>
  <c r="G312" i="16"/>
  <c r="H312" i="16" s="1"/>
  <c r="P311" i="16"/>
  <c r="G311" i="16"/>
  <c r="H311" i="16" s="1"/>
  <c r="P310" i="16"/>
  <c r="G310" i="16"/>
  <c r="H310" i="16" s="1"/>
  <c r="P309" i="16"/>
  <c r="G309" i="16"/>
  <c r="H309" i="16" s="1"/>
  <c r="P308" i="16"/>
  <c r="G308" i="16"/>
  <c r="H308" i="16" s="1"/>
  <c r="P307" i="16"/>
  <c r="G307" i="16"/>
  <c r="H307" i="16" s="1"/>
  <c r="P306" i="16"/>
  <c r="G306" i="16"/>
  <c r="H306" i="16" s="1"/>
  <c r="P305" i="16"/>
  <c r="G305" i="16"/>
  <c r="H305" i="16" s="1"/>
  <c r="P304" i="16"/>
  <c r="G304" i="16"/>
  <c r="H304" i="16" s="1"/>
  <c r="P303" i="16"/>
  <c r="G303" i="16"/>
  <c r="H303" i="16" s="1"/>
  <c r="P302" i="16"/>
  <c r="G302" i="16"/>
  <c r="H302" i="16" s="1"/>
  <c r="P301" i="16"/>
  <c r="G301" i="16"/>
  <c r="H301" i="16" s="1"/>
  <c r="P300" i="16"/>
  <c r="G300" i="16"/>
  <c r="H300" i="16" s="1"/>
  <c r="P299" i="16"/>
  <c r="G299" i="16"/>
  <c r="H299" i="16" s="1"/>
  <c r="P298" i="16"/>
  <c r="G298" i="16"/>
  <c r="H298" i="16" s="1"/>
  <c r="P297" i="16"/>
  <c r="G297" i="16"/>
  <c r="H297" i="16" s="1"/>
  <c r="P296" i="16"/>
  <c r="G296" i="16"/>
  <c r="H296" i="16" s="1"/>
  <c r="P295" i="16"/>
  <c r="G295" i="16"/>
  <c r="H295" i="16" s="1"/>
  <c r="P294" i="16"/>
  <c r="G294" i="16"/>
  <c r="H294" i="16" s="1"/>
  <c r="P293" i="16"/>
  <c r="G293" i="16"/>
  <c r="H293" i="16" s="1"/>
  <c r="P292" i="16"/>
  <c r="G292" i="16"/>
  <c r="H292" i="16" s="1"/>
  <c r="P291" i="16"/>
  <c r="G291" i="16"/>
  <c r="H291" i="16" s="1"/>
  <c r="P290" i="16"/>
  <c r="G290" i="16"/>
  <c r="H290" i="16" s="1"/>
  <c r="P289" i="16"/>
  <c r="G289" i="16"/>
  <c r="H289" i="16" s="1"/>
  <c r="P288" i="16"/>
  <c r="G288" i="16"/>
  <c r="H288" i="16" s="1"/>
  <c r="P287" i="16"/>
  <c r="G287" i="16"/>
  <c r="H287" i="16" s="1"/>
  <c r="P286" i="16"/>
  <c r="G286" i="16"/>
  <c r="H286" i="16" s="1"/>
  <c r="P285" i="16"/>
  <c r="G285" i="16"/>
  <c r="H285" i="16" s="1"/>
  <c r="P284" i="16"/>
  <c r="G284" i="16"/>
  <c r="H284" i="16" s="1"/>
  <c r="P283" i="16"/>
  <c r="G283" i="16"/>
  <c r="H283" i="16" s="1"/>
  <c r="P282" i="16"/>
  <c r="G282" i="16"/>
  <c r="H282" i="16" s="1"/>
  <c r="P281" i="16"/>
  <c r="G281" i="16"/>
  <c r="H281" i="16" s="1"/>
  <c r="P280" i="16"/>
  <c r="G280" i="16"/>
  <c r="H280" i="16" s="1"/>
  <c r="P279" i="16"/>
  <c r="G279" i="16"/>
  <c r="H279" i="16" s="1"/>
  <c r="P278" i="16"/>
  <c r="G278" i="16"/>
  <c r="H278" i="16" s="1"/>
  <c r="P277" i="16"/>
  <c r="G277" i="16"/>
  <c r="H277" i="16" s="1"/>
  <c r="P276" i="16"/>
  <c r="G276" i="16"/>
  <c r="H276" i="16" s="1"/>
  <c r="P275" i="16"/>
  <c r="G275" i="16"/>
  <c r="H275" i="16" s="1"/>
  <c r="P274" i="16"/>
  <c r="G274" i="16"/>
  <c r="H274" i="16" s="1"/>
  <c r="P273" i="16"/>
  <c r="G273" i="16"/>
  <c r="H273" i="16" s="1"/>
  <c r="P272" i="16"/>
  <c r="G272" i="16"/>
  <c r="H272" i="16" s="1"/>
  <c r="P271" i="16"/>
  <c r="G271" i="16"/>
  <c r="H271" i="16" s="1"/>
  <c r="P270" i="16"/>
  <c r="G270" i="16"/>
  <c r="H270" i="16" s="1"/>
  <c r="P269" i="16"/>
  <c r="G269" i="16"/>
  <c r="H269" i="16" s="1"/>
  <c r="P268" i="16"/>
  <c r="G268" i="16"/>
  <c r="H268" i="16" s="1"/>
  <c r="P267" i="16"/>
  <c r="G267" i="16"/>
  <c r="H267" i="16" s="1"/>
  <c r="P266" i="16"/>
  <c r="G266" i="16"/>
  <c r="H266" i="16" s="1"/>
  <c r="P265" i="16"/>
  <c r="G265" i="16"/>
  <c r="H265" i="16" s="1"/>
  <c r="P264" i="16"/>
  <c r="G264" i="16"/>
  <c r="H264" i="16" s="1"/>
  <c r="P263" i="16"/>
  <c r="G263" i="16"/>
  <c r="H263" i="16" s="1"/>
  <c r="P262" i="16"/>
  <c r="G262" i="16"/>
  <c r="H262" i="16" s="1"/>
  <c r="P261" i="16"/>
  <c r="G261" i="16"/>
  <c r="H261" i="16" s="1"/>
  <c r="P260" i="16"/>
  <c r="G260" i="16"/>
  <c r="H260" i="16" s="1"/>
  <c r="P259" i="16"/>
  <c r="G259" i="16"/>
  <c r="H259" i="16" s="1"/>
  <c r="P258" i="16"/>
  <c r="G258" i="16"/>
  <c r="H258" i="16" s="1"/>
  <c r="P257" i="16"/>
  <c r="G257" i="16"/>
  <c r="H257" i="16" s="1"/>
  <c r="P256" i="16"/>
  <c r="G256" i="16"/>
  <c r="H256" i="16" s="1"/>
  <c r="P255" i="16"/>
  <c r="G255" i="16"/>
  <c r="H255" i="16" s="1"/>
  <c r="P254" i="16"/>
  <c r="G254" i="16"/>
  <c r="H254" i="16" s="1"/>
  <c r="P253" i="16"/>
  <c r="G253" i="16"/>
  <c r="H253" i="16" s="1"/>
  <c r="P252" i="16"/>
  <c r="G252" i="16"/>
  <c r="H252" i="16" s="1"/>
  <c r="P251" i="16"/>
  <c r="G251" i="16"/>
  <c r="H251" i="16" s="1"/>
  <c r="P250" i="16"/>
  <c r="G250" i="16"/>
  <c r="H250" i="16" s="1"/>
  <c r="P249" i="16"/>
  <c r="G249" i="16"/>
  <c r="H249" i="16" s="1"/>
  <c r="P248" i="16"/>
  <c r="G248" i="16"/>
  <c r="H248" i="16" s="1"/>
  <c r="P247" i="16"/>
  <c r="G247" i="16"/>
  <c r="H247" i="16" s="1"/>
  <c r="P246" i="16"/>
  <c r="G246" i="16"/>
  <c r="H246" i="16" s="1"/>
  <c r="P245" i="16"/>
  <c r="G245" i="16"/>
  <c r="H245" i="16" s="1"/>
  <c r="P244" i="16"/>
  <c r="G244" i="16"/>
  <c r="H244" i="16" s="1"/>
  <c r="P243" i="16"/>
  <c r="G243" i="16"/>
  <c r="H243" i="16" s="1"/>
  <c r="P242" i="16"/>
  <c r="G242" i="16"/>
  <c r="H242" i="16" s="1"/>
  <c r="P241" i="16"/>
  <c r="G241" i="16"/>
  <c r="H241" i="16" s="1"/>
  <c r="P240" i="16"/>
  <c r="G240" i="16"/>
  <c r="H240" i="16" s="1"/>
  <c r="P239" i="16"/>
  <c r="G239" i="16"/>
  <c r="H239" i="16" s="1"/>
  <c r="P238" i="16"/>
  <c r="G238" i="16"/>
  <c r="H238" i="16" s="1"/>
  <c r="P237" i="16"/>
  <c r="G237" i="16"/>
  <c r="H237" i="16" s="1"/>
  <c r="P236" i="16"/>
  <c r="G236" i="16"/>
  <c r="H236" i="16" s="1"/>
  <c r="P235" i="16"/>
  <c r="G235" i="16"/>
  <c r="H235" i="16" s="1"/>
  <c r="P234" i="16"/>
  <c r="G234" i="16"/>
  <c r="H234" i="16" s="1"/>
  <c r="P233" i="16"/>
  <c r="G233" i="16"/>
  <c r="H233" i="16" s="1"/>
  <c r="P232" i="16"/>
  <c r="G232" i="16"/>
  <c r="H232" i="16" s="1"/>
  <c r="P231" i="16"/>
  <c r="G231" i="16"/>
  <c r="H231" i="16" s="1"/>
  <c r="P230" i="16"/>
  <c r="G230" i="16"/>
  <c r="H230" i="16" s="1"/>
  <c r="P229" i="16"/>
  <c r="G229" i="16"/>
  <c r="H229" i="16" s="1"/>
  <c r="P228" i="16"/>
  <c r="G228" i="16"/>
  <c r="H228" i="16" s="1"/>
  <c r="P227" i="16"/>
  <c r="G227" i="16"/>
  <c r="H227" i="16" s="1"/>
  <c r="P226" i="16"/>
  <c r="G226" i="16"/>
  <c r="H226" i="16" s="1"/>
  <c r="P225" i="16"/>
  <c r="G225" i="16"/>
  <c r="H225" i="16" s="1"/>
  <c r="P224" i="16"/>
  <c r="G224" i="16"/>
  <c r="H224" i="16" s="1"/>
  <c r="P223" i="16"/>
  <c r="G223" i="16"/>
  <c r="H223" i="16" s="1"/>
  <c r="P222" i="16"/>
  <c r="G222" i="16"/>
  <c r="H222" i="16" s="1"/>
  <c r="P221" i="16"/>
  <c r="G221" i="16"/>
  <c r="H221" i="16" s="1"/>
  <c r="P220" i="16"/>
  <c r="G220" i="16"/>
  <c r="H220" i="16" s="1"/>
  <c r="P219" i="16"/>
  <c r="G219" i="16"/>
  <c r="H219" i="16" s="1"/>
  <c r="P218" i="16"/>
  <c r="G218" i="16"/>
  <c r="H218" i="16" s="1"/>
  <c r="P217" i="16"/>
  <c r="G217" i="16"/>
  <c r="H217" i="16" s="1"/>
  <c r="P216" i="16"/>
  <c r="G216" i="16"/>
  <c r="H216" i="16" s="1"/>
  <c r="P215" i="16"/>
  <c r="G215" i="16"/>
  <c r="H215" i="16" s="1"/>
  <c r="P214" i="16"/>
  <c r="G214" i="16"/>
  <c r="H214" i="16" s="1"/>
  <c r="P213" i="16"/>
  <c r="G213" i="16"/>
  <c r="H213" i="16" s="1"/>
  <c r="P212" i="16"/>
  <c r="G212" i="16"/>
  <c r="H212" i="16" s="1"/>
  <c r="P211" i="16"/>
  <c r="G211" i="16"/>
  <c r="H211" i="16" s="1"/>
  <c r="P210" i="16"/>
  <c r="G210" i="16"/>
  <c r="H210" i="16" s="1"/>
  <c r="P209" i="16"/>
  <c r="G209" i="16"/>
  <c r="H209" i="16" s="1"/>
  <c r="P208" i="16"/>
  <c r="G208" i="16"/>
  <c r="H208" i="16" s="1"/>
  <c r="P207" i="16"/>
  <c r="G207" i="16"/>
  <c r="H207" i="16" s="1"/>
  <c r="P206" i="16"/>
  <c r="G206" i="16"/>
  <c r="H206" i="16" s="1"/>
  <c r="P205" i="16"/>
  <c r="G205" i="16"/>
  <c r="H205" i="16" s="1"/>
  <c r="P204" i="16"/>
  <c r="G204" i="16"/>
  <c r="H204" i="16" s="1"/>
  <c r="P203" i="16"/>
  <c r="G203" i="16"/>
  <c r="H203" i="16" s="1"/>
  <c r="P202" i="16"/>
  <c r="G202" i="16"/>
  <c r="H202" i="16" s="1"/>
  <c r="P201" i="16"/>
  <c r="G201" i="16"/>
  <c r="H201" i="16" s="1"/>
  <c r="P200" i="16"/>
  <c r="G200" i="16"/>
  <c r="H200" i="16" s="1"/>
  <c r="P199" i="16"/>
  <c r="G199" i="16"/>
  <c r="H199" i="16" s="1"/>
  <c r="P198" i="16"/>
  <c r="G198" i="16"/>
  <c r="H198" i="16" s="1"/>
  <c r="P197" i="16"/>
  <c r="G197" i="16"/>
  <c r="H197" i="16" s="1"/>
  <c r="P196" i="16"/>
  <c r="G196" i="16"/>
  <c r="H196" i="16" s="1"/>
  <c r="P195" i="16"/>
  <c r="G195" i="16"/>
  <c r="H195" i="16" s="1"/>
  <c r="P194" i="16"/>
  <c r="G194" i="16"/>
  <c r="H194" i="16" s="1"/>
  <c r="P193" i="16"/>
  <c r="G193" i="16"/>
  <c r="H193" i="16" s="1"/>
  <c r="P192" i="16"/>
  <c r="G192" i="16"/>
  <c r="H192" i="16" s="1"/>
  <c r="P191" i="16"/>
  <c r="G191" i="16"/>
  <c r="H191" i="16" s="1"/>
  <c r="P190" i="16"/>
  <c r="G190" i="16"/>
  <c r="H190" i="16" s="1"/>
  <c r="P189" i="16"/>
  <c r="G189" i="16"/>
  <c r="H189" i="16" s="1"/>
  <c r="P188" i="16"/>
  <c r="G188" i="16"/>
  <c r="H188" i="16" s="1"/>
  <c r="P187" i="16"/>
  <c r="G187" i="16"/>
  <c r="H187" i="16" s="1"/>
  <c r="P186" i="16"/>
  <c r="G186" i="16"/>
  <c r="H186" i="16" s="1"/>
  <c r="P185" i="16"/>
  <c r="G185" i="16"/>
  <c r="H185" i="16" s="1"/>
  <c r="P184" i="16"/>
  <c r="G184" i="16"/>
  <c r="H184" i="16" s="1"/>
  <c r="P183" i="16"/>
  <c r="G183" i="16"/>
  <c r="H183" i="16" s="1"/>
  <c r="P182" i="16"/>
  <c r="G182" i="16"/>
  <c r="H182" i="16" s="1"/>
  <c r="P181" i="16"/>
  <c r="G181" i="16"/>
  <c r="H181" i="16" s="1"/>
  <c r="P180" i="16"/>
  <c r="G180" i="16"/>
  <c r="H180" i="16" s="1"/>
  <c r="P179" i="16"/>
  <c r="G179" i="16"/>
  <c r="H179" i="16" s="1"/>
  <c r="P178" i="16"/>
  <c r="G178" i="16"/>
  <c r="H178" i="16" s="1"/>
  <c r="P177" i="16"/>
  <c r="G177" i="16"/>
  <c r="H177" i="16" s="1"/>
  <c r="P176" i="16"/>
  <c r="G176" i="16"/>
  <c r="H176" i="16" s="1"/>
  <c r="P175" i="16"/>
  <c r="G175" i="16"/>
  <c r="H175" i="16" s="1"/>
  <c r="P174" i="16"/>
  <c r="G174" i="16"/>
  <c r="H174" i="16" s="1"/>
  <c r="P173" i="16"/>
  <c r="G173" i="16"/>
  <c r="H173" i="16" s="1"/>
  <c r="P172" i="16"/>
  <c r="G172" i="16"/>
  <c r="H172" i="16" s="1"/>
  <c r="P171" i="16"/>
  <c r="G171" i="16"/>
  <c r="H171" i="16" s="1"/>
  <c r="P170" i="16"/>
  <c r="G170" i="16"/>
  <c r="H170" i="16" s="1"/>
  <c r="P169" i="16"/>
  <c r="G169" i="16"/>
  <c r="H169" i="16" s="1"/>
  <c r="P168" i="16"/>
  <c r="G168" i="16"/>
  <c r="H168" i="16" s="1"/>
  <c r="P167" i="16"/>
  <c r="G167" i="16"/>
  <c r="H167" i="16" s="1"/>
  <c r="P166" i="16"/>
  <c r="G166" i="16"/>
  <c r="H166" i="16" s="1"/>
  <c r="P165" i="16"/>
  <c r="G165" i="16"/>
  <c r="H165" i="16" s="1"/>
  <c r="P164" i="16"/>
  <c r="G164" i="16"/>
  <c r="H164" i="16" s="1"/>
  <c r="P163" i="16"/>
  <c r="G163" i="16"/>
  <c r="H163" i="16" s="1"/>
  <c r="P162" i="16"/>
  <c r="G162" i="16"/>
  <c r="H162" i="16" s="1"/>
  <c r="P161" i="16"/>
  <c r="G161" i="16"/>
  <c r="H161" i="16" s="1"/>
  <c r="P160" i="16"/>
  <c r="G160" i="16"/>
  <c r="H160" i="16" s="1"/>
  <c r="P159" i="16"/>
  <c r="G159" i="16"/>
  <c r="H159" i="16" s="1"/>
  <c r="P158" i="16"/>
  <c r="G158" i="16"/>
  <c r="H158" i="16" s="1"/>
  <c r="P157" i="16"/>
  <c r="G157" i="16"/>
  <c r="H157" i="16" s="1"/>
  <c r="P156" i="16"/>
  <c r="G156" i="16"/>
  <c r="H156" i="16" s="1"/>
  <c r="P155" i="16"/>
  <c r="G155" i="16"/>
  <c r="H155" i="16" s="1"/>
  <c r="P154" i="16"/>
  <c r="G154" i="16"/>
  <c r="H154" i="16" s="1"/>
  <c r="P153" i="16"/>
  <c r="G153" i="16"/>
  <c r="H153" i="16" s="1"/>
  <c r="P152" i="16"/>
  <c r="G152" i="16"/>
  <c r="H152" i="16" s="1"/>
  <c r="P151" i="16"/>
  <c r="G151" i="16"/>
  <c r="H151" i="16" s="1"/>
  <c r="P150" i="16"/>
  <c r="G150" i="16"/>
  <c r="H150" i="16" s="1"/>
  <c r="P149" i="16"/>
  <c r="G149" i="16"/>
  <c r="H149" i="16" s="1"/>
  <c r="P148" i="16"/>
  <c r="G148" i="16"/>
  <c r="H148" i="16" s="1"/>
  <c r="P147" i="16"/>
  <c r="G147" i="16"/>
  <c r="H147" i="16" s="1"/>
  <c r="P146" i="16"/>
  <c r="G146" i="16"/>
  <c r="H146" i="16" s="1"/>
  <c r="P145" i="16"/>
  <c r="G145" i="16"/>
  <c r="H145" i="16" s="1"/>
  <c r="P144" i="16"/>
  <c r="G144" i="16"/>
  <c r="H144" i="16" s="1"/>
  <c r="P143" i="16"/>
  <c r="G143" i="16"/>
  <c r="H143" i="16" s="1"/>
  <c r="B143" i="16"/>
  <c r="B155" i="16" s="1"/>
  <c r="B167" i="16" s="1"/>
  <c r="B179" i="16" s="1"/>
  <c r="B191" i="16" s="1"/>
  <c r="B203" i="16" s="1"/>
  <c r="B215" i="16" s="1"/>
  <c r="B227" i="16" s="1"/>
  <c r="B239" i="16" s="1"/>
  <c r="B251" i="16" s="1"/>
  <c r="B263" i="16" s="1"/>
  <c r="B275" i="16" s="1"/>
  <c r="B287" i="16" s="1"/>
  <c r="B299" i="16" s="1"/>
  <c r="B311" i="16" s="1"/>
  <c r="B323" i="16" s="1"/>
  <c r="B335" i="16" s="1"/>
  <c r="B347" i="16" s="1"/>
  <c r="B359" i="16" s="1"/>
  <c r="B371" i="16" s="1"/>
  <c r="B383" i="16" s="1"/>
  <c r="B395" i="16" s="1"/>
  <c r="P142" i="16"/>
  <c r="G142" i="16"/>
  <c r="H142" i="16" s="1"/>
  <c r="P141" i="16"/>
  <c r="G141" i="16"/>
  <c r="H141" i="16" s="1"/>
  <c r="P140" i="16"/>
  <c r="G140" i="16"/>
  <c r="H140" i="16" s="1"/>
  <c r="P139" i="16"/>
  <c r="G139" i="16"/>
  <c r="H139" i="16" s="1"/>
  <c r="P138" i="16"/>
  <c r="G138" i="16"/>
  <c r="H138" i="16" s="1"/>
  <c r="P137" i="16"/>
  <c r="G137" i="16"/>
  <c r="H137" i="16" s="1"/>
  <c r="P136" i="16"/>
  <c r="G136" i="16"/>
  <c r="H136" i="16" s="1"/>
  <c r="P135" i="16"/>
  <c r="G135" i="16"/>
  <c r="H135" i="16" s="1"/>
  <c r="P134" i="16"/>
  <c r="G134" i="16"/>
  <c r="H134" i="16" s="1"/>
  <c r="P133" i="16"/>
  <c r="G133" i="16"/>
  <c r="H133" i="16" s="1"/>
  <c r="P132" i="16"/>
  <c r="G132" i="16"/>
  <c r="H132" i="16" s="1"/>
  <c r="P131" i="16"/>
  <c r="G131" i="16"/>
  <c r="H131" i="16" s="1"/>
  <c r="P130" i="16"/>
  <c r="G130" i="16"/>
  <c r="H130" i="16" s="1"/>
  <c r="P129" i="16"/>
  <c r="G129" i="16"/>
  <c r="H129" i="16" s="1"/>
  <c r="P128" i="16"/>
  <c r="G128" i="16"/>
  <c r="H128" i="16" s="1"/>
  <c r="P127" i="16"/>
  <c r="G127" i="16"/>
  <c r="H127" i="16" s="1"/>
  <c r="P126" i="16"/>
  <c r="G126" i="16"/>
  <c r="H126" i="16" s="1"/>
  <c r="P125" i="16"/>
  <c r="G125" i="16"/>
  <c r="H125" i="16" s="1"/>
  <c r="P124" i="16"/>
  <c r="G124" i="16"/>
  <c r="H124" i="16" s="1"/>
  <c r="P123" i="16"/>
  <c r="G123" i="16"/>
  <c r="H123" i="16" s="1"/>
  <c r="P122" i="16"/>
  <c r="G122" i="16"/>
  <c r="H122" i="16" s="1"/>
  <c r="P121" i="16"/>
  <c r="G121" i="16"/>
  <c r="H121" i="16" s="1"/>
  <c r="B121" i="16"/>
  <c r="B133" i="16" s="1"/>
  <c r="B145" i="16" s="1"/>
  <c r="B157" i="16" s="1"/>
  <c r="B169" i="16" s="1"/>
  <c r="B181" i="16" s="1"/>
  <c r="B193" i="16" s="1"/>
  <c r="B205" i="16" s="1"/>
  <c r="B217" i="16" s="1"/>
  <c r="B229" i="16" s="1"/>
  <c r="B241" i="16" s="1"/>
  <c r="B253" i="16" s="1"/>
  <c r="B265" i="16" s="1"/>
  <c r="B277" i="16" s="1"/>
  <c r="B289" i="16" s="1"/>
  <c r="B301" i="16" s="1"/>
  <c r="B313" i="16" s="1"/>
  <c r="B325" i="16" s="1"/>
  <c r="B337" i="16" s="1"/>
  <c r="B349" i="16" s="1"/>
  <c r="B361" i="16" s="1"/>
  <c r="B373" i="16" s="1"/>
  <c r="B385" i="16" s="1"/>
  <c r="B397" i="16" s="1"/>
  <c r="P120" i="16"/>
  <c r="G120" i="16"/>
  <c r="H120" i="16" s="1"/>
  <c r="P119" i="16"/>
  <c r="G119" i="16"/>
  <c r="H119" i="16" s="1"/>
  <c r="P118" i="16"/>
  <c r="G118" i="16"/>
  <c r="H118" i="16" s="1"/>
  <c r="P117" i="16"/>
  <c r="G117" i="16"/>
  <c r="H117" i="16" s="1"/>
  <c r="P116" i="16"/>
  <c r="G116" i="16"/>
  <c r="H116" i="16" s="1"/>
  <c r="P115" i="16"/>
  <c r="G115" i="16"/>
  <c r="H115" i="16" s="1"/>
  <c r="P114" i="16"/>
  <c r="G114" i="16"/>
  <c r="H114" i="16" s="1"/>
  <c r="P113" i="16"/>
  <c r="G113" i="16"/>
  <c r="H113" i="16" s="1"/>
  <c r="P112" i="16"/>
  <c r="G112" i="16"/>
  <c r="H112" i="16" s="1"/>
  <c r="P111" i="16"/>
  <c r="G111" i="16"/>
  <c r="H111" i="16" s="1"/>
  <c r="P110" i="16"/>
  <c r="G110" i="16"/>
  <c r="H110" i="16" s="1"/>
  <c r="P109" i="16"/>
  <c r="G109" i="16"/>
  <c r="H109" i="16" s="1"/>
  <c r="B109" i="16"/>
  <c r="P108" i="16"/>
  <c r="G108" i="16"/>
  <c r="H108" i="16" s="1"/>
  <c r="P107" i="16"/>
  <c r="G107" i="16"/>
  <c r="H107" i="16" s="1"/>
  <c r="P106" i="16"/>
  <c r="G106" i="16"/>
  <c r="H106" i="16" s="1"/>
  <c r="B106" i="16"/>
  <c r="B118" i="16" s="1"/>
  <c r="B130" i="16" s="1"/>
  <c r="B142" i="16" s="1"/>
  <c r="B154" i="16" s="1"/>
  <c r="B166" i="16" s="1"/>
  <c r="B178" i="16" s="1"/>
  <c r="B190" i="16" s="1"/>
  <c r="B202" i="16" s="1"/>
  <c r="B214" i="16" s="1"/>
  <c r="B226" i="16" s="1"/>
  <c r="B238" i="16" s="1"/>
  <c r="B250" i="16" s="1"/>
  <c r="B262" i="16" s="1"/>
  <c r="B274" i="16" s="1"/>
  <c r="B286" i="16" s="1"/>
  <c r="B298" i="16" s="1"/>
  <c r="B310" i="16" s="1"/>
  <c r="B322" i="16" s="1"/>
  <c r="B334" i="16" s="1"/>
  <c r="B346" i="16" s="1"/>
  <c r="B358" i="16" s="1"/>
  <c r="B370" i="16" s="1"/>
  <c r="B382" i="16" s="1"/>
  <c r="B394" i="16" s="1"/>
  <c r="P105" i="16"/>
  <c r="G105" i="16"/>
  <c r="H105" i="16" s="1"/>
  <c r="P104" i="16"/>
  <c r="G104" i="16"/>
  <c r="H104" i="16" s="1"/>
  <c r="P103" i="16"/>
  <c r="G103" i="16"/>
  <c r="H103" i="16" s="1"/>
  <c r="P102" i="16"/>
  <c r="G102" i="16"/>
  <c r="H102" i="16" s="1"/>
  <c r="P101" i="16"/>
  <c r="G101" i="16"/>
  <c r="H101" i="16" s="1"/>
  <c r="P100" i="16"/>
  <c r="G100" i="16"/>
  <c r="H100" i="16" s="1"/>
  <c r="P99" i="16"/>
  <c r="G99" i="16"/>
  <c r="H99" i="16" s="1"/>
  <c r="P98" i="16"/>
  <c r="G98" i="16"/>
  <c r="H98" i="16" s="1"/>
  <c r="B98" i="16"/>
  <c r="B110" i="16" s="1"/>
  <c r="B122" i="16" s="1"/>
  <c r="B134" i="16" s="1"/>
  <c r="B146" i="16" s="1"/>
  <c r="B158" i="16" s="1"/>
  <c r="B170" i="16" s="1"/>
  <c r="B182" i="16" s="1"/>
  <c r="B194" i="16" s="1"/>
  <c r="B206" i="16" s="1"/>
  <c r="B218" i="16" s="1"/>
  <c r="B230" i="16" s="1"/>
  <c r="B242" i="16" s="1"/>
  <c r="B254" i="16" s="1"/>
  <c r="B266" i="16" s="1"/>
  <c r="B278" i="16" s="1"/>
  <c r="B290" i="16" s="1"/>
  <c r="B302" i="16" s="1"/>
  <c r="B314" i="16" s="1"/>
  <c r="B326" i="16" s="1"/>
  <c r="B338" i="16" s="1"/>
  <c r="B350" i="16" s="1"/>
  <c r="B362" i="16" s="1"/>
  <c r="B374" i="16" s="1"/>
  <c r="B386" i="16" s="1"/>
  <c r="B398" i="16" s="1"/>
  <c r="P97" i="16"/>
  <c r="G97" i="16"/>
  <c r="H97" i="16" s="1"/>
  <c r="P96" i="16"/>
  <c r="G96" i="16"/>
  <c r="H96" i="16" s="1"/>
  <c r="B96" i="16"/>
  <c r="B108" i="16" s="1"/>
  <c r="B120" i="16" s="1"/>
  <c r="B132" i="16" s="1"/>
  <c r="B144" i="16" s="1"/>
  <c r="B156" i="16" s="1"/>
  <c r="B168" i="16" s="1"/>
  <c r="B180" i="16" s="1"/>
  <c r="B192" i="16" s="1"/>
  <c r="B204" i="16" s="1"/>
  <c r="B216" i="16" s="1"/>
  <c r="B228" i="16" s="1"/>
  <c r="B240" i="16" s="1"/>
  <c r="B252" i="16" s="1"/>
  <c r="B264" i="16" s="1"/>
  <c r="B276" i="16" s="1"/>
  <c r="B288" i="16" s="1"/>
  <c r="B300" i="16" s="1"/>
  <c r="B312" i="16" s="1"/>
  <c r="B324" i="16" s="1"/>
  <c r="B336" i="16" s="1"/>
  <c r="B348" i="16" s="1"/>
  <c r="B360" i="16" s="1"/>
  <c r="B372" i="16" s="1"/>
  <c r="B384" i="16" s="1"/>
  <c r="B396" i="16" s="1"/>
  <c r="P95" i="16"/>
  <c r="G95" i="16"/>
  <c r="H95" i="16" s="1"/>
  <c r="P94" i="16"/>
  <c r="G94" i="16"/>
  <c r="H94" i="16" s="1"/>
  <c r="B94" i="16"/>
  <c r="P93" i="16"/>
  <c r="G93" i="16"/>
  <c r="H93" i="16" s="1"/>
  <c r="P92" i="16"/>
  <c r="G92" i="16"/>
  <c r="H92" i="16" s="1"/>
  <c r="P91" i="16"/>
  <c r="G91" i="16"/>
  <c r="H91" i="16" s="1"/>
  <c r="P90" i="16"/>
  <c r="G90" i="16"/>
  <c r="H90" i="16" s="1"/>
  <c r="B90" i="16"/>
  <c r="B102" i="16" s="1"/>
  <c r="B114" i="16" s="1"/>
  <c r="B126" i="16" s="1"/>
  <c r="B138" i="16" s="1"/>
  <c r="B150" i="16" s="1"/>
  <c r="B162" i="16" s="1"/>
  <c r="B174" i="16" s="1"/>
  <c r="B186" i="16" s="1"/>
  <c r="B198" i="16" s="1"/>
  <c r="B210" i="16" s="1"/>
  <c r="B222" i="16" s="1"/>
  <c r="B234" i="16" s="1"/>
  <c r="B246" i="16" s="1"/>
  <c r="B258" i="16" s="1"/>
  <c r="B270" i="16" s="1"/>
  <c r="B282" i="16" s="1"/>
  <c r="B294" i="16" s="1"/>
  <c r="B306" i="16" s="1"/>
  <c r="B318" i="16" s="1"/>
  <c r="B330" i="16" s="1"/>
  <c r="B342" i="16" s="1"/>
  <c r="B354" i="16" s="1"/>
  <c r="B366" i="16" s="1"/>
  <c r="B378" i="16" s="1"/>
  <c r="B390" i="16" s="1"/>
  <c r="P89" i="16"/>
  <c r="G89" i="16"/>
  <c r="H89" i="16" s="1"/>
  <c r="P88" i="16"/>
  <c r="G88" i="16"/>
  <c r="H88" i="16" s="1"/>
  <c r="P87" i="16"/>
  <c r="G87" i="16"/>
  <c r="H87" i="16" s="1"/>
  <c r="P86" i="16"/>
  <c r="G86" i="16"/>
  <c r="H86" i="16" s="1"/>
  <c r="B86" i="16"/>
  <c r="B87" i="16" s="1"/>
  <c r="P85" i="16"/>
  <c r="G85" i="16"/>
  <c r="H85" i="16" s="1"/>
  <c r="P84" i="16"/>
  <c r="G84" i="16"/>
  <c r="H84" i="16" s="1"/>
  <c r="B84" i="16"/>
  <c r="B85" i="16" s="1"/>
  <c r="B97" i="16" s="1"/>
  <c r="P83" i="16"/>
  <c r="G83" i="16"/>
  <c r="H83" i="16" s="1"/>
  <c r="B83" i="16"/>
  <c r="B95" i="16" s="1"/>
  <c r="B107" i="16" s="1"/>
  <c r="B119" i="16" s="1"/>
  <c r="B131" i="16" s="1"/>
  <c r="P82" i="16"/>
  <c r="G82" i="16"/>
  <c r="H82" i="16" s="1"/>
  <c r="P81" i="16"/>
  <c r="G81" i="16"/>
  <c r="H81" i="16" s="1"/>
  <c r="P80" i="16"/>
  <c r="G80" i="16"/>
  <c r="H80" i="16" s="1"/>
  <c r="P79" i="16"/>
  <c r="G79" i="16"/>
  <c r="H79" i="16" s="1"/>
  <c r="B79" i="16"/>
  <c r="P78" i="16"/>
  <c r="G78" i="16"/>
  <c r="H78" i="16" s="1"/>
  <c r="P77" i="16"/>
  <c r="G77" i="16"/>
  <c r="H77" i="16" s="1"/>
  <c r="P76" i="16"/>
  <c r="G76" i="16"/>
  <c r="H76" i="16" s="1"/>
  <c r="P75" i="16"/>
  <c r="G75" i="16"/>
  <c r="H75" i="16" s="1"/>
  <c r="P74" i="16"/>
  <c r="G74" i="16"/>
  <c r="H74" i="16" s="1"/>
  <c r="P73" i="16"/>
  <c r="G73" i="16"/>
  <c r="H73" i="16" s="1"/>
  <c r="P72" i="16"/>
  <c r="G72" i="16"/>
  <c r="H72" i="16" s="1"/>
  <c r="B72" i="16"/>
  <c r="B73" i="16" s="1"/>
  <c r="B74" i="16" s="1"/>
  <c r="B75" i="16" s="1"/>
  <c r="B76" i="16" s="1"/>
  <c r="B77" i="16" s="1"/>
  <c r="P71" i="16"/>
  <c r="G71" i="16"/>
  <c r="H71" i="16" s="1"/>
  <c r="B71" i="16"/>
  <c r="P70" i="16"/>
  <c r="G70" i="16"/>
  <c r="H70" i="16" s="1"/>
  <c r="P69" i="16"/>
  <c r="G69" i="16"/>
  <c r="H69" i="16" s="1"/>
  <c r="B69" i="16"/>
  <c r="P68" i="16"/>
  <c r="G68" i="16"/>
  <c r="H68" i="16" s="1"/>
  <c r="B68" i="16"/>
  <c r="P67" i="16"/>
  <c r="G67" i="16"/>
  <c r="H67" i="16" s="1"/>
  <c r="B67" i="16"/>
  <c r="P66" i="16"/>
  <c r="G66" i="16"/>
  <c r="H66" i="16" s="1"/>
  <c r="P65" i="16"/>
  <c r="G65" i="16"/>
  <c r="H65" i="16" s="1"/>
  <c r="P64" i="16"/>
  <c r="G64" i="16"/>
  <c r="H64" i="16" s="1"/>
  <c r="P63" i="16"/>
  <c r="G63" i="16"/>
  <c r="H63" i="16" s="1"/>
  <c r="P62" i="16"/>
  <c r="G62" i="16"/>
  <c r="H62" i="16" s="1"/>
  <c r="P61" i="16"/>
  <c r="G61" i="16"/>
  <c r="H61" i="16" s="1"/>
  <c r="P60" i="16"/>
  <c r="G60" i="16"/>
  <c r="H60" i="16" s="1"/>
  <c r="B60" i="16"/>
  <c r="B61" i="16" s="1"/>
  <c r="B62" i="16" s="1"/>
  <c r="B63" i="16" s="1"/>
  <c r="B64" i="16" s="1"/>
  <c r="B65" i="16" s="1"/>
  <c r="P59" i="16"/>
  <c r="G59" i="16"/>
  <c r="H59" i="16" s="1"/>
  <c r="B59" i="16"/>
  <c r="P58" i="16"/>
  <c r="G58" i="16"/>
  <c r="H58" i="16" s="1"/>
  <c r="P57" i="16"/>
  <c r="G57" i="16"/>
  <c r="H57" i="16" s="1"/>
  <c r="P56" i="16"/>
  <c r="G56" i="16"/>
  <c r="H56" i="16" s="1"/>
  <c r="P55" i="16"/>
  <c r="G55" i="16"/>
  <c r="H55" i="16" s="1"/>
  <c r="B55" i="16"/>
  <c r="B56" i="16" s="1"/>
  <c r="B57" i="16" s="1"/>
  <c r="P54" i="16"/>
  <c r="G54" i="16"/>
  <c r="H54" i="16" s="1"/>
  <c r="P53" i="16"/>
  <c r="G53" i="16"/>
  <c r="H53" i="16" s="1"/>
  <c r="P52" i="16"/>
  <c r="G52" i="16"/>
  <c r="H52" i="16" s="1"/>
  <c r="P51" i="16"/>
  <c r="G51" i="16"/>
  <c r="H51" i="16" s="1"/>
  <c r="B51" i="16"/>
  <c r="B52" i="16" s="1"/>
  <c r="B53" i="16" s="1"/>
  <c r="P50" i="16"/>
  <c r="G50" i="16"/>
  <c r="H50" i="16" s="1"/>
  <c r="P49" i="16"/>
  <c r="G49" i="16"/>
  <c r="H49" i="16" s="1"/>
  <c r="B49" i="16"/>
  <c r="B50" i="16" s="1"/>
  <c r="P48" i="16"/>
  <c r="G48" i="16"/>
  <c r="H48" i="16" s="1"/>
  <c r="B48" i="16"/>
  <c r="P47" i="16"/>
  <c r="G47" i="16"/>
  <c r="H47" i="16" s="1"/>
  <c r="B47" i="16"/>
  <c r="P46" i="16"/>
  <c r="G46" i="16"/>
  <c r="H46" i="16" s="1"/>
  <c r="P45" i="16"/>
  <c r="G45" i="16"/>
  <c r="H45" i="16" s="1"/>
  <c r="P44" i="16"/>
  <c r="G44" i="16"/>
  <c r="H44" i="16" s="1"/>
  <c r="B44" i="16"/>
  <c r="B45" i="16" s="1"/>
  <c r="P43" i="16"/>
  <c r="G43" i="16"/>
  <c r="H43" i="16" s="1"/>
  <c r="B43" i="16"/>
  <c r="P42" i="16"/>
  <c r="G42" i="16"/>
  <c r="H42" i="16" s="1"/>
  <c r="P41" i="16"/>
  <c r="G41" i="16"/>
  <c r="H41" i="16" s="1"/>
  <c r="P40" i="16"/>
  <c r="G40" i="16"/>
  <c r="H40" i="16" s="1"/>
  <c r="P39" i="16"/>
  <c r="G39" i="16"/>
  <c r="H39" i="16" s="1"/>
  <c r="P38" i="16"/>
  <c r="G38" i="16"/>
  <c r="H38" i="16" s="1"/>
  <c r="B38" i="16"/>
  <c r="B39" i="16" s="1"/>
  <c r="B40" i="16" s="1"/>
  <c r="B41" i="16" s="1"/>
  <c r="P37" i="16"/>
  <c r="G37" i="16"/>
  <c r="H37" i="16" s="1"/>
  <c r="B37" i="16"/>
  <c r="P36" i="16"/>
  <c r="G36" i="16"/>
  <c r="H36" i="16" s="1"/>
  <c r="B36" i="16"/>
  <c r="P35" i="16"/>
  <c r="G35" i="16"/>
  <c r="H35" i="16" s="1"/>
  <c r="B35" i="16"/>
  <c r="P34" i="16"/>
  <c r="G34" i="16"/>
  <c r="H34" i="16" s="1"/>
  <c r="P33" i="16"/>
  <c r="G33" i="16"/>
  <c r="H33" i="16" s="1"/>
  <c r="B33" i="16"/>
  <c r="P32" i="16"/>
  <c r="G32" i="16"/>
  <c r="H32" i="16" s="1"/>
  <c r="B32" i="16"/>
  <c r="P31" i="16"/>
  <c r="G31" i="16"/>
  <c r="H31" i="16" s="1"/>
  <c r="B31" i="16"/>
  <c r="P30" i="16"/>
  <c r="G30" i="16"/>
  <c r="H30" i="16" s="1"/>
  <c r="P29" i="16"/>
  <c r="G29" i="16"/>
  <c r="H29" i="16" s="1"/>
  <c r="P28" i="16"/>
  <c r="G28" i="16"/>
  <c r="H28" i="16" s="1"/>
  <c r="P27" i="16"/>
  <c r="G27" i="16"/>
  <c r="H27" i="16" s="1"/>
  <c r="B27" i="16"/>
  <c r="B28" i="16" s="1"/>
  <c r="B29" i="16" s="1"/>
  <c r="P26" i="16"/>
  <c r="G26" i="16"/>
  <c r="H26" i="16" s="1"/>
  <c r="P25" i="16"/>
  <c r="G25" i="16"/>
  <c r="H25" i="16" s="1"/>
  <c r="B25" i="16"/>
  <c r="B26" i="16" s="1"/>
  <c r="P24" i="16"/>
  <c r="G24" i="16"/>
  <c r="H24" i="16" s="1"/>
  <c r="P23" i="16"/>
  <c r="G23" i="16"/>
  <c r="H23" i="16" s="1"/>
  <c r="B23" i="16"/>
  <c r="B24" i="16" s="1"/>
  <c r="P22" i="16"/>
  <c r="G22" i="16"/>
  <c r="H22" i="16" s="1"/>
  <c r="P21" i="16"/>
  <c r="G21" i="16"/>
  <c r="H21" i="16" s="1"/>
  <c r="P20" i="16"/>
  <c r="G20" i="16"/>
  <c r="H20" i="16" s="1"/>
  <c r="B20" i="16"/>
  <c r="B21" i="16" s="1"/>
  <c r="P19" i="16"/>
  <c r="G19" i="16"/>
  <c r="H19" i="16" s="1"/>
  <c r="B19" i="16"/>
  <c r="P18" i="16"/>
  <c r="G18" i="16"/>
  <c r="H18" i="16" s="1"/>
  <c r="P17" i="16"/>
  <c r="G17" i="16"/>
  <c r="H17" i="16" s="1"/>
  <c r="P16" i="16"/>
  <c r="G16" i="16"/>
  <c r="H16" i="16" s="1"/>
  <c r="P15" i="16"/>
  <c r="G15" i="16"/>
  <c r="H15" i="16" s="1"/>
  <c r="P14" i="16"/>
  <c r="G14" i="16"/>
  <c r="H14" i="16" s="1"/>
  <c r="P13" i="16"/>
  <c r="G13" i="16"/>
  <c r="H13" i="16" s="1"/>
  <c r="P12" i="16"/>
  <c r="G12" i="16"/>
  <c r="H12" i="16" s="1"/>
  <c r="P11" i="16"/>
  <c r="G11" i="16"/>
  <c r="H11" i="16" s="1"/>
  <c r="B11" i="16"/>
  <c r="B12" i="16" s="1"/>
  <c r="B13" i="16" s="1"/>
  <c r="B14" i="16" s="1"/>
  <c r="B15" i="16" s="1"/>
  <c r="B16" i="16" s="1"/>
  <c r="B17" i="16" s="1"/>
  <c r="P10" i="16"/>
  <c r="G10" i="16"/>
  <c r="H10" i="16" s="1"/>
  <c r="P9" i="16"/>
  <c r="G9" i="16"/>
  <c r="H9" i="16" s="1"/>
  <c r="P8" i="16"/>
  <c r="G8" i="16"/>
  <c r="H8" i="16" s="1"/>
  <c r="B8" i="16"/>
  <c r="B9" i="16" s="1"/>
  <c r="P7" i="16"/>
  <c r="G7" i="16"/>
  <c r="H7" i="16" s="1"/>
  <c r="B7" i="16"/>
  <c r="P6" i="16"/>
  <c r="G6" i="16"/>
  <c r="H6" i="16" s="1"/>
  <c r="I6" i="16" s="1"/>
  <c r="B3" i="16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B80" i="16" l="1"/>
  <c r="B91" i="16"/>
  <c r="B103" i="16" s="1"/>
  <c r="B115" i="16" s="1"/>
  <c r="B127" i="16" s="1"/>
  <c r="B139" i="16" s="1"/>
  <c r="B151" i="16" s="1"/>
  <c r="B163" i="16" s="1"/>
  <c r="B175" i="16" s="1"/>
  <c r="B187" i="16" s="1"/>
  <c r="B199" i="16" s="1"/>
  <c r="B211" i="16" s="1"/>
  <c r="B223" i="16" s="1"/>
  <c r="B235" i="16" s="1"/>
  <c r="B247" i="16" s="1"/>
  <c r="B259" i="16" s="1"/>
  <c r="B271" i="16" s="1"/>
  <c r="B283" i="16" s="1"/>
  <c r="B295" i="16" s="1"/>
  <c r="B307" i="16" s="1"/>
  <c r="B319" i="16" s="1"/>
  <c r="B331" i="16" s="1"/>
  <c r="B343" i="16" s="1"/>
  <c r="B355" i="16" s="1"/>
  <c r="B367" i="16" s="1"/>
  <c r="B379" i="16" s="1"/>
  <c r="B391" i="16" s="1"/>
  <c r="J6" i="16"/>
  <c r="K6" i="16" s="1"/>
  <c r="L6" i="16" s="1"/>
  <c r="M6" i="16" s="1"/>
  <c r="N6" i="16" s="1"/>
  <c r="O6" i="16" s="1"/>
  <c r="B99" i="16"/>
  <c r="B111" i="16" s="1"/>
  <c r="B123" i="16" s="1"/>
  <c r="B135" i="16" s="1"/>
  <c r="B147" i="16" s="1"/>
  <c r="B159" i="16" s="1"/>
  <c r="B171" i="16" s="1"/>
  <c r="B183" i="16" s="1"/>
  <c r="B195" i="16" s="1"/>
  <c r="B207" i="16" s="1"/>
  <c r="B219" i="16" s="1"/>
  <c r="B231" i="16" s="1"/>
  <c r="B243" i="16" s="1"/>
  <c r="B255" i="16" s="1"/>
  <c r="B267" i="16" s="1"/>
  <c r="B279" i="16" s="1"/>
  <c r="B291" i="16" s="1"/>
  <c r="B303" i="16" s="1"/>
  <c r="B315" i="16" s="1"/>
  <c r="B327" i="16" s="1"/>
  <c r="B339" i="16" s="1"/>
  <c r="B351" i="16" s="1"/>
  <c r="B363" i="16" s="1"/>
  <c r="B375" i="16" s="1"/>
  <c r="B387" i="16" s="1"/>
  <c r="B399" i="16" s="1"/>
  <c r="B88" i="16"/>
  <c r="P86" i="4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R6" i="16" l="1"/>
  <c r="B100" i="16"/>
  <c r="B112" i="16" s="1"/>
  <c r="B124" i="16" s="1"/>
  <c r="B136" i="16" s="1"/>
  <c r="B148" i="16" s="1"/>
  <c r="B160" i="16" s="1"/>
  <c r="B172" i="16" s="1"/>
  <c r="B184" i="16" s="1"/>
  <c r="B196" i="16" s="1"/>
  <c r="B208" i="16" s="1"/>
  <c r="B220" i="16" s="1"/>
  <c r="B232" i="16" s="1"/>
  <c r="B244" i="16" s="1"/>
  <c r="B256" i="16" s="1"/>
  <c r="B268" i="16" s="1"/>
  <c r="B280" i="16" s="1"/>
  <c r="B292" i="16" s="1"/>
  <c r="B304" i="16" s="1"/>
  <c r="B316" i="16" s="1"/>
  <c r="B328" i="16" s="1"/>
  <c r="B340" i="16" s="1"/>
  <c r="B352" i="16" s="1"/>
  <c r="B364" i="16" s="1"/>
  <c r="B376" i="16" s="1"/>
  <c r="B388" i="16" s="1"/>
  <c r="B400" i="16" s="1"/>
  <c r="B89" i="16"/>
  <c r="B101" i="16" s="1"/>
  <c r="B113" i="16" s="1"/>
  <c r="B125" i="16" s="1"/>
  <c r="B137" i="16" s="1"/>
  <c r="B149" i="16" s="1"/>
  <c r="B161" i="16" s="1"/>
  <c r="B173" i="16" s="1"/>
  <c r="B185" i="16" s="1"/>
  <c r="B197" i="16" s="1"/>
  <c r="B209" i="16" s="1"/>
  <c r="B221" i="16" s="1"/>
  <c r="B233" i="16" s="1"/>
  <c r="B245" i="16" s="1"/>
  <c r="B257" i="16" s="1"/>
  <c r="B269" i="16" s="1"/>
  <c r="B281" i="16" s="1"/>
  <c r="B293" i="16" s="1"/>
  <c r="B305" i="16" s="1"/>
  <c r="B317" i="16" s="1"/>
  <c r="B329" i="16" s="1"/>
  <c r="B341" i="16" s="1"/>
  <c r="B353" i="16" s="1"/>
  <c r="B365" i="16" s="1"/>
  <c r="B377" i="16" s="1"/>
  <c r="B389" i="16" s="1"/>
  <c r="B401" i="16" s="1"/>
  <c r="B81" i="16"/>
  <c r="B93" i="16" s="1"/>
  <c r="B105" i="16" s="1"/>
  <c r="B117" i="16" s="1"/>
  <c r="B129" i="16" s="1"/>
  <c r="B141" i="16" s="1"/>
  <c r="B153" i="16" s="1"/>
  <c r="B165" i="16" s="1"/>
  <c r="B177" i="16" s="1"/>
  <c r="B189" i="16" s="1"/>
  <c r="B201" i="16" s="1"/>
  <c r="B213" i="16" s="1"/>
  <c r="B225" i="16" s="1"/>
  <c r="B237" i="16" s="1"/>
  <c r="B249" i="16" s="1"/>
  <c r="B261" i="16" s="1"/>
  <c r="B273" i="16" s="1"/>
  <c r="B285" i="16" s="1"/>
  <c r="B297" i="16" s="1"/>
  <c r="B309" i="16" s="1"/>
  <c r="B321" i="16" s="1"/>
  <c r="B333" i="16" s="1"/>
  <c r="B345" i="16" s="1"/>
  <c r="B357" i="16" s="1"/>
  <c r="B369" i="16" s="1"/>
  <c r="B381" i="16" s="1"/>
  <c r="B393" i="16" s="1"/>
  <c r="B92" i="16"/>
  <c r="B104" i="16" s="1"/>
  <c r="B116" i="16" s="1"/>
  <c r="B128" i="16" s="1"/>
  <c r="B140" i="16" s="1"/>
  <c r="B152" i="16" s="1"/>
  <c r="B164" i="16" s="1"/>
  <c r="B176" i="16" s="1"/>
  <c r="B188" i="16" s="1"/>
  <c r="B200" i="16" s="1"/>
  <c r="B212" i="16" s="1"/>
  <c r="B224" i="16" s="1"/>
  <c r="B236" i="16" s="1"/>
  <c r="B248" i="16" s="1"/>
  <c r="B260" i="16" s="1"/>
  <c r="B272" i="16" s="1"/>
  <c r="B284" i="16" s="1"/>
  <c r="B296" i="16" s="1"/>
  <c r="B308" i="16" s="1"/>
  <c r="B320" i="16" s="1"/>
  <c r="B332" i="16" s="1"/>
  <c r="B344" i="16" s="1"/>
  <c r="B356" i="16" s="1"/>
  <c r="B368" i="16" s="1"/>
  <c r="B380" i="16" s="1"/>
  <c r="B392" i="16" s="1"/>
  <c r="I7" i="16"/>
  <c r="T2" i="8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B20" i="1" s="1"/>
  <c r="B21" i="1" s="1"/>
  <c r="G19" i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G59" i="1"/>
  <c r="B60" i="1"/>
  <c r="B61" i="1" s="1"/>
  <c r="B62" i="1" s="1"/>
  <c r="B63" i="1" s="1"/>
  <c r="B64" i="1" s="1"/>
  <c r="B65" i="1" s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J7" i="16" l="1"/>
  <c r="K7" i="16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L7" i="16" l="1"/>
  <c r="M7" i="16" s="1"/>
  <c r="N7" i="16" s="1"/>
  <c r="O7" i="16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I8" i="16" l="1"/>
  <c r="R7" i="16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J8" i="16" l="1"/>
  <c r="K8" i="16" s="1"/>
  <c r="I7" i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L8" i="16" l="1"/>
  <c r="M8" i="16" s="1"/>
  <c r="N8" i="16" s="1"/>
  <c r="O8" i="16" s="1"/>
  <c r="J7" i="1"/>
  <c r="K7" i="1" s="1"/>
  <c r="L7" i="1" s="1"/>
  <c r="M7" i="1" s="1"/>
  <c r="N7" i="1" s="1"/>
  <c r="O7" i="1" s="1"/>
  <c r="I9" i="16" l="1"/>
  <c r="R8" i="16"/>
  <c r="R7" i="1"/>
  <c r="I8" i="1"/>
  <c r="J9" i="16" l="1"/>
  <c r="K9" i="16" s="1"/>
  <c r="J8" i="1"/>
  <c r="K8" i="1" s="1"/>
  <c r="L8" i="1" s="1"/>
  <c r="M8" i="1" s="1"/>
  <c r="N8" i="1" s="1"/>
  <c r="O8" i="1" s="1"/>
  <c r="L9" i="16" l="1"/>
  <c r="M9" i="16" s="1"/>
  <c r="N9" i="16" s="1"/>
  <c r="O9" i="16" s="1"/>
  <c r="R8" i="1"/>
  <c r="I9" i="1"/>
  <c r="I10" i="16" l="1"/>
  <c r="R9" i="16"/>
  <c r="J9" i="1"/>
  <c r="K9" i="1" s="1"/>
  <c r="L9" i="1" s="1"/>
  <c r="M9" i="1" s="1"/>
  <c r="N9" i="1" s="1"/>
  <c r="O9" i="1" s="1"/>
  <c r="J10" i="16" l="1"/>
  <c r="K10" i="16" s="1"/>
  <c r="R9" i="1"/>
  <c r="I10" i="1"/>
  <c r="L10" i="16" l="1"/>
  <c r="M10" i="16" s="1"/>
  <c r="N10" i="16" s="1"/>
  <c r="O10" i="16" s="1"/>
  <c r="J10" i="1"/>
  <c r="K10" i="1" s="1"/>
  <c r="L10" i="1" s="1"/>
  <c r="M10" i="1" s="1"/>
  <c r="N10" i="1" s="1"/>
  <c r="O10" i="1" s="1"/>
  <c r="I11" i="16" l="1"/>
  <c r="R10" i="16"/>
  <c r="R10" i="1"/>
  <c r="I11" i="1"/>
  <c r="J11" i="1" s="1"/>
  <c r="J11" i="16" l="1"/>
  <c r="K11" i="16" s="1"/>
  <c r="K11" i="1"/>
  <c r="L11" i="16" l="1"/>
  <c r="M11" i="16" s="1"/>
  <c r="N11" i="16" s="1"/>
  <c r="O11" i="16" s="1"/>
  <c r="R11" i="16" s="1"/>
  <c r="L11" i="1"/>
  <c r="M11" i="1" s="1"/>
  <c r="N11" i="1" s="1"/>
  <c r="O11" i="1" s="1"/>
  <c r="R11" i="1" s="1"/>
  <c r="I12" i="16" l="1"/>
  <c r="I12" i="1"/>
  <c r="J12" i="16" l="1"/>
  <c r="K12" i="16" s="1"/>
  <c r="J12" i="1"/>
  <c r="K12" i="1" s="1"/>
  <c r="L12" i="1" s="1"/>
  <c r="M12" i="1" s="1"/>
  <c r="N12" i="1" s="1"/>
  <c r="O12" i="1" s="1"/>
  <c r="R12" i="1" s="1"/>
  <c r="L12" i="16" l="1"/>
  <c r="M12" i="16" s="1"/>
  <c r="N12" i="16" s="1"/>
  <c r="O12" i="16" s="1"/>
  <c r="R12" i="16" s="1"/>
  <c r="I13" i="1"/>
  <c r="I13" i="16" l="1"/>
  <c r="J13" i="1"/>
  <c r="K13" i="1" s="1"/>
  <c r="L13" i="1" s="1"/>
  <c r="M13" i="1" s="1"/>
  <c r="N13" i="1" s="1"/>
  <c r="O13" i="1" s="1"/>
  <c r="R13" i="1" s="1"/>
  <c r="J13" i="16" l="1"/>
  <c r="K13" i="16" s="1"/>
  <c r="I14" i="1"/>
  <c r="L13" i="16" l="1"/>
  <c r="M13" i="16" s="1"/>
  <c r="N13" i="16" s="1"/>
  <c r="O13" i="16" s="1"/>
  <c r="R13" i="16" s="1"/>
  <c r="J14" i="1"/>
  <c r="K14" i="1" s="1"/>
  <c r="L14" i="1" s="1"/>
  <c r="M14" i="1" s="1"/>
  <c r="N14" i="1" s="1"/>
  <c r="O14" i="1" s="1"/>
  <c r="R14" i="1" s="1"/>
  <c r="I14" i="16" l="1"/>
  <c r="I15" i="1"/>
  <c r="J14" i="16" l="1"/>
  <c r="K14" i="16" s="1"/>
  <c r="J15" i="1"/>
  <c r="K15" i="1" s="1"/>
  <c r="L15" i="1" s="1"/>
  <c r="M15" i="1" s="1"/>
  <c r="N15" i="1" s="1"/>
  <c r="O15" i="1" s="1"/>
  <c r="R15" i="1" s="1"/>
  <c r="L14" i="16" l="1"/>
  <c r="M14" i="16" s="1"/>
  <c r="N14" i="16" s="1"/>
  <c r="O14" i="16" s="1"/>
  <c r="R14" i="16" s="1"/>
  <c r="I16" i="1"/>
  <c r="I15" i="16" l="1"/>
  <c r="J16" i="1"/>
  <c r="K16" i="1" s="1"/>
  <c r="L16" i="1" s="1"/>
  <c r="M16" i="1" s="1"/>
  <c r="N16" i="1" s="1"/>
  <c r="O16" i="1" s="1"/>
  <c r="R16" i="1" s="1"/>
  <c r="J15" i="16" l="1"/>
  <c r="K15" i="16" s="1"/>
  <c r="I17" i="1"/>
  <c r="L15" i="16" l="1"/>
  <c r="M15" i="16" s="1"/>
  <c r="N15" i="16" s="1"/>
  <c r="O15" i="16" s="1"/>
  <c r="R15" i="16" s="1"/>
  <c r="J17" i="1"/>
  <c r="K17" i="1" s="1"/>
  <c r="L17" i="1" s="1"/>
  <c r="M17" i="1" s="1"/>
  <c r="N17" i="1" s="1"/>
  <c r="O17" i="1" s="1"/>
  <c r="R17" i="1" s="1"/>
  <c r="I16" i="16" l="1"/>
  <c r="I18" i="1"/>
  <c r="J16" i="16" l="1"/>
  <c r="K16" i="16" s="1"/>
  <c r="J18" i="1"/>
  <c r="K18" i="1" s="1"/>
  <c r="L18" i="1" s="1"/>
  <c r="M18" i="1" s="1"/>
  <c r="N18" i="1" s="1"/>
  <c r="O18" i="1" s="1"/>
  <c r="R18" i="1" s="1"/>
  <c r="L16" i="16" l="1"/>
  <c r="M16" i="16" s="1"/>
  <c r="N16" i="16" s="1"/>
  <c r="O16" i="16" s="1"/>
  <c r="R16" i="16" s="1"/>
  <c r="I19" i="1"/>
  <c r="I17" i="16" l="1"/>
  <c r="J19" i="1"/>
  <c r="K19" i="1" s="1"/>
  <c r="L19" i="1" s="1"/>
  <c r="M19" i="1" s="1"/>
  <c r="N19" i="1" s="1"/>
  <c r="O19" i="1" s="1"/>
  <c r="R19" i="1" s="1"/>
  <c r="J17" i="16" l="1"/>
  <c r="K17" i="16" s="1"/>
  <c r="I20" i="1"/>
  <c r="L17" i="16" l="1"/>
  <c r="M17" i="16" s="1"/>
  <c r="N17" i="16" s="1"/>
  <c r="O17" i="16" s="1"/>
  <c r="R17" i="16" s="1"/>
  <c r="J20" i="1"/>
  <c r="K20" i="1" s="1"/>
  <c r="L20" i="1" s="1"/>
  <c r="M20" i="1" s="1"/>
  <c r="N20" i="1" s="1"/>
  <c r="O20" i="1" s="1"/>
  <c r="R20" i="1" s="1"/>
  <c r="I18" i="16" l="1"/>
  <c r="I21" i="1"/>
  <c r="J18" i="16" l="1"/>
  <c r="K18" i="16" s="1"/>
  <c r="J21" i="1"/>
  <c r="K21" i="1" s="1"/>
  <c r="L21" i="1" s="1"/>
  <c r="M21" i="1" s="1"/>
  <c r="N21" i="1" s="1"/>
  <c r="O21" i="1" s="1"/>
  <c r="R21" i="1" s="1"/>
  <c r="L18" i="16" l="1"/>
  <c r="M18" i="16" s="1"/>
  <c r="N18" i="16" s="1"/>
  <c r="O18" i="16" s="1"/>
  <c r="R18" i="16" s="1"/>
  <c r="I22" i="1"/>
  <c r="I19" i="16" l="1"/>
  <c r="J22" i="1"/>
  <c r="K22" i="1" s="1"/>
  <c r="L22" i="1" s="1"/>
  <c r="M22" i="1" s="1"/>
  <c r="N22" i="1" s="1"/>
  <c r="O22" i="1" s="1"/>
  <c r="R22" i="1" s="1"/>
  <c r="J19" i="16" l="1"/>
  <c r="K19" i="16" s="1"/>
  <c r="I23" i="1"/>
  <c r="L19" i="16" l="1"/>
  <c r="M19" i="16" s="1"/>
  <c r="N19" i="16" s="1"/>
  <c r="O19" i="16" s="1"/>
  <c r="R19" i="16" s="1"/>
  <c r="J23" i="1"/>
  <c r="K23" i="1" s="1"/>
  <c r="L23" i="1" s="1"/>
  <c r="M23" i="1" s="1"/>
  <c r="N23" i="1" s="1"/>
  <c r="O23" i="1" s="1"/>
  <c r="R23" i="1" s="1"/>
  <c r="I20" i="16" l="1"/>
  <c r="J20" i="16" s="1"/>
  <c r="K20" i="16" s="1"/>
  <c r="L20" i="16" s="1"/>
  <c r="I24" i="1"/>
  <c r="M20" i="16" l="1"/>
  <c r="N20" i="16" s="1"/>
  <c r="O20" i="16" s="1"/>
  <c r="R20" i="16" s="1"/>
  <c r="I21" i="16"/>
  <c r="J21" i="16" s="1"/>
  <c r="K21" i="16" s="1"/>
  <c r="J24" i="1"/>
  <c r="K24" i="1" s="1"/>
  <c r="L24" i="1" s="1"/>
  <c r="M24" i="1" s="1"/>
  <c r="N24" i="1" s="1"/>
  <c r="O24" i="1" s="1"/>
  <c r="R24" i="1" s="1"/>
  <c r="L21" i="16" l="1"/>
  <c r="M21" i="16" s="1"/>
  <c r="N21" i="16" s="1"/>
  <c r="O21" i="16" s="1"/>
  <c r="R21" i="16" s="1"/>
  <c r="I25" i="1"/>
  <c r="I22" i="16" l="1"/>
  <c r="J22" i="16" s="1"/>
  <c r="K22" i="16" s="1"/>
  <c r="J25" i="1"/>
  <c r="K25" i="1" s="1"/>
  <c r="L25" i="1" s="1"/>
  <c r="M25" i="1" s="1"/>
  <c r="N25" i="1" s="1"/>
  <c r="O25" i="1" s="1"/>
  <c r="R25" i="1" s="1"/>
  <c r="L22" i="16" l="1"/>
  <c r="M22" i="16" s="1"/>
  <c r="N22" i="16" s="1"/>
  <c r="O22" i="16" s="1"/>
  <c r="R22" i="16" s="1"/>
  <c r="I26" i="1"/>
  <c r="I23" i="16" l="1"/>
  <c r="J23" i="16" s="1"/>
  <c r="K23" i="16" s="1"/>
  <c r="J26" i="1"/>
  <c r="K26" i="1" s="1"/>
  <c r="L26" i="1" s="1"/>
  <c r="M26" i="1" s="1"/>
  <c r="N26" i="1" s="1"/>
  <c r="O26" i="1" s="1"/>
  <c r="R26" i="1" s="1"/>
  <c r="L23" i="16" l="1"/>
  <c r="M23" i="16" s="1"/>
  <c r="N23" i="16" s="1"/>
  <c r="O23" i="16" s="1"/>
  <c r="R23" i="16" s="1"/>
  <c r="I27" i="1"/>
  <c r="I24" i="16" l="1"/>
  <c r="J27" i="1"/>
  <c r="K27" i="1" s="1"/>
  <c r="L27" i="1" s="1"/>
  <c r="M27" i="1" s="1"/>
  <c r="N27" i="1" s="1"/>
  <c r="O27" i="1" s="1"/>
  <c r="R27" i="1" s="1"/>
  <c r="J24" i="16" l="1"/>
  <c r="K24" i="16" s="1"/>
  <c r="I28" i="1"/>
  <c r="L24" i="16" l="1"/>
  <c r="M24" i="16" s="1"/>
  <c r="N24" i="16" s="1"/>
  <c r="O24" i="16" s="1"/>
  <c r="R24" i="16" s="1"/>
  <c r="J28" i="1"/>
  <c r="K28" i="1" s="1"/>
  <c r="L28" i="1" s="1"/>
  <c r="M28" i="1" s="1"/>
  <c r="N28" i="1" s="1"/>
  <c r="O28" i="1" s="1"/>
  <c r="R28" i="1" s="1"/>
  <c r="I25" i="16" l="1"/>
  <c r="J25" i="16" s="1"/>
  <c r="K25" i="16" s="1"/>
  <c r="I29" i="1"/>
  <c r="L25" i="16" l="1"/>
  <c r="M25" i="16" s="1"/>
  <c r="N25" i="16" s="1"/>
  <c r="O25" i="16" s="1"/>
  <c r="R25" i="16" s="1"/>
  <c r="J29" i="1"/>
  <c r="K29" i="1" s="1"/>
  <c r="L29" i="1" s="1"/>
  <c r="M29" i="1" s="1"/>
  <c r="N29" i="1" s="1"/>
  <c r="O29" i="1" s="1"/>
  <c r="R29" i="1" s="1"/>
  <c r="I26" i="16" l="1"/>
  <c r="I30" i="1"/>
  <c r="J26" i="16" l="1"/>
  <c r="K26" i="16" s="1"/>
  <c r="J30" i="1"/>
  <c r="K30" i="1" s="1"/>
  <c r="L30" i="1" s="1"/>
  <c r="M30" i="1" s="1"/>
  <c r="N30" i="1" s="1"/>
  <c r="O30" i="1" s="1"/>
  <c r="R30" i="1" s="1"/>
  <c r="L26" i="16" l="1"/>
  <c r="M26" i="16" s="1"/>
  <c r="N26" i="16" s="1"/>
  <c r="O26" i="16" s="1"/>
  <c r="R26" i="16" s="1"/>
  <c r="I31" i="1"/>
  <c r="I27" i="16" l="1"/>
  <c r="J27" i="16" s="1"/>
  <c r="K27" i="16" s="1"/>
  <c r="J31" i="1"/>
  <c r="K31" i="1" s="1"/>
  <c r="L31" i="1" s="1"/>
  <c r="M31" i="1" s="1"/>
  <c r="N31" i="1" s="1"/>
  <c r="O31" i="1" s="1"/>
  <c r="R31" i="1" s="1"/>
  <c r="L27" i="16" l="1"/>
  <c r="M27" i="16" s="1"/>
  <c r="N27" i="16" s="1"/>
  <c r="O27" i="16" s="1"/>
  <c r="R27" i="16" s="1"/>
  <c r="I32" i="1"/>
  <c r="I28" i="16" l="1"/>
  <c r="J32" i="1"/>
  <c r="K32" i="1" s="1"/>
  <c r="L32" i="1" s="1"/>
  <c r="M32" i="1" s="1"/>
  <c r="N32" i="1" s="1"/>
  <c r="O32" i="1" s="1"/>
  <c r="R32" i="1" s="1"/>
  <c r="J28" i="16" l="1"/>
  <c r="K28" i="16" s="1"/>
  <c r="I33" i="1"/>
  <c r="L28" i="16" l="1"/>
  <c r="M28" i="16" s="1"/>
  <c r="N28" i="16" s="1"/>
  <c r="O28" i="16" s="1"/>
  <c r="R28" i="16" s="1"/>
  <c r="J33" i="1"/>
  <c r="K33" i="1" s="1"/>
  <c r="L33" i="1" s="1"/>
  <c r="M33" i="1" s="1"/>
  <c r="N33" i="1" s="1"/>
  <c r="O33" i="1" s="1"/>
  <c r="R33" i="1" s="1"/>
  <c r="I29" i="16" l="1"/>
  <c r="I34" i="1"/>
  <c r="J29" i="16" l="1"/>
  <c r="K29" i="16" s="1"/>
  <c r="J34" i="1"/>
  <c r="K34" i="1" s="1"/>
  <c r="L34" i="1" s="1"/>
  <c r="M34" i="1" s="1"/>
  <c r="N34" i="1" s="1"/>
  <c r="O34" i="1" s="1"/>
  <c r="R34" i="1" s="1"/>
  <c r="L29" i="16" l="1"/>
  <c r="M29" i="16" s="1"/>
  <c r="N29" i="16" s="1"/>
  <c r="O29" i="16" s="1"/>
  <c r="R29" i="16" s="1"/>
  <c r="I35" i="1"/>
  <c r="I30" i="16" l="1"/>
  <c r="J30" i="16" s="1"/>
  <c r="K30" i="16" s="1"/>
  <c r="J35" i="1"/>
  <c r="K35" i="1" s="1"/>
  <c r="L35" i="1" s="1"/>
  <c r="M35" i="1" s="1"/>
  <c r="N35" i="1" s="1"/>
  <c r="O35" i="1" s="1"/>
  <c r="R35" i="1" s="1"/>
  <c r="L30" i="16" l="1"/>
  <c r="M30" i="16" s="1"/>
  <c r="N30" i="16" s="1"/>
  <c r="O30" i="16" s="1"/>
  <c r="R30" i="16" s="1"/>
  <c r="I36" i="1"/>
  <c r="I31" i="16" l="1"/>
  <c r="J36" i="1"/>
  <c r="K36" i="1" s="1"/>
  <c r="L36" i="1" s="1"/>
  <c r="M36" i="1" s="1"/>
  <c r="N36" i="1" s="1"/>
  <c r="O36" i="1" s="1"/>
  <c r="R36" i="1" s="1"/>
  <c r="J31" i="16" l="1"/>
  <c r="K31" i="16" s="1"/>
  <c r="I37" i="1"/>
  <c r="L31" i="16" l="1"/>
  <c r="M31" i="16" s="1"/>
  <c r="N31" i="16" s="1"/>
  <c r="O31" i="16" s="1"/>
  <c r="R31" i="16" s="1"/>
  <c r="J37" i="1"/>
  <c r="K37" i="1" s="1"/>
  <c r="L37" i="1" s="1"/>
  <c r="M37" i="1" s="1"/>
  <c r="N37" i="1" s="1"/>
  <c r="O37" i="1" s="1"/>
  <c r="R37" i="1" s="1"/>
  <c r="I32" i="16" l="1"/>
  <c r="J32" i="16" s="1"/>
  <c r="K32" i="16" s="1"/>
  <c r="I38" i="1"/>
  <c r="L32" i="16" l="1"/>
  <c r="M32" i="16" s="1"/>
  <c r="N32" i="16" s="1"/>
  <c r="O32" i="16" s="1"/>
  <c r="R32" i="16" s="1"/>
  <c r="J38" i="1"/>
  <c r="K38" i="1" s="1"/>
  <c r="L38" i="1" s="1"/>
  <c r="M38" i="1" s="1"/>
  <c r="N38" i="1" s="1"/>
  <c r="O38" i="1" s="1"/>
  <c r="R38" i="1" s="1"/>
  <c r="I33" i="16" l="1"/>
  <c r="J33" i="16" s="1"/>
  <c r="K33" i="16" s="1"/>
  <c r="I39" i="1"/>
  <c r="L33" i="16" l="1"/>
  <c r="M33" i="16" s="1"/>
  <c r="N33" i="16" s="1"/>
  <c r="O33" i="16" s="1"/>
  <c r="R33" i="16" s="1"/>
  <c r="J39" i="1"/>
  <c r="K39" i="1" s="1"/>
  <c r="L39" i="1" s="1"/>
  <c r="M39" i="1" s="1"/>
  <c r="N39" i="1" s="1"/>
  <c r="O39" i="1" s="1"/>
  <c r="R39" i="1" s="1"/>
  <c r="I34" i="16" l="1"/>
  <c r="J34" i="16" s="1"/>
  <c r="K34" i="16" s="1"/>
  <c r="I40" i="1"/>
  <c r="L34" i="16" l="1"/>
  <c r="M34" i="16" s="1"/>
  <c r="N34" i="16" s="1"/>
  <c r="O34" i="16" s="1"/>
  <c r="R34" i="16" s="1"/>
  <c r="J40" i="1"/>
  <c r="K40" i="1" s="1"/>
  <c r="L40" i="1" s="1"/>
  <c r="M40" i="1" s="1"/>
  <c r="N40" i="1" s="1"/>
  <c r="O40" i="1" s="1"/>
  <c r="R40" i="1" s="1"/>
  <c r="I35" i="16" l="1"/>
  <c r="J35" i="16" s="1"/>
  <c r="K35" i="16" s="1"/>
  <c r="I41" i="1"/>
  <c r="L35" i="16" l="1"/>
  <c r="M35" i="16" s="1"/>
  <c r="N35" i="16" s="1"/>
  <c r="O35" i="16" s="1"/>
  <c r="R35" i="16" s="1"/>
  <c r="J41" i="1"/>
  <c r="K41" i="1" s="1"/>
  <c r="L41" i="1" s="1"/>
  <c r="M41" i="1" s="1"/>
  <c r="N41" i="1" s="1"/>
  <c r="O41" i="1" s="1"/>
  <c r="R41" i="1" s="1"/>
  <c r="I36" i="16" l="1"/>
  <c r="I42" i="1"/>
  <c r="J36" i="16" l="1"/>
  <c r="K36" i="16" s="1"/>
  <c r="J42" i="1"/>
  <c r="K42" i="1" s="1"/>
  <c r="L42" i="1" s="1"/>
  <c r="M42" i="1" s="1"/>
  <c r="N42" i="1" s="1"/>
  <c r="O42" i="1" s="1"/>
  <c r="R42" i="1" s="1"/>
  <c r="L36" i="16" l="1"/>
  <c r="M36" i="16" s="1"/>
  <c r="N36" i="16" s="1"/>
  <c r="O36" i="16" s="1"/>
  <c r="R36" i="16" s="1"/>
  <c r="I43" i="1"/>
  <c r="I37" i="16" l="1"/>
  <c r="J43" i="1"/>
  <c r="K43" i="1" s="1"/>
  <c r="L43" i="1" s="1"/>
  <c r="M43" i="1" s="1"/>
  <c r="N43" i="1" s="1"/>
  <c r="O43" i="1" s="1"/>
  <c r="R43" i="1" s="1"/>
  <c r="J37" i="16" l="1"/>
  <c r="K37" i="16" s="1"/>
  <c r="I44" i="1"/>
  <c r="L37" i="16" l="1"/>
  <c r="M37" i="16" s="1"/>
  <c r="N37" i="16" s="1"/>
  <c r="O37" i="16" s="1"/>
  <c r="R37" i="16" s="1"/>
  <c r="J44" i="1"/>
  <c r="K44" i="1" s="1"/>
  <c r="L44" i="1" s="1"/>
  <c r="M44" i="1" s="1"/>
  <c r="N44" i="1" s="1"/>
  <c r="O44" i="1" s="1"/>
  <c r="R44" i="1" s="1"/>
  <c r="I38" i="16" l="1"/>
  <c r="J38" i="16" s="1"/>
  <c r="K38" i="16" s="1"/>
  <c r="I45" i="1"/>
  <c r="L38" i="16" l="1"/>
  <c r="M38" i="16" s="1"/>
  <c r="N38" i="16" s="1"/>
  <c r="O38" i="16" s="1"/>
  <c r="R38" i="16" s="1"/>
  <c r="J45" i="1"/>
  <c r="K45" i="1" s="1"/>
  <c r="L45" i="1" s="1"/>
  <c r="M45" i="1" s="1"/>
  <c r="N45" i="1" s="1"/>
  <c r="O45" i="1" s="1"/>
  <c r="R45" i="1" s="1"/>
  <c r="I39" i="16" l="1"/>
  <c r="I46" i="1"/>
  <c r="J39" i="16" l="1"/>
  <c r="K39" i="16" s="1"/>
  <c r="J46" i="1"/>
  <c r="K46" i="1" s="1"/>
  <c r="L46" i="1" s="1"/>
  <c r="M46" i="1" s="1"/>
  <c r="N46" i="1" s="1"/>
  <c r="O46" i="1" s="1"/>
  <c r="R46" i="1" s="1"/>
  <c r="L39" i="16" l="1"/>
  <c r="M39" i="16" s="1"/>
  <c r="N39" i="16" s="1"/>
  <c r="O39" i="16" s="1"/>
  <c r="R39" i="16" s="1"/>
  <c r="I47" i="1"/>
  <c r="I40" i="16" l="1"/>
  <c r="J40" i="16" s="1"/>
  <c r="K40" i="16" s="1"/>
  <c r="J47" i="1"/>
  <c r="K47" i="1" s="1"/>
  <c r="L47" i="1" s="1"/>
  <c r="M47" i="1" s="1"/>
  <c r="N47" i="1" s="1"/>
  <c r="O47" i="1" s="1"/>
  <c r="R47" i="1" s="1"/>
  <c r="L40" i="16" l="1"/>
  <c r="M40" i="16" s="1"/>
  <c r="N40" i="16" s="1"/>
  <c r="O40" i="16" s="1"/>
  <c r="R40" i="16" s="1"/>
  <c r="I48" i="1"/>
  <c r="I41" i="16" l="1"/>
  <c r="J41" i="16" s="1"/>
  <c r="K41" i="16" s="1"/>
  <c r="J48" i="1"/>
  <c r="K48" i="1" s="1"/>
  <c r="L48" i="1" s="1"/>
  <c r="M48" i="1" s="1"/>
  <c r="N48" i="1" s="1"/>
  <c r="O48" i="1" s="1"/>
  <c r="R48" i="1" s="1"/>
  <c r="L41" i="16" l="1"/>
  <c r="M41" i="16" s="1"/>
  <c r="N41" i="16" s="1"/>
  <c r="O41" i="16" s="1"/>
  <c r="R41" i="16" s="1"/>
  <c r="I49" i="1"/>
  <c r="I42" i="16" l="1"/>
  <c r="J49" i="1"/>
  <c r="K49" i="1" s="1"/>
  <c r="L49" i="1" s="1"/>
  <c r="M49" i="1" s="1"/>
  <c r="N49" i="1" s="1"/>
  <c r="O49" i="1" s="1"/>
  <c r="R49" i="1" s="1"/>
  <c r="J42" i="16" l="1"/>
  <c r="K42" i="16" s="1"/>
  <c r="I50" i="1"/>
  <c r="L42" i="16" l="1"/>
  <c r="M42" i="16" s="1"/>
  <c r="N42" i="16" s="1"/>
  <c r="O42" i="16" s="1"/>
  <c r="R42" i="16" s="1"/>
  <c r="J50" i="1"/>
  <c r="K50" i="1" s="1"/>
  <c r="L50" i="1" s="1"/>
  <c r="M50" i="1" s="1"/>
  <c r="N50" i="1" s="1"/>
  <c r="O50" i="1" s="1"/>
  <c r="R50" i="1" s="1"/>
  <c r="I43" i="16" l="1"/>
  <c r="I51" i="1"/>
  <c r="J43" i="16" l="1"/>
  <c r="K43" i="16" s="1"/>
  <c r="J51" i="1"/>
  <c r="K51" i="1" s="1"/>
  <c r="L51" i="1" s="1"/>
  <c r="M51" i="1" s="1"/>
  <c r="N51" i="1" s="1"/>
  <c r="O51" i="1" s="1"/>
  <c r="R51" i="1" s="1"/>
  <c r="L43" i="16" l="1"/>
  <c r="M43" i="16" s="1"/>
  <c r="N43" i="16" s="1"/>
  <c r="O43" i="16" s="1"/>
  <c r="R43" i="16" s="1"/>
  <c r="I52" i="1"/>
  <c r="I44" i="16" l="1"/>
  <c r="J52" i="1"/>
  <c r="K52" i="1" s="1"/>
  <c r="L52" i="1" s="1"/>
  <c r="M52" i="1" s="1"/>
  <c r="N52" i="1" s="1"/>
  <c r="O52" i="1" s="1"/>
  <c r="R52" i="1" s="1"/>
  <c r="J44" i="16" l="1"/>
  <c r="K44" i="16" s="1"/>
  <c r="I53" i="1"/>
  <c r="L44" i="16" l="1"/>
  <c r="M44" i="16" s="1"/>
  <c r="N44" i="16" s="1"/>
  <c r="O44" i="16" s="1"/>
  <c r="R44" i="16" s="1"/>
  <c r="J53" i="1"/>
  <c r="K53" i="1" s="1"/>
  <c r="L53" i="1" s="1"/>
  <c r="M53" i="1" s="1"/>
  <c r="N53" i="1" s="1"/>
  <c r="O53" i="1" s="1"/>
  <c r="R53" i="1" s="1"/>
  <c r="I45" i="16" l="1"/>
  <c r="J45" i="16" s="1"/>
  <c r="K45" i="16" s="1"/>
  <c r="I54" i="1"/>
  <c r="L45" i="16" l="1"/>
  <c r="M45" i="16" s="1"/>
  <c r="N45" i="16" s="1"/>
  <c r="O45" i="16" s="1"/>
  <c r="R45" i="16" s="1"/>
  <c r="J54" i="1"/>
  <c r="K54" i="1" s="1"/>
  <c r="L54" i="1" s="1"/>
  <c r="M54" i="1" s="1"/>
  <c r="N54" i="1" s="1"/>
  <c r="O54" i="1" s="1"/>
  <c r="R54" i="1" s="1"/>
  <c r="I46" i="16" l="1"/>
  <c r="I55" i="1"/>
  <c r="J46" i="16" l="1"/>
  <c r="K46" i="16" s="1"/>
  <c r="J55" i="1"/>
  <c r="K55" i="1" s="1"/>
  <c r="L55" i="1" s="1"/>
  <c r="M55" i="1" s="1"/>
  <c r="N55" i="1" s="1"/>
  <c r="O55" i="1" s="1"/>
  <c r="R55" i="1" s="1"/>
  <c r="L46" i="16" l="1"/>
  <c r="M46" i="16" s="1"/>
  <c r="N46" i="16" s="1"/>
  <c r="O46" i="16" s="1"/>
  <c r="R46" i="16" s="1"/>
  <c r="I56" i="1"/>
  <c r="I47" i="16" l="1"/>
  <c r="J56" i="1"/>
  <c r="K56" i="1" s="1"/>
  <c r="L56" i="1" s="1"/>
  <c r="M56" i="1" s="1"/>
  <c r="N56" i="1" s="1"/>
  <c r="O56" i="1" s="1"/>
  <c r="R56" i="1" s="1"/>
  <c r="J47" i="16" l="1"/>
  <c r="K47" i="16" s="1"/>
  <c r="I57" i="1"/>
  <c r="L47" i="16" l="1"/>
  <c r="M47" i="16" s="1"/>
  <c r="N47" i="16" s="1"/>
  <c r="O47" i="16" s="1"/>
  <c r="R47" i="16" s="1"/>
  <c r="J57" i="1"/>
  <c r="K57" i="1" s="1"/>
  <c r="L57" i="1" s="1"/>
  <c r="M57" i="1" s="1"/>
  <c r="N57" i="1" s="1"/>
  <c r="O57" i="1" s="1"/>
  <c r="R57" i="1" s="1"/>
  <c r="I48" i="16" l="1"/>
  <c r="I58" i="1"/>
  <c r="J58" i="1" s="1"/>
  <c r="J48" i="16" l="1"/>
  <c r="K48" i="16" s="1"/>
  <c r="K58" i="1"/>
  <c r="L58" i="1" s="1"/>
  <c r="L48" i="16" l="1"/>
  <c r="M48" i="16" s="1"/>
  <c r="N48" i="16" s="1"/>
  <c r="O48" i="16" s="1"/>
  <c r="R48" i="16" s="1"/>
  <c r="M58" i="1"/>
  <c r="N58" i="1" s="1"/>
  <c r="O58" i="1" s="1"/>
  <c r="R58" i="1" s="1"/>
  <c r="I59" i="1"/>
  <c r="I49" i="16" l="1"/>
  <c r="J59" i="1"/>
  <c r="K59" i="1" s="1"/>
  <c r="L59" i="1" s="1"/>
  <c r="M59" i="1" s="1"/>
  <c r="N59" i="1" s="1"/>
  <c r="O59" i="1" s="1"/>
  <c r="R59" i="1" s="1"/>
  <c r="J49" i="16" l="1"/>
  <c r="K49" i="16" s="1"/>
  <c r="I60" i="1"/>
  <c r="L49" i="16" l="1"/>
  <c r="M49" i="16" s="1"/>
  <c r="N49" i="16" s="1"/>
  <c r="O49" i="16" s="1"/>
  <c r="R49" i="16" s="1"/>
  <c r="J60" i="1"/>
  <c r="K60" i="1" s="1"/>
  <c r="L60" i="1" s="1"/>
  <c r="M60" i="1" s="1"/>
  <c r="N60" i="1" s="1"/>
  <c r="O60" i="1" s="1"/>
  <c r="R60" i="1" s="1"/>
  <c r="I50" i="16" l="1"/>
  <c r="J50" i="16" s="1"/>
  <c r="K50" i="16" s="1"/>
  <c r="I61" i="1"/>
  <c r="J61" i="1" s="1"/>
  <c r="L50" i="16" l="1"/>
  <c r="M50" i="16" s="1"/>
  <c r="N50" i="16" s="1"/>
  <c r="O50" i="16" s="1"/>
  <c r="R50" i="16" s="1"/>
  <c r="K61" i="1"/>
  <c r="L61" i="1" s="1"/>
  <c r="I51" i="16" l="1"/>
  <c r="M61" i="1"/>
  <c r="N61" i="1" s="1"/>
  <c r="O61" i="1" s="1"/>
  <c r="R61" i="1" s="1"/>
  <c r="I62" i="1"/>
  <c r="J51" i="16" l="1"/>
  <c r="K51" i="16" s="1"/>
  <c r="J62" i="1"/>
  <c r="K62" i="1" s="1"/>
  <c r="L62" i="1" s="1"/>
  <c r="M62" i="1" s="1"/>
  <c r="N62" i="1" s="1"/>
  <c r="O62" i="1" s="1"/>
  <c r="R62" i="1" s="1"/>
  <c r="L51" i="16" l="1"/>
  <c r="M51" i="16" s="1"/>
  <c r="N51" i="16" s="1"/>
  <c r="O51" i="16" s="1"/>
  <c r="R51" i="16" s="1"/>
  <c r="I63" i="1"/>
  <c r="I52" i="16" l="1"/>
  <c r="J63" i="1"/>
  <c r="K63" i="1" s="1"/>
  <c r="L63" i="1" s="1"/>
  <c r="M63" i="1" s="1"/>
  <c r="N63" i="1" s="1"/>
  <c r="O63" i="1" s="1"/>
  <c r="R63" i="1" s="1"/>
  <c r="J52" i="16" l="1"/>
  <c r="K52" i="16" s="1"/>
  <c r="I64" i="1"/>
  <c r="L52" i="16" l="1"/>
  <c r="M52" i="16" s="1"/>
  <c r="N52" i="16" s="1"/>
  <c r="O52" i="16" s="1"/>
  <c r="R52" i="16" s="1"/>
  <c r="J64" i="1"/>
  <c r="K64" i="1" s="1"/>
  <c r="L64" i="1" s="1"/>
  <c r="M64" i="1" s="1"/>
  <c r="N64" i="1" s="1"/>
  <c r="O64" i="1" s="1"/>
  <c r="R64" i="1" s="1"/>
  <c r="I53" i="16" l="1"/>
  <c r="I65" i="1"/>
  <c r="J53" i="16" l="1"/>
  <c r="K53" i="16" s="1"/>
  <c r="J65" i="1"/>
  <c r="K65" i="1" s="1"/>
  <c r="L65" i="1" s="1"/>
  <c r="M65" i="1" s="1"/>
  <c r="N65" i="1" s="1"/>
  <c r="O65" i="1" s="1"/>
  <c r="R65" i="1" s="1"/>
  <c r="L53" i="16" l="1"/>
  <c r="M53" i="16" s="1"/>
  <c r="N53" i="16" s="1"/>
  <c r="O53" i="16" s="1"/>
  <c r="R53" i="16" s="1"/>
  <c r="I66" i="1"/>
  <c r="I54" i="16" l="1"/>
  <c r="J66" i="1"/>
  <c r="K66" i="1" s="1"/>
  <c r="L66" i="1" s="1"/>
  <c r="M66" i="1" s="1"/>
  <c r="N66" i="1" s="1"/>
  <c r="O66" i="1" s="1"/>
  <c r="R66" i="1" s="1"/>
  <c r="J54" i="16" l="1"/>
  <c r="K54" i="16" s="1"/>
  <c r="I67" i="1"/>
  <c r="J67" i="1" s="1"/>
  <c r="L54" i="16" l="1"/>
  <c r="M54" i="16" s="1"/>
  <c r="N54" i="16" s="1"/>
  <c r="O54" i="16" s="1"/>
  <c r="R54" i="16" s="1"/>
  <c r="K67" i="1"/>
  <c r="L67" i="1" s="1"/>
  <c r="M67" i="1" s="1"/>
  <c r="N67" i="1" s="1"/>
  <c r="O67" i="1" s="1"/>
  <c r="R67" i="1" s="1"/>
  <c r="I55" i="16" l="1"/>
  <c r="I68" i="1"/>
  <c r="J55" i="16" l="1"/>
  <c r="K55" i="16" s="1"/>
  <c r="J68" i="1"/>
  <c r="K68" i="1" s="1"/>
  <c r="L68" i="1" s="1"/>
  <c r="M68" i="1" s="1"/>
  <c r="N68" i="1" s="1"/>
  <c r="O68" i="1" s="1"/>
  <c r="R68" i="1" s="1"/>
  <c r="L55" i="16" l="1"/>
  <c r="M55" i="16" s="1"/>
  <c r="N55" i="16" s="1"/>
  <c r="O55" i="16" s="1"/>
  <c r="R55" i="16" s="1"/>
  <c r="I69" i="1"/>
  <c r="I56" i="16" l="1"/>
  <c r="J69" i="1"/>
  <c r="K69" i="1" s="1"/>
  <c r="L69" i="1" s="1"/>
  <c r="M69" i="1" s="1"/>
  <c r="N69" i="1" s="1"/>
  <c r="O69" i="1" s="1"/>
  <c r="R69" i="1" s="1"/>
  <c r="J56" i="16" l="1"/>
  <c r="K56" i="16" s="1"/>
  <c r="I70" i="1"/>
  <c r="L56" i="16" l="1"/>
  <c r="M56" i="16" s="1"/>
  <c r="N56" i="16" s="1"/>
  <c r="O56" i="16" s="1"/>
  <c r="R56" i="16" s="1"/>
  <c r="J70" i="1"/>
  <c r="K70" i="1" s="1"/>
  <c r="L70" i="1" s="1"/>
  <c r="M70" i="1" s="1"/>
  <c r="N70" i="1" s="1"/>
  <c r="O70" i="1" s="1"/>
  <c r="R70" i="1" s="1"/>
  <c r="I57" i="16" l="1"/>
  <c r="I71" i="1"/>
  <c r="J57" i="16" l="1"/>
  <c r="K57" i="16" s="1"/>
  <c r="J71" i="1"/>
  <c r="K71" i="1" s="1"/>
  <c r="L71" i="1" s="1"/>
  <c r="M71" i="1" s="1"/>
  <c r="N71" i="1" s="1"/>
  <c r="O71" i="1" s="1"/>
  <c r="R71" i="1" s="1"/>
  <c r="L57" i="16" l="1"/>
  <c r="M57" i="16" s="1"/>
  <c r="N57" i="16" s="1"/>
  <c r="O57" i="16" s="1"/>
  <c r="R57" i="16" s="1"/>
  <c r="I72" i="1"/>
  <c r="I58" i="16" l="1"/>
  <c r="J72" i="1"/>
  <c r="K72" i="1" s="1"/>
  <c r="L72" i="1" s="1"/>
  <c r="M72" i="1" s="1"/>
  <c r="N72" i="1" s="1"/>
  <c r="O72" i="1" s="1"/>
  <c r="R72" i="1" s="1"/>
  <c r="J58" i="16" l="1"/>
  <c r="K58" i="16" s="1"/>
  <c r="I73" i="1"/>
  <c r="J73" i="1" s="1"/>
  <c r="L58" i="16" l="1"/>
  <c r="M58" i="16" s="1"/>
  <c r="N58" i="16" s="1"/>
  <c r="O58" i="16" s="1"/>
  <c r="R58" i="16" s="1"/>
  <c r="K73" i="1"/>
  <c r="L73" i="1" s="1"/>
  <c r="M73" i="1" s="1"/>
  <c r="N73" i="1" s="1"/>
  <c r="O73" i="1" s="1"/>
  <c r="R73" i="1" s="1"/>
  <c r="I59" i="16" l="1"/>
  <c r="J59" i="16" s="1"/>
  <c r="K59" i="16" s="1"/>
  <c r="I74" i="1"/>
  <c r="L59" i="16" l="1"/>
  <c r="M59" i="16" s="1"/>
  <c r="N59" i="16" s="1"/>
  <c r="O59" i="16" s="1"/>
  <c r="R59" i="16" s="1"/>
  <c r="J74" i="1"/>
  <c r="K74" i="1" s="1"/>
  <c r="L74" i="1" s="1"/>
  <c r="M74" i="1" s="1"/>
  <c r="N74" i="1" s="1"/>
  <c r="O74" i="1" s="1"/>
  <c r="R74" i="1" s="1"/>
  <c r="I60" i="16" l="1"/>
  <c r="J60" i="16" s="1"/>
  <c r="K60" i="16" s="1"/>
  <c r="I75" i="1"/>
  <c r="L60" i="16" l="1"/>
  <c r="M60" i="16" s="1"/>
  <c r="N60" i="16" s="1"/>
  <c r="O60" i="16" s="1"/>
  <c r="R60" i="16" s="1"/>
  <c r="J75" i="1"/>
  <c r="K75" i="1" s="1"/>
  <c r="L75" i="1" s="1"/>
  <c r="M75" i="1" s="1"/>
  <c r="N75" i="1" s="1"/>
  <c r="O75" i="1" s="1"/>
  <c r="R75" i="1" s="1"/>
  <c r="I61" i="16" l="1"/>
  <c r="J61" i="16" s="1"/>
  <c r="K61" i="16" s="1"/>
  <c r="I76" i="1"/>
  <c r="L61" i="16" l="1"/>
  <c r="M61" i="16" s="1"/>
  <c r="N61" i="16" s="1"/>
  <c r="O61" i="16" s="1"/>
  <c r="R61" i="16" s="1"/>
  <c r="J76" i="1"/>
  <c r="K76" i="1" s="1"/>
  <c r="L76" i="1" s="1"/>
  <c r="M76" i="1" s="1"/>
  <c r="N76" i="1" s="1"/>
  <c r="O76" i="1" s="1"/>
  <c r="R76" i="1" s="1"/>
  <c r="I62" i="16" l="1"/>
  <c r="I77" i="1"/>
  <c r="J62" i="16" l="1"/>
  <c r="K62" i="16" s="1"/>
  <c r="J77" i="1"/>
  <c r="K77" i="1" s="1"/>
  <c r="L77" i="1" s="1"/>
  <c r="M77" i="1" s="1"/>
  <c r="N77" i="1" s="1"/>
  <c r="O77" i="1" s="1"/>
  <c r="R77" i="1" s="1"/>
  <c r="L62" i="16" l="1"/>
  <c r="M62" i="16" s="1"/>
  <c r="N62" i="16" s="1"/>
  <c r="O62" i="16" s="1"/>
  <c r="R62" i="16" s="1"/>
  <c r="I78" i="1"/>
  <c r="I63" i="16" l="1"/>
  <c r="J63" i="16" s="1"/>
  <c r="K63" i="16" s="1"/>
  <c r="J78" i="1"/>
  <c r="K78" i="1" s="1"/>
  <c r="L78" i="1" s="1"/>
  <c r="I79" i="1" s="1"/>
  <c r="J79" i="1" s="1"/>
  <c r="L63" i="16" l="1"/>
  <c r="M63" i="16" s="1"/>
  <c r="N63" i="16" s="1"/>
  <c r="O63" i="16" s="1"/>
  <c r="R63" i="16" s="1"/>
  <c r="K79" i="1"/>
  <c r="M78" i="1"/>
  <c r="I64" i="16" l="1"/>
  <c r="J64" i="16" s="1"/>
  <c r="K64" i="16" s="1"/>
  <c r="N78" i="1"/>
  <c r="L79" i="1"/>
  <c r="I80" i="1" s="1"/>
  <c r="J80" i="1" s="1"/>
  <c r="L64" i="16" l="1"/>
  <c r="M64" i="16" s="1"/>
  <c r="N64" i="16" s="1"/>
  <c r="O64" i="16" s="1"/>
  <c r="R64" i="16" s="1"/>
  <c r="K80" i="1"/>
  <c r="M79" i="1"/>
  <c r="O78" i="1"/>
  <c r="R78" i="1" s="1"/>
  <c r="I65" i="16" l="1"/>
  <c r="N79" i="1"/>
  <c r="L80" i="1"/>
  <c r="I81" i="1" s="1"/>
  <c r="J81" i="1" s="1"/>
  <c r="J65" i="16" l="1"/>
  <c r="K65" i="16" s="1"/>
  <c r="K81" i="1"/>
  <c r="M80" i="1"/>
  <c r="O79" i="1"/>
  <c r="R79" i="1" s="1"/>
  <c r="L65" i="16" l="1"/>
  <c r="M65" i="16" s="1"/>
  <c r="N65" i="16" s="1"/>
  <c r="O65" i="16" s="1"/>
  <c r="R65" i="16" s="1"/>
  <c r="N80" i="1"/>
  <c r="L81" i="1"/>
  <c r="I82" i="1" s="1"/>
  <c r="J82" i="1" s="1"/>
  <c r="I66" i="16" l="1"/>
  <c r="J66" i="16" s="1"/>
  <c r="K66" i="16" s="1"/>
  <c r="K82" i="1"/>
  <c r="M81" i="1"/>
  <c r="O80" i="1"/>
  <c r="R80" i="1" s="1"/>
  <c r="L66" i="16" l="1"/>
  <c r="M66" i="16" s="1"/>
  <c r="N66" i="16" s="1"/>
  <c r="O66" i="16" s="1"/>
  <c r="R66" i="16" s="1"/>
  <c r="L82" i="1"/>
  <c r="I83" i="1" s="1"/>
  <c r="J83" i="1" s="1"/>
  <c r="N81" i="1"/>
  <c r="I67" i="16" l="1"/>
  <c r="O81" i="1"/>
  <c r="R81" i="1" s="1"/>
  <c r="K83" i="1"/>
  <c r="M82" i="1"/>
  <c r="J67" i="16" l="1"/>
  <c r="K67" i="16" s="1"/>
  <c r="L83" i="1"/>
  <c r="N82" i="1"/>
  <c r="L67" i="16" l="1"/>
  <c r="M67" i="16" s="1"/>
  <c r="N67" i="16" s="1"/>
  <c r="O67" i="16" s="1"/>
  <c r="R67" i="16" s="1"/>
  <c r="M83" i="1"/>
  <c r="N83" i="1" s="1"/>
  <c r="O83" i="1" s="1"/>
  <c r="R83" i="1" s="1"/>
  <c r="O82" i="1"/>
  <c r="R82" i="1" s="1"/>
  <c r="I84" i="1"/>
  <c r="J84" i="1" s="1"/>
  <c r="I68" i="16" l="1"/>
  <c r="K84" i="1"/>
  <c r="J68" i="16" l="1"/>
  <c r="K68" i="16" s="1"/>
  <c r="L84" i="1"/>
  <c r="M84" i="1" s="1"/>
  <c r="N84" i="1" s="1"/>
  <c r="O84" i="1" s="1"/>
  <c r="R84" i="1" s="1"/>
  <c r="L68" i="16" l="1"/>
  <c r="M68" i="16" s="1"/>
  <c r="N68" i="16" s="1"/>
  <c r="O68" i="16" s="1"/>
  <c r="R68" i="16" s="1"/>
  <c r="I85" i="1"/>
  <c r="I69" i="16" l="1"/>
  <c r="J85" i="1"/>
  <c r="K85" i="1" s="1"/>
  <c r="L85" i="1" s="1"/>
  <c r="M85" i="1" s="1"/>
  <c r="N85" i="1" s="1"/>
  <c r="O85" i="1" s="1"/>
  <c r="R85" i="1" s="1"/>
  <c r="J69" i="16" l="1"/>
  <c r="K69" i="16" s="1"/>
  <c r="I86" i="1"/>
  <c r="L69" i="16" l="1"/>
  <c r="M69" i="16" s="1"/>
  <c r="N69" i="16" s="1"/>
  <c r="O69" i="16" s="1"/>
  <c r="R69" i="16" s="1"/>
  <c r="J86" i="1"/>
  <c r="K86" i="1" s="1"/>
  <c r="L86" i="1" s="1"/>
  <c r="M86" i="1" s="1"/>
  <c r="N86" i="1" s="1"/>
  <c r="O86" i="1" s="1"/>
  <c r="R86" i="1" s="1"/>
  <c r="I70" i="16" l="1"/>
  <c r="J70" i="16" s="1"/>
  <c r="K70" i="16" s="1"/>
  <c r="I87" i="1"/>
  <c r="L70" i="16" l="1"/>
  <c r="M70" i="16" s="1"/>
  <c r="N70" i="16" s="1"/>
  <c r="O70" i="16" s="1"/>
  <c r="R70" i="16" s="1"/>
  <c r="J87" i="1"/>
  <c r="K87" i="1" s="1"/>
  <c r="L87" i="1" s="1"/>
  <c r="M87" i="1" s="1"/>
  <c r="N87" i="1" s="1"/>
  <c r="O87" i="1" s="1"/>
  <c r="R87" i="1" s="1"/>
  <c r="I71" i="16" l="1"/>
  <c r="I88" i="1"/>
  <c r="J88" i="1" s="1"/>
  <c r="J71" i="16" l="1"/>
  <c r="K71" i="16" s="1"/>
  <c r="K88" i="1"/>
  <c r="L71" i="16" l="1"/>
  <c r="M71" i="16" s="1"/>
  <c r="N71" i="16" s="1"/>
  <c r="O71" i="16" s="1"/>
  <c r="R71" i="16" s="1"/>
  <c r="L88" i="1"/>
  <c r="M88" i="1" s="1"/>
  <c r="N88" i="1" s="1"/>
  <c r="O88" i="1" s="1"/>
  <c r="R88" i="1" s="1"/>
  <c r="I72" i="16" l="1"/>
  <c r="J72" i="16" s="1"/>
  <c r="K72" i="16" s="1"/>
  <c r="I89" i="1"/>
  <c r="L72" i="16" l="1"/>
  <c r="M72" i="16" s="1"/>
  <c r="N72" i="16" s="1"/>
  <c r="O72" i="16" s="1"/>
  <c r="R72" i="16" s="1"/>
  <c r="J89" i="1"/>
  <c r="K89" i="1" s="1"/>
  <c r="L89" i="1" s="1"/>
  <c r="M89" i="1" s="1"/>
  <c r="N89" i="1" s="1"/>
  <c r="O89" i="1" s="1"/>
  <c r="R89" i="1" s="1"/>
  <c r="I73" i="16" l="1"/>
  <c r="I90" i="1"/>
  <c r="J73" i="16" l="1"/>
  <c r="K73" i="16" s="1"/>
  <c r="J90" i="1"/>
  <c r="K90" i="1" s="1"/>
  <c r="L90" i="1" s="1"/>
  <c r="M90" i="1" s="1"/>
  <c r="N90" i="1" s="1"/>
  <c r="O90" i="1" s="1"/>
  <c r="R90" i="1" s="1"/>
  <c r="L73" i="16" l="1"/>
  <c r="M73" i="16" s="1"/>
  <c r="N73" i="16" s="1"/>
  <c r="O73" i="16" s="1"/>
  <c r="R73" i="16" s="1"/>
  <c r="I91" i="1"/>
  <c r="I74" i="16" l="1"/>
  <c r="J74" i="16" s="1"/>
  <c r="K74" i="16" s="1"/>
  <c r="J91" i="1"/>
  <c r="K91" i="1" s="1"/>
  <c r="L91" i="1" s="1"/>
  <c r="M91" i="1" s="1"/>
  <c r="N91" i="1" s="1"/>
  <c r="O91" i="1" s="1"/>
  <c r="R91" i="1" s="1"/>
  <c r="L74" i="16" l="1"/>
  <c r="M74" i="16" s="1"/>
  <c r="N74" i="16" s="1"/>
  <c r="O74" i="16" s="1"/>
  <c r="R74" i="16" s="1"/>
  <c r="I92" i="1"/>
  <c r="I75" i="16" l="1"/>
  <c r="J92" i="1"/>
  <c r="K92" i="1" s="1"/>
  <c r="L92" i="1" s="1"/>
  <c r="M92" i="1" s="1"/>
  <c r="N92" i="1" s="1"/>
  <c r="O92" i="1" s="1"/>
  <c r="R92" i="1" s="1"/>
  <c r="J75" i="16" l="1"/>
  <c r="K75" i="16" s="1"/>
  <c r="I93" i="1"/>
  <c r="L75" i="16" l="1"/>
  <c r="M75" i="16" s="1"/>
  <c r="N75" i="16" s="1"/>
  <c r="O75" i="16" s="1"/>
  <c r="R75" i="16" s="1"/>
  <c r="J93" i="1"/>
  <c r="K93" i="1" s="1"/>
  <c r="L93" i="1" s="1"/>
  <c r="M93" i="1" s="1"/>
  <c r="N93" i="1" s="1"/>
  <c r="O93" i="1" s="1"/>
  <c r="R93" i="1" s="1"/>
  <c r="I76" i="16" l="1"/>
  <c r="J76" i="16" s="1"/>
  <c r="I94" i="1"/>
  <c r="K76" i="16" l="1"/>
  <c r="L76" i="16" s="1"/>
  <c r="M76" i="16" s="1"/>
  <c r="N76" i="16" s="1"/>
  <c r="O76" i="16" s="1"/>
  <c r="R76" i="16" s="1"/>
  <c r="J94" i="1"/>
  <c r="K94" i="1" s="1"/>
  <c r="L94" i="1" s="1"/>
  <c r="M94" i="1" s="1"/>
  <c r="N94" i="1" s="1"/>
  <c r="O94" i="1" s="1"/>
  <c r="R94" i="1" s="1"/>
  <c r="I77" i="16" l="1"/>
  <c r="I95" i="1"/>
  <c r="J77" i="16" l="1"/>
  <c r="K77" i="16" s="1"/>
  <c r="J95" i="1"/>
  <c r="K95" i="1" s="1"/>
  <c r="L95" i="1" s="1"/>
  <c r="M95" i="1" s="1"/>
  <c r="N95" i="1" s="1"/>
  <c r="O95" i="1" s="1"/>
  <c r="R95" i="1" s="1"/>
  <c r="L77" i="16" l="1"/>
  <c r="M77" i="16" s="1"/>
  <c r="N77" i="16" s="1"/>
  <c r="O77" i="16" s="1"/>
  <c r="R77" i="16" s="1"/>
  <c r="I96" i="1"/>
  <c r="I78" i="16" l="1"/>
  <c r="J78" i="16" s="1"/>
  <c r="K78" i="16" s="1"/>
  <c r="J96" i="1"/>
  <c r="K96" i="1" s="1"/>
  <c r="L96" i="1" s="1"/>
  <c r="M96" i="1" s="1"/>
  <c r="N96" i="1" s="1"/>
  <c r="O96" i="1" s="1"/>
  <c r="R96" i="1" s="1"/>
  <c r="L78" i="16" l="1"/>
  <c r="M78" i="16" s="1"/>
  <c r="N78" i="16" s="1"/>
  <c r="O78" i="16" s="1"/>
  <c r="R78" i="16" s="1"/>
  <c r="I97" i="1"/>
  <c r="I79" i="16" l="1"/>
  <c r="J79" i="16" s="1"/>
  <c r="K79" i="16" s="1"/>
  <c r="J97" i="1"/>
  <c r="K97" i="1" s="1"/>
  <c r="L97" i="1" s="1"/>
  <c r="M97" i="1" s="1"/>
  <c r="N97" i="1" s="1"/>
  <c r="O97" i="1" s="1"/>
  <c r="R97" i="1" s="1"/>
  <c r="L79" i="16" l="1"/>
  <c r="M79" i="16" s="1"/>
  <c r="N79" i="16" s="1"/>
  <c r="O79" i="16" s="1"/>
  <c r="R79" i="16" s="1"/>
  <c r="I98" i="1"/>
  <c r="I80" i="16" l="1"/>
  <c r="J98" i="1"/>
  <c r="K98" i="1" s="1"/>
  <c r="L98" i="1" s="1"/>
  <c r="M98" i="1" s="1"/>
  <c r="N98" i="1" s="1"/>
  <c r="O98" i="1" s="1"/>
  <c r="R98" i="1" s="1"/>
  <c r="J80" i="16" l="1"/>
  <c r="K80" i="16" s="1"/>
  <c r="I99" i="1"/>
  <c r="L80" i="16" l="1"/>
  <c r="M80" i="16" s="1"/>
  <c r="N80" i="16" s="1"/>
  <c r="O80" i="16" s="1"/>
  <c r="R80" i="16" s="1"/>
  <c r="J99" i="1"/>
  <c r="K99" i="1" s="1"/>
  <c r="L99" i="1" s="1"/>
  <c r="M99" i="1" s="1"/>
  <c r="N99" i="1" s="1"/>
  <c r="O99" i="1" s="1"/>
  <c r="R99" i="1" s="1"/>
  <c r="I81" i="16" l="1"/>
  <c r="I100" i="1"/>
  <c r="J81" i="16" l="1"/>
  <c r="K81" i="16" s="1"/>
  <c r="J100" i="1"/>
  <c r="K100" i="1" s="1"/>
  <c r="L100" i="1" s="1"/>
  <c r="M100" i="1" s="1"/>
  <c r="N100" i="1" s="1"/>
  <c r="O100" i="1" s="1"/>
  <c r="R100" i="1" s="1"/>
  <c r="L81" i="16" l="1"/>
  <c r="M81" i="16" s="1"/>
  <c r="N81" i="16" s="1"/>
  <c r="O81" i="16" s="1"/>
  <c r="R81" i="16" s="1"/>
  <c r="I101" i="1"/>
  <c r="J101" i="1" s="1"/>
  <c r="I82" i="16" l="1"/>
  <c r="J82" i="16" s="1"/>
  <c r="K82" i="16" s="1"/>
  <c r="K101" i="1"/>
  <c r="L101" i="1" s="1"/>
  <c r="L82" i="16" l="1"/>
  <c r="M82" i="16" s="1"/>
  <c r="N82" i="16" s="1"/>
  <c r="O82" i="16" s="1"/>
  <c r="R82" i="16" s="1"/>
  <c r="M101" i="1"/>
  <c r="N101" i="1" s="1"/>
  <c r="O101" i="1" s="1"/>
  <c r="R101" i="1" s="1"/>
  <c r="I102" i="1"/>
  <c r="I83" i="16" l="1"/>
  <c r="J102" i="1"/>
  <c r="K102" i="1" s="1"/>
  <c r="L102" i="1" s="1"/>
  <c r="M102" i="1" s="1"/>
  <c r="N102" i="1" s="1"/>
  <c r="O102" i="1" s="1"/>
  <c r="R102" i="1" s="1"/>
  <c r="J83" i="16" l="1"/>
  <c r="K83" i="16" s="1"/>
  <c r="I103" i="1"/>
  <c r="L83" i="16" l="1"/>
  <c r="M83" i="16" s="1"/>
  <c r="N83" i="16" s="1"/>
  <c r="O83" i="16" s="1"/>
  <c r="R83" i="16" s="1"/>
  <c r="J103" i="1"/>
  <c r="K103" i="1" s="1"/>
  <c r="L103" i="1" s="1"/>
  <c r="M103" i="1" s="1"/>
  <c r="N103" i="1" s="1"/>
  <c r="O103" i="1" s="1"/>
  <c r="R103" i="1" s="1"/>
  <c r="I84" i="16" l="1"/>
  <c r="I104" i="1"/>
  <c r="J84" i="16" l="1"/>
  <c r="K84" i="16" s="1"/>
  <c r="J104" i="1"/>
  <c r="K104" i="1" s="1"/>
  <c r="L104" i="1" s="1"/>
  <c r="M104" i="1" s="1"/>
  <c r="N104" i="1" s="1"/>
  <c r="O104" i="1" s="1"/>
  <c r="R104" i="1" s="1"/>
  <c r="L84" i="16" l="1"/>
  <c r="M84" i="16" s="1"/>
  <c r="N84" i="16" s="1"/>
  <c r="O84" i="16" s="1"/>
  <c r="R84" i="16" s="1"/>
  <c r="I105" i="1"/>
  <c r="I85" i="16" l="1"/>
  <c r="J105" i="1"/>
  <c r="K105" i="1" s="1"/>
  <c r="L105" i="1" s="1"/>
  <c r="M105" i="1" s="1"/>
  <c r="N105" i="1" s="1"/>
  <c r="O105" i="1" s="1"/>
  <c r="R105" i="1" s="1"/>
  <c r="J85" i="16" l="1"/>
  <c r="K85" i="16" s="1"/>
  <c r="I106" i="1"/>
  <c r="L85" i="16" l="1"/>
  <c r="M85" i="16" s="1"/>
  <c r="N85" i="16" s="1"/>
  <c r="O85" i="16" s="1"/>
  <c r="R85" i="16" s="1"/>
  <c r="J106" i="1"/>
  <c r="K106" i="1" s="1"/>
  <c r="L106" i="1" s="1"/>
  <c r="M106" i="1" s="1"/>
  <c r="N106" i="1" s="1"/>
  <c r="O106" i="1" s="1"/>
  <c r="R106" i="1" s="1"/>
  <c r="I86" i="16" l="1"/>
  <c r="I107" i="1"/>
  <c r="J86" i="16" l="1"/>
  <c r="K86" i="16" s="1"/>
  <c r="J107" i="1"/>
  <c r="K107" i="1" s="1"/>
  <c r="L107" i="1" s="1"/>
  <c r="M107" i="1" s="1"/>
  <c r="N107" i="1" s="1"/>
  <c r="O107" i="1" s="1"/>
  <c r="R107" i="1" s="1"/>
  <c r="L86" i="16" l="1"/>
  <c r="M86" i="16" s="1"/>
  <c r="N86" i="16" s="1"/>
  <c r="O86" i="16" s="1"/>
  <c r="R86" i="16" s="1"/>
  <c r="I108" i="1"/>
  <c r="J108" i="1" s="1"/>
  <c r="I87" i="16" l="1"/>
  <c r="K108" i="1"/>
  <c r="L108" i="1" s="1"/>
  <c r="M108" i="1" s="1"/>
  <c r="N108" i="1" s="1"/>
  <c r="O108" i="1" s="1"/>
  <c r="R108" i="1" s="1"/>
  <c r="J87" i="16" l="1"/>
  <c r="K87" i="16" s="1"/>
  <c r="I109" i="1"/>
  <c r="L87" i="16" l="1"/>
  <c r="M87" i="16" s="1"/>
  <c r="N87" i="16" s="1"/>
  <c r="O87" i="16" s="1"/>
  <c r="R87" i="16" s="1"/>
  <c r="J109" i="1"/>
  <c r="K109" i="1" s="1"/>
  <c r="L109" i="1" s="1"/>
  <c r="M109" i="1" s="1"/>
  <c r="N109" i="1" s="1"/>
  <c r="O109" i="1" s="1"/>
  <c r="R109" i="1" s="1"/>
  <c r="I88" i="16" l="1"/>
  <c r="J88" i="16" s="1"/>
  <c r="K88" i="16" s="1"/>
  <c r="I110" i="1"/>
  <c r="L88" i="16" l="1"/>
  <c r="M88" i="16" s="1"/>
  <c r="N88" i="16" s="1"/>
  <c r="O88" i="16" s="1"/>
  <c r="R88" i="16" s="1"/>
  <c r="J110" i="1"/>
  <c r="K110" i="1" s="1"/>
  <c r="L110" i="1" s="1"/>
  <c r="M110" i="1" s="1"/>
  <c r="N110" i="1" s="1"/>
  <c r="O110" i="1" s="1"/>
  <c r="R110" i="1" s="1"/>
  <c r="I89" i="16" l="1"/>
  <c r="I111" i="1"/>
  <c r="J89" i="16" l="1"/>
  <c r="K89" i="16" s="1"/>
  <c r="J111" i="1"/>
  <c r="K111" i="1" s="1"/>
  <c r="L111" i="1" s="1"/>
  <c r="M111" i="1" s="1"/>
  <c r="N111" i="1" s="1"/>
  <c r="O111" i="1" s="1"/>
  <c r="R111" i="1" s="1"/>
  <c r="L89" i="16" l="1"/>
  <c r="M89" i="16" s="1"/>
  <c r="N89" i="16" s="1"/>
  <c r="O89" i="16" s="1"/>
  <c r="R89" i="16" s="1"/>
  <c r="I112" i="1"/>
  <c r="J112" i="1" s="1"/>
  <c r="I90" i="16" l="1"/>
  <c r="K112" i="1"/>
  <c r="L112" i="1" s="1"/>
  <c r="J90" i="16" l="1"/>
  <c r="K90" i="16" s="1"/>
  <c r="M112" i="1"/>
  <c r="N112" i="1" s="1"/>
  <c r="O112" i="1" s="1"/>
  <c r="R112" i="1" s="1"/>
  <c r="I113" i="1"/>
  <c r="L90" i="16" l="1"/>
  <c r="M90" i="16" s="1"/>
  <c r="N90" i="16" s="1"/>
  <c r="O90" i="16" s="1"/>
  <c r="R90" i="16" s="1"/>
  <c r="J113" i="1"/>
  <c r="K113" i="1" s="1"/>
  <c r="L113" i="1" s="1"/>
  <c r="M113" i="1" s="1"/>
  <c r="N113" i="1" s="1"/>
  <c r="O113" i="1" s="1"/>
  <c r="R113" i="1" s="1"/>
  <c r="I91" i="16" l="1"/>
  <c r="I114" i="1"/>
  <c r="J91" i="16" l="1"/>
  <c r="K91" i="16" s="1"/>
  <c r="J114" i="1"/>
  <c r="K114" i="1" s="1"/>
  <c r="L114" i="1" s="1"/>
  <c r="M114" i="1" s="1"/>
  <c r="N114" i="1" s="1"/>
  <c r="O114" i="1" s="1"/>
  <c r="R114" i="1" s="1"/>
  <c r="L91" i="16" l="1"/>
  <c r="M91" i="16" s="1"/>
  <c r="N91" i="16" s="1"/>
  <c r="O91" i="16" s="1"/>
  <c r="R91" i="16" s="1"/>
  <c r="I115" i="1"/>
  <c r="I92" i="16" l="1"/>
  <c r="J92" i="16" s="1"/>
  <c r="K92" i="16" s="1"/>
  <c r="L92" i="16" s="1"/>
  <c r="M92" i="16" s="1"/>
  <c r="N92" i="16" s="1"/>
  <c r="O92" i="16" s="1"/>
  <c r="R92" i="16" s="1"/>
  <c r="J115" i="1"/>
  <c r="K115" i="1" s="1"/>
  <c r="L115" i="1" s="1"/>
  <c r="M115" i="1" s="1"/>
  <c r="N115" i="1" s="1"/>
  <c r="O115" i="1" s="1"/>
  <c r="R115" i="1" s="1"/>
  <c r="I93" i="16" l="1"/>
  <c r="J93" i="16" s="1"/>
  <c r="K93" i="16" s="1"/>
  <c r="I116" i="1"/>
  <c r="L93" i="16" l="1"/>
  <c r="M93" i="16" s="1"/>
  <c r="N93" i="16" s="1"/>
  <c r="O93" i="16" s="1"/>
  <c r="R93" i="16" s="1"/>
  <c r="J116" i="1"/>
  <c r="K116" i="1" s="1"/>
  <c r="L116" i="1" s="1"/>
  <c r="M116" i="1" s="1"/>
  <c r="N116" i="1" s="1"/>
  <c r="O116" i="1" s="1"/>
  <c r="R116" i="1" s="1"/>
  <c r="I94" i="16" l="1"/>
  <c r="J94" i="16" s="1"/>
  <c r="K94" i="16" s="1"/>
  <c r="I117" i="1"/>
  <c r="L94" i="16" l="1"/>
  <c r="M94" i="16" s="1"/>
  <c r="N94" i="16" s="1"/>
  <c r="O94" i="16" s="1"/>
  <c r="R94" i="16" s="1"/>
  <c r="J117" i="1"/>
  <c r="K117" i="1" s="1"/>
  <c r="L117" i="1" s="1"/>
  <c r="M117" i="1" s="1"/>
  <c r="N117" i="1" s="1"/>
  <c r="O117" i="1" s="1"/>
  <c r="R117" i="1" s="1"/>
  <c r="I95" i="16" l="1"/>
  <c r="J95" i="16" s="1"/>
  <c r="K95" i="16" s="1"/>
  <c r="I118" i="1"/>
  <c r="L95" i="16" l="1"/>
  <c r="M95" i="16" s="1"/>
  <c r="N95" i="16" s="1"/>
  <c r="O95" i="16" s="1"/>
  <c r="R95" i="16" s="1"/>
  <c r="J118" i="1"/>
  <c r="K118" i="1" s="1"/>
  <c r="L118" i="1" s="1"/>
  <c r="M118" i="1" s="1"/>
  <c r="N118" i="1" s="1"/>
  <c r="O118" i="1" s="1"/>
  <c r="R118" i="1" s="1"/>
  <c r="I96" i="16" l="1"/>
  <c r="J96" i="16" s="1"/>
  <c r="K96" i="16" s="1"/>
  <c r="I119" i="1"/>
  <c r="L96" i="16" l="1"/>
  <c r="M96" i="16" s="1"/>
  <c r="N96" i="16" s="1"/>
  <c r="O96" i="16" s="1"/>
  <c r="R96" i="16" s="1"/>
  <c r="J119" i="1"/>
  <c r="K119" i="1" s="1"/>
  <c r="L119" i="1" s="1"/>
  <c r="M119" i="1" s="1"/>
  <c r="N119" i="1" s="1"/>
  <c r="O119" i="1" s="1"/>
  <c r="R119" i="1" s="1"/>
  <c r="I97" i="16" l="1"/>
  <c r="J97" i="16" s="1"/>
  <c r="K97" i="16" s="1"/>
  <c r="I120" i="1"/>
  <c r="L97" i="16" l="1"/>
  <c r="M97" i="16" s="1"/>
  <c r="N97" i="16" s="1"/>
  <c r="O97" i="16" s="1"/>
  <c r="R97" i="16" s="1"/>
  <c r="J120" i="1"/>
  <c r="K120" i="1" s="1"/>
  <c r="L120" i="1" s="1"/>
  <c r="M120" i="1" s="1"/>
  <c r="N120" i="1" s="1"/>
  <c r="O120" i="1" s="1"/>
  <c r="R120" i="1" s="1"/>
  <c r="I98" i="16" l="1"/>
  <c r="J98" i="16" s="1"/>
  <c r="K98" i="16" s="1"/>
  <c r="I121" i="1"/>
  <c r="L98" i="16" l="1"/>
  <c r="M98" i="16" s="1"/>
  <c r="N98" i="16" s="1"/>
  <c r="O98" i="16" s="1"/>
  <c r="R98" i="16" s="1"/>
  <c r="J121" i="1"/>
  <c r="K121" i="1" s="1"/>
  <c r="L121" i="1" s="1"/>
  <c r="M121" i="1" s="1"/>
  <c r="N121" i="1" s="1"/>
  <c r="O121" i="1" s="1"/>
  <c r="R121" i="1" s="1"/>
  <c r="I99" i="16" l="1"/>
  <c r="J99" i="16" s="1"/>
  <c r="K99" i="16" s="1"/>
  <c r="I122" i="1"/>
  <c r="L99" i="16" l="1"/>
  <c r="M99" i="16" s="1"/>
  <c r="N99" i="16" s="1"/>
  <c r="O99" i="16" s="1"/>
  <c r="R99" i="16" s="1"/>
  <c r="J122" i="1"/>
  <c r="K122" i="1" s="1"/>
  <c r="L122" i="1" s="1"/>
  <c r="M122" i="1" s="1"/>
  <c r="N122" i="1" s="1"/>
  <c r="O122" i="1" s="1"/>
  <c r="R122" i="1" s="1"/>
  <c r="I100" i="16" l="1"/>
  <c r="J100" i="16" s="1"/>
  <c r="K100" i="16" s="1"/>
  <c r="I123" i="1"/>
  <c r="L100" i="16" l="1"/>
  <c r="M100" i="16" s="1"/>
  <c r="N100" i="16" s="1"/>
  <c r="O100" i="16" s="1"/>
  <c r="R100" i="16" s="1"/>
  <c r="J123" i="1"/>
  <c r="K123" i="1" s="1"/>
  <c r="L123" i="1" s="1"/>
  <c r="M123" i="1" s="1"/>
  <c r="N123" i="1" s="1"/>
  <c r="O123" i="1" s="1"/>
  <c r="R123" i="1" s="1"/>
  <c r="I101" i="16" l="1"/>
  <c r="J101" i="16" s="1"/>
  <c r="K101" i="16" s="1"/>
  <c r="I124" i="1"/>
  <c r="L101" i="16" l="1"/>
  <c r="M101" i="16" s="1"/>
  <c r="N101" i="16" s="1"/>
  <c r="O101" i="16" s="1"/>
  <c r="R101" i="16" s="1"/>
  <c r="J124" i="1"/>
  <c r="K124" i="1" s="1"/>
  <c r="L124" i="1" s="1"/>
  <c r="M124" i="1" s="1"/>
  <c r="N124" i="1" s="1"/>
  <c r="O124" i="1" s="1"/>
  <c r="R124" i="1" s="1"/>
  <c r="I102" i="16" l="1"/>
  <c r="J102" i="16" s="1"/>
  <c r="K102" i="16" s="1"/>
  <c r="I125" i="1"/>
  <c r="L102" i="16" l="1"/>
  <c r="M102" i="16" s="1"/>
  <c r="N102" i="16" s="1"/>
  <c r="O102" i="16" s="1"/>
  <c r="R102" i="16" s="1"/>
  <c r="J125" i="1"/>
  <c r="K125" i="1" s="1"/>
  <c r="L125" i="1" s="1"/>
  <c r="M125" i="1" s="1"/>
  <c r="N125" i="1" s="1"/>
  <c r="O125" i="1" s="1"/>
  <c r="R125" i="1" s="1"/>
  <c r="I103" i="16" l="1"/>
  <c r="J103" i="16" s="1"/>
  <c r="I126" i="1"/>
  <c r="K103" i="16" l="1"/>
  <c r="L103" i="16" s="1"/>
  <c r="M103" i="16" s="1"/>
  <c r="N103" i="16" s="1"/>
  <c r="O103" i="16" s="1"/>
  <c r="R103" i="16" s="1"/>
  <c r="J126" i="1"/>
  <c r="K126" i="1" s="1"/>
  <c r="L126" i="1" s="1"/>
  <c r="M126" i="1" s="1"/>
  <c r="N126" i="1" s="1"/>
  <c r="O126" i="1" s="1"/>
  <c r="R126" i="1" s="1"/>
  <c r="I104" i="16" l="1"/>
  <c r="J104" i="16" s="1"/>
  <c r="K104" i="16" s="1"/>
  <c r="I127" i="1"/>
  <c r="L104" i="16" l="1"/>
  <c r="M104" i="16" s="1"/>
  <c r="N104" i="16" s="1"/>
  <c r="O104" i="16" s="1"/>
  <c r="R104" i="16" s="1"/>
  <c r="J127" i="1"/>
  <c r="K127" i="1" s="1"/>
  <c r="L127" i="1" s="1"/>
  <c r="M127" i="1" s="1"/>
  <c r="N127" i="1" s="1"/>
  <c r="O127" i="1" s="1"/>
  <c r="R127" i="1" s="1"/>
  <c r="I105" i="16" l="1"/>
  <c r="J105" i="16" s="1"/>
  <c r="K105" i="16" s="1"/>
  <c r="I128" i="1"/>
  <c r="L105" i="16" l="1"/>
  <c r="M105" i="16" s="1"/>
  <c r="N105" i="16" s="1"/>
  <c r="O105" i="16" s="1"/>
  <c r="R105" i="16" s="1"/>
  <c r="J128" i="1"/>
  <c r="K128" i="1" s="1"/>
  <c r="L128" i="1" s="1"/>
  <c r="M128" i="1" s="1"/>
  <c r="N128" i="1" s="1"/>
  <c r="O128" i="1" s="1"/>
  <c r="R128" i="1" s="1"/>
  <c r="I106" i="16" l="1"/>
  <c r="J106" i="16" s="1"/>
  <c r="K106" i="16" s="1"/>
  <c r="I129" i="1"/>
  <c r="L106" i="16" l="1"/>
  <c r="M106" i="16" s="1"/>
  <c r="N106" i="16" s="1"/>
  <c r="O106" i="16" s="1"/>
  <c r="R106" i="16" s="1"/>
  <c r="J129" i="1"/>
  <c r="K129" i="1" s="1"/>
  <c r="L129" i="1" s="1"/>
  <c r="M129" i="1" s="1"/>
  <c r="N129" i="1" s="1"/>
  <c r="O129" i="1" s="1"/>
  <c r="R129" i="1" s="1"/>
  <c r="I107" i="16" l="1"/>
  <c r="I130" i="1"/>
  <c r="J107" i="16" l="1"/>
  <c r="K107" i="16" s="1"/>
  <c r="J130" i="1"/>
  <c r="K130" i="1" s="1"/>
  <c r="L130" i="1" s="1"/>
  <c r="M130" i="1" s="1"/>
  <c r="N130" i="1" s="1"/>
  <c r="O130" i="1" s="1"/>
  <c r="R130" i="1" s="1"/>
  <c r="L107" i="16" l="1"/>
  <c r="M107" i="16" s="1"/>
  <c r="N107" i="16" s="1"/>
  <c r="O107" i="16" s="1"/>
  <c r="R107" i="16" s="1"/>
  <c r="I131" i="1"/>
  <c r="I108" i="16" l="1"/>
  <c r="J108" i="16" s="1"/>
  <c r="K108" i="16" s="1"/>
  <c r="J131" i="1"/>
  <c r="K131" i="1" s="1"/>
  <c r="L131" i="1" s="1"/>
  <c r="M131" i="1" s="1"/>
  <c r="N131" i="1" s="1"/>
  <c r="O131" i="1" s="1"/>
  <c r="R131" i="1" s="1"/>
  <c r="L108" i="16" l="1"/>
  <c r="M108" i="16" s="1"/>
  <c r="N108" i="16" s="1"/>
  <c r="O108" i="16" s="1"/>
  <c r="R108" i="16" s="1"/>
  <c r="I132" i="1"/>
  <c r="I109" i="16" l="1"/>
  <c r="J132" i="1"/>
  <c r="K132" i="1" s="1"/>
  <c r="L132" i="1" s="1"/>
  <c r="M132" i="1" s="1"/>
  <c r="N132" i="1" s="1"/>
  <c r="O132" i="1" s="1"/>
  <c r="R132" i="1" s="1"/>
  <c r="J109" i="16" l="1"/>
  <c r="K109" i="16" s="1"/>
  <c r="I133" i="1"/>
  <c r="L109" i="16" l="1"/>
  <c r="M109" i="16" s="1"/>
  <c r="N109" i="16" s="1"/>
  <c r="O109" i="16" s="1"/>
  <c r="R109" i="16" s="1"/>
  <c r="J133" i="1"/>
  <c r="K133" i="1" s="1"/>
  <c r="L133" i="1" s="1"/>
  <c r="M133" i="1" s="1"/>
  <c r="N133" i="1" s="1"/>
  <c r="O133" i="1" s="1"/>
  <c r="R133" i="1" s="1"/>
  <c r="I110" i="16" l="1"/>
  <c r="I134" i="1"/>
  <c r="J110" i="16" l="1"/>
  <c r="K110" i="16" s="1"/>
  <c r="J134" i="1"/>
  <c r="K134" i="1" s="1"/>
  <c r="L134" i="1" s="1"/>
  <c r="M134" i="1" s="1"/>
  <c r="N134" i="1" s="1"/>
  <c r="O134" i="1" s="1"/>
  <c r="R134" i="1" s="1"/>
  <c r="L110" i="16" l="1"/>
  <c r="M110" i="16" s="1"/>
  <c r="N110" i="16" s="1"/>
  <c r="O110" i="16" s="1"/>
  <c r="R110" i="16" s="1"/>
  <c r="I135" i="1"/>
  <c r="I111" i="16" l="1"/>
  <c r="J135" i="1"/>
  <c r="K135" i="1" s="1"/>
  <c r="L135" i="1" s="1"/>
  <c r="M135" i="1" s="1"/>
  <c r="N135" i="1" s="1"/>
  <c r="O135" i="1" s="1"/>
  <c r="R135" i="1" s="1"/>
  <c r="J111" i="16" l="1"/>
  <c r="K111" i="16" s="1"/>
  <c r="I136" i="1"/>
  <c r="L111" i="16" l="1"/>
  <c r="M111" i="16" s="1"/>
  <c r="N111" i="16" s="1"/>
  <c r="O111" i="16" s="1"/>
  <c r="R111" i="16" s="1"/>
  <c r="J136" i="1"/>
  <c r="K136" i="1" s="1"/>
  <c r="L136" i="1" s="1"/>
  <c r="M136" i="1" s="1"/>
  <c r="N136" i="1" s="1"/>
  <c r="O136" i="1" s="1"/>
  <c r="R136" i="1" s="1"/>
  <c r="I112" i="16" l="1"/>
  <c r="J112" i="16" s="1"/>
  <c r="K112" i="16" s="1"/>
  <c r="I137" i="1"/>
  <c r="L112" i="16" l="1"/>
  <c r="M112" i="16" s="1"/>
  <c r="N112" i="16" s="1"/>
  <c r="O112" i="16" s="1"/>
  <c r="R112" i="16" s="1"/>
  <c r="J137" i="1"/>
  <c r="K137" i="1" s="1"/>
  <c r="L137" i="1" s="1"/>
  <c r="M137" i="1" s="1"/>
  <c r="N137" i="1" s="1"/>
  <c r="O137" i="1" s="1"/>
  <c r="R137" i="1" s="1"/>
  <c r="I113" i="16" l="1"/>
  <c r="J113" i="16" s="1"/>
  <c r="K113" i="16" s="1"/>
  <c r="I138" i="1"/>
  <c r="J138" i="1" s="1"/>
  <c r="L113" i="16" l="1"/>
  <c r="M113" i="16" s="1"/>
  <c r="N113" i="16" s="1"/>
  <c r="O113" i="16" s="1"/>
  <c r="R113" i="16" s="1"/>
  <c r="K138" i="1"/>
  <c r="I114" i="16" l="1"/>
  <c r="L138" i="1"/>
  <c r="M138" i="1" s="1"/>
  <c r="N138" i="1" s="1"/>
  <c r="O138" i="1" s="1"/>
  <c r="R138" i="1" s="1"/>
  <c r="J114" i="16" l="1"/>
  <c r="K114" i="16" s="1"/>
  <c r="I139" i="1"/>
  <c r="L114" i="16" l="1"/>
  <c r="M114" i="16" s="1"/>
  <c r="N114" i="16" s="1"/>
  <c r="O114" i="16" s="1"/>
  <c r="R114" i="16" s="1"/>
  <c r="J139" i="1"/>
  <c r="K139" i="1" s="1"/>
  <c r="L139" i="1" s="1"/>
  <c r="M139" i="1" s="1"/>
  <c r="N139" i="1" s="1"/>
  <c r="O139" i="1" s="1"/>
  <c r="R139" i="1" s="1"/>
  <c r="I115" i="16" l="1"/>
  <c r="I140" i="1"/>
  <c r="J140" i="1" s="1"/>
  <c r="J115" i="16" l="1"/>
  <c r="K115" i="16" s="1"/>
  <c r="K140" i="1"/>
  <c r="L115" i="16" l="1"/>
  <c r="M115" i="16" s="1"/>
  <c r="N115" i="16" s="1"/>
  <c r="O115" i="16" s="1"/>
  <c r="R115" i="16" s="1"/>
  <c r="L140" i="1"/>
  <c r="M140" i="1" s="1"/>
  <c r="N140" i="1" s="1"/>
  <c r="O140" i="1" s="1"/>
  <c r="R140" i="1" s="1"/>
  <c r="I116" i="16" l="1"/>
  <c r="J116" i="16" s="1"/>
  <c r="K116" i="16" s="1"/>
  <c r="I141" i="1"/>
  <c r="L116" i="16" l="1"/>
  <c r="M116" i="16" s="1"/>
  <c r="N116" i="16" s="1"/>
  <c r="O116" i="16" s="1"/>
  <c r="R116" i="16" s="1"/>
  <c r="J141" i="1"/>
  <c r="K141" i="1" s="1"/>
  <c r="L141" i="1" s="1"/>
  <c r="M141" i="1" s="1"/>
  <c r="N141" i="1" s="1"/>
  <c r="O141" i="1" s="1"/>
  <c r="R141" i="1" s="1"/>
  <c r="I117" i="16" l="1"/>
  <c r="J117" i="16" s="1"/>
  <c r="K117" i="16" s="1"/>
  <c r="I142" i="1"/>
  <c r="L117" i="16" l="1"/>
  <c r="M117" i="16" s="1"/>
  <c r="N117" i="16" s="1"/>
  <c r="O117" i="16" s="1"/>
  <c r="R117" i="16" s="1"/>
  <c r="J142" i="1"/>
  <c r="K142" i="1" s="1"/>
  <c r="L142" i="1" s="1"/>
  <c r="M142" i="1" s="1"/>
  <c r="N142" i="1" s="1"/>
  <c r="O142" i="1" s="1"/>
  <c r="R142" i="1" s="1"/>
  <c r="I118" i="16" l="1"/>
  <c r="J118" i="16" s="1"/>
  <c r="I143" i="1"/>
  <c r="K118" i="16" l="1"/>
  <c r="L118" i="16" s="1"/>
  <c r="M118" i="16" s="1"/>
  <c r="N118" i="16" s="1"/>
  <c r="O118" i="16" s="1"/>
  <c r="R118" i="16" s="1"/>
  <c r="J143" i="1"/>
  <c r="K143" i="1" s="1"/>
  <c r="L143" i="1" s="1"/>
  <c r="M143" i="1" s="1"/>
  <c r="N143" i="1" s="1"/>
  <c r="O143" i="1" s="1"/>
  <c r="R143" i="1" s="1"/>
  <c r="I119" i="16" l="1"/>
  <c r="J119" i="16" s="1"/>
  <c r="K119" i="16" s="1"/>
  <c r="I144" i="1"/>
  <c r="L119" i="16" l="1"/>
  <c r="M119" i="16" s="1"/>
  <c r="N119" i="16" s="1"/>
  <c r="O119" i="16" s="1"/>
  <c r="R119" i="16" s="1"/>
  <c r="J144" i="1"/>
  <c r="K144" i="1" s="1"/>
  <c r="L144" i="1" s="1"/>
  <c r="M144" i="1" s="1"/>
  <c r="N144" i="1" s="1"/>
  <c r="O144" i="1" s="1"/>
  <c r="R144" i="1" s="1"/>
  <c r="I120" i="16" l="1"/>
  <c r="J120" i="16" s="1"/>
  <c r="K120" i="16" s="1"/>
  <c r="I145" i="1"/>
  <c r="L120" i="16" l="1"/>
  <c r="M120" i="16" s="1"/>
  <c r="N120" i="16" s="1"/>
  <c r="O120" i="16" s="1"/>
  <c r="R120" i="16" s="1"/>
  <c r="J145" i="1"/>
  <c r="K145" i="1" s="1"/>
  <c r="L145" i="1" s="1"/>
  <c r="M145" i="1" s="1"/>
  <c r="N145" i="1" s="1"/>
  <c r="O145" i="1" s="1"/>
  <c r="R145" i="1" s="1"/>
  <c r="I121" i="16" l="1"/>
  <c r="J121" i="16" s="1"/>
  <c r="K121" i="16" s="1"/>
  <c r="I146" i="1"/>
  <c r="L121" i="16" l="1"/>
  <c r="M121" i="16" s="1"/>
  <c r="N121" i="16" s="1"/>
  <c r="O121" i="16" s="1"/>
  <c r="R121" i="16" s="1"/>
  <c r="J146" i="1"/>
  <c r="K146" i="1" s="1"/>
  <c r="L146" i="1" s="1"/>
  <c r="M146" i="1" s="1"/>
  <c r="N146" i="1" s="1"/>
  <c r="O146" i="1" s="1"/>
  <c r="R146" i="1" s="1"/>
  <c r="I122" i="16" l="1"/>
  <c r="J122" i="16" s="1"/>
  <c r="K122" i="16" s="1"/>
  <c r="I147" i="1"/>
  <c r="L122" i="16" l="1"/>
  <c r="M122" i="16" s="1"/>
  <c r="N122" i="16" s="1"/>
  <c r="O122" i="16" s="1"/>
  <c r="R122" i="16" s="1"/>
  <c r="J147" i="1"/>
  <c r="K147" i="1" s="1"/>
  <c r="L147" i="1" s="1"/>
  <c r="M147" i="1" s="1"/>
  <c r="N147" i="1" s="1"/>
  <c r="O147" i="1" s="1"/>
  <c r="R147" i="1" s="1"/>
  <c r="I123" i="16" l="1"/>
  <c r="J123" i="16" s="1"/>
  <c r="K123" i="16" s="1"/>
  <c r="I148" i="1"/>
  <c r="L123" i="16" l="1"/>
  <c r="M123" i="16" s="1"/>
  <c r="N123" i="16" s="1"/>
  <c r="O123" i="16" s="1"/>
  <c r="R123" i="16" s="1"/>
  <c r="J148" i="1"/>
  <c r="K148" i="1" s="1"/>
  <c r="L148" i="1" s="1"/>
  <c r="M148" i="1" s="1"/>
  <c r="N148" i="1" s="1"/>
  <c r="O148" i="1" s="1"/>
  <c r="R148" i="1" s="1"/>
  <c r="I124" i="16" l="1"/>
  <c r="J124" i="16" s="1"/>
  <c r="K124" i="16" s="1"/>
  <c r="I149" i="1"/>
  <c r="L124" i="16" l="1"/>
  <c r="M124" i="16" s="1"/>
  <c r="N124" i="16" s="1"/>
  <c r="O124" i="16" s="1"/>
  <c r="R124" i="16" s="1"/>
  <c r="J149" i="1"/>
  <c r="K149" i="1" s="1"/>
  <c r="L149" i="1" s="1"/>
  <c r="M149" i="1" s="1"/>
  <c r="N149" i="1" s="1"/>
  <c r="O149" i="1" s="1"/>
  <c r="R149" i="1" s="1"/>
  <c r="I125" i="16" l="1"/>
  <c r="I150" i="1"/>
  <c r="J125" i="16" l="1"/>
  <c r="K125" i="16" s="1"/>
  <c r="J150" i="1"/>
  <c r="K150" i="1" s="1"/>
  <c r="L150" i="1" s="1"/>
  <c r="M150" i="1" s="1"/>
  <c r="N150" i="1" s="1"/>
  <c r="O150" i="1" s="1"/>
  <c r="R150" i="1" s="1"/>
  <c r="L125" i="16" l="1"/>
  <c r="M125" i="16" s="1"/>
  <c r="N125" i="16" s="1"/>
  <c r="O125" i="16" s="1"/>
  <c r="R125" i="16" s="1"/>
  <c r="I151" i="1"/>
  <c r="I126" i="16" l="1"/>
  <c r="J126" i="16" s="1"/>
  <c r="K126" i="16" s="1"/>
  <c r="J151" i="1"/>
  <c r="K151" i="1" s="1"/>
  <c r="L151" i="1" s="1"/>
  <c r="M151" i="1" s="1"/>
  <c r="N151" i="1" s="1"/>
  <c r="O151" i="1" s="1"/>
  <c r="R151" i="1" s="1"/>
  <c r="L126" i="16" l="1"/>
  <c r="M126" i="16" s="1"/>
  <c r="N126" i="16" s="1"/>
  <c r="O126" i="16" s="1"/>
  <c r="R126" i="16" s="1"/>
  <c r="I152" i="1"/>
  <c r="J152" i="1" s="1"/>
  <c r="I127" i="16" l="1"/>
  <c r="J127" i="16" s="1"/>
  <c r="K127" i="16" s="1"/>
  <c r="K152" i="1"/>
  <c r="L152" i="1" s="1"/>
  <c r="L127" i="16" l="1"/>
  <c r="M127" i="16" s="1"/>
  <c r="N127" i="16" s="1"/>
  <c r="O127" i="16" s="1"/>
  <c r="R127" i="16" s="1"/>
  <c r="M152" i="1"/>
  <c r="N152" i="1" s="1"/>
  <c r="O152" i="1" s="1"/>
  <c r="I153" i="1"/>
  <c r="I128" i="16" l="1"/>
  <c r="J128" i="16" s="1"/>
  <c r="K128" i="16" s="1"/>
  <c r="J153" i="1"/>
  <c r="K153" i="1" s="1"/>
  <c r="L153" i="1" s="1"/>
  <c r="M153" i="1" s="1"/>
  <c r="N153" i="1" s="1"/>
  <c r="O153" i="1" s="1"/>
  <c r="R153" i="1" s="1"/>
  <c r="L128" i="16" l="1"/>
  <c r="M128" i="16" s="1"/>
  <c r="N128" i="16" s="1"/>
  <c r="O128" i="16" s="1"/>
  <c r="R128" i="16" s="1"/>
  <c r="I154" i="1"/>
  <c r="I129" i="16" l="1"/>
  <c r="J129" i="16" s="1"/>
  <c r="K129" i="16" s="1"/>
  <c r="J154" i="1"/>
  <c r="K154" i="1" s="1"/>
  <c r="L154" i="1" s="1"/>
  <c r="M154" i="1" s="1"/>
  <c r="N154" i="1" s="1"/>
  <c r="O154" i="1" s="1"/>
  <c r="R154" i="1" s="1"/>
  <c r="L129" i="16" l="1"/>
  <c r="M129" i="16" s="1"/>
  <c r="N129" i="16" s="1"/>
  <c r="O129" i="16" s="1"/>
  <c r="R129" i="16" s="1"/>
  <c r="I155" i="1"/>
  <c r="I130" i="16" l="1"/>
  <c r="J130" i="16" s="1"/>
  <c r="K130" i="16" s="1"/>
  <c r="J155" i="1"/>
  <c r="K155" i="1" s="1"/>
  <c r="L155" i="1" s="1"/>
  <c r="M155" i="1" s="1"/>
  <c r="N155" i="1" s="1"/>
  <c r="O155" i="1" s="1"/>
  <c r="R155" i="1" s="1"/>
  <c r="L130" i="16" l="1"/>
  <c r="M130" i="16" s="1"/>
  <c r="N130" i="16" s="1"/>
  <c r="O130" i="16" s="1"/>
  <c r="R130" i="16" s="1"/>
  <c r="I156" i="1"/>
  <c r="I131" i="16" l="1"/>
  <c r="J131" i="16" s="1"/>
  <c r="K131" i="16" s="1"/>
  <c r="J156" i="1"/>
  <c r="K156" i="1" s="1"/>
  <c r="L156" i="1" s="1"/>
  <c r="M156" i="1" s="1"/>
  <c r="N156" i="1" s="1"/>
  <c r="O156" i="1" s="1"/>
  <c r="R156" i="1" s="1"/>
  <c r="L131" i="16" l="1"/>
  <c r="M131" i="16" s="1"/>
  <c r="N131" i="16" s="1"/>
  <c r="O131" i="16" s="1"/>
  <c r="R131" i="16" s="1"/>
  <c r="I157" i="1"/>
  <c r="J157" i="1" s="1"/>
  <c r="I132" i="16" l="1"/>
  <c r="J132" i="16" s="1"/>
  <c r="K132" i="16" s="1"/>
  <c r="K157" i="1"/>
  <c r="L132" i="16" l="1"/>
  <c r="M132" i="16" s="1"/>
  <c r="N132" i="16" s="1"/>
  <c r="O132" i="16" s="1"/>
  <c r="R132" i="16" s="1"/>
  <c r="L157" i="1"/>
  <c r="M157" i="1" s="1"/>
  <c r="N157" i="1" s="1"/>
  <c r="O157" i="1" s="1"/>
  <c r="R157" i="1" s="1"/>
  <c r="I133" i="16" l="1"/>
  <c r="J133" i="16" s="1"/>
  <c r="K133" i="16" s="1"/>
  <c r="I158" i="1"/>
  <c r="L133" i="16" l="1"/>
  <c r="M133" i="16" s="1"/>
  <c r="N133" i="16" s="1"/>
  <c r="O133" i="16" s="1"/>
  <c r="R133" i="16" s="1"/>
  <c r="J158" i="1"/>
  <c r="K158" i="1" s="1"/>
  <c r="L158" i="1" s="1"/>
  <c r="M158" i="1" s="1"/>
  <c r="N158" i="1" s="1"/>
  <c r="O158" i="1" s="1"/>
  <c r="R158" i="1" s="1"/>
  <c r="I134" i="16" l="1"/>
  <c r="I159" i="1"/>
  <c r="J159" i="1" s="1"/>
  <c r="J134" i="16" l="1"/>
  <c r="K134" i="16" s="1"/>
  <c r="K159" i="1"/>
  <c r="L159" i="1" s="1"/>
  <c r="M159" i="1" s="1"/>
  <c r="N159" i="1" s="1"/>
  <c r="O159" i="1" s="1"/>
  <c r="R159" i="1" s="1"/>
  <c r="L134" i="16" l="1"/>
  <c r="M134" i="16" s="1"/>
  <c r="N134" i="16" s="1"/>
  <c r="O134" i="16" s="1"/>
  <c r="R134" i="16" s="1"/>
  <c r="I160" i="1"/>
  <c r="I135" i="16" l="1"/>
  <c r="J135" i="16" s="1"/>
  <c r="K135" i="16" s="1"/>
  <c r="J160" i="1"/>
  <c r="K160" i="1" s="1"/>
  <c r="L160" i="1" s="1"/>
  <c r="M160" i="1" s="1"/>
  <c r="N160" i="1" s="1"/>
  <c r="O160" i="1" s="1"/>
  <c r="R160" i="1" s="1"/>
  <c r="L135" i="16" l="1"/>
  <c r="M135" i="16" s="1"/>
  <c r="N135" i="16" s="1"/>
  <c r="O135" i="16" s="1"/>
  <c r="R135" i="16" s="1"/>
  <c r="I161" i="1"/>
  <c r="I136" i="16" l="1"/>
  <c r="J136" i="16" s="1"/>
  <c r="K136" i="16" s="1"/>
  <c r="J161" i="1"/>
  <c r="K161" i="1" s="1"/>
  <c r="L161" i="1" s="1"/>
  <c r="M161" i="1" s="1"/>
  <c r="N161" i="1" s="1"/>
  <c r="O161" i="1" s="1"/>
  <c r="R161" i="1" s="1"/>
  <c r="L136" i="16" l="1"/>
  <c r="M136" i="16" s="1"/>
  <c r="N136" i="16" s="1"/>
  <c r="O136" i="16" s="1"/>
  <c r="R136" i="16" s="1"/>
  <c r="I162" i="1"/>
  <c r="I137" i="16" l="1"/>
  <c r="J137" i="16" s="1"/>
  <c r="K137" i="16" s="1"/>
  <c r="J162" i="1"/>
  <c r="K162" i="1" s="1"/>
  <c r="L162" i="1" s="1"/>
  <c r="M162" i="1" s="1"/>
  <c r="N162" i="1" s="1"/>
  <c r="O162" i="1" s="1"/>
  <c r="R162" i="1" s="1"/>
  <c r="L137" i="16" l="1"/>
  <c r="M137" i="16" s="1"/>
  <c r="N137" i="16" s="1"/>
  <c r="O137" i="16" s="1"/>
  <c r="R137" i="16" s="1"/>
  <c r="I163" i="1"/>
  <c r="I138" i="16" l="1"/>
  <c r="J138" i="16" s="1"/>
  <c r="K138" i="16" s="1"/>
  <c r="J163" i="1"/>
  <c r="K163" i="1" s="1"/>
  <c r="L163" i="1" s="1"/>
  <c r="M163" i="1" s="1"/>
  <c r="N163" i="1" s="1"/>
  <c r="O163" i="1" s="1"/>
  <c r="R163" i="1" s="1"/>
  <c r="L138" i="16" l="1"/>
  <c r="M138" i="16" s="1"/>
  <c r="N138" i="16" s="1"/>
  <c r="O138" i="16" s="1"/>
  <c r="R138" i="16" s="1"/>
  <c r="I164" i="1"/>
  <c r="I139" i="16" l="1"/>
  <c r="J139" i="16" s="1"/>
  <c r="K139" i="16" s="1"/>
  <c r="J164" i="1"/>
  <c r="K164" i="1" s="1"/>
  <c r="L164" i="1" s="1"/>
  <c r="M164" i="1" s="1"/>
  <c r="N164" i="1" s="1"/>
  <c r="O164" i="1" s="1"/>
  <c r="R164" i="1" s="1"/>
  <c r="L139" i="16" l="1"/>
  <c r="M139" i="16" s="1"/>
  <c r="N139" i="16" s="1"/>
  <c r="O139" i="16" s="1"/>
  <c r="R139" i="16" s="1"/>
  <c r="I165" i="1"/>
  <c r="I140" i="16" l="1"/>
  <c r="J140" i="16" s="1"/>
  <c r="K140" i="16" s="1"/>
  <c r="J165" i="1"/>
  <c r="K165" i="1" s="1"/>
  <c r="L165" i="1" s="1"/>
  <c r="M165" i="1" s="1"/>
  <c r="N165" i="1" s="1"/>
  <c r="O165" i="1" s="1"/>
  <c r="R165" i="1" s="1"/>
  <c r="L140" i="16" l="1"/>
  <c r="M140" i="16" s="1"/>
  <c r="N140" i="16" s="1"/>
  <c r="O140" i="16" s="1"/>
  <c r="R140" i="16" s="1"/>
  <c r="I166" i="1"/>
  <c r="I141" i="16" l="1"/>
  <c r="J141" i="16" s="1"/>
  <c r="K141" i="16" s="1"/>
  <c r="J166" i="1"/>
  <c r="K166" i="1" s="1"/>
  <c r="L166" i="1" s="1"/>
  <c r="M166" i="1" s="1"/>
  <c r="N166" i="1" s="1"/>
  <c r="O166" i="1" s="1"/>
  <c r="R166" i="1" s="1"/>
  <c r="L141" i="16" l="1"/>
  <c r="M141" i="16" s="1"/>
  <c r="N141" i="16" s="1"/>
  <c r="O141" i="16" s="1"/>
  <c r="R141" i="16" s="1"/>
  <c r="I167" i="1"/>
  <c r="I142" i="16" l="1"/>
  <c r="J142" i="16" s="1"/>
  <c r="K142" i="16" s="1"/>
  <c r="J167" i="1"/>
  <c r="K167" i="1" s="1"/>
  <c r="L167" i="1" s="1"/>
  <c r="M167" i="1" s="1"/>
  <c r="N167" i="1" s="1"/>
  <c r="O167" i="1" s="1"/>
  <c r="R167" i="1" s="1"/>
  <c r="L142" i="16" l="1"/>
  <c r="M142" i="16" s="1"/>
  <c r="N142" i="16" s="1"/>
  <c r="O142" i="16" s="1"/>
  <c r="R142" i="16" s="1"/>
  <c r="I168" i="1"/>
  <c r="I143" i="16" l="1"/>
  <c r="J143" i="16" s="1"/>
  <c r="K143" i="16" s="1"/>
  <c r="J168" i="1"/>
  <c r="K168" i="1" s="1"/>
  <c r="L168" i="1" s="1"/>
  <c r="M168" i="1" s="1"/>
  <c r="N168" i="1" s="1"/>
  <c r="O168" i="1" s="1"/>
  <c r="R168" i="1" s="1"/>
  <c r="L143" i="16" l="1"/>
  <c r="M143" i="16" s="1"/>
  <c r="N143" i="16" s="1"/>
  <c r="O143" i="16" s="1"/>
  <c r="R143" i="16" s="1"/>
  <c r="I169" i="1"/>
  <c r="I144" i="16" l="1"/>
  <c r="J144" i="16" s="1"/>
  <c r="K144" i="16" s="1"/>
  <c r="J169" i="1"/>
  <c r="K169" i="1" s="1"/>
  <c r="L169" i="1" s="1"/>
  <c r="M169" i="1" s="1"/>
  <c r="N169" i="1" s="1"/>
  <c r="O169" i="1" s="1"/>
  <c r="R169" i="1" s="1"/>
  <c r="L144" i="16" l="1"/>
  <c r="M144" i="16" s="1"/>
  <c r="N144" i="16" s="1"/>
  <c r="O144" i="16" s="1"/>
  <c r="R144" i="16" s="1"/>
  <c r="I170" i="1"/>
  <c r="J170" i="1" s="1"/>
  <c r="I145" i="16" l="1"/>
  <c r="K170" i="1"/>
  <c r="J145" i="16" l="1"/>
  <c r="K145" i="16" s="1"/>
  <c r="L170" i="1"/>
  <c r="M170" i="1" s="1"/>
  <c r="N170" i="1" s="1"/>
  <c r="O170" i="1" s="1"/>
  <c r="R170" i="1" s="1"/>
  <c r="L145" i="16" l="1"/>
  <c r="M145" i="16" s="1"/>
  <c r="N145" i="16" s="1"/>
  <c r="O145" i="16" s="1"/>
  <c r="R145" i="16" s="1"/>
  <c r="I171" i="1"/>
  <c r="I146" i="16" l="1"/>
  <c r="J171" i="1"/>
  <c r="K171" i="1" s="1"/>
  <c r="L171" i="1" s="1"/>
  <c r="M171" i="1" s="1"/>
  <c r="N171" i="1" s="1"/>
  <c r="O171" i="1" s="1"/>
  <c r="R171" i="1" s="1"/>
  <c r="J146" i="16" l="1"/>
  <c r="K146" i="16" s="1"/>
  <c r="I172" i="1"/>
  <c r="J172" i="1" s="1"/>
  <c r="L146" i="16" l="1"/>
  <c r="M146" i="16" s="1"/>
  <c r="N146" i="16" s="1"/>
  <c r="O146" i="16" s="1"/>
  <c r="R146" i="16" s="1"/>
  <c r="K172" i="1"/>
  <c r="I147" i="16" l="1"/>
  <c r="J147" i="16" s="1"/>
  <c r="K147" i="16" s="1"/>
  <c r="L172" i="1"/>
  <c r="M172" i="1" s="1"/>
  <c r="N172" i="1" s="1"/>
  <c r="O172" i="1" s="1"/>
  <c r="R172" i="1" s="1"/>
  <c r="L147" i="16" l="1"/>
  <c r="M147" i="16" s="1"/>
  <c r="N147" i="16" s="1"/>
  <c r="O147" i="16" s="1"/>
  <c r="R147" i="16" s="1"/>
  <c r="I173" i="1"/>
  <c r="I148" i="16" l="1"/>
  <c r="J173" i="1"/>
  <c r="K173" i="1" s="1"/>
  <c r="L173" i="1" s="1"/>
  <c r="M173" i="1" s="1"/>
  <c r="N173" i="1" s="1"/>
  <c r="O173" i="1" s="1"/>
  <c r="R173" i="1" s="1"/>
  <c r="J148" i="16" l="1"/>
  <c r="K148" i="16" s="1"/>
  <c r="I174" i="1"/>
  <c r="L148" i="16" l="1"/>
  <c r="M148" i="16" s="1"/>
  <c r="N148" i="16" s="1"/>
  <c r="O148" i="16" s="1"/>
  <c r="R148" i="16" s="1"/>
  <c r="J174" i="1"/>
  <c r="K174" i="1" s="1"/>
  <c r="L174" i="1" s="1"/>
  <c r="M174" i="1" s="1"/>
  <c r="N174" i="1" s="1"/>
  <c r="O174" i="1" s="1"/>
  <c r="R174" i="1" s="1"/>
  <c r="I149" i="16" l="1"/>
  <c r="J149" i="16" s="1"/>
  <c r="K149" i="16" s="1"/>
  <c r="I175" i="1"/>
  <c r="L149" i="16" l="1"/>
  <c r="M149" i="16" s="1"/>
  <c r="N149" i="16" s="1"/>
  <c r="O149" i="16" s="1"/>
  <c r="R149" i="16" s="1"/>
  <c r="J175" i="1"/>
  <c r="K175" i="1" s="1"/>
  <c r="L175" i="1" s="1"/>
  <c r="M175" i="1" s="1"/>
  <c r="N175" i="1" s="1"/>
  <c r="O175" i="1" s="1"/>
  <c r="R175" i="1" s="1"/>
  <c r="I150" i="16" l="1"/>
  <c r="I176" i="1"/>
  <c r="J150" i="16" l="1"/>
  <c r="K150" i="16" s="1"/>
  <c r="J176" i="1"/>
  <c r="K176" i="1" s="1"/>
  <c r="L176" i="1" s="1"/>
  <c r="M176" i="1" s="1"/>
  <c r="N176" i="1" s="1"/>
  <c r="O176" i="1" s="1"/>
  <c r="R176" i="1" s="1"/>
  <c r="L150" i="16" l="1"/>
  <c r="M150" i="16" s="1"/>
  <c r="N150" i="16" s="1"/>
  <c r="O150" i="16" s="1"/>
  <c r="R150" i="16" s="1"/>
  <c r="I177" i="1"/>
  <c r="I151" i="16" l="1"/>
  <c r="J151" i="16" s="1"/>
  <c r="K151" i="16" s="1"/>
  <c r="J177" i="1"/>
  <c r="K177" i="1" s="1"/>
  <c r="L177" i="1" s="1"/>
  <c r="M177" i="1" s="1"/>
  <c r="N177" i="1" s="1"/>
  <c r="O177" i="1" s="1"/>
  <c r="R177" i="1" s="1"/>
  <c r="L151" i="16" l="1"/>
  <c r="M151" i="16" s="1"/>
  <c r="N151" i="16" s="1"/>
  <c r="O151" i="16" s="1"/>
  <c r="R151" i="16" s="1"/>
  <c r="I178" i="1"/>
  <c r="J178" i="1" s="1"/>
  <c r="I152" i="16" l="1"/>
  <c r="K178" i="1"/>
  <c r="L178" i="1" s="1"/>
  <c r="M178" i="1" s="1"/>
  <c r="N178" i="1" s="1"/>
  <c r="O178" i="1" s="1"/>
  <c r="R178" i="1" s="1"/>
  <c r="J152" i="16" l="1"/>
  <c r="K152" i="16" s="1"/>
  <c r="I179" i="1"/>
  <c r="J179" i="1" s="1"/>
  <c r="L152" i="16" l="1"/>
  <c r="M152" i="16" s="1"/>
  <c r="N152" i="16" s="1"/>
  <c r="O152" i="16" s="1"/>
  <c r="R152" i="16" s="1"/>
  <c r="K179" i="1"/>
  <c r="L179" i="1" s="1"/>
  <c r="M179" i="1" s="1"/>
  <c r="N179" i="1" s="1"/>
  <c r="O179" i="1" s="1"/>
  <c r="R179" i="1" s="1"/>
  <c r="I153" i="16" l="1"/>
  <c r="J153" i="16" s="1"/>
  <c r="K153" i="16" s="1"/>
  <c r="I180" i="1"/>
  <c r="L153" i="16" l="1"/>
  <c r="M153" i="16" s="1"/>
  <c r="N153" i="16" s="1"/>
  <c r="O153" i="16" s="1"/>
  <c r="R153" i="16" s="1"/>
  <c r="J180" i="1"/>
  <c r="K180" i="1" s="1"/>
  <c r="L180" i="1" s="1"/>
  <c r="M180" i="1" s="1"/>
  <c r="N180" i="1" s="1"/>
  <c r="O180" i="1" s="1"/>
  <c r="R180" i="1" s="1"/>
  <c r="I154" i="16" l="1"/>
  <c r="I181" i="1"/>
  <c r="J154" i="16" l="1"/>
  <c r="K154" i="16" s="1"/>
  <c r="J181" i="1"/>
  <c r="K181" i="1" s="1"/>
  <c r="L181" i="1" s="1"/>
  <c r="M181" i="1" s="1"/>
  <c r="N181" i="1" s="1"/>
  <c r="O181" i="1" s="1"/>
  <c r="R181" i="1" s="1"/>
  <c r="L154" i="16" l="1"/>
  <c r="M154" i="16" s="1"/>
  <c r="N154" i="16" s="1"/>
  <c r="O154" i="16" s="1"/>
  <c r="R154" i="16" s="1"/>
  <c r="I182" i="1"/>
  <c r="I155" i="16" l="1"/>
  <c r="J155" i="16" s="1"/>
  <c r="K155" i="16" s="1"/>
  <c r="J182" i="1"/>
  <c r="K182" i="1" s="1"/>
  <c r="L182" i="1" s="1"/>
  <c r="M182" i="1" s="1"/>
  <c r="N182" i="1" s="1"/>
  <c r="O182" i="1" s="1"/>
  <c r="R182" i="1" s="1"/>
  <c r="L155" i="16" l="1"/>
  <c r="M155" i="16" s="1"/>
  <c r="N155" i="16" s="1"/>
  <c r="O155" i="16" s="1"/>
  <c r="R155" i="16" s="1"/>
  <c r="I183" i="1"/>
  <c r="I156" i="16" l="1"/>
  <c r="J183" i="1"/>
  <c r="K183" i="1" s="1"/>
  <c r="L183" i="1" s="1"/>
  <c r="M183" i="1" s="1"/>
  <c r="N183" i="1" s="1"/>
  <c r="O183" i="1" s="1"/>
  <c r="R183" i="1" s="1"/>
  <c r="J156" i="16" l="1"/>
  <c r="K156" i="16" s="1"/>
  <c r="I184" i="1"/>
  <c r="J184" i="1" s="1"/>
  <c r="L156" i="16" l="1"/>
  <c r="M156" i="16" s="1"/>
  <c r="N156" i="16" s="1"/>
  <c r="O156" i="16" s="1"/>
  <c r="R156" i="16" s="1"/>
  <c r="K184" i="1"/>
  <c r="I157" i="16" l="1"/>
  <c r="L184" i="1"/>
  <c r="M184" i="1" s="1"/>
  <c r="N184" i="1" s="1"/>
  <c r="O184" i="1" s="1"/>
  <c r="R184" i="1" s="1"/>
  <c r="J157" i="16" l="1"/>
  <c r="K157" i="16" s="1"/>
  <c r="I185" i="1"/>
  <c r="L157" i="16" l="1"/>
  <c r="M157" i="16" s="1"/>
  <c r="N157" i="16" s="1"/>
  <c r="O157" i="16" s="1"/>
  <c r="R157" i="16" s="1"/>
  <c r="J185" i="1"/>
  <c r="K185" i="1" s="1"/>
  <c r="L185" i="1" s="1"/>
  <c r="M185" i="1" s="1"/>
  <c r="N185" i="1" s="1"/>
  <c r="O185" i="1" s="1"/>
  <c r="R185" i="1" s="1"/>
  <c r="I158" i="16" l="1"/>
  <c r="J158" i="16" s="1"/>
  <c r="K158" i="16" s="1"/>
  <c r="I186" i="1"/>
  <c r="L158" i="16" l="1"/>
  <c r="M158" i="16" s="1"/>
  <c r="N158" i="16" s="1"/>
  <c r="O158" i="16" s="1"/>
  <c r="R158" i="16" s="1"/>
  <c r="J186" i="1"/>
  <c r="K186" i="1" s="1"/>
  <c r="L186" i="1" s="1"/>
  <c r="M186" i="1" s="1"/>
  <c r="N186" i="1" s="1"/>
  <c r="O186" i="1" s="1"/>
  <c r="R186" i="1" s="1"/>
  <c r="I159" i="16" l="1"/>
  <c r="J159" i="16" s="1"/>
  <c r="K159" i="16" s="1"/>
  <c r="I187" i="1"/>
  <c r="L159" i="16" l="1"/>
  <c r="M159" i="16" s="1"/>
  <c r="N159" i="16" s="1"/>
  <c r="O159" i="16" s="1"/>
  <c r="R159" i="16" s="1"/>
  <c r="J187" i="1"/>
  <c r="K187" i="1" s="1"/>
  <c r="L187" i="1" s="1"/>
  <c r="M187" i="1" s="1"/>
  <c r="N187" i="1" s="1"/>
  <c r="O187" i="1" s="1"/>
  <c r="R187" i="1" s="1"/>
  <c r="I160" i="16" l="1"/>
  <c r="I188" i="1"/>
  <c r="J160" i="16" l="1"/>
  <c r="K160" i="16" s="1"/>
  <c r="J188" i="1"/>
  <c r="K188" i="1" s="1"/>
  <c r="L188" i="1" s="1"/>
  <c r="M188" i="1" s="1"/>
  <c r="N188" i="1" s="1"/>
  <c r="O188" i="1" s="1"/>
  <c r="R188" i="1" s="1"/>
  <c r="L160" i="16" l="1"/>
  <c r="M160" i="16" s="1"/>
  <c r="N160" i="16" s="1"/>
  <c r="O160" i="16" s="1"/>
  <c r="R160" i="16" s="1"/>
  <c r="I189" i="1"/>
  <c r="I161" i="16" l="1"/>
  <c r="J161" i="16" s="1"/>
  <c r="K161" i="16" s="1"/>
  <c r="J189" i="1"/>
  <c r="K189" i="1" s="1"/>
  <c r="L189" i="1" s="1"/>
  <c r="M189" i="1" s="1"/>
  <c r="N189" i="1" s="1"/>
  <c r="O189" i="1" s="1"/>
  <c r="R189" i="1" s="1"/>
  <c r="L161" i="16" l="1"/>
  <c r="M161" i="16" s="1"/>
  <c r="N161" i="16" s="1"/>
  <c r="O161" i="16" s="1"/>
  <c r="R161" i="16" s="1"/>
  <c r="I190" i="1"/>
  <c r="J190" i="1" s="1"/>
  <c r="I162" i="16" l="1"/>
  <c r="J162" i="16" s="1"/>
  <c r="K162" i="16" s="1"/>
  <c r="K190" i="1"/>
  <c r="L162" i="16" l="1"/>
  <c r="M162" i="16" s="1"/>
  <c r="N162" i="16" s="1"/>
  <c r="O162" i="16" s="1"/>
  <c r="R162" i="16" s="1"/>
  <c r="L190" i="1"/>
  <c r="M190" i="1" s="1"/>
  <c r="N190" i="1" s="1"/>
  <c r="O190" i="1" s="1"/>
  <c r="R190" i="1" s="1"/>
  <c r="I163" i="16" l="1"/>
  <c r="I191" i="1"/>
  <c r="J163" i="16" l="1"/>
  <c r="K163" i="16" s="1"/>
  <c r="J191" i="1"/>
  <c r="K191" i="1" s="1"/>
  <c r="L191" i="1" s="1"/>
  <c r="M191" i="1" s="1"/>
  <c r="N191" i="1" s="1"/>
  <c r="O191" i="1" s="1"/>
  <c r="R191" i="1" s="1"/>
  <c r="L163" i="16" l="1"/>
  <c r="M163" i="16" s="1"/>
  <c r="N163" i="16" s="1"/>
  <c r="O163" i="16" s="1"/>
  <c r="R163" i="16" s="1"/>
  <c r="I192" i="1"/>
  <c r="I164" i="16" l="1"/>
  <c r="J192" i="1"/>
  <c r="K192" i="1" s="1"/>
  <c r="L192" i="1" s="1"/>
  <c r="M192" i="1" s="1"/>
  <c r="N192" i="1" s="1"/>
  <c r="O192" i="1" s="1"/>
  <c r="R192" i="1" s="1"/>
  <c r="J164" i="16" l="1"/>
  <c r="K164" i="16" s="1"/>
  <c r="I193" i="1"/>
  <c r="L164" i="16" l="1"/>
  <c r="M164" i="16" s="1"/>
  <c r="N164" i="16" s="1"/>
  <c r="O164" i="16" s="1"/>
  <c r="R164" i="16" s="1"/>
  <c r="J193" i="1"/>
  <c r="K193" i="1" s="1"/>
  <c r="L193" i="1" s="1"/>
  <c r="M193" i="1" s="1"/>
  <c r="N193" i="1" s="1"/>
  <c r="O193" i="1" s="1"/>
  <c r="R193" i="1" s="1"/>
  <c r="I165" i="16" l="1"/>
  <c r="J165" i="16" s="1"/>
  <c r="K165" i="16" s="1"/>
  <c r="I194" i="1"/>
  <c r="L165" i="16" l="1"/>
  <c r="M165" i="16" s="1"/>
  <c r="N165" i="16" s="1"/>
  <c r="O165" i="16" s="1"/>
  <c r="R165" i="16" s="1"/>
  <c r="J194" i="1"/>
  <c r="K194" i="1" s="1"/>
  <c r="L194" i="1" s="1"/>
  <c r="M194" i="1" s="1"/>
  <c r="N194" i="1" s="1"/>
  <c r="O194" i="1" s="1"/>
  <c r="R194" i="1" s="1"/>
  <c r="I166" i="16" l="1"/>
  <c r="I195" i="1"/>
  <c r="J166" i="16" l="1"/>
  <c r="K166" i="16" s="1"/>
  <c r="J195" i="1"/>
  <c r="K195" i="1" s="1"/>
  <c r="L195" i="1" s="1"/>
  <c r="M195" i="1" s="1"/>
  <c r="N195" i="1" s="1"/>
  <c r="O195" i="1" s="1"/>
  <c r="R195" i="1" s="1"/>
  <c r="L166" i="16" l="1"/>
  <c r="M166" i="16" s="1"/>
  <c r="N166" i="16" s="1"/>
  <c r="O166" i="16" s="1"/>
  <c r="R166" i="16" s="1"/>
  <c r="I196" i="1"/>
  <c r="J196" i="1" s="1"/>
  <c r="I167" i="16" l="1"/>
  <c r="J167" i="16" s="1"/>
  <c r="K167" i="16" s="1"/>
  <c r="K196" i="1"/>
  <c r="L196" i="1" s="1"/>
  <c r="M196" i="1" s="1"/>
  <c r="N196" i="1" s="1"/>
  <c r="O196" i="1" s="1"/>
  <c r="R196" i="1" s="1"/>
  <c r="L167" i="16" l="1"/>
  <c r="M167" i="16" s="1"/>
  <c r="N167" i="16" s="1"/>
  <c r="O167" i="16" s="1"/>
  <c r="R167" i="16" s="1"/>
  <c r="I197" i="1"/>
  <c r="I168" i="16" l="1"/>
  <c r="J197" i="1"/>
  <c r="K197" i="1" s="1"/>
  <c r="L197" i="1" s="1"/>
  <c r="M197" i="1" s="1"/>
  <c r="N197" i="1" s="1"/>
  <c r="O197" i="1" s="1"/>
  <c r="R197" i="1" s="1"/>
  <c r="J168" i="16" l="1"/>
  <c r="K168" i="16" s="1"/>
  <c r="I198" i="1"/>
  <c r="L168" i="16" l="1"/>
  <c r="M168" i="16" s="1"/>
  <c r="N168" i="16" s="1"/>
  <c r="O168" i="16" s="1"/>
  <c r="R168" i="16" s="1"/>
  <c r="J198" i="1"/>
  <c r="K198" i="1" s="1"/>
  <c r="L198" i="1" s="1"/>
  <c r="M198" i="1" s="1"/>
  <c r="N198" i="1" s="1"/>
  <c r="O198" i="1" s="1"/>
  <c r="R198" i="1" s="1"/>
  <c r="I169" i="16" l="1"/>
  <c r="J169" i="16" s="1"/>
  <c r="K169" i="16" s="1"/>
  <c r="I199" i="1"/>
  <c r="L169" i="16" l="1"/>
  <c r="M169" i="16" s="1"/>
  <c r="N169" i="16" s="1"/>
  <c r="O169" i="16" s="1"/>
  <c r="R169" i="16" s="1"/>
  <c r="J199" i="1"/>
  <c r="K199" i="1" s="1"/>
  <c r="L199" i="1" s="1"/>
  <c r="M199" i="1" s="1"/>
  <c r="N199" i="1" s="1"/>
  <c r="O199" i="1" s="1"/>
  <c r="R199" i="1" s="1"/>
  <c r="I170" i="16" l="1"/>
  <c r="J170" i="16" s="1"/>
  <c r="K170" i="16" s="1"/>
  <c r="I200" i="1"/>
  <c r="L170" i="16" l="1"/>
  <c r="M170" i="16" s="1"/>
  <c r="N170" i="16" s="1"/>
  <c r="O170" i="16" s="1"/>
  <c r="R170" i="16" s="1"/>
  <c r="J200" i="1"/>
  <c r="K200" i="1" s="1"/>
  <c r="L200" i="1" s="1"/>
  <c r="M200" i="1" s="1"/>
  <c r="N200" i="1" s="1"/>
  <c r="O200" i="1" s="1"/>
  <c r="R200" i="1" s="1"/>
  <c r="I171" i="16" l="1"/>
  <c r="J171" i="16" s="1"/>
  <c r="K171" i="16" s="1"/>
  <c r="I201" i="1"/>
  <c r="L171" i="16" l="1"/>
  <c r="M171" i="16" s="1"/>
  <c r="N171" i="16" s="1"/>
  <c r="O171" i="16" s="1"/>
  <c r="R171" i="16" s="1"/>
  <c r="J201" i="1"/>
  <c r="K201" i="1" s="1"/>
  <c r="L201" i="1" s="1"/>
  <c r="M201" i="1" s="1"/>
  <c r="N201" i="1" s="1"/>
  <c r="O201" i="1" s="1"/>
  <c r="R201" i="1" s="1"/>
  <c r="I172" i="16" l="1"/>
  <c r="I202" i="1"/>
  <c r="J172" i="16" l="1"/>
  <c r="K172" i="16" s="1"/>
  <c r="J202" i="1"/>
  <c r="K202" i="1" s="1"/>
  <c r="L202" i="1" s="1"/>
  <c r="M202" i="1" s="1"/>
  <c r="N202" i="1" s="1"/>
  <c r="O202" i="1" s="1"/>
  <c r="R202" i="1" s="1"/>
  <c r="L172" i="16" l="1"/>
  <c r="M172" i="16" s="1"/>
  <c r="N172" i="16" s="1"/>
  <c r="O172" i="16" s="1"/>
  <c r="R172" i="16" s="1"/>
  <c r="I203" i="1"/>
  <c r="I173" i="16" l="1"/>
  <c r="J173" i="16" s="1"/>
  <c r="K173" i="16" s="1"/>
  <c r="J203" i="1"/>
  <c r="K203" i="1" s="1"/>
  <c r="L203" i="1" s="1"/>
  <c r="M203" i="1" s="1"/>
  <c r="N203" i="1" s="1"/>
  <c r="O203" i="1" s="1"/>
  <c r="R203" i="1" s="1"/>
  <c r="L173" i="16" l="1"/>
  <c r="M173" i="16" s="1"/>
  <c r="N173" i="16" s="1"/>
  <c r="O173" i="16" s="1"/>
  <c r="R173" i="16" s="1"/>
  <c r="I204" i="1"/>
  <c r="I174" i="16" l="1"/>
  <c r="J174" i="16" s="1"/>
  <c r="K174" i="16" s="1"/>
  <c r="J204" i="1"/>
  <c r="K204" i="1" s="1"/>
  <c r="L204" i="1" s="1"/>
  <c r="M204" i="1" s="1"/>
  <c r="N204" i="1" s="1"/>
  <c r="O204" i="1" s="1"/>
  <c r="R204" i="1" s="1"/>
  <c r="L174" i="16" l="1"/>
  <c r="M174" i="16" s="1"/>
  <c r="N174" i="16" s="1"/>
  <c r="O174" i="16" s="1"/>
  <c r="R174" i="16" s="1"/>
  <c r="I205" i="1"/>
  <c r="I175" i="16" l="1"/>
  <c r="J205" i="1"/>
  <c r="K205" i="1" s="1"/>
  <c r="L205" i="1" s="1"/>
  <c r="M205" i="1" s="1"/>
  <c r="N205" i="1" s="1"/>
  <c r="O205" i="1" s="1"/>
  <c r="R205" i="1" s="1"/>
  <c r="J175" i="16" l="1"/>
  <c r="K175" i="16" s="1"/>
  <c r="I206" i="1"/>
  <c r="L175" i="16" l="1"/>
  <c r="M175" i="16" s="1"/>
  <c r="N175" i="16" s="1"/>
  <c r="O175" i="16" s="1"/>
  <c r="R175" i="16" s="1"/>
  <c r="J206" i="1"/>
  <c r="K206" i="1" s="1"/>
  <c r="L206" i="1" s="1"/>
  <c r="M206" i="1" s="1"/>
  <c r="N206" i="1" s="1"/>
  <c r="O206" i="1" s="1"/>
  <c r="R206" i="1" s="1"/>
  <c r="I176" i="16" l="1"/>
  <c r="J176" i="16" s="1"/>
  <c r="K176" i="16" s="1"/>
  <c r="I207" i="1"/>
  <c r="L176" i="16" l="1"/>
  <c r="M176" i="16" s="1"/>
  <c r="N176" i="16" s="1"/>
  <c r="O176" i="16" s="1"/>
  <c r="R176" i="16" s="1"/>
  <c r="J207" i="1"/>
  <c r="K207" i="1" s="1"/>
  <c r="L207" i="1" s="1"/>
  <c r="M207" i="1" s="1"/>
  <c r="N207" i="1" s="1"/>
  <c r="O207" i="1" s="1"/>
  <c r="R207" i="1" s="1"/>
  <c r="I177" i="16" l="1"/>
  <c r="I208" i="1"/>
  <c r="J177" i="16" l="1"/>
  <c r="K177" i="16" s="1"/>
  <c r="J208" i="1"/>
  <c r="K208" i="1" s="1"/>
  <c r="L208" i="1" s="1"/>
  <c r="M208" i="1" s="1"/>
  <c r="N208" i="1" s="1"/>
  <c r="O208" i="1" s="1"/>
  <c r="R208" i="1" s="1"/>
  <c r="L177" i="16" l="1"/>
  <c r="M177" i="16" s="1"/>
  <c r="N177" i="16" s="1"/>
  <c r="O177" i="16" s="1"/>
  <c r="R177" i="16" s="1"/>
  <c r="I209" i="1"/>
  <c r="I178" i="16" l="1"/>
  <c r="J178" i="16" s="1"/>
  <c r="J209" i="1"/>
  <c r="K209" i="1" s="1"/>
  <c r="L209" i="1" s="1"/>
  <c r="M209" i="1" s="1"/>
  <c r="N209" i="1" s="1"/>
  <c r="O209" i="1" s="1"/>
  <c r="R209" i="1" s="1"/>
  <c r="K178" i="16" l="1"/>
  <c r="L178" i="16" s="1"/>
  <c r="I210" i="1"/>
  <c r="J210" i="1" s="1"/>
  <c r="M178" i="16" l="1"/>
  <c r="N178" i="16" s="1"/>
  <c r="O178" i="16" s="1"/>
  <c r="R178" i="16" s="1"/>
  <c r="I179" i="16"/>
  <c r="J179" i="16" s="1"/>
  <c r="K179" i="16" s="1"/>
  <c r="K210" i="1"/>
  <c r="L179" i="16" l="1"/>
  <c r="M179" i="16" s="1"/>
  <c r="N179" i="16" s="1"/>
  <c r="O179" i="16" s="1"/>
  <c r="R179" i="16" s="1"/>
  <c r="L210" i="1"/>
  <c r="M210" i="1" s="1"/>
  <c r="N210" i="1" s="1"/>
  <c r="O210" i="1" s="1"/>
  <c r="R210" i="1" s="1"/>
  <c r="I180" i="16" l="1"/>
  <c r="J180" i="16" s="1"/>
  <c r="K180" i="16" s="1"/>
  <c r="I211" i="1"/>
  <c r="L180" i="16" l="1"/>
  <c r="M180" i="16" s="1"/>
  <c r="N180" i="16" s="1"/>
  <c r="O180" i="16" s="1"/>
  <c r="R180" i="16" s="1"/>
  <c r="J211" i="1"/>
  <c r="K211" i="1" s="1"/>
  <c r="L211" i="1" s="1"/>
  <c r="M211" i="1" s="1"/>
  <c r="N211" i="1" s="1"/>
  <c r="O211" i="1" s="1"/>
  <c r="R211" i="1" s="1"/>
  <c r="I181" i="16" l="1"/>
  <c r="J181" i="16" s="1"/>
  <c r="K181" i="16" s="1"/>
  <c r="I212" i="1"/>
  <c r="L181" i="16" l="1"/>
  <c r="M181" i="16" s="1"/>
  <c r="N181" i="16" s="1"/>
  <c r="O181" i="16" s="1"/>
  <c r="R181" i="16" s="1"/>
  <c r="J212" i="1"/>
  <c r="K212" i="1" s="1"/>
  <c r="L212" i="1" s="1"/>
  <c r="M212" i="1" s="1"/>
  <c r="N212" i="1" s="1"/>
  <c r="O212" i="1" s="1"/>
  <c r="R212" i="1" s="1"/>
  <c r="I182" i="16" l="1"/>
  <c r="I213" i="1"/>
  <c r="J182" i="16" l="1"/>
  <c r="K182" i="16" s="1"/>
  <c r="J213" i="1"/>
  <c r="K213" i="1" s="1"/>
  <c r="L213" i="1" s="1"/>
  <c r="M213" i="1" s="1"/>
  <c r="N213" i="1" s="1"/>
  <c r="O213" i="1" s="1"/>
  <c r="R213" i="1" s="1"/>
  <c r="L182" i="16" l="1"/>
  <c r="M182" i="16" s="1"/>
  <c r="N182" i="16" s="1"/>
  <c r="O182" i="16" s="1"/>
  <c r="R182" i="16" s="1"/>
  <c r="I214" i="1"/>
  <c r="I183" i="16" l="1"/>
  <c r="J214" i="1"/>
  <c r="K214" i="1" s="1"/>
  <c r="L214" i="1" s="1"/>
  <c r="M214" i="1" s="1"/>
  <c r="N214" i="1" s="1"/>
  <c r="O214" i="1" s="1"/>
  <c r="R214" i="1" s="1"/>
  <c r="J183" i="16" l="1"/>
  <c r="K183" i="16" s="1"/>
  <c r="I215" i="1"/>
  <c r="L183" i="16" l="1"/>
  <c r="M183" i="16" s="1"/>
  <c r="N183" i="16" s="1"/>
  <c r="O183" i="16" s="1"/>
  <c r="R183" i="16" s="1"/>
  <c r="J215" i="1"/>
  <c r="K215" i="1" s="1"/>
  <c r="L215" i="1" s="1"/>
  <c r="M215" i="1" s="1"/>
  <c r="N215" i="1" s="1"/>
  <c r="O215" i="1" s="1"/>
  <c r="R215" i="1" s="1"/>
  <c r="I184" i="16" l="1"/>
  <c r="I216" i="1"/>
  <c r="J184" i="16" l="1"/>
  <c r="K184" i="16" s="1"/>
  <c r="J216" i="1"/>
  <c r="K216" i="1" s="1"/>
  <c r="L216" i="1" s="1"/>
  <c r="M216" i="1" s="1"/>
  <c r="N216" i="1" s="1"/>
  <c r="O216" i="1" s="1"/>
  <c r="R216" i="1" s="1"/>
  <c r="L184" i="16" l="1"/>
  <c r="M184" i="16" s="1"/>
  <c r="N184" i="16" s="1"/>
  <c r="O184" i="16" s="1"/>
  <c r="R184" i="16" s="1"/>
  <c r="I217" i="1"/>
  <c r="I185" i="16" l="1"/>
  <c r="J185" i="16" s="1"/>
  <c r="K185" i="16" s="1"/>
  <c r="J217" i="1"/>
  <c r="K217" i="1" s="1"/>
  <c r="L217" i="1" s="1"/>
  <c r="M217" i="1" s="1"/>
  <c r="N217" i="1" s="1"/>
  <c r="O217" i="1" s="1"/>
  <c r="R217" i="1" s="1"/>
  <c r="L185" i="16" l="1"/>
  <c r="M185" i="16" s="1"/>
  <c r="N185" i="16" s="1"/>
  <c r="O185" i="16" s="1"/>
  <c r="R185" i="16" s="1"/>
  <c r="I218" i="1"/>
  <c r="I186" i="16" l="1"/>
  <c r="J186" i="16" s="1"/>
  <c r="K186" i="16" s="1"/>
  <c r="J218" i="1"/>
  <c r="K218" i="1" s="1"/>
  <c r="L218" i="1" s="1"/>
  <c r="M218" i="1" s="1"/>
  <c r="N218" i="1" s="1"/>
  <c r="O218" i="1" s="1"/>
  <c r="R218" i="1" s="1"/>
  <c r="L186" i="16" l="1"/>
  <c r="M186" i="16" s="1"/>
  <c r="N186" i="16" s="1"/>
  <c r="O186" i="16" s="1"/>
  <c r="R186" i="16" s="1"/>
  <c r="I219" i="1"/>
  <c r="I187" i="16" l="1"/>
  <c r="J219" i="1"/>
  <c r="K219" i="1" s="1"/>
  <c r="L219" i="1" s="1"/>
  <c r="M219" i="1" s="1"/>
  <c r="N219" i="1" s="1"/>
  <c r="O219" i="1" s="1"/>
  <c r="R219" i="1" s="1"/>
  <c r="J187" i="16" l="1"/>
  <c r="K187" i="16" s="1"/>
  <c r="I220" i="1"/>
  <c r="L187" i="16" l="1"/>
  <c r="M187" i="16" s="1"/>
  <c r="N187" i="16" s="1"/>
  <c r="O187" i="16" s="1"/>
  <c r="R187" i="16" s="1"/>
  <c r="J220" i="1"/>
  <c r="K220" i="1" s="1"/>
  <c r="L220" i="1" s="1"/>
  <c r="M220" i="1" s="1"/>
  <c r="N220" i="1" s="1"/>
  <c r="O220" i="1" s="1"/>
  <c r="R220" i="1" s="1"/>
  <c r="I188" i="16" l="1"/>
  <c r="I221" i="1"/>
  <c r="J188" i="16" l="1"/>
  <c r="K188" i="16" s="1"/>
  <c r="J221" i="1"/>
  <c r="K221" i="1" s="1"/>
  <c r="L221" i="1" s="1"/>
  <c r="M221" i="1" s="1"/>
  <c r="N221" i="1" s="1"/>
  <c r="O221" i="1" s="1"/>
  <c r="R221" i="1" s="1"/>
  <c r="L188" i="16" l="1"/>
  <c r="M188" i="16" s="1"/>
  <c r="N188" i="16" s="1"/>
  <c r="O188" i="16" s="1"/>
  <c r="R188" i="16" s="1"/>
  <c r="I222" i="1"/>
  <c r="J222" i="1" s="1"/>
  <c r="I189" i="16" l="1"/>
  <c r="J189" i="16" s="1"/>
  <c r="K189" i="16" s="1"/>
  <c r="K222" i="1"/>
  <c r="L189" i="16" l="1"/>
  <c r="M189" i="16" s="1"/>
  <c r="N189" i="16" s="1"/>
  <c r="O189" i="16" s="1"/>
  <c r="R189" i="16" s="1"/>
  <c r="L222" i="1"/>
  <c r="M222" i="1" s="1"/>
  <c r="N222" i="1" s="1"/>
  <c r="O222" i="1" s="1"/>
  <c r="R222" i="1" s="1"/>
  <c r="I190" i="16" l="1"/>
  <c r="J190" i="16" s="1"/>
  <c r="K190" i="16" s="1"/>
  <c r="I223" i="1"/>
  <c r="J223" i="1" s="1"/>
  <c r="L190" i="16" l="1"/>
  <c r="M190" i="16" s="1"/>
  <c r="N190" i="16" s="1"/>
  <c r="O190" i="16" s="1"/>
  <c r="R190" i="16" s="1"/>
  <c r="K223" i="1"/>
  <c r="L223" i="1" s="1"/>
  <c r="M223" i="1" s="1"/>
  <c r="N223" i="1" s="1"/>
  <c r="O223" i="1" s="1"/>
  <c r="R223" i="1" s="1"/>
  <c r="I191" i="16" l="1"/>
  <c r="J191" i="16" s="1"/>
  <c r="K191" i="16" s="1"/>
  <c r="I224" i="1"/>
  <c r="L191" i="16" l="1"/>
  <c r="M191" i="16" s="1"/>
  <c r="N191" i="16" s="1"/>
  <c r="O191" i="16" s="1"/>
  <c r="R191" i="16" s="1"/>
  <c r="J224" i="1"/>
  <c r="K224" i="1" s="1"/>
  <c r="L224" i="1" s="1"/>
  <c r="M224" i="1" s="1"/>
  <c r="N224" i="1" s="1"/>
  <c r="O224" i="1" s="1"/>
  <c r="R224" i="1" s="1"/>
  <c r="I192" i="16" l="1"/>
  <c r="J192" i="16" s="1"/>
  <c r="K192" i="16" s="1"/>
  <c r="I225" i="1"/>
  <c r="L192" i="16" l="1"/>
  <c r="M192" i="16" s="1"/>
  <c r="N192" i="16" s="1"/>
  <c r="O192" i="16" s="1"/>
  <c r="R192" i="16" s="1"/>
  <c r="J225" i="1"/>
  <c r="K225" i="1" s="1"/>
  <c r="L225" i="1" s="1"/>
  <c r="M225" i="1" s="1"/>
  <c r="N225" i="1" s="1"/>
  <c r="O225" i="1" s="1"/>
  <c r="R225" i="1" s="1"/>
  <c r="I193" i="16" l="1"/>
  <c r="J193" i="16" s="1"/>
  <c r="K193" i="16" s="1"/>
  <c r="I226" i="1"/>
  <c r="L193" i="16" l="1"/>
  <c r="M193" i="16" s="1"/>
  <c r="N193" i="16" s="1"/>
  <c r="O193" i="16" s="1"/>
  <c r="R193" i="16" s="1"/>
  <c r="J226" i="1"/>
  <c r="K226" i="1" s="1"/>
  <c r="L226" i="1" s="1"/>
  <c r="M226" i="1" s="1"/>
  <c r="N226" i="1" s="1"/>
  <c r="O226" i="1" s="1"/>
  <c r="R226" i="1" s="1"/>
  <c r="I194" i="16" l="1"/>
  <c r="J194" i="16" s="1"/>
  <c r="K194" i="16" s="1"/>
  <c r="I227" i="1"/>
  <c r="L194" i="16" l="1"/>
  <c r="M194" i="16" s="1"/>
  <c r="N194" i="16" s="1"/>
  <c r="O194" i="16" s="1"/>
  <c r="R194" i="16" s="1"/>
  <c r="J227" i="1"/>
  <c r="K227" i="1" s="1"/>
  <c r="L227" i="1" s="1"/>
  <c r="M227" i="1" s="1"/>
  <c r="N227" i="1" s="1"/>
  <c r="O227" i="1" s="1"/>
  <c r="R227" i="1" s="1"/>
  <c r="I195" i="16" l="1"/>
  <c r="J195" i="16" s="1"/>
  <c r="K195" i="16" s="1"/>
  <c r="I228" i="1"/>
  <c r="L195" i="16" l="1"/>
  <c r="M195" i="16" s="1"/>
  <c r="N195" i="16" s="1"/>
  <c r="O195" i="16" s="1"/>
  <c r="R195" i="16" s="1"/>
  <c r="J228" i="1"/>
  <c r="K228" i="1" s="1"/>
  <c r="L228" i="1" s="1"/>
  <c r="M228" i="1" s="1"/>
  <c r="N228" i="1" s="1"/>
  <c r="O228" i="1" s="1"/>
  <c r="R228" i="1" s="1"/>
  <c r="I196" i="16" l="1"/>
  <c r="J196" i="16" s="1"/>
  <c r="K196" i="16" s="1"/>
  <c r="I229" i="1"/>
  <c r="L196" i="16" l="1"/>
  <c r="M196" i="16" s="1"/>
  <c r="N196" i="16" s="1"/>
  <c r="O196" i="16" s="1"/>
  <c r="R196" i="16" s="1"/>
  <c r="J229" i="1"/>
  <c r="K229" i="1" s="1"/>
  <c r="L229" i="1" s="1"/>
  <c r="M229" i="1" s="1"/>
  <c r="N229" i="1" s="1"/>
  <c r="O229" i="1" s="1"/>
  <c r="R229" i="1" s="1"/>
  <c r="I197" i="16" l="1"/>
  <c r="J197" i="16" s="1"/>
  <c r="K197" i="16" s="1"/>
  <c r="I230" i="1"/>
  <c r="L197" i="16" l="1"/>
  <c r="M197" i="16" s="1"/>
  <c r="N197" i="16" s="1"/>
  <c r="O197" i="16" s="1"/>
  <c r="R197" i="16" s="1"/>
  <c r="J230" i="1"/>
  <c r="K230" i="1" s="1"/>
  <c r="L230" i="1" s="1"/>
  <c r="M230" i="1" s="1"/>
  <c r="N230" i="1" s="1"/>
  <c r="O230" i="1" s="1"/>
  <c r="R230" i="1" s="1"/>
  <c r="I198" i="16" l="1"/>
  <c r="J198" i="16" s="1"/>
  <c r="K198" i="16" s="1"/>
  <c r="I231" i="1"/>
  <c r="L198" i="16" l="1"/>
  <c r="M198" i="16" s="1"/>
  <c r="N198" i="16" s="1"/>
  <c r="O198" i="16" s="1"/>
  <c r="R198" i="16" s="1"/>
  <c r="J231" i="1"/>
  <c r="K231" i="1" s="1"/>
  <c r="L231" i="1" s="1"/>
  <c r="M231" i="1" s="1"/>
  <c r="N231" i="1" s="1"/>
  <c r="O231" i="1" s="1"/>
  <c r="R231" i="1" s="1"/>
  <c r="I199" i="16" l="1"/>
  <c r="J199" i="16" s="1"/>
  <c r="K199" i="16" s="1"/>
  <c r="I232" i="1"/>
  <c r="L199" i="16" l="1"/>
  <c r="M199" i="16" s="1"/>
  <c r="N199" i="16" s="1"/>
  <c r="O199" i="16" s="1"/>
  <c r="R199" i="16" s="1"/>
  <c r="J232" i="1"/>
  <c r="K232" i="1" s="1"/>
  <c r="L232" i="1" s="1"/>
  <c r="M232" i="1" s="1"/>
  <c r="N232" i="1" s="1"/>
  <c r="O232" i="1" s="1"/>
  <c r="R232" i="1" s="1"/>
  <c r="I200" i="16" l="1"/>
  <c r="J200" i="16" s="1"/>
  <c r="K200" i="16" s="1"/>
  <c r="I233" i="1"/>
  <c r="L200" i="16" l="1"/>
  <c r="M200" i="16" s="1"/>
  <c r="N200" i="16" s="1"/>
  <c r="O200" i="16" s="1"/>
  <c r="R200" i="16" s="1"/>
  <c r="J233" i="1"/>
  <c r="K233" i="1" s="1"/>
  <c r="L233" i="1" s="1"/>
  <c r="M233" i="1" s="1"/>
  <c r="N233" i="1" s="1"/>
  <c r="O233" i="1" s="1"/>
  <c r="R233" i="1" s="1"/>
  <c r="I201" i="16" l="1"/>
  <c r="J201" i="16" s="1"/>
  <c r="I234" i="1"/>
  <c r="K201" i="16" l="1"/>
  <c r="L201" i="16" s="1"/>
  <c r="M201" i="16" s="1"/>
  <c r="N201" i="16" s="1"/>
  <c r="O201" i="16" s="1"/>
  <c r="R201" i="16" s="1"/>
  <c r="J234" i="1"/>
  <c r="K234" i="1" s="1"/>
  <c r="L234" i="1" s="1"/>
  <c r="M234" i="1" s="1"/>
  <c r="N234" i="1" s="1"/>
  <c r="O234" i="1" s="1"/>
  <c r="R234" i="1" s="1"/>
  <c r="I202" i="16" l="1"/>
  <c r="J202" i="16" s="1"/>
  <c r="K202" i="16" s="1"/>
  <c r="I235" i="1"/>
  <c r="L202" i="16" l="1"/>
  <c r="M202" i="16" s="1"/>
  <c r="N202" i="16" s="1"/>
  <c r="O202" i="16" s="1"/>
  <c r="R202" i="16" s="1"/>
  <c r="J235" i="1"/>
  <c r="K235" i="1" s="1"/>
  <c r="L235" i="1" s="1"/>
  <c r="M235" i="1" s="1"/>
  <c r="N235" i="1" s="1"/>
  <c r="O235" i="1" s="1"/>
  <c r="R235" i="1" s="1"/>
  <c r="I203" i="16" l="1"/>
  <c r="J203" i="16" s="1"/>
  <c r="K203" i="16" s="1"/>
  <c r="I236" i="1"/>
  <c r="L203" i="16" l="1"/>
  <c r="M203" i="16" s="1"/>
  <c r="N203" i="16" s="1"/>
  <c r="O203" i="16" s="1"/>
  <c r="R203" i="16" s="1"/>
  <c r="J236" i="1"/>
  <c r="K236" i="1" s="1"/>
  <c r="L236" i="1" s="1"/>
  <c r="M236" i="1" s="1"/>
  <c r="N236" i="1" s="1"/>
  <c r="O236" i="1" s="1"/>
  <c r="R236" i="1" s="1"/>
  <c r="I204" i="16" l="1"/>
  <c r="J204" i="16" s="1"/>
  <c r="K204" i="16" s="1"/>
  <c r="I237" i="1"/>
  <c r="L204" i="16" l="1"/>
  <c r="M204" i="16" s="1"/>
  <c r="N204" i="16" s="1"/>
  <c r="O204" i="16" s="1"/>
  <c r="R204" i="16" s="1"/>
  <c r="J237" i="1"/>
  <c r="K237" i="1" s="1"/>
  <c r="L237" i="1" s="1"/>
  <c r="M237" i="1" s="1"/>
  <c r="N237" i="1" s="1"/>
  <c r="O237" i="1" s="1"/>
  <c r="R237" i="1" s="1"/>
  <c r="I205" i="16" l="1"/>
  <c r="J205" i="16" s="1"/>
  <c r="K205" i="16" s="1"/>
  <c r="I238" i="1"/>
  <c r="L205" i="16" l="1"/>
  <c r="M205" i="16" s="1"/>
  <c r="N205" i="16" s="1"/>
  <c r="O205" i="16" s="1"/>
  <c r="R205" i="16" s="1"/>
  <c r="J238" i="1"/>
  <c r="K238" i="1" s="1"/>
  <c r="L238" i="1" s="1"/>
  <c r="M238" i="1" s="1"/>
  <c r="N238" i="1" s="1"/>
  <c r="O238" i="1" s="1"/>
  <c r="R238" i="1" s="1"/>
  <c r="I206" i="16" l="1"/>
  <c r="J206" i="16" s="1"/>
  <c r="K206" i="16" s="1"/>
  <c r="I239" i="1"/>
  <c r="L206" i="16" l="1"/>
  <c r="M206" i="16" s="1"/>
  <c r="N206" i="16" s="1"/>
  <c r="O206" i="16" s="1"/>
  <c r="R206" i="16" s="1"/>
  <c r="J239" i="1"/>
  <c r="K239" i="1" s="1"/>
  <c r="L239" i="1" s="1"/>
  <c r="M239" i="1" s="1"/>
  <c r="N239" i="1" s="1"/>
  <c r="O239" i="1" s="1"/>
  <c r="R239" i="1" s="1"/>
  <c r="I207" i="16" l="1"/>
  <c r="J207" i="16" s="1"/>
  <c r="K207" i="16" s="1"/>
  <c r="I240" i="1"/>
  <c r="L207" i="16" l="1"/>
  <c r="M207" i="16" s="1"/>
  <c r="N207" i="16" s="1"/>
  <c r="O207" i="16" s="1"/>
  <c r="R207" i="16" s="1"/>
  <c r="J240" i="1"/>
  <c r="K240" i="1" s="1"/>
  <c r="L240" i="1" s="1"/>
  <c r="M240" i="1" s="1"/>
  <c r="N240" i="1" s="1"/>
  <c r="O240" i="1" s="1"/>
  <c r="R240" i="1" s="1"/>
  <c r="I208" i="16" l="1"/>
  <c r="I241" i="1"/>
  <c r="J208" i="16" l="1"/>
  <c r="K208" i="16" s="1"/>
  <c r="J241" i="1"/>
  <c r="K241" i="1" s="1"/>
  <c r="L241" i="1" s="1"/>
  <c r="M241" i="1" s="1"/>
  <c r="N241" i="1" s="1"/>
  <c r="O241" i="1" s="1"/>
  <c r="R241" i="1" s="1"/>
  <c r="L208" i="16" l="1"/>
  <c r="M208" i="16" s="1"/>
  <c r="N208" i="16" s="1"/>
  <c r="O208" i="16" s="1"/>
  <c r="R208" i="16" s="1"/>
  <c r="I242" i="1"/>
  <c r="I209" i="16" l="1"/>
  <c r="J209" i="16" s="1"/>
  <c r="K209" i="16" s="1"/>
  <c r="J242" i="1"/>
  <c r="K242" i="1" s="1"/>
  <c r="L242" i="1" s="1"/>
  <c r="M242" i="1" s="1"/>
  <c r="N242" i="1" s="1"/>
  <c r="O242" i="1" s="1"/>
  <c r="R242" i="1" s="1"/>
  <c r="L209" i="16" l="1"/>
  <c r="M209" i="16" s="1"/>
  <c r="N209" i="16" s="1"/>
  <c r="O209" i="16" s="1"/>
  <c r="R209" i="16" s="1"/>
  <c r="I243" i="1"/>
  <c r="I210" i="16" l="1"/>
  <c r="J210" i="16" s="1"/>
  <c r="K210" i="16" s="1"/>
  <c r="J243" i="1"/>
  <c r="K243" i="1" s="1"/>
  <c r="L243" i="1" s="1"/>
  <c r="M243" i="1" s="1"/>
  <c r="N243" i="1" s="1"/>
  <c r="O243" i="1" s="1"/>
  <c r="R243" i="1" s="1"/>
  <c r="L210" i="16" l="1"/>
  <c r="M210" i="16" s="1"/>
  <c r="N210" i="16" s="1"/>
  <c r="O210" i="16" s="1"/>
  <c r="R210" i="16" s="1"/>
  <c r="I244" i="1"/>
  <c r="J244" i="1" s="1"/>
  <c r="I211" i="16" l="1"/>
  <c r="J211" i="16" s="1"/>
  <c r="K211" i="16" s="1"/>
  <c r="K244" i="1"/>
  <c r="L244" i="1" s="1"/>
  <c r="L211" i="16" l="1"/>
  <c r="M211" i="16" s="1"/>
  <c r="N211" i="16" s="1"/>
  <c r="O211" i="16" s="1"/>
  <c r="R211" i="16" s="1"/>
  <c r="M244" i="1"/>
  <c r="N244" i="1" s="1"/>
  <c r="O244" i="1" s="1"/>
  <c r="R244" i="1" s="1"/>
  <c r="I245" i="1"/>
  <c r="I212" i="16" l="1"/>
  <c r="J212" i="16" s="1"/>
  <c r="K212" i="16" s="1"/>
  <c r="J245" i="1"/>
  <c r="K245" i="1" s="1"/>
  <c r="L245" i="1" s="1"/>
  <c r="M245" i="1" s="1"/>
  <c r="N245" i="1" s="1"/>
  <c r="O245" i="1" s="1"/>
  <c r="R245" i="1" s="1"/>
  <c r="L212" i="16" l="1"/>
  <c r="M212" i="16" s="1"/>
  <c r="N212" i="16" s="1"/>
  <c r="O212" i="16" s="1"/>
  <c r="R212" i="16" s="1"/>
  <c r="I246" i="1"/>
  <c r="I213" i="16" l="1"/>
  <c r="J246" i="1"/>
  <c r="K246" i="1" s="1"/>
  <c r="L246" i="1" s="1"/>
  <c r="M246" i="1" s="1"/>
  <c r="N246" i="1" s="1"/>
  <c r="O246" i="1" s="1"/>
  <c r="R246" i="1" s="1"/>
  <c r="J213" i="16" l="1"/>
  <c r="K213" i="16" s="1"/>
  <c r="I247" i="1"/>
  <c r="L213" i="16" l="1"/>
  <c r="M213" i="16" s="1"/>
  <c r="N213" i="16" s="1"/>
  <c r="O213" i="16" s="1"/>
  <c r="R213" i="16" s="1"/>
  <c r="J247" i="1"/>
  <c r="K247" i="1" s="1"/>
  <c r="L247" i="1" s="1"/>
  <c r="M247" i="1" s="1"/>
  <c r="N247" i="1" s="1"/>
  <c r="O247" i="1" s="1"/>
  <c r="R247" i="1" s="1"/>
  <c r="I214" i="16" l="1"/>
  <c r="J214" i="16" s="1"/>
  <c r="K214" i="16" s="1"/>
  <c r="I248" i="1"/>
  <c r="L214" i="16" l="1"/>
  <c r="M214" i="16" s="1"/>
  <c r="N214" i="16" s="1"/>
  <c r="O214" i="16" s="1"/>
  <c r="R214" i="16" s="1"/>
  <c r="J248" i="1"/>
  <c r="K248" i="1" s="1"/>
  <c r="L248" i="1" s="1"/>
  <c r="M248" i="1" s="1"/>
  <c r="N248" i="1" s="1"/>
  <c r="O248" i="1" s="1"/>
  <c r="R248" i="1" s="1"/>
  <c r="I215" i="16" l="1"/>
  <c r="J215" i="16" s="1"/>
  <c r="K215" i="16" s="1"/>
  <c r="I249" i="1"/>
  <c r="L215" i="16" l="1"/>
  <c r="M215" i="16" s="1"/>
  <c r="N215" i="16" s="1"/>
  <c r="O215" i="16" s="1"/>
  <c r="R215" i="16" s="1"/>
  <c r="J249" i="1"/>
  <c r="K249" i="1" s="1"/>
  <c r="L249" i="1" s="1"/>
  <c r="M249" i="1" s="1"/>
  <c r="N249" i="1" s="1"/>
  <c r="O249" i="1" s="1"/>
  <c r="R249" i="1" s="1"/>
  <c r="I216" i="16" l="1"/>
  <c r="J216" i="16" s="1"/>
  <c r="K216" i="16" s="1"/>
  <c r="I250" i="1"/>
  <c r="J250" i="1" s="1"/>
  <c r="L216" i="16" l="1"/>
  <c r="M216" i="16" s="1"/>
  <c r="N216" i="16" s="1"/>
  <c r="O216" i="16" s="1"/>
  <c r="R216" i="16" s="1"/>
  <c r="K250" i="1"/>
  <c r="I217" i="16" l="1"/>
  <c r="J217" i="16" s="1"/>
  <c r="K217" i="16" s="1"/>
  <c r="L250" i="1"/>
  <c r="M250" i="1" s="1"/>
  <c r="N250" i="1" s="1"/>
  <c r="O250" i="1" s="1"/>
  <c r="R250" i="1" s="1"/>
  <c r="L217" i="16" l="1"/>
  <c r="M217" i="16" s="1"/>
  <c r="N217" i="16" s="1"/>
  <c r="O217" i="16" s="1"/>
  <c r="R217" i="16" s="1"/>
  <c r="I251" i="1"/>
  <c r="J251" i="1" s="1"/>
  <c r="I218" i="16" l="1"/>
  <c r="J218" i="16" s="1"/>
  <c r="K218" i="16" s="1"/>
  <c r="K251" i="1"/>
  <c r="L251" i="1" s="1"/>
  <c r="L218" i="16" l="1"/>
  <c r="M218" i="16" s="1"/>
  <c r="N218" i="16" s="1"/>
  <c r="O218" i="16" s="1"/>
  <c r="R218" i="16" s="1"/>
  <c r="M251" i="1"/>
  <c r="N251" i="1" s="1"/>
  <c r="O251" i="1" s="1"/>
  <c r="R251" i="1" s="1"/>
  <c r="I252" i="1"/>
  <c r="I219" i="16" l="1"/>
  <c r="J219" i="16" s="1"/>
  <c r="K219" i="16" s="1"/>
  <c r="J252" i="1"/>
  <c r="K252" i="1" s="1"/>
  <c r="L252" i="1" s="1"/>
  <c r="M252" i="1" s="1"/>
  <c r="N252" i="1" s="1"/>
  <c r="O252" i="1" s="1"/>
  <c r="R252" i="1" s="1"/>
  <c r="L219" i="16" l="1"/>
  <c r="M219" i="16" s="1"/>
  <c r="N219" i="16" s="1"/>
  <c r="O219" i="16" s="1"/>
  <c r="R219" i="16" s="1"/>
  <c r="I253" i="1"/>
  <c r="J253" i="1" s="1"/>
  <c r="I220" i="16" l="1"/>
  <c r="K253" i="1"/>
  <c r="J220" i="16" l="1"/>
  <c r="K220" i="16" s="1"/>
  <c r="L253" i="1"/>
  <c r="M253" i="1" s="1"/>
  <c r="N253" i="1" s="1"/>
  <c r="O253" i="1" s="1"/>
  <c r="R253" i="1" s="1"/>
  <c r="L220" i="16" l="1"/>
  <c r="M220" i="16" s="1"/>
  <c r="N220" i="16" s="1"/>
  <c r="O220" i="16" s="1"/>
  <c r="R220" i="16" s="1"/>
  <c r="I254" i="1"/>
  <c r="I221" i="16" l="1"/>
  <c r="J254" i="1"/>
  <c r="K254" i="1" s="1"/>
  <c r="L254" i="1" s="1"/>
  <c r="M254" i="1" s="1"/>
  <c r="N254" i="1" s="1"/>
  <c r="O254" i="1" s="1"/>
  <c r="R254" i="1" s="1"/>
  <c r="J221" i="16" l="1"/>
  <c r="K221" i="16" s="1"/>
  <c r="I255" i="1"/>
  <c r="L221" i="16" l="1"/>
  <c r="M221" i="16" s="1"/>
  <c r="N221" i="16" s="1"/>
  <c r="O221" i="16" s="1"/>
  <c r="R221" i="16" s="1"/>
  <c r="J255" i="1"/>
  <c r="K255" i="1" s="1"/>
  <c r="L255" i="1" s="1"/>
  <c r="M255" i="1" s="1"/>
  <c r="N255" i="1" s="1"/>
  <c r="O255" i="1" s="1"/>
  <c r="R255" i="1" s="1"/>
  <c r="I222" i="16" l="1"/>
  <c r="J222" i="16" s="1"/>
  <c r="K222" i="16" s="1"/>
  <c r="I256" i="1"/>
  <c r="J256" i="1" s="1"/>
  <c r="L222" i="16" l="1"/>
  <c r="M222" i="16" s="1"/>
  <c r="N222" i="16" s="1"/>
  <c r="O222" i="16" s="1"/>
  <c r="R222" i="16" s="1"/>
  <c r="K256" i="1"/>
  <c r="I223" i="16" l="1"/>
  <c r="J223" i="16" s="1"/>
  <c r="L256" i="1"/>
  <c r="M256" i="1" s="1"/>
  <c r="N256" i="1" s="1"/>
  <c r="O256" i="1" s="1"/>
  <c r="R256" i="1" s="1"/>
  <c r="K223" i="16" l="1"/>
  <c r="L223" i="16" s="1"/>
  <c r="M223" i="16" s="1"/>
  <c r="N223" i="16" s="1"/>
  <c r="O223" i="16" s="1"/>
  <c r="R223" i="16" s="1"/>
  <c r="I257" i="1"/>
  <c r="I224" i="16" l="1"/>
  <c r="J224" i="16" s="1"/>
  <c r="K224" i="16" s="1"/>
  <c r="J257" i="1"/>
  <c r="K257" i="1" s="1"/>
  <c r="L257" i="1" s="1"/>
  <c r="M257" i="1" s="1"/>
  <c r="N257" i="1" s="1"/>
  <c r="O257" i="1" s="1"/>
  <c r="R257" i="1" s="1"/>
  <c r="L224" i="16" l="1"/>
  <c r="M224" i="16" s="1"/>
  <c r="N224" i="16" s="1"/>
  <c r="O224" i="16" s="1"/>
  <c r="R224" i="16" s="1"/>
  <c r="I258" i="1"/>
  <c r="I225" i="16" l="1"/>
  <c r="J258" i="1"/>
  <c r="K258" i="1" s="1"/>
  <c r="L258" i="1" s="1"/>
  <c r="M258" i="1" s="1"/>
  <c r="N258" i="1" s="1"/>
  <c r="O258" i="1" s="1"/>
  <c r="R258" i="1" s="1"/>
  <c r="J225" i="16" l="1"/>
  <c r="K225" i="16" s="1"/>
  <c r="I259" i="1"/>
  <c r="L225" i="16" l="1"/>
  <c r="M225" i="16" s="1"/>
  <c r="N225" i="16" s="1"/>
  <c r="O225" i="16" s="1"/>
  <c r="R225" i="16" s="1"/>
  <c r="J259" i="1"/>
  <c r="K259" i="1" s="1"/>
  <c r="L259" i="1" s="1"/>
  <c r="M259" i="1" s="1"/>
  <c r="N259" i="1" s="1"/>
  <c r="O259" i="1" s="1"/>
  <c r="R259" i="1" s="1"/>
  <c r="I226" i="16" l="1"/>
  <c r="J226" i="16" s="1"/>
  <c r="K226" i="16" s="1"/>
  <c r="I260" i="1"/>
  <c r="L226" i="16" l="1"/>
  <c r="M226" i="16" s="1"/>
  <c r="N226" i="16" s="1"/>
  <c r="O226" i="16" s="1"/>
  <c r="R226" i="16" s="1"/>
  <c r="J260" i="1"/>
  <c r="K260" i="1" s="1"/>
  <c r="L260" i="1" s="1"/>
  <c r="M260" i="1" s="1"/>
  <c r="N260" i="1" s="1"/>
  <c r="O260" i="1" s="1"/>
  <c r="R260" i="1" s="1"/>
  <c r="I227" i="16" l="1"/>
  <c r="J227" i="16" s="1"/>
  <c r="K227" i="16" s="1"/>
  <c r="I261" i="1"/>
  <c r="J261" i="1" s="1"/>
  <c r="L227" i="16" l="1"/>
  <c r="M227" i="16" s="1"/>
  <c r="N227" i="16" s="1"/>
  <c r="O227" i="16" s="1"/>
  <c r="R227" i="16" s="1"/>
  <c r="K261" i="1"/>
  <c r="I228" i="16" l="1"/>
  <c r="J228" i="16" s="1"/>
  <c r="K228" i="16" s="1"/>
  <c r="L261" i="1"/>
  <c r="M261" i="1" s="1"/>
  <c r="N261" i="1" s="1"/>
  <c r="O261" i="1" s="1"/>
  <c r="R261" i="1" s="1"/>
  <c r="L228" i="16" l="1"/>
  <c r="M228" i="16" s="1"/>
  <c r="N228" i="16" s="1"/>
  <c r="O228" i="16" s="1"/>
  <c r="R228" i="16" s="1"/>
  <c r="I262" i="1"/>
  <c r="I229" i="16" l="1"/>
  <c r="J262" i="1"/>
  <c r="K262" i="1" s="1"/>
  <c r="L262" i="1" s="1"/>
  <c r="M262" i="1" s="1"/>
  <c r="N262" i="1" s="1"/>
  <c r="O262" i="1" s="1"/>
  <c r="R262" i="1" s="1"/>
  <c r="J229" i="16" l="1"/>
  <c r="K229" i="16" s="1"/>
  <c r="I263" i="1"/>
  <c r="L229" i="16" l="1"/>
  <c r="M229" i="16" s="1"/>
  <c r="N229" i="16" s="1"/>
  <c r="O229" i="16" s="1"/>
  <c r="R229" i="16" s="1"/>
  <c r="J263" i="1"/>
  <c r="K263" i="1" s="1"/>
  <c r="L263" i="1" s="1"/>
  <c r="M263" i="1" s="1"/>
  <c r="N263" i="1" s="1"/>
  <c r="O263" i="1" s="1"/>
  <c r="R263" i="1" s="1"/>
  <c r="I230" i="16" l="1"/>
  <c r="J230" i="16" s="1"/>
  <c r="K230" i="16" s="1"/>
  <c r="I264" i="1"/>
  <c r="L230" i="16" l="1"/>
  <c r="M230" i="16" s="1"/>
  <c r="N230" i="16" s="1"/>
  <c r="O230" i="16" s="1"/>
  <c r="R230" i="16" s="1"/>
  <c r="J264" i="1"/>
  <c r="K264" i="1" s="1"/>
  <c r="L264" i="1" s="1"/>
  <c r="M264" i="1" s="1"/>
  <c r="N264" i="1" s="1"/>
  <c r="O264" i="1" s="1"/>
  <c r="R264" i="1" s="1"/>
  <c r="I231" i="16" l="1"/>
  <c r="J231" i="16" s="1"/>
  <c r="K231" i="16" s="1"/>
  <c r="I265" i="1"/>
  <c r="L231" i="16" l="1"/>
  <c r="M231" i="16" s="1"/>
  <c r="N231" i="16" s="1"/>
  <c r="O231" i="16" s="1"/>
  <c r="R231" i="16" s="1"/>
  <c r="J265" i="1"/>
  <c r="K265" i="1" s="1"/>
  <c r="L265" i="1" s="1"/>
  <c r="M265" i="1" s="1"/>
  <c r="N265" i="1" s="1"/>
  <c r="O265" i="1" s="1"/>
  <c r="R265" i="1" s="1"/>
  <c r="I232" i="16" l="1"/>
  <c r="J232" i="16" s="1"/>
  <c r="K232" i="16" s="1"/>
  <c r="I266" i="1"/>
  <c r="L232" i="16" l="1"/>
  <c r="M232" i="16" s="1"/>
  <c r="N232" i="16" s="1"/>
  <c r="O232" i="16" s="1"/>
  <c r="R232" i="16" s="1"/>
  <c r="J266" i="1"/>
  <c r="K266" i="1" s="1"/>
  <c r="L266" i="1" s="1"/>
  <c r="M266" i="1" s="1"/>
  <c r="N266" i="1" s="1"/>
  <c r="O266" i="1" s="1"/>
  <c r="R266" i="1" s="1"/>
  <c r="I233" i="16" l="1"/>
  <c r="J233" i="16" s="1"/>
  <c r="K233" i="16" s="1"/>
  <c r="I267" i="1"/>
  <c r="L233" i="16" l="1"/>
  <c r="M233" i="16" s="1"/>
  <c r="N233" i="16" s="1"/>
  <c r="O233" i="16" s="1"/>
  <c r="R233" i="16" s="1"/>
  <c r="J267" i="1"/>
  <c r="K267" i="1" s="1"/>
  <c r="L267" i="1" s="1"/>
  <c r="M267" i="1" s="1"/>
  <c r="N267" i="1" s="1"/>
  <c r="O267" i="1" s="1"/>
  <c r="R267" i="1" s="1"/>
  <c r="I234" i="16" l="1"/>
  <c r="J234" i="16" s="1"/>
  <c r="K234" i="16" s="1"/>
  <c r="I268" i="1"/>
  <c r="J268" i="1" s="1"/>
  <c r="L234" i="16" l="1"/>
  <c r="M234" i="16" s="1"/>
  <c r="N234" i="16" s="1"/>
  <c r="O234" i="16" s="1"/>
  <c r="R234" i="16" s="1"/>
  <c r="K268" i="1"/>
  <c r="I235" i="16" l="1"/>
  <c r="J235" i="16" s="1"/>
  <c r="K235" i="16" s="1"/>
  <c r="L268" i="1"/>
  <c r="M268" i="1" s="1"/>
  <c r="N268" i="1" s="1"/>
  <c r="O268" i="1" s="1"/>
  <c r="R268" i="1" s="1"/>
  <c r="L235" i="16" l="1"/>
  <c r="M235" i="16" s="1"/>
  <c r="N235" i="16" s="1"/>
  <c r="O235" i="16" s="1"/>
  <c r="R235" i="16" s="1"/>
  <c r="I269" i="1"/>
  <c r="I236" i="16" l="1"/>
  <c r="J236" i="16" s="1"/>
  <c r="J269" i="1"/>
  <c r="K269" i="1" s="1"/>
  <c r="L269" i="1" s="1"/>
  <c r="M269" i="1" s="1"/>
  <c r="N269" i="1" s="1"/>
  <c r="O269" i="1" s="1"/>
  <c r="R269" i="1" s="1"/>
  <c r="K236" i="16" l="1"/>
  <c r="L236" i="16" s="1"/>
  <c r="M236" i="16" s="1"/>
  <c r="N236" i="16" s="1"/>
  <c r="O236" i="16" s="1"/>
  <c r="R236" i="16" s="1"/>
  <c r="I270" i="1"/>
  <c r="I237" i="16" l="1"/>
  <c r="J237" i="16" s="1"/>
  <c r="K237" i="16" s="1"/>
  <c r="J270" i="1"/>
  <c r="K270" i="1" s="1"/>
  <c r="L270" i="1" s="1"/>
  <c r="M270" i="1" s="1"/>
  <c r="N270" i="1" s="1"/>
  <c r="O270" i="1" s="1"/>
  <c r="R270" i="1" l="1"/>
  <c r="A3" i="1" s="1"/>
  <c r="F2" i="1"/>
  <c r="L237" i="16"/>
  <c r="M237" i="16" s="1"/>
  <c r="N237" i="16" s="1"/>
  <c r="O237" i="16" s="1"/>
  <c r="R237" i="16" s="1"/>
  <c r="I271" i="1"/>
  <c r="I238" i="16" l="1"/>
  <c r="J271" i="1"/>
  <c r="K271" i="1" s="1"/>
  <c r="L271" i="1" s="1"/>
  <c r="M271" i="1" s="1"/>
  <c r="N271" i="1" s="1"/>
  <c r="O271" i="1" s="1"/>
  <c r="R271" i="1" l="1"/>
  <c r="J238" i="16"/>
  <c r="K238" i="16" s="1"/>
  <c r="I272" i="1"/>
  <c r="L238" i="16" l="1"/>
  <c r="M238" i="16" s="1"/>
  <c r="N238" i="16" s="1"/>
  <c r="O238" i="16" s="1"/>
  <c r="R238" i="16" s="1"/>
  <c r="J272" i="1"/>
  <c r="K272" i="1" s="1"/>
  <c r="L272" i="1" s="1"/>
  <c r="M272" i="1" s="1"/>
  <c r="N272" i="1" s="1"/>
  <c r="O272" i="1" s="1"/>
  <c r="R272" i="1" l="1"/>
  <c r="I239" i="16"/>
  <c r="J239" i="16" s="1"/>
  <c r="K239" i="16" s="1"/>
  <c r="I273" i="1"/>
  <c r="L239" i="16" l="1"/>
  <c r="M239" i="16" s="1"/>
  <c r="N239" i="16" s="1"/>
  <c r="O239" i="16" s="1"/>
  <c r="R239" i="16" s="1"/>
  <c r="J273" i="1"/>
  <c r="K273" i="1" s="1"/>
  <c r="L273" i="1" s="1"/>
  <c r="M273" i="1" s="1"/>
  <c r="N273" i="1" s="1"/>
  <c r="O273" i="1" s="1"/>
  <c r="R273" i="1" l="1"/>
  <c r="I240" i="16"/>
  <c r="J240" i="16" s="1"/>
  <c r="K240" i="16" s="1"/>
  <c r="I274" i="1"/>
  <c r="L240" i="16" l="1"/>
  <c r="M240" i="16" s="1"/>
  <c r="N240" i="16" s="1"/>
  <c r="O240" i="16" s="1"/>
  <c r="R240" i="16" s="1"/>
  <c r="J274" i="1"/>
  <c r="K274" i="1" s="1"/>
  <c r="L274" i="1" s="1"/>
  <c r="M274" i="1" s="1"/>
  <c r="N274" i="1" s="1"/>
  <c r="O274" i="1" s="1"/>
  <c r="R274" i="1" l="1"/>
  <c r="I241" i="16"/>
  <c r="J241" i="16" s="1"/>
  <c r="K241" i="16" s="1"/>
  <c r="I275" i="1"/>
  <c r="L241" i="16" l="1"/>
  <c r="M241" i="16" s="1"/>
  <c r="N241" i="16" s="1"/>
  <c r="O241" i="16" s="1"/>
  <c r="R241" i="16" s="1"/>
  <c r="J275" i="1"/>
  <c r="K275" i="1" s="1"/>
  <c r="L275" i="1" s="1"/>
  <c r="M275" i="1" s="1"/>
  <c r="N275" i="1" s="1"/>
  <c r="O275" i="1" s="1"/>
  <c r="R275" i="1" l="1"/>
  <c r="I242" i="16"/>
  <c r="J242" i="16" s="1"/>
  <c r="K242" i="16" s="1"/>
  <c r="I276" i="1"/>
  <c r="L242" i="16" l="1"/>
  <c r="M242" i="16" s="1"/>
  <c r="N242" i="16" s="1"/>
  <c r="O242" i="16" s="1"/>
  <c r="R242" i="16" s="1"/>
  <c r="J276" i="1"/>
  <c r="K276" i="1" s="1"/>
  <c r="L276" i="1" s="1"/>
  <c r="M276" i="1" s="1"/>
  <c r="N276" i="1" s="1"/>
  <c r="O276" i="1" s="1"/>
  <c r="R276" i="1" s="1"/>
  <c r="I243" i="16" l="1"/>
  <c r="I277" i="1"/>
  <c r="J243" i="16" l="1"/>
  <c r="K243" i="16" s="1"/>
  <c r="J277" i="1"/>
  <c r="K277" i="1" s="1"/>
  <c r="L277" i="1" s="1"/>
  <c r="M277" i="1" s="1"/>
  <c r="N277" i="1" s="1"/>
  <c r="O277" i="1" s="1"/>
  <c r="R277" i="1" s="1"/>
  <c r="L243" i="16" l="1"/>
  <c r="M243" i="16" s="1"/>
  <c r="N243" i="16" s="1"/>
  <c r="O243" i="16" s="1"/>
  <c r="R243" i="16" s="1"/>
  <c r="I278" i="1"/>
  <c r="J278" i="1" s="1"/>
  <c r="I244" i="16" l="1"/>
  <c r="K278" i="1"/>
  <c r="L278" i="1" s="1"/>
  <c r="M278" i="1" s="1"/>
  <c r="N278" i="1" s="1"/>
  <c r="O278" i="1" s="1"/>
  <c r="R278" i="1" s="1"/>
  <c r="J244" i="16" l="1"/>
  <c r="K244" i="16" s="1"/>
  <c r="I279" i="1"/>
  <c r="L244" i="16" l="1"/>
  <c r="M244" i="16" s="1"/>
  <c r="N244" i="16" s="1"/>
  <c r="O244" i="16" s="1"/>
  <c r="R244" i="16" s="1"/>
  <c r="J279" i="1"/>
  <c r="K279" i="1" s="1"/>
  <c r="L279" i="1" s="1"/>
  <c r="M279" i="1" s="1"/>
  <c r="N279" i="1" s="1"/>
  <c r="O279" i="1" s="1"/>
  <c r="R279" i="1" s="1"/>
  <c r="I245" i="16" l="1"/>
  <c r="J245" i="16" s="1"/>
  <c r="K245" i="16" s="1"/>
  <c r="I280" i="1"/>
  <c r="J280" i="1" s="1"/>
  <c r="L245" i="16" l="1"/>
  <c r="M245" i="16" s="1"/>
  <c r="N245" i="16" s="1"/>
  <c r="O245" i="16" s="1"/>
  <c r="R245" i="16" s="1"/>
  <c r="K280" i="1"/>
  <c r="I246" i="16" l="1"/>
  <c r="L280" i="1"/>
  <c r="M280" i="1" s="1"/>
  <c r="N280" i="1" s="1"/>
  <c r="O280" i="1" s="1"/>
  <c r="R280" i="1" s="1"/>
  <c r="J246" i="16" l="1"/>
  <c r="K246" i="16" s="1"/>
  <c r="I281" i="1"/>
  <c r="J281" i="1" s="1"/>
  <c r="L246" i="16" l="1"/>
  <c r="M246" i="16" s="1"/>
  <c r="N246" i="16" s="1"/>
  <c r="O246" i="16" s="1"/>
  <c r="R246" i="16" s="1"/>
  <c r="K281" i="1"/>
  <c r="I247" i="16" l="1"/>
  <c r="L281" i="1"/>
  <c r="M281" i="1" s="1"/>
  <c r="N281" i="1" s="1"/>
  <c r="O281" i="1" s="1"/>
  <c r="R281" i="1" s="1"/>
  <c r="J247" i="16" l="1"/>
  <c r="K247" i="16" s="1"/>
  <c r="I282" i="1"/>
  <c r="L247" i="16" l="1"/>
  <c r="M247" i="16" s="1"/>
  <c r="N247" i="16" s="1"/>
  <c r="O247" i="16" s="1"/>
  <c r="R247" i="16" s="1"/>
  <c r="J282" i="1"/>
  <c r="K282" i="1" s="1"/>
  <c r="L282" i="1" s="1"/>
  <c r="M282" i="1" s="1"/>
  <c r="N282" i="1" s="1"/>
  <c r="O282" i="1" s="1"/>
  <c r="R282" i="1" s="1"/>
  <c r="I248" i="16" l="1"/>
  <c r="I283" i="1"/>
  <c r="J248" i="16" l="1"/>
  <c r="K248" i="16" s="1"/>
  <c r="J283" i="1"/>
  <c r="K283" i="1" s="1"/>
  <c r="L283" i="1" s="1"/>
  <c r="M283" i="1" s="1"/>
  <c r="N283" i="1" s="1"/>
  <c r="O283" i="1" s="1"/>
  <c r="R283" i="1" s="1"/>
  <c r="L248" i="16" l="1"/>
  <c r="M248" i="16" s="1"/>
  <c r="N248" i="16" s="1"/>
  <c r="O248" i="16" s="1"/>
  <c r="R248" i="16" s="1"/>
  <c r="I284" i="1"/>
  <c r="I249" i="16" l="1"/>
  <c r="J284" i="1"/>
  <c r="K284" i="1" s="1"/>
  <c r="L284" i="1" s="1"/>
  <c r="M284" i="1" s="1"/>
  <c r="N284" i="1" s="1"/>
  <c r="O284" i="1" s="1"/>
  <c r="R284" i="1" s="1"/>
  <c r="J249" i="16" l="1"/>
  <c r="K249" i="16" s="1"/>
  <c r="I285" i="1"/>
  <c r="L249" i="16" l="1"/>
  <c r="M249" i="16" s="1"/>
  <c r="N249" i="16" s="1"/>
  <c r="O249" i="16" s="1"/>
  <c r="R249" i="16" s="1"/>
  <c r="J285" i="1"/>
  <c r="K285" i="1" s="1"/>
  <c r="L285" i="1" s="1"/>
  <c r="M285" i="1" s="1"/>
  <c r="N285" i="1" s="1"/>
  <c r="O285" i="1" s="1"/>
  <c r="R285" i="1" s="1"/>
  <c r="I250" i="16" l="1"/>
  <c r="I286" i="1"/>
  <c r="J250" i="16" l="1"/>
  <c r="K250" i="16" s="1"/>
  <c r="J286" i="1"/>
  <c r="K286" i="1" s="1"/>
  <c r="L286" i="1" s="1"/>
  <c r="M286" i="1" s="1"/>
  <c r="N286" i="1" s="1"/>
  <c r="O286" i="1" s="1"/>
  <c r="R286" i="1" s="1"/>
  <c r="L250" i="16" l="1"/>
  <c r="M250" i="16" s="1"/>
  <c r="N250" i="16" s="1"/>
  <c r="O250" i="16" s="1"/>
  <c r="R250" i="16" s="1"/>
  <c r="I287" i="1"/>
  <c r="I251" i="16" l="1"/>
  <c r="J251" i="16" s="1"/>
  <c r="K251" i="16" s="1"/>
  <c r="J287" i="1"/>
  <c r="K287" i="1" s="1"/>
  <c r="L287" i="1" s="1"/>
  <c r="M287" i="1" s="1"/>
  <c r="N287" i="1" s="1"/>
  <c r="O287" i="1" s="1"/>
  <c r="R287" i="1" s="1"/>
  <c r="L251" i="16" l="1"/>
  <c r="M251" i="16" s="1"/>
  <c r="N251" i="16" s="1"/>
  <c r="O251" i="16" s="1"/>
  <c r="R251" i="16" s="1"/>
  <c r="I288" i="1"/>
  <c r="I252" i="16" l="1"/>
  <c r="J288" i="1"/>
  <c r="K288" i="1" s="1"/>
  <c r="L288" i="1" s="1"/>
  <c r="M288" i="1" s="1"/>
  <c r="N288" i="1" s="1"/>
  <c r="O288" i="1" s="1"/>
  <c r="R288" i="1" s="1"/>
  <c r="J252" i="16" l="1"/>
  <c r="K252" i="16" s="1"/>
  <c r="I289" i="1"/>
  <c r="L252" i="16" l="1"/>
  <c r="M252" i="16" s="1"/>
  <c r="N252" i="16" s="1"/>
  <c r="O252" i="16" s="1"/>
  <c r="R252" i="16" s="1"/>
  <c r="J289" i="1"/>
  <c r="K289" i="1" s="1"/>
  <c r="L289" i="1" s="1"/>
  <c r="M289" i="1" s="1"/>
  <c r="N289" i="1" s="1"/>
  <c r="O289" i="1" s="1"/>
  <c r="R289" i="1" s="1"/>
  <c r="I253" i="16" l="1"/>
  <c r="I290" i="1"/>
  <c r="J253" i="16" l="1"/>
  <c r="K253" i="16" s="1"/>
  <c r="J290" i="1"/>
  <c r="K290" i="1" s="1"/>
  <c r="L290" i="1" s="1"/>
  <c r="M290" i="1" s="1"/>
  <c r="N290" i="1" s="1"/>
  <c r="O290" i="1" s="1"/>
  <c r="R290" i="1" s="1"/>
  <c r="L253" i="16" l="1"/>
  <c r="M253" i="16" s="1"/>
  <c r="N253" i="16" s="1"/>
  <c r="O253" i="16" s="1"/>
  <c r="R253" i="16" s="1"/>
  <c r="I291" i="1"/>
  <c r="I254" i="16" l="1"/>
  <c r="J291" i="1"/>
  <c r="K291" i="1" s="1"/>
  <c r="L291" i="1" s="1"/>
  <c r="M291" i="1" s="1"/>
  <c r="N291" i="1" s="1"/>
  <c r="O291" i="1" s="1"/>
  <c r="R291" i="1" s="1"/>
  <c r="J254" i="16" l="1"/>
  <c r="K254" i="16" s="1"/>
  <c r="I292" i="1"/>
  <c r="J292" i="1" s="1"/>
  <c r="L254" i="16" l="1"/>
  <c r="M254" i="16" s="1"/>
  <c r="N254" i="16" s="1"/>
  <c r="O254" i="16" s="1"/>
  <c r="R254" i="16" s="1"/>
  <c r="K292" i="1"/>
  <c r="I255" i="16" l="1"/>
  <c r="J255" i="16" s="1"/>
  <c r="K255" i="16" s="1"/>
  <c r="L292" i="1"/>
  <c r="M292" i="1" s="1"/>
  <c r="N292" i="1" s="1"/>
  <c r="O292" i="1" s="1"/>
  <c r="R292" i="1" s="1"/>
  <c r="L255" i="16" l="1"/>
  <c r="M255" i="16" s="1"/>
  <c r="N255" i="16" s="1"/>
  <c r="O255" i="16" s="1"/>
  <c r="R255" i="16" s="1"/>
  <c r="I293" i="1"/>
  <c r="I256" i="16" l="1"/>
  <c r="J293" i="1"/>
  <c r="K293" i="1" s="1"/>
  <c r="L293" i="1" s="1"/>
  <c r="M293" i="1" s="1"/>
  <c r="N293" i="1" s="1"/>
  <c r="O293" i="1" s="1"/>
  <c r="R293" i="1" s="1"/>
  <c r="J256" i="16" l="1"/>
  <c r="K256" i="16" s="1"/>
  <c r="I294" i="1"/>
  <c r="L256" i="16" l="1"/>
  <c r="M256" i="16" s="1"/>
  <c r="N256" i="16" s="1"/>
  <c r="O256" i="16" s="1"/>
  <c r="R256" i="16" s="1"/>
  <c r="J294" i="1"/>
  <c r="K294" i="1" s="1"/>
  <c r="L294" i="1" s="1"/>
  <c r="M294" i="1" s="1"/>
  <c r="N294" i="1" s="1"/>
  <c r="O294" i="1" s="1"/>
  <c r="R294" i="1" s="1"/>
  <c r="I257" i="16" l="1"/>
  <c r="J257" i="16" s="1"/>
  <c r="K257" i="16" s="1"/>
  <c r="I295" i="1"/>
  <c r="L257" i="16" l="1"/>
  <c r="M257" i="16" s="1"/>
  <c r="N257" i="16" s="1"/>
  <c r="O257" i="16" s="1"/>
  <c r="R257" i="16" s="1"/>
  <c r="J295" i="1"/>
  <c r="K295" i="1" s="1"/>
  <c r="L295" i="1" s="1"/>
  <c r="M295" i="1" s="1"/>
  <c r="N295" i="1" s="1"/>
  <c r="O295" i="1" s="1"/>
  <c r="R295" i="1" s="1"/>
  <c r="I258" i="16" l="1"/>
  <c r="I296" i="1"/>
  <c r="J258" i="16" l="1"/>
  <c r="K258" i="16" s="1"/>
  <c r="J296" i="1"/>
  <c r="K296" i="1" s="1"/>
  <c r="L296" i="1" s="1"/>
  <c r="M296" i="1" s="1"/>
  <c r="N296" i="1" s="1"/>
  <c r="O296" i="1" s="1"/>
  <c r="R296" i="1" s="1"/>
  <c r="L258" i="16" l="1"/>
  <c r="M258" i="16" s="1"/>
  <c r="N258" i="16" s="1"/>
  <c r="O258" i="16" s="1"/>
  <c r="R258" i="16" s="1"/>
  <c r="I297" i="1"/>
  <c r="I259" i="16" l="1"/>
  <c r="J297" i="1"/>
  <c r="K297" i="1" s="1"/>
  <c r="L297" i="1" s="1"/>
  <c r="M297" i="1" s="1"/>
  <c r="N297" i="1" s="1"/>
  <c r="O297" i="1" s="1"/>
  <c r="R297" i="1" s="1"/>
  <c r="J259" i="16" l="1"/>
  <c r="K259" i="16" s="1"/>
  <c r="I298" i="1"/>
  <c r="L259" i="16" l="1"/>
  <c r="M259" i="16" s="1"/>
  <c r="N259" i="16" s="1"/>
  <c r="O259" i="16" s="1"/>
  <c r="R259" i="16" s="1"/>
  <c r="J298" i="1"/>
  <c r="K298" i="1" s="1"/>
  <c r="L298" i="1" s="1"/>
  <c r="M298" i="1" s="1"/>
  <c r="N298" i="1" s="1"/>
  <c r="O298" i="1" s="1"/>
  <c r="R298" i="1" s="1"/>
  <c r="I260" i="16" l="1"/>
  <c r="J260" i="16" s="1"/>
  <c r="K260" i="16" s="1"/>
  <c r="I299" i="1"/>
  <c r="L260" i="16" l="1"/>
  <c r="M260" i="16" s="1"/>
  <c r="N260" i="16" s="1"/>
  <c r="O260" i="16" s="1"/>
  <c r="R260" i="16" s="1"/>
  <c r="J299" i="1"/>
  <c r="K299" i="1" s="1"/>
  <c r="L299" i="1" s="1"/>
  <c r="M299" i="1" s="1"/>
  <c r="N299" i="1" s="1"/>
  <c r="O299" i="1" s="1"/>
  <c r="R299" i="1" s="1"/>
  <c r="I261" i="16" l="1"/>
  <c r="J261" i="16" s="1"/>
  <c r="K261" i="16" s="1"/>
  <c r="I300" i="1"/>
  <c r="L261" i="16" l="1"/>
  <c r="M261" i="16" s="1"/>
  <c r="N261" i="16" s="1"/>
  <c r="O261" i="16" s="1"/>
  <c r="R261" i="16" s="1"/>
  <c r="J300" i="1"/>
  <c r="K300" i="1" s="1"/>
  <c r="L300" i="1" s="1"/>
  <c r="M300" i="1" s="1"/>
  <c r="N300" i="1" s="1"/>
  <c r="O300" i="1" s="1"/>
  <c r="R300" i="1" s="1"/>
  <c r="I262" i="16" l="1"/>
  <c r="J262" i="16" s="1"/>
  <c r="K262" i="16" s="1"/>
  <c r="I301" i="1"/>
  <c r="L262" i="16" l="1"/>
  <c r="M262" i="16" s="1"/>
  <c r="N262" i="16" s="1"/>
  <c r="O262" i="16" s="1"/>
  <c r="R262" i="16" s="1"/>
  <c r="J301" i="1"/>
  <c r="K301" i="1" s="1"/>
  <c r="L301" i="1" s="1"/>
  <c r="M301" i="1" s="1"/>
  <c r="N301" i="1" s="1"/>
  <c r="O301" i="1" s="1"/>
  <c r="R301" i="1" s="1"/>
  <c r="I263" i="16" l="1"/>
  <c r="J263" i="16" s="1"/>
  <c r="K263" i="16" s="1"/>
  <c r="I302" i="1"/>
  <c r="L263" i="16" l="1"/>
  <c r="M263" i="16" s="1"/>
  <c r="N263" i="16" s="1"/>
  <c r="O263" i="16" s="1"/>
  <c r="R263" i="16" s="1"/>
  <c r="J302" i="1"/>
  <c r="K302" i="1" s="1"/>
  <c r="L302" i="1" s="1"/>
  <c r="M302" i="1" s="1"/>
  <c r="N302" i="1" s="1"/>
  <c r="O302" i="1" s="1"/>
  <c r="R302" i="1" s="1"/>
  <c r="I264" i="16" l="1"/>
  <c r="J264" i="16" s="1"/>
  <c r="K264" i="16" s="1"/>
  <c r="I303" i="1"/>
  <c r="L264" i="16" l="1"/>
  <c r="M264" i="16" s="1"/>
  <c r="N264" i="16" s="1"/>
  <c r="O264" i="16" s="1"/>
  <c r="R264" i="16" s="1"/>
  <c r="J303" i="1"/>
  <c r="K303" i="1" s="1"/>
  <c r="L303" i="1" s="1"/>
  <c r="M303" i="1" s="1"/>
  <c r="N303" i="1" s="1"/>
  <c r="O303" i="1" s="1"/>
  <c r="R303" i="1" s="1"/>
  <c r="I265" i="16" l="1"/>
  <c r="I304" i="1"/>
  <c r="J265" i="16" l="1"/>
  <c r="K265" i="16" s="1"/>
  <c r="J304" i="1"/>
  <c r="K304" i="1" s="1"/>
  <c r="L304" i="1" s="1"/>
  <c r="M304" i="1" s="1"/>
  <c r="N304" i="1" s="1"/>
  <c r="O304" i="1" s="1"/>
  <c r="R304" i="1" s="1"/>
  <c r="L265" i="16" l="1"/>
  <c r="M265" i="16" s="1"/>
  <c r="N265" i="16" s="1"/>
  <c r="O265" i="16" s="1"/>
  <c r="R265" i="16" s="1"/>
  <c r="I305" i="1"/>
  <c r="I266" i="16" l="1"/>
  <c r="J266" i="16" s="1"/>
  <c r="K266" i="16" s="1"/>
  <c r="J305" i="1"/>
  <c r="K305" i="1" s="1"/>
  <c r="L305" i="1" s="1"/>
  <c r="M305" i="1" s="1"/>
  <c r="N305" i="1" s="1"/>
  <c r="O305" i="1" s="1"/>
  <c r="R305" i="1" s="1"/>
  <c r="L266" i="16" l="1"/>
  <c r="M266" i="16" s="1"/>
  <c r="N266" i="16" s="1"/>
  <c r="O266" i="16" s="1"/>
  <c r="R266" i="16" s="1"/>
  <c r="I306" i="1"/>
  <c r="I267" i="16" l="1"/>
  <c r="J267" i="16" s="1"/>
  <c r="K267" i="16" s="1"/>
  <c r="J306" i="1"/>
  <c r="K306" i="1" s="1"/>
  <c r="L306" i="1" s="1"/>
  <c r="M306" i="1" s="1"/>
  <c r="N306" i="1" s="1"/>
  <c r="O306" i="1" s="1"/>
  <c r="R306" i="1" s="1"/>
  <c r="L267" i="16" l="1"/>
  <c r="M267" i="16" s="1"/>
  <c r="N267" i="16" s="1"/>
  <c r="O267" i="16" s="1"/>
  <c r="R267" i="16" s="1"/>
  <c r="I307" i="1"/>
  <c r="I268" i="16" l="1"/>
  <c r="J307" i="1"/>
  <c r="K307" i="1" s="1"/>
  <c r="L307" i="1" s="1"/>
  <c r="M307" i="1" s="1"/>
  <c r="N307" i="1" s="1"/>
  <c r="O307" i="1" s="1"/>
  <c r="R307" i="1" s="1"/>
  <c r="J268" i="16" l="1"/>
  <c r="K268" i="16" s="1"/>
  <c r="I308" i="1"/>
  <c r="L268" i="16" l="1"/>
  <c r="M268" i="16" s="1"/>
  <c r="N268" i="16" s="1"/>
  <c r="O268" i="16" s="1"/>
  <c r="R268" i="16" s="1"/>
  <c r="J308" i="1"/>
  <c r="K308" i="1" s="1"/>
  <c r="L308" i="1" s="1"/>
  <c r="M308" i="1" s="1"/>
  <c r="N308" i="1" s="1"/>
  <c r="O308" i="1" s="1"/>
  <c r="R308" i="1" s="1"/>
  <c r="I269" i="16" l="1"/>
  <c r="I309" i="1"/>
  <c r="J269" i="16" l="1"/>
  <c r="K269" i="16" s="1"/>
  <c r="J309" i="1"/>
  <c r="K309" i="1" s="1"/>
  <c r="L309" i="1" s="1"/>
  <c r="M309" i="1" s="1"/>
  <c r="N309" i="1" s="1"/>
  <c r="O309" i="1" s="1"/>
  <c r="R309" i="1" s="1"/>
  <c r="L269" i="16" l="1"/>
  <c r="M269" i="16" s="1"/>
  <c r="N269" i="16" s="1"/>
  <c r="O269" i="16" s="1"/>
  <c r="R269" i="16" s="1"/>
  <c r="I310" i="1"/>
  <c r="I270" i="16" l="1"/>
  <c r="J310" i="1"/>
  <c r="K310" i="1" s="1"/>
  <c r="L310" i="1" s="1"/>
  <c r="M310" i="1" s="1"/>
  <c r="N310" i="1" s="1"/>
  <c r="O310" i="1" s="1"/>
  <c r="R310" i="1" s="1"/>
  <c r="J270" i="16" l="1"/>
  <c r="K270" i="16" s="1"/>
  <c r="I311" i="1"/>
  <c r="L270" i="16" l="1"/>
  <c r="M270" i="16" s="1"/>
  <c r="N270" i="16" s="1"/>
  <c r="O270" i="16" s="1"/>
  <c r="R270" i="16" s="1"/>
  <c r="J311" i="1"/>
  <c r="K311" i="1" s="1"/>
  <c r="L311" i="1" s="1"/>
  <c r="M311" i="1" s="1"/>
  <c r="N311" i="1" s="1"/>
  <c r="O311" i="1" s="1"/>
  <c r="R311" i="1" s="1"/>
  <c r="I271" i="16" l="1"/>
  <c r="I312" i="1"/>
  <c r="J271" i="16" l="1"/>
  <c r="K271" i="16" s="1"/>
  <c r="J312" i="1"/>
  <c r="K312" i="1" s="1"/>
  <c r="L312" i="1" s="1"/>
  <c r="M312" i="1" s="1"/>
  <c r="N312" i="1" s="1"/>
  <c r="O312" i="1" s="1"/>
  <c r="R312" i="1" s="1"/>
  <c r="L271" i="16" l="1"/>
  <c r="M271" i="16" s="1"/>
  <c r="N271" i="16" s="1"/>
  <c r="O271" i="16" s="1"/>
  <c r="R271" i="16" s="1"/>
  <c r="I313" i="1"/>
  <c r="I272" i="16" l="1"/>
  <c r="J313" i="1"/>
  <c r="K313" i="1" s="1"/>
  <c r="L313" i="1" s="1"/>
  <c r="M313" i="1" s="1"/>
  <c r="N313" i="1" s="1"/>
  <c r="O313" i="1" s="1"/>
  <c r="R313" i="1" s="1"/>
  <c r="J272" i="16" l="1"/>
  <c r="K272" i="16" s="1"/>
  <c r="I314" i="1"/>
  <c r="L272" i="16" l="1"/>
  <c r="M272" i="16" s="1"/>
  <c r="N272" i="16" s="1"/>
  <c r="O272" i="16" s="1"/>
  <c r="R272" i="16" s="1"/>
  <c r="J314" i="1"/>
  <c r="K314" i="1" s="1"/>
  <c r="L314" i="1" s="1"/>
  <c r="M314" i="1" s="1"/>
  <c r="N314" i="1" s="1"/>
  <c r="O314" i="1" s="1"/>
  <c r="R314" i="1" s="1"/>
  <c r="I273" i="16" l="1"/>
  <c r="I315" i="1"/>
  <c r="J273" i="16" l="1"/>
  <c r="K273" i="16" s="1"/>
  <c r="J315" i="1"/>
  <c r="K315" i="1" s="1"/>
  <c r="L315" i="1" s="1"/>
  <c r="M315" i="1" s="1"/>
  <c r="N315" i="1" s="1"/>
  <c r="O315" i="1" s="1"/>
  <c r="R315" i="1" s="1"/>
  <c r="L273" i="16" l="1"/>
  <c r="M273" i="16" s="1"/>
  <c r="N273" i="16" s="1"/>
  <c r="O273" i="16" s="1"/>
  <c r="R273" i="16" s="1"/>
  <c r="I316" i="1"/>
  <c r="I274" i="16" l="1"/>
  <c r="J316" i="1"/>
  <c r="K316" i="1" s="1"/>
  <c r="L316" i="1" s="1"/>
  <c r="M316" i="1" s="1"/>
  <c r="N316" i="1" s="1"/>
  <c r="O316" i="1" s="1"/>
  <c r="R316" i="1" s="1"/>
  <c r="J274" i="16" l="1"/>
  <c r="K274" i="16" s="1"/>
  <c r="I317" i="1"/>
  <c r="L274" i="16" l="1"/>
  <c r="M274" i="16" s="1"/>
  <c r="N274" i="16" s="1"/>
  <c r="O274" i="16" s="1"/>
  <c r="R274" i="16" s="1"/>
  <c r="J317" i="1"/>
  <c r="K317" i="1" s="1"/>
  <c r="L317" i="1" s="1"/>
  <c r="M317" i="1" s="1"/>
  <c r="N317" i="1" s="1"/>
  <c r="O317" i="1" s="1"/>
  <c r="R317" i="1" s="1"/>
  <c r="I275" i="16" l="1"/>
  <c r="J275" i="16" s="1"/>
  <c r="K275" i="16" s="1"/>
  <c r="I318" i="1"/>
  <c r="L275" i="16" l="1"/>
  <c r="M275" i="16" s="1"/>
  <c r="N275" i="16" s="1"/>
  <c r="O275" i="16" s="1"/>
  <c r="R275" i="16" s="1"/>
  <c r="J318" i="1"/>
  <c r="K318" i="1" s="1"/>
  <c r="L318" i="1" s="1"/>
  <c r="M318" i="1" s="1"/>
  <c r="N318" i="1" s="1"/>
  <c r="O318" i="1" s="1"/>
  <c r="R318" i="1" s="1"/>
  <c r="I276" i="16" l="1"/>
  <c r="I319" i="1"/>
  <c r="J276" i="16" l="1"/>
  <c r="K276" i="16" s="1"/>
  <c r="J319" i="1"/>
  <c r="K319" i="1" s="1"/>
  <c r="L319" i="1" s="1"/>
  <c r="M319" i="1" s="1"/>
  <c r="N319" i="1" s="1"/>
  <c r="O319" i="1" s="1"/>
  <c r="R319" i="1" s="1"/>
  <c r="L276" i="16" l="1"/>
  <c r="M276" i="16" s="1"/>
  <c r="N276" i="16" s="1"/>
  <c r="O276" i="16" s="1"/>
  <c r="R276" i="16" s="1"/>
  <c r="I320" i="1"/>
  <c r="J320" i="1" s="1"/>
  <c r="I277" i="16" l="1"/>
  <c r="K320" i="1"/>
  <c r="L320" i="1" s="1"/>
  <c r="J277" i="16" l="1"/>
  <c r="K277" i="16" s="1"/>
  <c r="M320" i="1"/>
  <c r="N320" i="1" s="1"/>
  <c r="O320" i="1" s="1"/>
  <c r="R320" i="1" s="1"/>
  <c r="I321" i="1"/>
  <c r="L277" i="16" l="1"/>
  <c r="M277" i="16" s="1"/>
  <c r="N277" i="16" s="1"/>
  <c r="O277" i="16" s="1"/>
  <c r="R277" i="16" s="1"/>
  <c r="J321" i="1"/>
  <c r="K321" i="1" s="1"/>
  <c r="L321" i="1" s="1"/>
  <c r="M321" i="1" s="1"/>
  <c r="N321" i="1" s="1"/>
  <c r="O321" i="1" s="1"/>
  <c r="R321" i="1" s="1"/>
  <c r="I278" i="16" l="1"/>
  <c r="J278" i="16" s="1"/>
  <c r="K278" i="16" s="1"/>
  <c r="I322" i="1"/>
  <c r="L278" i="16" l="1"/>
  <c r="M278" i="16" s="1"/>
  <c r="N278" i="16" s="1"/>
  <c r="O278" i="16" s="1"/>
  <c r="R278" i="16" s="1"/>
  <c r="J322" i="1"/>
  <c r="K322" i="1" s="1"/>
  <c r="L322" i="1" s="1"/>
  <c r="M322" i="1" s="1"/>
  <c r="N322" i="1" s="1"/>
  <c r="O322" i="1" s="1"/>
  <c r="R322" i="1" s="1"/>
  <c r="I279" i="16" l="1"/>
  <c r="J279" i="16" s="1"/>
  <c r="K279" i="16" s="1"/>
  <c r="I323" i="1"/>
  <c r="L279" i="16" l="1"/>
  <c r="M279" i="16" s="1"/>
  <c r="N279" i="16" s="1"/>
  <c r="O279" i="16" s="1"/>
  <c r="R279" i="16" s="1"/>
  <c r="J323" i="1"/>
  <c r="K323" i="1" s="1"/>
  <c r="L323" i="1" s="1"/>
  <c r="M323" i="1" s="1"/>
  <c r="N323" i="1" s="1"/>
  <c r="O323" i="1" s="1"/>
  <c r="R323" i="1" s="1"/>
  <c r="I280" i="16" l="1"/>
  <c r="I324" i="1"/>
  <c r="J280" i="16" l="1"/>
  <c r="K280" i="16" s="1"/>
  <c r="J324" i="1"/>
  <c r="K324" i="1" s="1"/>
  <c r="L324" i="1" s="1"/>
  <c r="M324" i="1" s="1"/>
  <c r="N324" i="1" s="1"/>
  <c r="O324" i="1" s="1"/>
  <c r="R324" i="1" s="1"/>
  <c r="L280" i="16" l="1"/>
  <c r="M280" i="16" s="1"/>
  <c r="N280" i="16" s="1"/>
  <c r="O280" i="16" s="1"/>
  <c r="R280" i="16" s="1"/>
  <c r="I325" i="1"/>
  <c r="I281" i="16" l="1"/>
  <c r="J281" i="16" s="1"/>
  <c r="K281" i="16" s="1"/>
  <c r="J325" i="1"/>
  <c r="K325" i="1" s="1"/>
  <c r="L325" i="1" s="1"/>
  <c r="M325" i="1" s="1"/>
  <c r="N325" i="1" s="1"/>
  <c r="O325" i="1" s="1"/>
  <c r="R325" i="1" s="1"/>
  <c r="L281" i="16" l="1"/>
  <c r="M281" i="16" s="1"/>
  <c r="N281" i="16" s="1"/>
  <c r="O281" i="16" s="1"/>
  <c r="R281" i="16" s="1"/>
  <c r="I326" i="1"/>
  <c r="I282" i="16" l="1"/>
  <c r="J282" i="16" s="1"/>
  <c r="K282" i="16" s="1"/>
  <c r="J326" i="1"/>
  <c r="K326" i="1" s="1"/>
  <c r="L326" i="1" s="1"/>
  <c r="M326" i="1" s="1"/>
  <c r="N326" i="1" s="1"/>
  <c r="O326" i="1" s="1"/>
  <c r="R326" i="1" s="1"/>
  <c r="L282" i="16" l="1"/>
  <c r="M282" i="16" s="1"/>
  <c r="N282" i="16" s="1"/>
  <c r="O282" i="16" s="1"/>
  <c r="R282" i="16" s="1"/>
  <c r="I327" i="1"/>
  <c r="I283" i="16" l="1"/>
  <c r="J327" i="1"/>
  <c r="K327" i="1" s="1"/>
  <c r="L327" i="1" s="1"/>
  <c r="M327" i="1" s="1"/>
  <c r="N327" i="1" s="1"/>
  <c r="O327" i="1" s="1"/>
  <c r="R327" i="1" s="1"/>
  <c r="J283" i="16" l="1"/>
  <c r="K283" i="16" s="1"/>
  <c r="I328" i="1"/>
  <c r="J328" i="1" s="1"/>
  <c r="L283" i="16" l="1"/>
  <c r="M283" i="16" s="1"/>
  <c r="N283" i="16" s="1"/>
  <c r="O283" i="16" s="1"/>
  <c r="R283" i="16" s="1"/>
  <c r="K328" i="1"/>
  <c r="I284" i="16" l="1"/>
  <c r="J284" i="16" s="1"/>
  <c r="K284" i="16" s="1"/>
  <c r="L328" i="1"/>
  <c r="M328" i="1" s="1"/>
  <c r="N328" i="1" s="1"/>
  <c r="O328" i="1" s="1"/>
  <c r="R328" i="1" s="1"/>
  <c r="L284" i="16" l="1"/>
  <c r="M284" i="16" s="1"/>
  <c r="N284" i="16" s="1"/>
  <c r="O284" i="16" s="1"/>
  <c r="R284" i="16" s="1"/>
  <c r="I329" i="1"/>
  <c r="I285" i="16" l="1"/>
  <c r="J285" i="16" s="1"/>
  <c r="K285" i="16" s="1"/>
  <c r="J329" i="1"/>
  <c r="K329" i="1" s="1"/>
  <c r="L329" i="1" s="1"/>
  <c r="M329" i="1" s="1"/>
  <c r="N329" i="1" s="1"/>
  <c r="O329" i="1" s="1"/>
  <c r="R329" i="1" s="1"/>
  <c r="L285" i="16" l="1"/>
  <c r="M285" i="16" s="1"/>
  <c r="N285" i="16" s="1"/>
  <c r="O285" i="16" s="1"/>
  <c r="R285" i="16" s="1"/>
  <c r="I330" i="1"/>
  <c r="I286" i="16" l="1"/>
  <c r="J286" i="16" s="1"/>
  <c r="K286" i="16" s="1"/>
  <c r="J330" i="1"/>
  <c r="K330" i="1" s="1"/>
  <c r="L330" i="1" s="1"/>
  <c r="M330" i="1" s="1"/>
  <c r="N330" i="1" s="1"/>
  <c r="O330" i="1" s="1"/>
  <c r="R330" i="1" s="1"/>
  <c r="L286" i="16" l="1"/>
  <c r="M286" i="16" s="1"/>
  <c r="N286" i="16" s="1"/>
  <c r="O286" i="16" s="1"/>
  <c r="R286" i="16" s="1"/>
  <c r="I331" i="1"/>
  <c r="I287" i="16" l="1"/>
  <c r="J287" i="16" s="1"/>
  <c r="K287" i="16" s="1"/>
  <c r="J331" i="1"/>
  <c r="K331" i="1" s="1"/>
  <c r="L331" i="1" s="1"/>
  <c r="M331" i="1" s="1"/>
  <c r="N331" i="1" s="1"/>
  <c r="O331" i="1" s="1"/>
  <c r="R331" i="1" s="1"/>
  <c r="L287" i="16" l="1"/>
  <c r="M287" i="16" s="1"/>
  <c r="N287" i="16" s="1"/>
  <c r="O287" i="16" s="1"/>
  <c r="R287" i="16" s="1"/>
  <c r="I332" i="1"/>
  <c r="I288" i="16" l="1"/>
  <c r="J288" i="16" s="1"/>
  <c r="K288" i="16" s="1"/>
  <c r="J332" i="1"/>
  <c r="K332" i="1" s="1"/>
  <c r="L332" i="1" s="1"/>
  <c r="M332" i="1" s="1"/>
  <c r="N332" i="1" s="1"/>
  <c r="O332" i="1" s="1"/>
  <c r="R332" i="1" s="1"/>
  <c r="L288" i="16" l="1"/>
  <c r="M288" i="16" s="1"/>
  <c r="N288" i="16" s="1"/>
  <c r="O288" i="16" s="1"/>
  <c r="R288" i="16" s="1"/>
  <c r="I333" i="1"/>
  <c r="I289" i="16" l="1"/>
  <c r="J289" i="16" s="1"/>
  <c r="K289" i="16" s="1"/>
  <c r="J333" i="1"/>
  <c r="K333" i="1" s="1"/>
  <c r="L333" i="1" s="1"/>
  <c r="M333" i="1" s="1"/>
  <c r="N333" i="1" s="1"/>
  <c r="O333" i="1" s="1"/>
  <c r="R333" i="1" s="1"/>
  <c r="L289" i="16" l="1"/>
  <c r="M289" i="16" s="1"/>
  <c r="N289" i="16" s="1"/>
  <c r="O289" i="16" s="1"/>
  <c r="R289" i="16" s="1"/>
  <c r="I334" i="1"/>
  <c r="I290" i="16" l="1"/>
  <c r="J290" i="16" s="1"/>
  <c r="K290" i="16" s="1"/>
  <c r="J334" i="1"/>
  <c r="K334" i="1" s="1"/>
  <c r="L334" i="1" s="1"/>
  <c r="M334" i="1" s="1"/>
  <c r="N334" i="1" s="1"/>
  <c r="O334" i="1" s="1"/>
  <c r="R334" i="1" s="1"/>
  <c r="L290" i="16" l="1"/>
  <c r="M290" i="16" s="1"/>
  <c r="N290" i="16" s="1"/>
  <c r="O290" i="16" s="1"/>
  <c r="R290" i="16" s="1"/>
  <c r="I335" i="1"/>
  <c r="I291" i="16" l="1"/>
  <c r="J291" i="16" s="1"/>
  <c r="K291" i="16" s="1"/>
  <c r="J335" i="1"/>
  <c r="K335" i="1" s="1"/>
  <c r="L335" i="1" s="1"/>
  <c r="M335" i="1" s="1"/>
  <c r="N335" i="1" s="1"/>
  <c r="O335" i="1" s="1"/>
  <c r="R335" i="1" s="1"/>
  <c r="L291" i="16" l="1"/>
  <c r="M291" i="16" s="1"/>
  <c r="N291" i="16" s="1"/>
  <c r="O291" i="16" s="1"/>
  <c r="R291" i="16" s="1"/>
  <c r="I336" i="1"/>
  <c r="I292" i="16" l="1"/>
  <c r="J292" i="16" s="1"/>
  <c r="K292" i="16" s="1"/>
  <c r="J336" i="1"/>
  <c r="K336" i="1" s="1"/>
  <c r="L336" i="1" s="1"/>
  <c r="M336" i="1" s="1"/>
  <c r="N336" i="1" s="1"/>
  <c r="O336" i="1" s="1"/>
  <c r="R336" i="1" s="1"/>
  <c r="L292" i="16" l="1"/>
  <c r="M292" i="16" s="1"/>
  <c r="N292" i="16" s="1"/>
  <c r="O292" i="16" s="1"/>
  <c r="R292" i="16" s="1"/>
  <c r="I337" i="1"/>
  <c r="I293" i="16" l="1"/>
  <c r="J337" i="1"/>
  <c r="K337" i="1" s="1"/>
  <c r="L337" i="1" s="1"/>
  <c r="M337" i="1" s="1"/>
  <c r="N337" i="1" s="1"/>
  <c r="O337" i="1" s="1"/>
  <c r="R337" i="1" s="1"/>
  <c r="J293" i="16" l="1"/>
  <c r="K293" i="16" s="1"/>
  <c r="I338" i="1"/>
  <c r="L293" i="16" l="1"/>
  <c r="M293" i="16" s="1"/>
  <c r="N293" i="16" s="1"/>
  <c r="O293" i="16" s="1"/>
  <c r="R293" i="16" s="1"/>
  <c r="J338" i="1"/>
  <c r="K338" i="1" s="1"/>
  <c r="L338" i="1" s="1"/>
  <c r="M338" i="1" s="1"/>
  <c r="N338" i="1" s="1"/>
  <c r="O338" i="1" s="1"/>
  <c r="R338" i="1" s="1"/>
  <c r="I294" i="16" l="1"/>
  <c r="J294" i="16" s="1"/>
  <c r="K294" i="16" s="1"/>
  <c r="I339" i="1"/>
  <c r="L294" i="16" l="1"/>
  <c r="M294" i="16" s="1"/>
  <c r="N294" i="16" s="1"/>
  <c r="O294" i="16" s="1"/>
  <c r="R294" i="16" s="1"/>
  <c r="J339" i="1"/>
  <c r="K339" i="1" s="1"/>
  <c r="L339" i="1" s="1"/>
  <c r="M339" i="1" s="1"/>
  <c r="N339" i="1" s="1"/>
  <c r="O339" i="1" s="1"/>
  <c r="R339" i="1" s="1"/>
  <c r="I295" i="16" l="1"/>
  <c r="J295" i="16" s="1"/>
  <c r="K295" i="16" s="1"/>
  <c r="I340" i="1"/>
  <c r="L295" i="16" l="1"/>
  <c r="M295" i="16" s="1"/>
  <c r="N295" i="16" s="1"/>
  <c r="O295" i="16" s="1"/>
  <c r="R295" i="16" s="1"/>
  <c r="J340" i="1"/>
  <c r="K340" i="1" s="1"/>
  <c r="L340" i="1" s="1"/>
  <c r="M340" i="1" s="1"/>
  <c r="N340" i="1" s="1"/>
  <c r="O340" i="1" s="1"/>
  <c r="R340" i="1" s="1"/>
  <c r="I296" i="16" l="1"/>
  <c r="J296" i="16" s="1"/>
  <c r="K296" i="16" s="1"/>
  <c r="I341" i="1"/>
  <c r="L296" i="16" l="1"/>
  <c r="M296" i="16" s="1"/>
  <c r="N296" i="16" s="1"/>
  <c r="O296" i="16" s="1"/>
  <c r="R296" i="16" s="1"/>
  <c r="J341" i="1"/>
  <c r="K341" i="1" s="1"/>
  <c r="L341" i="1" s="1"/>
  <c r="M341" i="1" s="1"/>
  <c r="N341" i="1" s="1"/>
  <c r="O341" i="1" s="1"/>
  <c r="R341" i="1" s="1"/>
  <c r="I297" i="16" l="1"/>
  <c r="J297" i="16" s="1"/>
  <c r="K297" i="16" s="1"/>
  <c r="I342" i="1"/>
  <c r="L297" i="16" l="1"/>
  <c r="M297" i="16" s="1"/>
  <c r="N297" i="16" s="1"/>
  <c r="O297" i="16" s="1"/>
  <c r="R297" i="16" s="1"/>
  <c r="J342" i="1"/>
  <c r="K342" i="1" s="1"/>
  <c r="L342" i="1" s="1"/>
  <c r="M342" i="1" s="1"/>
  <c r="N342" i="1" s="1"/>
  <c r="O342" i="1" s="1"/>
  <c r="R342" i="1" s="1"/>
  <c r="I298" i="16" l="1"/>
  <c r="J298" i="16" s="1"/>
  <c r="K298" i="16" s="1"/>
  <c r="I343" i="1"/>
  <c r="L298" i="16" l="1"/>
  <c r="M298" i="16" s="1"/>
  <c r="N298" i="16" s="1"/>
  <c r="O298" i="16" s="1"/>
  <c r="R298" i="16" s="1"/>
  <c r="J343" i="1"/>
  <c r="K343" i="1" s="1"/>
  <c r="L343" i="1" s="1"/>
  <c r="M343" i="1" s="1"/>
  <c r="N343" i="1" s="1"/>
  <c r="O343" i="1" s="1"/>
  <c r="R343" i="1" s="1"/>
  <c r="I299" i="16" l="1"/>
  <c r="J299" i="16" s="1"/>
  <c r="K299" i="16" s="1"/>
  <c r="I344" i="1"/>
  <c r="L299" i="16" l="1"/>
  <c r="M299" i="16" s="1"/>
  <c r="N299" i="16" s="1"/>
  <c r="O299" i="16" s="1"/>
  <c r="R299" i="16" s="1"/>
  <c r="J344" i="1"/>
  <c r="K344" i="1" s="1"/>
  <c r="L344" i="1" s="1"/>
  <c r="M344" i="1" s="1"/>
  <c r="N344" i="1" s="1"/>
  <c r="O344" i="1" s="1"/>
  <c r="R344" i="1" s="1"/>
  <c r="I300" i="16" l="1"/>
  <c r="J300" i="16" s="1"/>
  <c r="K300" i="16" s="1"/>
  <c r="I345" i="1"/>
  <c r="L300" i="16" l="1"/>
  <c r="M300" i="16" s="1"/>
  <c r="N300" i="16" s="1"/>
  <c r="O300" i="16" s="1"/>
  <c r="R300" i="16" s="1"/>
  <c r="J345" i="1"/>
  <c r="K345" i="1" s="1"/>
  <c r="L345" i="1" s="1"/>
  <c r="M345" i="1" s="1"/>
  <c r="N345" i="1" s="1"/>
  <c r="O345" i="1" s="1"/>
  <c r="R345" i="1" s="1"/>
  <c r="I301" i="16" l="1"/>
  <c r="J301" i="16" s="1"/>
  <c r="K301" i="16" s="1"/>
  <c r="I346" i="1"/>
  <c r="L301" i="16" l="1"/>
  <c r="M301" i="16" s="1"/>
  <c r="N301" i="16" s="1"/>
  <c r="O301" i="16" s="1"/>
  <c r="R301" i="16" s="1"/>
  <c r="J346" i="1"/>
  <c r="K346" i="1" s="1"/>
  <c r="L346" i="1" s="1"/>
  <c r="M346" i="1" s="1"/>
  <c r="N346" i="1" s="1"/>
  <c r="O346" i="1" s="1"/>
  <c r="R346" i="1" s="1"/>
  <c r="I302" i="16" l="1"/>
  <c r="J302" i="16" s="1"/>
  <c r="K302" i="16" s="1"/>
  <c r="I347" i="1"/>
  <c r="L302" i="16" l="1"/>
  <c r="M302" i="16" s="1"/>
  <c r="N302" i="16" s="1"/>
  <c r="O302" i="16" s="1"/>
  <c r="R302" i="16" s="1"/>
  <c r="J347" i="1"/>
  <c r="K347" i="1" s="1"/>
  <c r="L347" i="1" s="1"/>
  <c r="M347" i="1" s="1"/>
  <c r="N347" i="1" s="1"/>
  <c r="O347" i="1" s="1"/>
  <c r="R347" i="1" s="1"/>
  <c r="I303" i="16" l="1"/>
  <c r="J303" i="16" s="1"/>
  <c r="K303" i="16" s="1"/>
  <c r="I348" i="1"/>
  <c r="L303" i="16" l="1"/>
  <c r="M303" i="16" s="1"/>
  <c r="N303" i="16" s="1"/>
  <c r="O303" i="16" s="1"/>
  <c r="R303" i="16" s="1"/>
  <c r="J348" i="1"/>
  <c r="K348" i="1" s="1"/>
  <c r="L348" i="1" s="1"/>
  <c r="M348" i="1" s="1"/>
  <c r="N348" i="1" s="1"/>
  <c r="O348" i="1" s="1"/>
  <c r="R348" i="1" s="1"/>
  <c r="I304" i="16" l="1"/>
  <c r="J304" i="16" s="1"/>
  <c r="K304" i="16" s="1"/>
  <c r="I349" i="1"/>
  <c r="L304" i="16" l="1"/>
  <c r="M304" i="16" s="1"/>
  <c r="N304" i="16" s="1"/>
  <c r="O304" i="16" s="1"/>
  <c r="R304" i="16" s="1"/>
  <c r="J349" i="1"/>
  <c r="K349" i="1" s="1"/>
  <c r="L349" i="1" s="1"/>
  <c r="M349" i="1" s="1"/>
  <c r="N349" i="1" s="1"/>
  <c r="O349" i="1" s="1"/>
  <c r="R349" i="1" s="1"/>
  <c r="I305" i="16" l="1"/>
  <c r="J305" i="16" s="1"/>
  <c r="K305" i="16" s="1"/>
  <c r="I350" i="1"/>
  <c r="L305" i="16" l="1"/>
  <c r="M305" i="16" s="1"/>
  <c r="N305" i="16" s="1"/>
  <c r="O305" i="16" s="1"/>
  <c r="R305" i="16" s="1"/>
  <c r="J350" i="1"/>
  <c r="K350" i="1" s="1"/>
  <c r="L350" i="1" s="1"/>
  <c r="M350" i="1" s="1"/>
  <c r="N350" i="1" s="1"/>
  <c r="O350" i="1" s="1"/>
  <c r="R350" i="1" s="1"/>
  <c r="I306" i="16" l="1"/>
  <c r="J306" i="16" s="1"/>
  <c r="K306" i="16" s="1"/>
  <c r="I351" i="1"/>
  <c r="L306" i="16" l="1"/>
  <c r="M306" i="16" s="1"/>
  <c r="N306" i="16" s="1"/>
  <c r="O306" i="16" s="1"/>
  <c r="R306" i="16" s="1"/>
  <c r="J351" i="1"/>
  <c r="K351" i="1" s="1"/>
  <c r="L351" i="1" s="1"/>
  <c r="M351" i="1" s="1"/>
  <c r="N351" i="1" s="1"/>
  <c r="O351" i="1" s="1"/>
  <c r="R351" i="1" s="1"/>
  <c r="I307" i="16" l="1"/>
  <c r="J307" i="16" s="1"/>
  <c r="K307" i="16" s="1"/>
  <c r="I352" i="1"/>
  <c r="J352" i="1" s="1"/>
  <c r="L307" i="16" l="1"/>
  <c r="M307" i="16" s="1"/>
  <c r="N307" i="16" s="1"/>
  <c r="O307" i="16" s="1"/>
  <c r="R307" i="16" s="1"/>
  <c r="K352" i="1"/>
  <c r="I308" i="16" l="1"/>
  <c r="J308" i="16" s="1"/>
  <c r="K308" i="16" s="1"/>
  <c r="L352" i="1"/>
  <c r="M352" i="1" s="1"/>
  <c r="N352" i="1" s="1"/>
  <c r="O352" i="1" s="1"/>
  <c r="R352" i="1" s="1"/>
  <c r="L308" i="16" l="1"/>
  <c r="M308" i="16" s="1"/>
  <c r="N308" i="16" s="1"/>
  <c r="O308" i="16" s="1"/>
  <c r="R308" i="16" s="1"/>
  <c r="I353" i="1"/>
  <c r="I309" i="16" l="1"/>
  <c r="J309" i="16" s="1"/>
  <c r="K309" i="16" s="1"/>
  <c r="J353" i="1"/>
  <c r="K353" i="1" s="1"/>
  <c r="L353" i="1" s="1"/>
  <c r="M353" i="1" s="1"/>
  <c r="N353" i="1" s="1"/>
  <c r="O353" i="1" s="1"/>
  <c r="R353" i="1" s="1"/>
  <c r="L309" i="16" l="1"/>
  <c r="M309" i="16" s="1"/>
  <c r="N309" i="16" s="1"/>
  <c r="O309" i="16" s="1"/>
  <c r="R309" i="16" s="1"/>
  <c r="I354" i="1"/>
  <c r="I310" i="16" l="1"/>
  <c r="J310" i="16" s="1"/>
  <c r="K310" i="16" s="1"/>
  <c r="J354" i="1"/>
  <c r="K354" i="1" s="1"/>
  <c r="L354" i="1" s="1"/>
  <c r="M354" i="1" s="1"/>
  <c r="N354" i="1" s="1"/>
  <c r="O354" i="1" s="1"/>
  <c r="R354" i="1" s="1"/>
  <c r="L310" i="16" l="1"/>
  <c r="M310" i="16" s="1"/>
  <c r="N310" i="16" s="1"/>
  <c r="O310" i="16" s="1"/>
  <c r="R310" i="16" s="1"/>
  <c r="I355" i="1"/>
  <c r="J355" i="1" s="1"/>
  <c r="I311" i="16" l="1"/>
  <c r="J311" i="16" s="1"/>
  <c r="K311" i="16" s="1"/>
  <c r="K355" i="1"/>
  <c r="L311" i="16" l="1"/>
  <c r="M311" i="16" s="1"/>
  <c r="N311" i="16" s="1"/>
  <c r="O311" i="16" s="1"/>
  <c r="R311" i="16" s="1"/>
  <c r="L355" i="1"/>
  <c r="M355" i="1" s="1"/>
  <c r="N355" i="1" s="1"/>
  <c r="O355" i="1" s="1"/>
  <c r="R355" i="1" s="1"/>
  <c r="I312" i="16" l="1"/>
  <c r="J312" i="16" s="1"/>
  <c r="K312" i="16" s="1"/>
  <c r="I356" i="1"/>
  <c r="L312" i="16" l="1"/>
  <c r="M312" i="16" s="1"/>
  <c r="N312" i="16" s="1"/>
  <c r="O312" i="16" s="1"/>
  <c r="R312" i="16" s="1"/>
  <c r="J356" i="1"/>
  <c r="K356" i="1" s="1"/>
  <c r="L356" i="1" s="1"/>
  <c r="M356" i="1" s="1"/>
  <c r="N356" i="1" s="1"/>
  <c r="O356" i="1" s="1"/>
  <c r="R356" i="1" s="1"/>
  <c r="I313" i="16" l="1"/>
  <c r="J313" i="16" s="1"/>
  <c r="K313" i="16" s="1"/>
  <c r="I357" i="1"/>
  <c r="L313" i="16" l="1"/>
  <c r="M313" i="16" s="1"/>
  <c r="N313" i="16" s="1"/>
  <c r="O313" i="16" s="1"/>
  <c r="R313" i="16" s="1"/>
  <c r="J357" i="1"/>
  <c r="K357" i="1" s="1"/>
  <c r="L357" i="1" s="1"/>
  <c r="M357" i="1" s="1"/>
  <c r="N357" i="1" s="1"/>
  <c r="O357" i="1" s="1"/>
  <c r="R357" i="1" s="1"/>
  <c r="I314" i="16" l="1"/>
  <c r="I358" i="1"/>
  <c r="J358" i="1" s="1"/>
  <c r="J314" i="16" l="1"/>
  <c r="K314" i="16" s="1"/>
  <c r="K358" i="1"/>
  <c r="L314" i="16" l="1"/>
  <c r="M314" i="16" s="1"/>
  <c r="N314" i="16" s="1"/>
  <c r="O314" i="16" s="1"/>
  <c r="R314" i="16" s="1"/>
  <c r="L358" i="1"/>
  <c r="M358" i="1" s="1"/>
  <c r="N358" i="1" s="1"/>
  <c r="O358" i="1" s="1"/>
  <c r="R358" i="1" s="1"/>
  <c r="I315" i="16" l="1"/>
  <c r="J315" i="16" s="1"/>
  <c r="K315" i="16" s="1"/>
  <c r="I359" i="1"/>
  <c r="L315" i="16" l="1"/>
  <c r="M315" i="16" s="1"/>
  <c r="N315" i="16" s="1"/>
  <c r="O315" i="16" s="1"/>
  <c r="R315" i="16" s="1"/>
  <c r="J359" i="1"/>
  <c r="K359" i="1" s="1"/>
  <c r="L359" i="1" s="1"/>
  <c r="M359" i="1" s="1"/>
  <c r="N359" i="1" s="1"/>
  <c r="O359" i="1" s="1"/>
  <c r="R359" i="1" s="1"/>
  <c r="I316" i="16" l="1"/>
  <c r="J316" i="16" s="1"/>
  <c r="K316" i="16" s="1"/>
  <c r="I360" i="1"/>
  <c r="L316" i="16" l="1"/>
  <c r="M316" i="16" s="1"/>
  <c r="N316" i="16" s="1"/>
  <c r="O316" i="16" s="1"/>
  <c r="R316" i="16" s="1"/>
  <c r="J360" i="1"/>
  <c r="K360" i="1" s="1"/>
  <c r="L360" i="1" s="1"/>
  <c r="M360" i="1" s="1"/>
  <c r="N360" i="1" s="1"/>
  <c r="O360" i="1" s="1"/>
  <c r="R360" i="1" s="1"/>
  <c r="I317" i="16" l="1"/>
  <c r="J317" i="16" s="1"/>
  <c r="K317" i="16" s="1"/>
  <c r="I361" i="1"/>
  <c r="L317" i="16" l="1"/>
  <c r="M317" i="16" s="1"/>
  <c r="N317" i="16" s="1"/>
  <c r="O317" i="16" s="1"/>
  <c r="R317" i="16" s="1"/>
  <c r="J361" i="1"/>
  <c r="K361" i="1" s="1"/>
  <c r="L361" i="1" s="1"/>
  <c r="M361" i="1" s="1"/>
  <c r="N361" i="1" s="1"/>
  <c r="O361" i="1" s="1"/>
  <c r="R361" i="1" s="1"/>
  <c r="I318" i="16" l="1"/>
  <c r="J318" i="16" s="1"/>
  <c r="K318" i="16" s="1"/>
  <c r="I362" i="1"/>
  <c r="L318" i="16" l="1"/>
  <c r="M318" i="16" s="1"/>
  <c r="N318" i="16" s="1"/>
  <c r="O318" i="16" s="1"/>
  <c r="R318" i="16" s="1"/>
  <c r="J362" i="1"/>
  <c r="K362" i="1" s="1"/>
  <c r="L362" i="1" s="1"/>
  <c r="M362" i="1" s="1"/>
  <c r="N362" i="1" s="1"/>
  <c r="O362" i="1" s="1"/>
  <c r="R362" i="1" s="1"/>
  <c r="I319" i="16" l="1"/>
  <c r="J319" i="16" s="1"/>
  <c r="K319" i="16" s="1"/>
  <c r="I363" i="1"/>
  <c r="L319" i="16" l="1"/>
  <c r="M319" i="16" s="1"/>
  <c r="N319" i="16" s="1"/>
  <c r="O319" i="16" s="1"/>
  <c r="R319" i="16" s="1"/>
  <c r="J363" i="1"/>
  <c r="K363" i="1" s="1"/>
  <c r="L363" i="1" s="1"/>
  <c r="M363" i="1" s="1"/>
  <c r="N363" i="1" s="1"/>
  <c r="O363" i="1" s="1"/>
  <c r="R363" i="1" s="1"/>
  <c r="I320" i="16" l="1"/>
  <c r="J320" i="16" s="1"/>
  <c r="K320" i="16" s="1"/>
  <c r="I364" i="1"/>
  <c r="L320" i="16" l="1"/>
  <c r="M320" i="16" s="1"/>
  <c r="N320" i="16" s="1"/>
  <c r="O320" i="16" s="1"/>
  <c r="R320" i="16" s="1"/>
  <c r="J364" i="1"/>
  <c r="K364" i="1" s="1"/>
  <c r="L364" i="1" s="1"/>
  <c r="M364" i="1" s="1"/>
  <c r="N364" i="1" s="1"/>
  <c r="O364" i="1" s="1"/>
  <c r="R364" i="1" s="1"/>
  <c r="I321" i="16" l="1"/>
  <c r="J321" i="16" s="1"/>
  <c r="K321" i="16" s="1"/>
  <c r="I365" i="1"/>
  <c r="L321" i="16" l="1"/>
  <c r="M321" i="16" s="1"/>
  <c r="N321" i="16" s="1"/>
  <c r="O321" i="16" s="1"/>
  <c r="R321" i="16" s="1"/>
  <c r="J365" i="1"/>
  <c r="K365" i="1" s="1"/>
  <c r="L365" i="1" s="1"/>
  <c r="M365" i="1" s="1"/>
  <c r="N365" i="1" s="1"/>
  <c r="O365" i="1" s="1"/>
  <c r="R365" i="1" s="1"/>
  <c r="I322" i="16" l="1"/>
  <c r="J322" i="16" s="1"/>
  <c r="K322" i="16" s="1"/>
  <c r="I366" i="1"/>
  <c r="L322" i="16" l="1"/>
  <c r="M322" i="16" s="1"/>
  <c r="N322" i="16" s="1"/>
  <c r="O322" i="16" s="1"/>
  <c r="R322" i="16" s="1"/>
  <c r="J366" i="1"/>
  <c r="K366" i="1" s="1"/>
  <c r="L366" i="1" s="1"/>
  <c r="M366" i="1" s="1"/>
  <c r="N366" i="1" s="1"/>
  <c r="O366" i="1" s="1"/>
  <c r="R366" i="1" s="1"/>
  <c r="I323" i="16" l="1"/>
  <c r="J323" i="16" s="1"/>
  <c r="K323" i="16" s="1"/>
  <c r="I367" i="1"/>
  <c r="L323" i="16" l="1"/>
  <c r="M323" i="16" s="1"/>
  <c r="N323" i="16" s="1"/>
  <c r="O323" i="16" s="1"/>
  <c r="R323" i="16" s="1"/>
  <c r="J367" i="1"/>
  <c r="K367" i="1" s="1"/>
  <c r="L367" i="1" s="1"/>
  <c r="M367" i="1" s="1"/>
  <c r="N367" i="1" s="1"/>
  <c r="O367" i="1" s="1"/>
  <c r="R367" i="1" s="1"/>
  <c r="I324" i="16" l="1"/>
  <c r="J324" i="16" s="1"/>
  <c r="K324" i="16" s="1"/>
  <c r="I368" i="1"/>
  <c r="L324" i="16" l="1"/>
  <c r="M324" i="16" s="1"/>
  <c r="N324" i="16" s="1"/>
  <c r="O324" i="16" s="1"/>
  <c r="R324" i="16" s="1"/>
  <c r="J368" i="1"/>
  <c r="K368" i="1" s="1"/>
  <c r="L368" i="1" s="1"/>
  <c r="M368" i="1" s="1"/>
  <c r="N368" i="1" s="1"/>
  <c r="O368" i="1" s="1"/>
  <c r="R368" i="1" s="1"/>
  <c r="I325" i="16" l="1"/>
  <c r="J325" i="16" s="1"/>
  <c r="K325" i="16" s="1"/>
  <c r="I369" i="1"/>
  <c r="L325" i="16" l="1"/>
  <c r="M325" i="16" s="1"/>
  <c r="N325" i="16" s="1"/>
  <c r="O325" i="16" s="1"/>
  <c r="R325" i="16" s="1"/>
  <c r="J369" i="1"/>
  <c r="K369" i="1" s="1"/>
  <c r="L369" i="1" s="1"/>
  <c r="M369" i="1" s="1"/>
  <c r="N369" i="1" s="1"/>
  <c r="O369" i="1" s="1"/>
  <c r="R369" i="1" s="1"/>
  <c r="I326" i="16" l="1"/>
  <c r="J326" i="16" s="1"/>
  <c r="K326" i="16" s="1"/>
  <c r="I370" i="1"/>
  <c r="J370" i="1" s="1"/>
  <c r="L326" i="16" l="1"/>
  <c r="M326" i="16" s="1"/>
  <c r="N326" i="16" s="1"/>
  <c r="O326" i="16" s="1"/>
  <c r="R326" i="16" s="1"/>
  <c r="K370" i="1"/>
  <c r="I327" i="16" l="1"/>
  <c r="J327" i="16" s="1"/>
  <c r="K327" i="16" s="1"/>
  <c r="L370" i="1"/>
  <c r="M370" i="1" s="1"/>
  <c r="N370" i="1" s="1"/>
  <c r="O370" i="1" s="1"/>
  <c r="R370" i="1" s="1"/>
  <c r="L327" i="16" l="1"/>
  <c r="M327" i="16" s="1"/>
  <c r="N327" i="16" s="1"/>
  <c r="O327" i="16" s="1"/>
  <c r="R327" i="16" s="1"/>
  <c r="I371" i="1"/>
  <c r="J371" i="1" s="1"/>
  <c r="I328" i="16" l="1"/>
  <c r="J328" i="16" s="1"/>
  <c r="K328" i="16" s="1"/>
  <c r="K371" i="1"/>
  <c r="L328" i="16" l="1"/>
  <c r="M328" i="16" s="1"/>
  <c r="N328" i="16" s="1"/>
  <c r="O328" i="16" s="1"/>
  <c r="R328" i="16" s="1"/>
  <c r="L371" i="1"/>
  <c r="M371" i="1" s="1"/>
  <c r="N371" i="1" s="1"/>
  <c r="O371" i="1" s="1"/>
  <c r="R371" i="1" s="1"/>
  <c r="I329" i="16" l="1"/>
  <c r="J329" i="16" s="1"/>
  <c r="K329" i="16" s="1"/>
  <c r="I372" i="1"/>
  <c r="L329" i="16" l="1"/>
  <c r="M329" i="16" s="1"/>
  <c r="N329" i="16" s="1"/>
  <c r="O329" i="16" s="1"/>
  <c r="R329" i="16" s="1"/>
  <c r="J372" i="1"/>
  <c r="K372" i="1" s="1"/>
  <c r="L372" i="1" s="1"/>
  <c r="M372" i="1" s="1"/>
  <c r="N372" i="1" s="1"/>
  <c r="O372" i="1" s="1"/>
  <c r="R372" i="1" s="1"/>
  <c r="I330" i="16" l="1"/>
  <c r="J330" i="16" s="1"/>
  <c r="K330" i="16" s="1"/>
  <c r="I373" i="1"/>
  <c r="L330" i="16" l="1"/>
  <c r="M330" i="16" s="1"/>
  <c r="N330" i="16" s="1"/>
  <c r="O330" i="16" s="1"/>
  <c r="R330" i="16" s="1"/>
  <c r="J373" i="1"/>
  <c r="K373" i="1" s="1"/>
  <c r="L373" i="1" s="1"/>
  <c r="M373" i="1" s="1"/>
  <c r="N373" i="1" s="1"/>
  <c r="O373" i="1" s="1"/>
  <c r="R373" i="1" s="1"/>
  <c r="I331" i="16" l="1"/>
  <c r="J331" i="16" s="1"/>
  <c r="K331" i="16" s="1"/>
  <c r="I374" i="1"/>
  <c r="J374" i="1" s="1"/>
  <c r="L331" i="16" l="1"/>
  <c r="M331" i="16" s="1"/>
  <c r="N331" i="16" s="1"/>
  <c r="O331" i="16" s="1"/>
  <c r="R331" i="16" s="1"/>
  <c r="K374" i="1"/>
  <c r="L374" i="1" s="1"/>
  <c r="M374" i="1" s="1"/>
  <c r="N374" i="1" s="1"/>
  <c r="O374" i="1" s="1"/>
  <c r="R374" i="1" s="1"/>
  <c r="I332" i="16" l="1"/>
  <c r="J332" i="16" s="1"/>
  <c r="K332" i="16" s="1"/>
  <c r="I375" i="1"/>
  <c r="L332" i="16" l="1"/>
  <c r="M332" i="16" s="1"/>
  <c r="N332" i="16" s="1"/>
  <c r="O332" i="16" s="1"/>
  <c r="R332" i="16" s="1"/>
  <c r="J375" i="1"/>
  <c r="K375" i="1" s="1"/>
  <c r="L375" i="1" s="1"/>
  <c r="M375" i="1" s="1"/>
  <c r="N375" i="1" s="1"/>
  <c r="O375" i="1" s="1"/>
  <c r="R375" i="1" s="1"/>
  <c r="I333" i="16" l="1"/>
  <c r="J333" i="16" s="1"/>
  <c r="K333" i="16" s="1"/>
  <c r="I376" i="1"/>
  <c r="L333" i="16" l="1"/>
  <c r="M333" i="16" s="1"/>
  <c r="N333" i="16" s="1"/>
  <c r="O333" i="16" s="1"/>
  <c r="R333" i="16" s="1"/>
  <c r="J376" i="1"/>
  <c r="K376" i="1" s="1"/>
  <c r="L376" i="1" s="1"/>
  <c r="M376" i="1" s="1"/>
  <c r="N376" i="1" s="1"/>
  <c r="O376" i="1" s="1"/>
  <c r="R376" i="1" s="1"/>
  <c r="I334" i="16" l="1"/>
  <c r="J334" i="16" s="1"/>
  <c r="K334" i="16" s="1"/>
  <c r="I377" i="1"/>
  <c r="L334" i="16" l="1"/>
  <c r="M334" i="16" s="1"/>
  <c r="N334" i="16" s="1"/>
  <c r="O334" i="16" s="1"/>
  <c r="R334" i="16" s="1"/>
  <c r="J377" i="1"/>
  <c r="K377" i="1" s="1"/>
  <c r="L377" i="1" s="1"/>
  <c r="M377" i="1" s="1"/>
  <c r="N377" i="1" s="1"/>
  <c r="O377" i="1" s="1"/>
  <c r="R377" i="1" s="1"/>
  <c r="I335" i="16" l="1"/>
  <c r="J335" i="16" s="1"/>
  <c r="K335" i="16" s="1"/>
  <c r="I378" i="1"/>
  <c r="L335" i="16" l="1"/>
  <c r="M335" i="16" s="1"/>
  <c r="N335" i="16" s="1"/>
  <c r="O335" i="16" s="1"/>
  <c r="R335" i="16" s="1"/>
  <c r="J378" i="1"/>
  <c r="K378" i="1" s="1"/>
  <c r="L378" i="1" s="1"/>
  <c r="M378" i="1" s="1"/>
  <c r="N378" i="1" s="1"/>
  <c r="O378" i="1" s="1"/>
  <c r="R378" i="1" s="1"/>
  <c r="I336" i="16" l="1"/>
  <c r="J336" i="16" s="1"/>
  <c r="K336" i="16" s="1"/>
  <c r="I379" i="1"/>
  <c r="L336" i="16" l="1"/>
  <c r="M336" i="16" s="1"/>
  <c r="N336" i="16" s="1"/>
  <c r="O336" i="16" s="1"/>
  <c r="R336" i="16" s="1"/>
  <c r="J379" i="1"/>
  <c r="K379" i="1" s="1"/>
  <c r="L379" i="1" s="1"/>
  <c r="M379" i="1" s="1"/>
  <c r="N379" i="1" s="1"/>
  <c r="O379" i="1" s="1"/>
  <c r="R379" i="1" s="1"/>
  <c r="I337" i="16" l="1"/>
  <c r="J337" i="16" s="1"/>
  <c r="K337" i="16" s="1"/>
  <c r="I380" i="1"/>
  <c r="L337" i="16" l="1"/>
  <c r="M337" i="16" s="1"/>
  <c r="N337" i="16" s="1"/>
  <c r="O337" i="16" s="1"/>
  <c r="R337" i="16" s="1"/>
  <c r="J380" i="1"/>
  <c r="K380" i="1" s="1"/>
  <c r="L380" i="1" s="1"/>
  <c r="M380" i="1" s="1"/>
  <c r="N380" i="1" s="1"/>
  <c r="O380" i="1" s="1"/>
  <c r="R380" i="1" s="1"/>
  <c r="I338" i="16" l="1"/>
  <c r="J338" i="16" s="1"/>
  <c r="K338" i="16" s="1"/>
  <c r="I381" i="1"/>
  <c r="J381" i="1" s="1"/>
  <c r="L338" i="16" l="1"/>
  <c r="M338" i="16" s="1"/>
  <c r="N338" i="16" s="1"/>
  <c r="O338" i="16" s="1"/>
  <c r="R338" i="16" s="1"/>
  <c r="K381" i="1"/>
  <c r="I339" i="16" l="1"/>
  <c r="J339" i="16" s="1"/>
  <c r="K339" i="16" s="1"/>
  <c r="L381" i="1"/>
  <c r="M381" i="1" s="1"/>
  <c r="N381" i="1" s="1"/>
  <c r="O381" i="1" s="1"/>
  <c r="R381" i="1" s="1"/>
  <c r="L339" i="16" l="1"/>
  <c r="M339" i="16" s="1"/>
  <c r="N339" i="16" s="1"/>
  <c r="O339" i="16" s="1"/>
  <c r="R339" i="16" s="1"/>
  <c r="I382" i="1"/>
  <c r="I340" i="16" l="1"/>
  <c r="J340" i="16" s="1"/>
  <c r="K340" i="16" s="1"/>
  <c r="J382" i="1"/>
  <c r="K382" i="1" s="1"/>
  <c r="L382" i="1" s="1"/>
  <c r="M382" i="1" s="1"/>
  <c r="N382" i="1" s="1"/>
  <c r="O382" i="1" s="1"/>
  <c r="R382" i="1" s="1"/>
  <c r="L340" i="16" l="1"/>
  <c r="M340" i="16" s="1"/>
  <c r="N340" i="16" s="1"/>
  <c r="O340" i="16" s="1"/>
  <c r="R340" i="16" s="1"/>
  <c r="I383" i="1"/>
  <c r="J383" i="1" s="1"/>
  <c r="I341" i="16" l="1"/>
  <c r="J341" i="16" s="1"/>
  <c r="K341" i="16" s="1"/>
  <c r="K383" i="1"/>
  <c r="L341" i="16" l="1"/>
  <c r="M341" i="16" s="1"/>
  <c r="N341" i="16" s="1"/>
  <c r="O341" i="16" s="1"/>
  <c r="R341" i="16" s="1"/>
  <c r="L383" i="1"/>
  <c r="M383" i="1" s="1"/>
  <c r="N383" i="1" s="1"/>
  <c r="O383" i="1" s="1"/>
  <c r="R383" i="1" s="1"/>
  <c r="I342" i="16" l="1"/>
  <c r="J342" i="16" s="1"/>
  <c r="K342" i="16" s="1"/>
  <c r="I384" i="1"/>
  <c r="L342" i="16" l="1"/>
  <c r="M342" i="16" s="1"/>
  <c r="N342" i="16" s="1"/>
  <c r="O342" i="16" s="1"/>
  <c r="R342" i="16" s="1"/>
  <c r="J384" i="1"/>
  <c r="K384" i="1" s="1"/>
  <c r="L384" i="1" s="1"/>
  <c r="M384" i="1" s="1"/>
  <c r="N384" i="1" s="1"/>
  <c r="O384" i="1" s="1"/>
  <c r="R384" i="1" s="1"/>
  <c r="I343" i="16" l="1"/>
  <c r="J343" i="16" s="1"/>
  <c r="K343" i="16" s="1"/>
  <c r="I385" i="1"/>
  <c r="L343" i="16" l="1"/>
  <c r="M343" i="16" s="1"/>
  <c r="N343" i="16" s="1"/>
  <c r="O343" i="16" s="1"/>
  <c r="R343" i="16" s="1"/>
  <c r="J385" i="1"/>
  <c r="K385" i="1" s="1"/>
  <c r="L385" i="1" s="1"/>
  <c r="M385" i="1" s="1"/>
  <c r="N385" i="1" s="1"/>
  <c r="O385" i="1" s="1"/>
  <c r="R385" i="1" s="1"/>
  <c r="I344" i="16" l="1"/>
  <c r="J344" i="16" s="1"/>
  <c r="K344" i="16" s="1"/>
  <c r="I386" i="1"/>
  <c r="L344" i="16" l="1"/>
  <c r="M344" i="16" s="1"/>
  <c r="N344" i="16" s="1"/>
  <c r="O344" i="16" s="1"/>
  <c r="R344" i="16" s="1"/>
  <c r="J386" i="1"/>
  <c r="K386" i="1" s="1"/>
  <c r="L386" i="1" s="1"/>
  <c r="M386" i="1" s="1"/>
  <c r="N386" i="1" s="1"/>
  <c r="O386" i="1" s="1"/>
  <c r="R386" i="1" s="1"/>
  <c r="I345" i="16" l="1"/>
  <c r="I387" i="1"/>
  <c r="J345" i="16" l="1"/>
  <c r="K345" i="16" s="1"/>
  <c r="J387" i="1"/>
  <c r="K387" i="1" s="1"/>
  <c r="L387" i="1" s="1"/>
  <c r="M387" i="1" s="1"/>
  <c r="N387" i="1" s="1"/>
  <c r="O387" i="1" s="1"/>
  <c r="R387" i="1" s="1"/>
  <c r="L345" i="16" l="1"/>
  <c r="M345" i="16" s="1"/>
  <c r="N345" i="16" s="1"/>
  <c r="O345" i="16" s="1"/>
  <c r="R345" i="16" s="1"/>
  <c r="I388" i="1"/>
  <c r="I346" i="16" l="1"/>
  <c r="J388" i="1"/>
  <c r="K388" i="1" s="1"/>
  <c r="L388" i="1" s="1"/>
  <c r="M388" i="1" s="1"/>
  <c r="N388" i="1" s="1"/>
  <c r="O388" i="1" s="1"/>
  <c r="R388" i="1" s="1"/>
  <c r="J346" i="16" l="1"/>
  <c r="K346" i="16" s="1"/>
  <c r="I389" i="1"/>
  <c r="L346" i="16" l="1"/>
  <c r="M346" i="16" s="1"/>
  <c r="N346" i="16" s="1"/>
  <c r="O346" i="16" s="1"/>
  <c r="R346" i="16" s="1"/>
  <c r="J389" i="1"/>
  <c r="K389" i="1" s="1"/>
  <c r="L389" i="1" s="1"/>
  <c r="M389" i="1" s="1"/>
  <c r="N389" i="1" s="1"/>
  <c r="O389" i="1" s="1"/>
  <c r="I347" i="16" l="1"/>
  <c r="I390" i="1"/>
  <c r="R389" i="1"/>
  <c r="J347" i="16" l="1"/>
  <c r="K347" i="16" s="1"/>
  <c r="J390" i="1"/>
  <c r="K390" i="1" s="1"/>
  <c r="L390" i="1" s="1"/>
  <c r="M390" i="1" s="1"/>
  <c r="N390" i="1" s="1"/>
  <c r="O390" i="1" s="1"/>
  <c r="R390" i="1" s="1"/>
  <c r="L347" i="16" l="1"/>
  <c r="M347" i="16" s="1"/>
  <c r="N347" i="16" s="1"/>
  <c r="O347" i="16" s="1"/>
  <c r="R347" i="16" s="1"/>
  <c r="I391" i="1"/>
  <c r="J391" i="1" s="1"/>
  <c r="I348" i="16" l="1"/>
  <c r="J348" i="16" s="1"/>
  <c r="K348" i="16" s="1"/>
  <c r="K391" i="1"/>
  <c r="L348" i="16" l="1"/>
  <c r="M348" i="16" s="1"/>
  <c r="N348" i="16" s="1"/>
  <c r="O348" i="16" s="1"/>
  <c r="R348" i="16" s="1"/>
  <c r="L391" i="1"/>
  <c r="M391" i="1" s="1"/>
  <c r="N391" i="1" s="1"/>
  <c r="O391" i="1" s="1"/>
  <c r="R391" i="1" s="1"/>
  <c r="I349" i="16" l="1"/>
  <c r="J349" i="16" s="1"/>
  <c r="K349" i="16" s="1"/>
  <c r="I392" i="1"/>
  <c r="L349" i="16" l="1"/>
  <c r="M349" i="16" s="1"/>
  <c r="N349" i="16" s="1"/>
  <c r="O349" i="16" s="1"/>
  <c r="R349" i="16" s="1"/>
  <c r="J392" i="1"/>
  <c r="K392" i="1" s="1"/>
  <c r="L392" i="1" s="1"/>
  <c r="M392" i="1" s="1"/>
  <c r="N392" i="1" s="1"/>
  <c r="O392" i="1" s="1"/>
  <c r="R392" i="1" s="1"/>
  <c r="I350" i="16" l="1"/>
  <c r="I393" i="1"/>
  <c r="J393" i="1" s="1"/>
  <c r="J350" i="16" l="1"/>
  <c r="K350" i="16" s="1"/>
  <c r="K393" i="1"/>
  <c r="L350" i="16" l="1"/>
  <c r="M350" i="16" s="1"/>
  <c r="N350" i="16" s="1"/>
  <c r="O350" i="16" s="1"/>
  <c r="R350" i="16" s="1"/>
  <c r="L393" i="1"/>
  <c r="M393" i="1" s="1"/>
  <c r="N393" i="1" s="1"/>
  <c r="O393" i="1" s="1"/>
  <c r="R393" i="1" s="1"/>
  <c r="I351" i="16" l="1"/>
  <c r="I394" i="1"/>
  <c r="J351" i="16" l="1"/>
  <c r="K351" i="16" s="1"/>
  <c r="J394" i="1"/>
  <c r="K394" i="1" s="1"/>
  <c r="L394" i="1" s="1"/>
  <c r="M394" i="1" s="1"/>
  <c r="N394" i="1" s="1"/>
  <c r="O394" i="1" s="1"/>
  <c r="R394" i="1" s="1"/>
  <c r="L351" i="16" l="1"/>
  <c r="M351" i="16" s="1"/>
  <c r="N351" i="16" s="1"/>
  <c r="O351" i="16" s="1"/>
  <c r="R351" i="16" s="1"/>
  <c r="I395" i="1"/>
  <c r="I352" i="16" l="1"/>
  <c r="J352" i="16" s="1"/>
  <c r="K352" i="16" s="1"/>
  <c r="J395" i="1"/>
  <c r="K395" i="1" s="1"/>
  <c r="L352" i="16" l="1"/>
  <c r="M352" i="16" s="1"/>
  <c r="N352" i="16" s="1"/>
  <c r="O352" i="16" s="1"/>
  <c r="R352" i="16" s="1"/>
  <c r="L395" i="1"/>
  <c r="M395" i="1" s="1"/>
  <c r="N395" i="1" s="1"/>
  <c r="O395" i="1" s="1"/>
  <c r="R395" i="1" s="1"/>
  <c r="I353" i="16" l="1"/>
  <c r="J353" i="16" s="1"/>
  <c r="K353" i="16" s="1"/>
  <c r="I396" i="1"/>
  <c r="J396" i="1" s="1"/>
  <c r="K396" i="1" s="1"/>
  <c r="L353" i="16" l="1"/>
  <c r="M353" i="16" s="1"/>
  <c r="N353" i="16" s="1"/>
  <c r="O353" i="16" s="1"/>
  <c r="R353" i="16" s="1"/>
  <c r="L396" i="1"/>
  <c r="M396" i="1" s="1"/>
  <c r="N396" i="1" s="1"/>
  <c r="O396" i="1" s="1"/>
  <c r="R396" i="1" s="1"/>
  <c r="I354" i="16" l="1"/>
  <c r="J354" i="16" s="1"/>
  <c r="K354" i="16" s="1"/>
  <c r="I397" i="1"/>
  <c r="J397" i="1" s="1"/>
  <c r="K397" i="1" s="1"/>
  <c r="L354" i="16" l="1"/>
  <c r="M354" i="16" s="1"/>
  <c r="N354" i="16" s="1"/>
  <c r="O354" i="16" s="1"/>
  <c r="R354" i="16" s="1"/>
  <c r="L397" i="1"/>
  <c r="M397" i="1" s="1"/>
  <c r="N397" i="1" s="1"/>
  <c r="O397" i="1" s="1"/>
  <c r="R397" i="1" s="1"/>
  <c r="I355" i="16" l="1"/>
  <c r="I398" i="1"/>
  <c r="J398" i="1" s="1"/>
  <c r="K398" i="1" s="1"/>
  <c r="J355" i="16" l="1"/>
  <c r="K355" i="16" s="1"/>
  <c r="L398" i="1"/>
  <c r="M398" i="1" s="1"/>
  <c r="N398" i="1" s="1"/>
  <c r="O398" i="1" s="1"/>
  <c r="R398" i="1" s="1"/>
  <c r="L355" i="16" l="1"/>
  <c r="M355" i="16" s="1"/>
  <c r="N355" i="16" s="1"/>
  <c r="O355" i="16" s="1"/>
  <c r="R355" i="16" s="1"/>
  <c r="I399" i="1"/>
  <c r="J399" i="1" s="1"/>
  <c r="K399" i="1" s="1"/>
  <c r="I356" i="16" l="1"/>
  <c r="L399" i="1"/>
  <c r="M399" i="1" s="1"/>
  <c r="N399" i="1" s="1"/>
  <c r="O399" i="1" s="1"/>
  <c r="R399" i="1" s="1"/>
  <c r="J356" i="16" l="1"/>
  <c r="K356" i="16" s="1"/>
  <c r="I400" i="1"/>
  <c r="J400" i="1" s="1"/>
  <c r="K400" i="1" s="1"/>
  <c r="L356" i="16" l="1"/>
  <c r="M356" i="16" s="1"/>
  <c r="N356" i="16" s="1"/>
  <c r="O356" i="16" s="1"/>
  <c r="R356" i="16" s="1"/>
  <c r="L400" i="1"/>
  <c r="M400" i="1" s="1"/>
  <c r="N400" i="1" s="1"/>
  <c r="O400" i="1" s="1"/>
  <c r="R400" i="1" s="1"/>
  <c r="I357" i="16" l="1"/>
  <c r="I401" i="1"/>
  <c r="J401" i="1" s="1"/>
  <c r="K401" i="1" s="1"/>
  <c r="L401" i="1" s="1"/>
  <c r="M401" i="1" s="1"/>
  <c r="N401" i="1" s="1"/>
  <c r="O401" i="1" s="1"/>
  <c r="O2" i="1" s="1"/>
  <c r="J357" i="16" l="1"/>
  <c r="K357" i="16" s="1"/>
  <c r="R401" i="1"/>
  <c r="L357" i="16" l="1"/>
  <c r="M357" i="16" s="1"/>
  <c r="N357" i="16" s="1"/>
  <c r="O357" i="16" s="1"/>
  <c r="R357" i="16" s="1"/>
  <c r="D54" i="4"/>
  <c r="I358" i="16" l="1"/>
  <c r="E54" i="4"/>
  <c r="J358" i="16" l="1"/>
  <c r="K358" i="16" s="1"/>
  <c r="F54" i="4"/>
  <c r="L358" i="16" l="1"/>
  <c r="M358" i="16" s="1"/>
  <c r="N358" i="16" s="1"/>
  <c r="O358" i="16" s="1"/>
  <c r="R358" i="16" s="1"/>
  <c r="G54" i="4"/>
  <c r="I359" i="16" l="1"/>
  <c r="H54" i="4"/>
  <c r="J359" i="16" l="1"/>
  <c r="K359" i="16" s="1"/>
  <c r="I54" i="4"/>
  <c r="L359" i="16" l="1"/>
  <c r="M359" i="16" s="1"/>
  <c r="N359" i="16" s="1"/>
  <c r="O359" i="16" s="1"/>
  <c r="R359" i="16" s="1"/>
  <c r="J54" i="4"/>
  <c r="I360" i="16" l="1"/>
  <c r="K54" i="4"/>
  <c r="J360" i="16" l="1"/>
  <c r="K360" i="16" s="1"/>
  <c r="L54" i="4"/>
  <c r="L360" i="16" l="1"/>
  <c r="M360" i="16" s="1"/>
  <c r="N360" i="16" s="1"/>
  <c r="O360" i="16" s="1"/>
  <c r="R360" i="16" s="1"/>
  <c r="M54" i="4"/>
  <c r="I361" i="16" l="1"/>
  <c r="J361" i="16" s="1"/>
  <c r="K361" i="16" s="1"/>
  <c r="N54" i="4"/>
  <c r="L361" i="16" l="1"/>
  <c r="M361" i="16" s="1"/>
  <c r="N361" i="16" s="1"/>
  <c r="O361" i="16" s="1"/>
  <c r="R361" i="16" s="1"/>
  <c r="O54" i="4"/>
  <c r="P54" i="4" s="1"/>
  <c r="I362" i="16" l="1"/>
  <c r="J362" i="16" s="1"/>
  <c r="K362" i="16" s="1"/>
  <c r="D55" i="4"/>
  <c r="L362" i="16" l="1"/>
  <c r="M362" i="16" s="1"/>
  <c r="N362" i="16" s="1"/>
  <c r="O362" i="16" s="1"/>
  <c r="R362" i="16" s="1"/>
  <c r="E55" i="4"/>
  <c r="I363" i="16" l="1"/>
  <c r="F55" i="4"/>
  <c r="J363" i="16" l="1"/>
  <c r="K363" i="16" s="1"/>
  <c r="G55" i="4"/>
  <c r="L363" i="16" l="1"/>
  <c r="M363" i="16" s="1"/>
  <c r="N363" i="16" s="1"/>
  <c r="O363" i="16" s="1"/>
  <c r="R363" i="16" s="1"/>
  <c r="H55" i="4"/>
  <c r="I364" i="16" l="1"/>
  <c r="J364" i="16" s="1"/>
  <c r="K364" i="16" s="1"/>
  <c r="I55" i="4"/>
  <c r="L364" i="16" l="1"/>
  <c r="M364" i="16" s="1"/>
  <c r="N364" i="16" s="1"/>
  <c r="O364" i="16" s="1"/>
  <c r="R364" i="16" s="1"/>
  <c r="J55" i="4"/>
  <c r="I365" i="16" l="1"/>
  <c r="K55" i="4"/>
  <c r="J365" i="16" l="1"/>
  <c r="K365" i="16" s="1"/>
  <c r="L55" i="4"/>
  <c r="L365" i="16" l="1"/>
  <c r="M365" i="16" s="1"/>
  <c r="N365" i="16" s="1"/>
  <c r="O365" i="16" s="1"/>
  <c r="R365" i="16" s="1"/>
  <c r="M55" i="4"/>
  <c r="I366" i="16" l="1"/>
  <c r="J366" i="16" s="1"/>
  <c r="K366" i="16" s="1"/>
  <c r="N55" i="4"/>
  <c r="L366" i="16" l="1"/>
  <c r="M366" i="16" s="1"/>
  <c r="N366" i="16" s="1"/>
  <c r="O366" i="16" s="1"/>
  <c r="R366" i="16" s="1"/>
  <c r="O55" i="4"/>
  <c r="P55" i="4" s="1"/>
  <c r="I367" i="16" l="1"/>
  <c r="J367" i="16" s="1"/>
  <c r="K367" i="16" s="1"/>
  <c r="D56" i="4"/>
  <c r="L367" i="16" l="1"/>
  <c r="M367" i="16" s="1"/>
  <c r="N367" i="16" s="1"/>
  <c r="O367" i="16" s="1"/>
  <c r="R367" i="16" s="1"/>
  <c r="E56" i="4"/>
  <c r="I368" i="16" l="1"/>
  <c r="J368" i="16" s="1"/>
  <c r="K368" i="16" s="1"/>
  <c r="F56" i="4"/>
  <c r="L368" i="16" l="1"/>
  <c r="M368" i="16" s="1"/>
  <c r="N368" i="16" s="1"/>
  <c r="O368" i="16" s="1"/>
  <c r="R368" i="16" s="1"/>
  <c r="G56" i="4"/>
  <c r="I369" i="16" l="1"/>
  <c r="H56" i="4"/>
  <c r="J369" i="16" l="1"/>
  <c r="K369" i="16" s="1"/>
  <c r="I56" i="4"/>
  <c r="L369" i="16" l="1"/>
  <c r="M369" i="16" s="1"/>
  <c r="N369" i="16" s="1"/>
  <c r="O369" i="16" s="1"/>
  <c r="R369" i="16" s="1"/>
  <c r="J56" i="4"/>
  <c r="I370" i="16" l="1"/>
  <c r="K56" i="4"/>
  <c r="J370" i="16" l="1"/>
  <c r="K370" i="16" s="1"/>
  <c r="L56" i="4"/>
  <c r="L370" i="16" l="1"/>
  <c r="M370" i="16" s="1"/>
  <c r="N370" i="16" s="1"/>
  <c r="O370" i="16" s="1"/>
  <c r="R370" i="16" s="1"/>
  <c r="M56" i="4"/>
  <c r="I371" i="16" l="1"/>
  <c r="J371" i="16" s="1"/>
  <c r="K371" i="16" s="1"/>
  <c r="N56" i="4"/>
  <c r="L371" i="16" l="1"/>
  <c r="M371" i="16" s="1"/>
  <c r="N371" i="16" s="1"/>
  <c r="O371" i="16" s="1"/>
  <c r="R371" i="16" s="1"/>
  <c r="O56" i="4"/>
  <c r="P56" i="4" s="1"/>
  <c r="I372" i="16" l="1"/>
  <c r="D57" i="4"/>
  <c r="J372" i="16" l="1"/>
  <c r="K372" i="16" s="1"/>
  <c r="E57" i="4"/>
  <c r="L372" i="16" l="1"/>
  <c r="M372" i="16" s="1"/>
  <c r="N372" i="16" s="1"/>
  <c r="O372" i="16" s="1"/>
  <c r="R372" i="16" s="1"/>
  <c r="F57" i="4"/>
  <c r="I373" i="16" l="1"/>
  <c r="G57" i="4"/>
  <c r="J373" i="16" l="1"/>
  <c r="K373" i="16" s="1"/>
  <c r="H57" i="4"/>
  <c r="L373" i="16" l="1"/>
  <c r="M373" i="16" s="1"/>
  <c r="N373" i="16" s="1"/>
  <c r="O373" i="16" s="1"/>
  <c r="R373" i="16" s="1"/>
  <c r="I57" i="4"/>
  <c r="I374" i="16" l="1"/>
  <c r="J374" i="16" s="1"/>
  <c r="K374" i="16" s="1"/>
  <c r="J57" i="4"/>
  <c r="L374" i="16" l="1"/>
  <c r="M374" i="16" s="1"/>
  <c r="N374" i="16" s="1"/>
  <c r="O374" i="16" s="1"/>
  <c r="R374" i="16" s="1"/>
  <c r="K57" i="4"/>
  <c r="I375" i="16" l="1"/>
  <c r="J375" i="16" s="1"/>
  <c r="K375" i="16" s="1"/>
  <c r="L57" i="4"/>
  <c r="L375" i="16" l="1"/>
  <c r="M375" i="16" s="1"/>
  <c r="N375" i="16" s="1"/>
  <c r="O375" i="16" s="1"/>
  <c r="R375" i="16" s="1"/>
  <c r="M57" i="4"/>
  <c r="I376" i="16" l="1"/>
  <c r="N57" i="4"/>
  <c r="J376" i="16" l="1"/>
  <c r="K376" i="16" s="1"/>
  <c r="O57" i="4"/>
  <c r="P57" i="4" s="1"/>
  <c r="L376" i="16" l="1"/>
  <c r="M376" i="16" s="1"/>
  <c r="N376" i="16" s="1"/>
  <c r="O376" i="16" s="1"/>
  <c r="R376" i="16" s="1"/>
  <c r="D58" i="4"/>
  <c r="I377" i="16" l="1"/>
  <c r="J377" i="16" s="1"/>
  <c r="K377" i="16" s="1"/>
  <c r="E58" i="4"/>
  <c r="L377" i="16" l="1"/>
  <c r="M377" i="16" s="1"/>
  <c r="N377" i="16" s="1"/>
  <c r="O377" i="16" s="1"/>
  <c r="R377" i="16" s="1"/>
  <c r="F58" i="4"/>
  <c r="I378" i="16" l="1"/>
  <c r="J378" i="16" s="1"/>
  <c r="K378" i="16" s="1"/>
  <c r="G58" i="4"/>
  <c r="L378" i="16" l="1"/>
  <c r="M378" i="16" s="1"/>
  <c r="N378" i="16" s="1"/>
  <c r="O378" i="16" s="1"/>
  <c r="R378" i="16" s="1"/>
  <c r="H58" i="4"/>
  <c r="I379" i="16" l="1"/>
  <c r="J379" i="16" s="1"/>
  <c r="K379" i="16" s="1"/>
  <c r="I58" i="4"/>
  <c r="L379" i="16" l="1"/>
  <c r="M379" i="16" s="1"/>
  <c r="N379" i="16" s="1"/>
  <c r="O379" i="16" s="1"/>
  <c r="R379" i="16" s="1"/>
  <c r="J58" i="4"/>
  <c r="I380" i="16" l="1"/>
  <c r="K58" i="4"/>
  <c r="J380" i="16" l="1"/>
  <c r="K380" i="16" s="1"/>
  <c r="L58" i="4"/>
  <c r="L380" i="16" l="1"/>
  <c r="M380" i="16" s="1"/>
  <c r="N380" i="16" s="1"/>
  <c r="O380" i="16" s="1"/>
  <c r="R380" i="16" s="1"/>
  <c r="M58" i="4"/>
  <c r="I381" i="16" l="1"/>
  <c r="J381" i="16" s="1"/>
  <c r="K381" i="16" s="1"/>
  <c r="N58" i="4"/>
  <c r="L381" i="16" l="1"/>
  <c r="M381" i="16" s="1"/>
  <c r="N381" i="16" s="1"/>
  <c r="O381" i="16" s="1"/>
  <c r="R381" i="16" s="1"/>
  <c r="O58" i="4"/>
  <c r="P58" i="4" s="1"/>
  <c r="I382" i="16" l="1"/>
  <c r="J382" i="16" s="1"/>
  <c r="K382" i="16" s="1"/>
  <c r="D59" i="4"/>
  <c r="L382" i="16" l="1"/>
  <c r="M382" i="16" s="1"/>
  <c r="N382" i="16" s="1"/>
  <c r="O382" i="16" s="1"/>
  <c r="R382" i="16" s="1"/>
  <c r="E59" i="4"/>
  <c r="I383" i="16" l="1"/>
  <c r="J383" i="16" s="1"/>
  <c r="K383" i="16" s="1"/>
  <c r="F59" i="4"/>
  <c r="L383" i="16" l="1"/>
  <c r="M383" i="16" s="1"/>
  <c r="N383" i="16" s="1"/>
  <c r="O383" i="16" s="1"/>
  <c r="R383" i="16" s="1"/>
  <c r="G59" i="4"/>
  <c r="I384" i="16" l="1"/>
  <c r="J384" i="16" s="1"/>
  <c r="K384" i="16" s="1"/>
  <c r="H59" i="4"/>
  <c r="L384" i="16" l="1"/>
  <c r="M384" i="16" s="1"/>
  <c r="N384" i="16" s="1"/>
  <c r="O384" i="16" s="1"/>
  <c r="R384" i="16" s="1"/>
  <c r="I59" i="4"/>
  <c r="I385" i="16" l="1"/>
  <c r="J385" i="16" s="1"/>
  <c r="K385" i="16" s="1"/>
  <c r="J59" i="4"/>
  <c r="L385" i="16" l="1"/>
  <c r="M385" i="16" s="1"/>
  <c r="N385" i="16" s="1"/>
  <c r="O385" i="16" s="1"/>
  <c r="R385" i="16" s="1"/>
  <c r="K59" i="4"/>
  <c r="I386" i="16" l="1"/>
  <c r="J386" i="16" s="1"/>
  <c r="K386" i="16" s="1"/>
  <c r="L59" i="4"/>
  <c r="L386" i="16" l="1"/>
  <c r="M386" i="16" s="1"/>
  <c r="N386" i="16" s="1"/>
  <c r="O386" i="16" s="1"/>
  <c r="R386" i="16" s="1"/>
  <c r="M59" i="4"/>
  <c r="I387" i="16" l="1"/>
  <c r="J387" i="16" s="1"/>
  <c r="K387" i="16" s="1"/>
  <c r="N59" i="4"/>
  <c r="L387" i="16" l="1"/>
  <c r="M387" i="16" s="1"/>
  <c r="N387" i="16" s="1"/>
  <c r="O387" i="16" s="1"/>
  <c r="R387" i="16" s="1"/>
  <c r="O59" i="4"/>
  <c r="P59" i="4" s="1"/>
  <c r="I388" i="16" l="1"/>
  <c r="J388" i="16" s="1"/>
  <c r="K388" i="16" s="1"/>
  <c r="D60" i="4"/>
  <c r="L388" i="16" l="1"/>
  <c r="M388" i="16" s="1"/>
  <c r="N388" i="16" s="1"/>
  <c r="O388" i="16" s="1"/>
  <c r="R388" i="16" s="1"/>
  <c r="E60" i="4"/>
  <c r="I389" i="16" l="1"/>
  <c r="F60" i="4"/>
  <c r="J389" i="16" l="1"/>
  <c r="K389" i="16" s="1"/>
  <c r="G60" i="4"/>
  <c r="L389" i="16" l="1"/>
  <c r="M389" i="16" s="1"/>
  <c r="N389" i="16" s="1"/>
  <c r="O389" i="16" s="1"/>
  <c r="R389" i="16" s="1"/>
  <c r="H60" i="4"/>
  <c r="I390" i="16" l="1"/>
  <c r="I60" i="4"/>
  <c r="J390" i="16" l="1"/>
  <c r="K390" i="16" s="1"/>
  <c r="J60" i="4"/>
  <c r="L390" i="16" l="1"/>
  <c r="M390" i="16" s="1"/>
  <c r="N390" i="16" s="1"/>
  <c r="O390" i="16" s="1"/>
  <c r="R390" i="16" s="1"/>
  <c r="K60" i="4"/>
  <c r="I391" i="16" l="1"/>
  <c r="J391" i="16" s="1"/>
  <c r="K391" i="16" s="1"/>
  <c r="L60" i="4"/>
  <c r="L391" i="16" l="1"/>
  <c r="M391" i="16" s="1"/>
  <c r="N391" i="16" s="1"/>
  <c r="O391" i="16" s="1"/>
  <c r="R391" i="16" s="1"/>
  <c r="M60" i="4"/>
  <c r="I392" i="16" l="1"/>
  <c r="J392" i="16" s="1"/>
  <c r="K392" i="16" s="1"/>
  <c r="N60" i="4"/>
  <c r="L392" i="16" l="1"/>
  <c r="M392" i="16" s="1"/>
  <c r="N392" i="16" s="1"/>
  <c r="O392" i="16" s="1"/>
  <c r="R392" i="16" s="1"/>
  <c r="O60" i="4"/>
  <c r="P60" i="4" s="1"/>
  <c r="I393" i="16" l="1"/>
  <c r="J393" i="16" s="1"/>
  <c r="K393" i="16" s="1"/>
  <c r="D61" i="4"/>
  <c r="L393" i="16" l="1"/>
  <c r="M393" i="16" s="1"/>
  <c r="N393" i="16" s="1"/>
  <c r="O393" i="16" s="1"/>
  <c r="R393" i="16" s="1"/>
  <c r="E61" i="4"/>
  <c r="I394" i="16" l="1"/>
  <c r="J394" i="16" s="1"/>
  <c r="K394" i="16" s="1"/>
  <c r="F61" i="4"/>
  <c r="L394" i="16" l="1"/>
  <c r="M394" i="16" s="1"/>
  <c r="N394" i="16" s="1"/>
  <c r="O394" i="16" s="1"/>
  <c r="R394" i="16" s="1"/>
  <c r="G61" i="4"/>
  <c r="I395" i="16" l="1"/>
  <c r="J395" i="16" s="1"/>
  <c r="K395" i="16" s="1"/>
  <c r="H61" i="4"/>
  <c r="L395" i="16" l="1"/>
  <c r="M395" i="16" s="1"/>
  <c r="N395" i="16" s="1"/>
  <c r="O395" i="16" s="1"/>
  <c r="R395" i="16" s="1"/>
  <c r="I61" i="4"/>
  <c r="I396" i="16" l="1"/>
  <c r="J396" i="16" s="1"/>
  <c r="K396" i="16" s="1"/>
  <c r="J61" i="4"/>
  <c r="L396" i="16" l="1"/>
  <c r="M396" i="16" s="1"/>
  <c r="N396" i="16" s="1"/>
  <c r="O396" i="16" s="1"/>
  <c r="R396" i="16" s="1"/>
  <c r="K61" i="4"/>
  <c r="I397" i="16" l="1"/>
  <c r="J397" i="16" s="1"/>
  <c r="K397" i="16" s="1"/>
  <c r="L61" i="4"/>
  <c r="L397" i="16" l="1"/>
  <c r="M397" i="16" s="1"/>
  <c r="N397" i="16" s="1"/>
  <c r="O397" i="16" s="1"/>
  <c r="R397" i="16" s="1"/>
  <c r="M61" i="4"/>
  <c r="I398" i="16" l="1"/>
  <c r="J398" i="16" s="1"/>
  <c r="K398" i="16" s="1"/>
  <c r="N61" i="4"/>
  <c r="L398" i="16" l="1"/>
  <c r="M398" i="16" s="1"/>
  <c r="N398" i="16" s="1"/>
  <c r="O398" i="16" s="1"/>
  <c r="R398" i="16" s="1"/>
  <c r="O61" i="4"/>
  <c r="P61" i="4" s="1"/>
  <c r="I399" i="16" l="1"/>
  <c r="J399" i="16" s="1"/>
  <c r="K399" i="16" s="1"/>
  <c r="D62" i="4"/>
  <c r="L399" i="16" l="1"/>
  <c r="M399" i="16" s="1"/>
  <c r="N399" i="16" s="1"/>
  <c r="O399" i="16" s="1"/>
  <c r="R399" i="16" s="1"/>
  <c r="E62" i="4"/>
  <c r="I400" i="16" l="1"/>
  <c r="J400" i="16" s="1"/>
  <c r="F62" i="4"/>
  <c r="K400" i="16" l="1"/>
  <c r="L400" i="16" s="1"/>
  <c r="M400" i="16" s="1"/>
  <c r="N400" i="16" s="1"/>
  <c r="O400" i="16" s="1"/>
  <c r="R400" i="16" s="1"/>
  <c r="G62" i="4"/>
  <c r="I401" i="16" l="1"/>
  <c r="J401" i="16" s="1"/>
  <c r="K401" i="16" s="1"/>
  <c r="L401" i="16" s="1"/>
  <c r="M401" i="16" s="1"/>
  <c r="N401" i="16" s="1"/>
  <c r="O401" i="16" s="1"/>
  <c r="H62" i="4"/>
  <c r="R401" i="16" l="1"/>
  <c r="A3" i="16" s="1"/>
  <c r="F2" i="16"/>
  <c r="I62" i="4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<sst xmlns="http://schemas.openxmlformats.org/spreadsheetml/2006/main" count="319" uniqueCount="183">
  <si>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</si>
  <si>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</si>
  <si>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</si>
  <si>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</si>
  <si>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</si>
  <si>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</si>
  <si>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</si>
  <si>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</si>
  <si>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</si>
  <si>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</si>
  <si>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</si>
  <si>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</si>
  <si>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</si>
  <si>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</si>
  <si>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</si>
  <si>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</si>
  <si>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Temperature :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</si>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</sst>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0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wrapText="1"/>
    </xf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3.3510223582079966E-2"/>
                  <c:y val="-2.213778370736034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0.58077851860179897</c:v>
                </c:pt>
                <c:pt idx="4">
                  <c:v>0</c:v>
                </c:pt>
                <c:pt idx="5">
                  <c:v>2.2465292167069508</c:v>
                </c:pt>
                <c:pt idx="6">
                  <c:v>4.7035433515450213</c:v>
                </c:pt>
                <c:pt idx="7">
                  <c:v>2.0022412741553977</c:v>
                </c:pt>
                <c:pt idx="8">
                  <c:v>0.97449210836292155</c:v>
                </c:pt>
                <c:pt idx="9">
                  <c:v>0.50938896163251146</c:v>
                </c:pt>
                <c:pt idx="10">
                  <c:v>0.26626907699535052</c:v>
                </c:pt>
                <c:pt idx="11">
                  <c:v>0.13918484047383958</c:v>
                </c:pt>
                <c:pt idx="12">
                  <c:v>7.2755049276962955E-2</c:v>
                </c:pt>
                <c:pt idx="13">
                  <c:v>0.44740922063280214</c:v>
                </c:pt>
                <c:pt idx="14">
                  <c:v>1.9879504052908618E-2</c:v>
                </c:pt>
                <c:pt idx="15">
                  <c:v>1.039146427187806E-2</c:v>
                </c:pt>
                <c:pt idx="16">
                  <c:v>5.4318522950233782E-3</c:v>
                </c:pt>
                <c:pt idx="17">
                  <c:v>0.10481787007171632</c:v>
                </c:pt>
                <c:pt idx="18">
                  <c:v>0.22926271153118108</c:v>
                </c:pt>
                <c:pt idx="19">
                  <c:v>0.49595433965634839</c:v>
                </c:pt>
                <c:pt idx="20">
                  <c:v>1.7384057731360002E-2</c:v>
                </c:pt>
                <c:pt idx="21">
                  <c:v>2.1198443202940874E-4</c:v>
                </c:pt>
                <c:pt idx="22">
                  <c:v>1.1080903455967571E-4</c:v>
                </c:pt>
                <c:pt idx="23">
                  <c:v>5.7922376763704889E-5</c:v>
                </c:pt>
                <c:pt idx="24">
                  <c:v>3.0277330213086182E-5</c:v>
                </c:pt>
                <c:pt idx="25">
                  <c:v>1.5826642069126745E-5</c:v>
                </c:pt>
                <c:pt idx="26">
                  <c:v>8.2729420798136072E-6</c:v>
                </c:pt>
                <c:pt idx="27">
                  <c:v>4.3244530556144075E-6</c:v>
                </c:pt>
                <c:pt idx="28">
                  <c:v>2.2604889590420201E-6</c:v>
                </c:pt>
                <c:pt idx="29">
                  <c:v>1.1816084642928066E-6</c:v>
                </c:pt>
                <c:pt idx="30">
                  <c:v>0.4397791362551422</c:v>
                </c:pt>
                <c:pt idx="31">
                  <c:v>3.2286130637393095E-7</c:v>
                </c:pt>
                <c:pt idx="32">
                  <c:v>1.6876687270604726E-7</c:v>
                </c:pt>
                <c:pt idx="33">
                  <c:v>8.8218243439774832E-8</c:v>
                </c:pt>
                <c:pt idx="34">
                  <c:v>4.6113661708685037E-8</c:v>
                </c:pt>
                <c:pt idx="35">
                  <c:v>2.410464903027401E-8</c:v>
                </c:pt>
                <c:pt idx="36">
                  <c:v>1.2600042662915616E-8</c:v>
                </c:pt>
                <c:pt idx="37">
                  <c:v>0.28817852518812492</c:v>
                </c:pt>
                <c:pt idx="38">
                  <c:v>1.9347000306416926</c:v>
                </c:pt>
                <c:pt idx="39">
                  <c:v>0.31589245810038563</c:v>
                </c:pt>
                <c:pt idx="40">
                  <c:v>0.4145026174409554</c:v>
                </c:pt>
                <c:pt idx="41">
                  <c:v>1.0018926660507752</c:v>
                </c:pt>
                <c:pt idx="42">
                  <c:v>0.49345527452125604</c:v>
                </c:pt>
                <c:pt idx="43">
                  <c:v>6.2766823342230008E-2</c:v>
                </c:pt>
                <c:pt idx="44">
                  <c:v>3.2809631492020763E-2</c:v>
                </c:pt>
                <c:pt idx="45">
                  <c:v>1.7150332951738564E-2</c:v>
                </c:pt>
                <c:pt idx="46">
                  <c:v>8.9648651014877286E-3</c:v>
                </c:pt>
                <c:pt idx="47">
                  <c:v>4.6861367947801501E-3</c:v>
                </c:pt>
                <c:pt idx="48">
                  <c:v>2.4495491912921389E-3</c:v>
                </c:pt>
                <c:pt idx="49">
                  <c:v>0.2666589531053849</c:v>
                </c:pt>
                <c:pt idx="50">
                  <c:v>6.6931193862183359E-4</c:v>
                </c:pt>
                <c:pt idx="51">
                  <c:v>3.498644170608775E-4</c:v>
                </c:pt>
                <c:pt idx="52">
                  <c:v>1.8288200652357922E-4</c:v>
                </c:pt>
                <c:pt idx="53">
                  <c:v>1.5874115143427979E-2</c:v>
                </c:pt>
                <c:pt idx="54">
                  <c:v>4.9970464263581027E-5</c:v>
                </c:pt>
                <c:pt idx="55">
                  <c:v>2.5036322554129873</c:v>
                </c:pt>
                <c:pt idx="56">
                  <c:v>0.38119734431193075</c:v>
                </c:pt>
                <c:pt idx="57">
                  <c:v>0.19926043292677897</c:v>
                </c:pt>
                <c:pt idx="58">
                  <c:v>0.10415791380140707</c:v>
                </c:pt>
                <c:pt idx="59">
                  <c:v>5.4445686221347885E-2</c:v>
                </c:pt>
                <c:pt idx="60">
                  <c:v>2.8459985803531197E-2</c:v>
                </c:pt>
                <c:pt idx="61">
                  <c:v>1.4876675236386527E-2</c:v>
                </c:pt>
                <c:pt idx="62">
                  <c:v>3.095489163363151E-2</c:v>
                </c:pt>
                <c:pt idx="63">
                  <c:v>1.9963236238094724</c:v>
                </c:pt>
                <c:pt idx="64">
                  <c:v>8.668295699262984</c:v>
                </c:pt>
                <c:pt idx="65">
                  <c:v>5.7348315291863825</c:v>
                </c:pt>
                <c:pt idx="66">
                  <c:v>6.560784484011994</c:v>
                </c:pt>
                <c:pt idx="67">
                  <c:v>2.7381281742958978</c:v>
                </c:pt>
                <c:pt idx="68">
                  <c:v>1.8066597527458406</c:v>
                </c:pt>
                <c:pt idx="69">
                  <c:v>0.74816292036426446</c:v>
                </c:pt>
                <c:pt idx="70">
                  <c:v>0.39108160021586136</c:v>
                </c:pt>
                <c:pt idx="71">
                  <c:v>0.20442715599021308</c:v>
                </c:pt>
                <c:pt idx="72">
                  <c:v>0.10685867625370317</c:v>
                </c:pt>
                <c:pt idx="73">
                  <c:v>5.5857435551470561E-2</c:v>
                </c:pt>
                <c:pt idx="74">
                  <c:v>0.18377645755978383</c:v>
                </c:pt>
                <c:pt idx="75">
                  <c:v>6.4362451075076779</c:v>
                </c:pt>
                <c:pt idx="76">
                  <c:v>5.2427210078680657</c:v>
                </c:pt>
                <c:pt idx="77">
                  <c:v>2.2083680014478171</c:v>
                </c:pt>
                <c:pt idx="78">
                  <c:v>1.1543636664741717</c:v>
                </c:pt>
                <c:pt idx="79">
                  <c:v>2.3988770395916212</c:v>
                </c:pt>
                <c:pt idx="80">
                  <c:v>0.48984249175324623</c:v>
                </c:pt>
                <c:pt idx="81">
                  <c:v>0.25605169718289955</c:v>
                </c:pt>
                <c:pt idx="82">
                  <c:v>0.13384398604453815</c:v>
                </c:pt>
                <c:pt idx="83">
                  <c:v>6.9963264439892675E-2</c:v>
                </c:pt>
                <c:pt idx="84">
                  <c:v>0.14874989185317183</c:v>
                </c:pt>
                <c:pt idx="85">
                  <c:v>0.21189519865094511</c:v>
                </c:pt>
                <c:pt idx="86">
                  <c:v>0.70597123759513625</c:v>
                </c:pt>
                <c:pt idx="87">
                  <c:v>1.6006416697191863</c:v>
                </c:pt>
                <c:pt idx="88">
                  <c:v>0.38601378979145251</c:v>
                </c:pt>
                <c:pt idx="89">
                  <c:v>0.844695761353776</c:v>
                </c:pt>
                <c:pt idx="90">
                  <c:v>6.8537934339714099E-2</c:v>
                </c:pt>
                <c:pt idx="91">
                  <c:v>3.5826321122697145E-2</c:v>
                </c:pt>
                <c:pt idx="92">
                  <c:v>1.8727224529772279E-2</c:v>
                </c:pt>
                <c:pt idx="93">
                  <c:v>9.7891418264075929E-3</c:v>
                </c:pt>
                <c:pt idx="94">
                  <c:v>5.117004794019408E-3</c:v>
                </c:pt>
                <c:pt idx="95">
                  <c:v>2.6747735936753182E-3</c:v>
                </c:pt>
                <c:pt idx="96">
                  <c:v>1.3981643686917444E-3</c:v>
                </c:pt>
                <c:pt idx="97">
                  <c:v>7.30851989305409E-4</c:v>
                </c:pt>
                <c:pt idx="98">
                  <c:v>3.8203278686859278E-4</c:v>
                </c:pt>
                <c:pt idx="99">
                  <c:v>0.55357821573935662</c:v>
                </c:pt>
                <c:pt idx="100">
                  <c:v>0.57526778880524765</c:v>
                </c:pt>
                <c:pt idx="101">
                  <c:v>0.28832042811946679</c:v>
                </c:pt>
                <c:pt idx="102">
                  <c:v>0.11737077114728557</c:v>
                </c:pt>
                <c:pt idx="103">
                  <c:v>6.2686203606537915E-3</c:v>
                </c:pt>
                <c:pt idx="104">
                  <c:v>3.2767489741360239E-3</c:v>
                </c:pt>
                <c:pt idx="105">
                  <c:v>1.7128304510024034E-3</c:v>
                </c:pt>
                <c:pt idx="106">
                  <c:v>8.9533503391258263E-4</c:v>
                </c:pt>
                <c:pt idx="107">
                  <c:v>4.6801177692871391E-4</c:v>
                </c:pt>
                <c:pt idx="108">
                  <c:v>2.4464029111738981E-4</c:v>
                </c:pt>
                <c:pt idx="109">
                  <c:v>0.8975063975890134</c:v>
                </c:pt>
                <c:pt idx="110">
                  <c:v>6.6845225274458201E-5</c:v>
                </c:pt>
                <c:pt idx="111">
                  <c:v>7.541346010578906E-2</c:v>
                </c:pt>
                <c:pt idx="112">
                  <c:v>6.9996783312495522E-2</c:v>
                </c:pt>
                <c:pt idx="113">
                  <c:v>9.5473754342589158E-6</c:v>
                </c:pt>
                <c:pt idx="114">
                  <c:v>4.9906280584898172E-6</c:v>
                </c:pt>
                <c:pt idx="115">
                  <c:v>0.72018112731542827</c:v>
                </c:pt>
                <c:pt idx="116">
                  <c:v>0.16897988223513719</c:v>
                </c:pt>
                <c:pt idx="117">
                  <c:v>7.1280184233824661E-7</c:v>
                </c:pt>
                <c:pt idx="118">
                  <c:v>3.7259756872571497E-7</c:v>
                </c:pt>
                <c:pt idx="119">
                  <c:v>1.9476513664008636E-7</c:v>
                </c:pt>
                <c:pt idx="120">
                  <c:v>1.0180812123966367E-7</c:v>
                </c:pt>
                <c:pt idx="121">
                  <c:v>1.5778571819195661E-2</c:v>
                </c:pt>
                <c:pt idx="122">
                  <c:v>2.781793124898273E-8</c:v>
                </c:pt>
                <c:pt idx="123">
                  <c:v>2.6363566767598603</c:v>
                </c:pt>
                <c:pt idx="124">
                  <c:v>1.3937114009899711</c:v>
                </c:pt>
                <c:pt idx="125">
                  <c:v>0.46069253712735464</c:v>
                </c:pt>
                <c:pt idx="126">
                  <c:v>0.24081435971131918</c:v>
                </c:pt>
                <c:pt idx="127">
                  <c:v>0.12587908674357651</c:v>
                </c:pt>
                <c:pt idx="128">
                  <c:v>6.5799832279071768E-2</c:v>
                </c:pt>
                <c:pt idx="129">
                  <c:v>3.4395053538747666E-2</c:v>
                </c:pt>
                <c:pt idx="130">
                  <c:v>1.7979068744671985E-2</c:v>
                </c:pt>
                <c:pt idx="131">
                  <c:v>9.3980639559548308E-3</c:v>
                </c:pt>
                <c:pt idx="132">
                  <c:v>4.9125795876603278E-3</c:v>
                </c:pt>
                <c:pt idx="133">
                  <c:v>2.5679159365376951E-3</c:v>
                </c:pt>
                <c:pt idx="134">
                  <c:v>1.3423074658551902E-3</c:v>
                </c:pt>
                <c:pt idx="135">
                  <c:v>2.0123430486439648</c:v>
                </c:pt>
                <c:pt idx="136">
                  <c:v>0.28423796042441962</c:v>
                </c:pt>
                <c:pt idx="137">
                  <c:v>0.14857758033604923</c:v>
                </c:pt>
                <c:pt idx="138">
                  <c:v>1.4005441206680389</c:v>
                </c:pt>
                <c:pt idx="139">
                  <c:v>1.0843614226885012</c:v>
                </c:pt>
                <c:pt idx="140">
                  <c:v>0.13349439283809214</c:v>
                </c:pt>
                <c:pt idx="141">
                  <c:v>6.978052420126267E-2</c:v>
                </c:pt>
                <c:pt idx="142">
                  <c:v>3.647585081501311E-2</c:v>
                </c:pt>
                <c:pt idx="143">
                  <c:v>1.9066748321375004E-2</c:v>
                </c:pt>
                <c:pt idx="144">
                  <c:v>9.9666185552285073E-3</c:v>
                </c:pt>
                <c:pt idx="145">
                  <c:v>2.3388294477115202E-2</c:v>
                </c:pt>
                <c:pt idx="146">
                  <c:v>4.7536391845685593</c:v>
                </c:pt>
                <c:pt idx="147">
                  <c:v>2.0175850975323302</c:v>
                </c:pt>
                <c:pt idx="148">
                  <c:v>1.0280785820118055</c:v>
                </c:pt>
                <c:pt idx="149">
                  <c:v>0.50928577488311477</c:v>
                </c:pt>
                <c:pt idx="150">
                  <c:v>0.61875969277930998</c:v>
                </c:pt>
                <c:pt idx="151">
                  <c:v>0.45536754648528011</c:v>
                </c:pt>
                <c:pt idx="152">
                  <c:v>6.4916400468332872E-2</c:v>
                </c:pt>
                <c:pt idx="153">
                  <c:v>3.3933263844522832E-2</c:v>
                </c:pt>
                <c:pt idx="154">
                  <c:v>1.7737680876247941E-2</c:v>
                </c:pt>
                <c:pt idx="155">
                  <c:v>9.2718850832969758E-3</c:v>
                </c:pt>
                <c:pt idx="156">
                  <c:v>4.8466230505354417E-3</c:v>
                </c:pt>
                <c:pt idx="157">
                  <c:v>1.9845240337817631</c:v>
                </c:pt>
                <c:pt idx="158">
                  <c:v>1.7062035933566135</c:v>
                </c:pt>
                <c:pt idx="159">
                  <c:v>1.5342273510011153</c:v>
                </c:pt>
                <c:pt idx="160">
                  <c:v>0.39792190101085456</c:v>
                </c:pt>
                <c:pt idx="161">
                  <c:v>0.37838125379815779</c:v>
                </c:pt>
                <c:pt idx="162">
                  <c:v>0.39970623059568189</c:v>
                </c:pt>
                <c:pt idx="163">
                  <c:v>0.58201294120814007</c:v>
                </c:pt>
                <c:pt idx="164">
                  <c:v>0.46508715068611917</c:v>
                </c:pt>
                <c:pt idx="165">
                  <c:v>1.5529370755374262E-2</c:v>
                </c:pt>
                <c:pt idx="166">
                  <c:v>8.1175516723018433E-3</c:v>
                </c:pt>
                <c:pt idx="167">
                  <c:v>4.2432269916465393E-3</c:v>
                </c:pt>
                <c:pt idx="168">
                  <c:v>2.2180302669428126E-3</c:v>
                </c:pt>
                <c:pt idx="169">
                  <c:v>0.36933793295195266</c:v>
                </c:pt>
                <c:pt idx="170">
                  <c:v>0.11078457058196194</c:v>
                </c:pt>
                <c:pt idx="171">
                  <c:v>0.20189531561454147</c:v>
                </c:pt>
                <c:pt idx="172">
                  <c:v>1.6559692991286996E-4</c:v>
                </c:pt>
                <c:pt idx="173">
                  <c:v>0.32826507984478287</c:v>
                </c:pt>
                <c:pt idx="174">
                  <c:v>4.5247510269977817E-5</c:v>
                </c:pt>
                <c:pt idx="175">
                  <c:v>2.3651892175505045E-5</c:v>
                </c:pt>
                <c:pt idx="176">
                  <c:v>1.2363376463011538E-5</c:v>
                </c:pt>
                <c:pt idx="177">
                  <c:v>6.4626151866381838E-6</c:v>
                </c:pt>
                <c:pt idx="178">
                  <c:v>3.3781544366556509E-6</c:v>
                </c:pt>
                <c:pt idx="179">
                  <c:v>1.7658373689789011E-6</c:v>
                </c:pt>
                <c:pt idx="180">
                  <c:v>9.2304294316671474E-7</c:v>
                </c:pt>
                <c:pt idx="181">
                  <c:v>4.8249532482288935E-7</c:v>
                </c:pt>
                <c:pt idx="182">
                  <c:v>0.8151801566588307</c:v>
                </c:pt>
                <c:pt idx="183">
                  <c:v>0.1069793748510834</c:v>
                </c:pt>
                <c:pt idx="184">
                  <c:v>2.21920994742106</c:v>
                </c:pt>
                <c:pt idx="185">
                  <c:v>1.5848927568105209</c:v>
                </c:pt>
                <c:pt idx="186">
                  <c:v>0.52382767069898917</c:v>
                </c:pt>
                <c:pt idx="187">
                  <c:v>0.27381651525120532</c:v>
                </c:pt>
                <c:pt idx="188">
                  <c:v>0.14313005634900353</c:v>
                </c:pt>
                <c:pt idx="189">
                  <c:v>7.4817302424853446E-2</c:v>
                </c:pt>
                <c:pt idx="190">
                  <c:v>3.9108688174361576E-2</c:v>
                </c:pt>
                <c:pt idx="191">
                  <c:v>2.0442991676366162E-2</c:v>
                </c:pt>
                <c:pt idx="192">
                  <c:v>1.0686011937213195E-2</c:v>
                </c:pt>
                <c:pt idx="193">
                  <c:v>5.585818990195902E-3</c:v>
                </c:pt>
                <c:pt idx="194">
                  <c:v>2.9198333273966173E-3</c:v>
                </c:pt>
                <c:pt idx="195">
                  <c:v>1.5262626079970776E-3</c:v>
                </c:pt>
                <c:pt idx="196">
                  <c:v>7.9781182258339761E-4</c:v>
                </c:pt>
                <c:pt idx="197">
                  <c:v>0.21439555280084099</c:v>
                </c:pt>
                <c:pt idx="198">
                  <c:v>2.1799316361025383E-4</c:v>
                </c:pt>
                <c:pt idx="199">
                  <c:v>0.42949246853561723</c:v>
                </c:pt>
                <c:pt idx="200">
                  <c:v>5.9564195510325846E-5</c:v>
                </c:pt>
                <c:pt idx="201">
                  <c:v>3.1135545830588721E-5</c:v>
                </c:pt>
                <c:pt idx="202">
                  <c:v>1.627525069151039E-5</c:v>
                </c:pt>
                <c:pt idx="203">
                  <c:v>8.5074399052698718E-6</c:v>
                </c:pt>
                <c:pt idx="204">
                  <c:v>4.4470303477126656E-6</c:v>
                </c:pt>
                <c:pt idx="205">
                  <c:v>2.3245628689339641E-6</c:v>
                </c:pt>
                <c:pt idx="206">
                  <c:v>0.14197973370313832</c:v>
                </c:pt>
                <c:pt idx="207">
                  <c:v>6.3516082297322915E-7</c:v>
                </c:pt>
                <c:pt idx="208">
                  <c:v>0.23137885061465907</c:v>
                </c:pt>
                <c:pt idx="209">
                  <c:v>5.6578692152394756E-2</c:v>
                </c:pt>
                <c:pt idx="210">
                  <c:v>9.0718803222814512E-8</c:v>
                </c:pt>
                <c:pt idx="211">
                  <c:v>4.742076059686632E-8</c:v>
                </c:pt>
                <c:pt idx="212">
                  <c:v>2.4787899042960321E-8</c:v>
                </c:pt>
                <c:pt idx="213">
                  <c:v>1.2957192825047112E-8</c:v>
                </c:pt>
                <c:pt idx="214">
                  <c:v>6.7730163663520413E-9</c:v>
                </c:pt>
                <c:pt idx="215">
                  <c:v>3.5404081206691325E-9</c:v>
                </c:pt>
                <c:pt idx="216">
                  <c:v>0.15397852045245</c:v>
                </c:pt>
                <c:pt idx="217">
                  <c:v>0.74837851956917589</c:v>
                </c:pt>
                <c:pt idx="218">
                  <c:v>0.88413126771561845</c:v>
                </c:pt>
                <c:pt idx="219">
                  <c:v>0.49809980105557511</c:v>
                </c:pt>
                <c:pt idx="220">
                  <c:v>1.3053273230443994</c:v>
                </c:pt>
                <c:pt idx="221">
                  <c:v>3.021144425193687</c:v>
                </c:pt>
                <c:pt idx="222">
                  <c:v>2.4367849618394786</c:v>
                </c:pt>
                <c:pt idx="223">
                  <c:v>0.77436449551577091</c:v>
                </c:pt>
                <c:pt idx="224">
                  <c:v>0.40477775336581739</c:v>
                </c:pt>
                <c:pt idx="225">
                  <c:v>0.2115864435529787</c:v>
                </c:pt>
                <c:pt idx="226">
                  <c:v>0.11060099702400905</c:v>
                </c:pt>
                <c:pt idx="227">
                  <c:v>5.7813630860721804E-2</c:v>
                </c:pt>
                <c:pt idx="228">
                  <c:v>0.37979900488343932</c:v>
                </c:pt>
                <c:pt idx="229">
                  <c:v>1.5796928466557943E-2</c:v>
                </c:pt>
                <c:pt idx="230">
                  <c:v>8.2574101108741048E-3</c:v>
                </c:pt>
                <c:pt idx="231">
                  <c:v>3.6108342405547305</c:v>
                </c:pt>
                <c:pt idx="232">
                  <c:v>3.1024872782967368</c:v>
                </c:pt>
                <c:pt idx="233">
                  <c:v>6.0594479885595351</c:v>
                </c:pt>
                <c:pt idx="234">
                  <c:v>3.9963485516606942</c:v>
                </c:pt>
                <c:pt idx="235">
                  <c:v>1.7122141919624887</c:v>
                </c:pt>
                <c:pt idx="236">
                  <c:v>0.89501290143993872</c:v>
                </c:pt>
                <c:pt idx="237">
                  <c:v>0.46784339103380529</c:v>
                </c:pt>
                <c:pt idx="238">
                  <c:v>0.24455227201962093</c:v>
                </c:pt>
                <c:pt idx="239">
                  <c:v>0.1278329776505002</c:v>
                </c:pt>
                <c:pt idx="240">
                  <c:v>6.6821175039756708E-2</c:v>
                </c:pt>
                <c:pt idx="241">
                  <c:v>0.31790745099279316</c:v>
                </c:pt>
                <c:pt idx="242">
                  <c:v>2.0335868784702984</c:v>
                </c:pt>
                <c:pt idx="243">
                  <c:v>0.84733990809132775</c:v>
                </c:pt>
                <c:pt idx="244">
                  <c:v>0.36687033522983703</c:v>
                </c:pt>
                <c:pt idx="245">
                  <c:v>9.3928957556962733E-2</c:v>
                </c:pt>
                <c:pt idx="246">
                  <c:v>0.46147729913224789</c:v>
                </c:pt>
                <c:pt idx="247">
                  <c:v>0.70104355643760408</c:v>
                </c:pt>
                <c:pt idx="248">
                  <c:v>1.3449905905120552</c:v>
                </c:pt>
                <c:pt idx="249">
                  <c:v>2.7292425322691688E-2</c:v>
                </c:pt>
                <c:pt idx="250">
                  <c:v>1.426636509033812E-2</c:v>
                </c:pt>
                <c:pt idx="251">
                  <c:v>7.4573501799269689E-3</c:v>
                </c:pt>
                <c:pt idx="252">
                  <c:v>3.8981248099223265E-3</c:v>
                </c:pt>
                <c:pt idx="253">
                  <c:v>2.037637588031408E-3</c:v>
                </c:pt>
                <c:pt idx="254">
                  <c:v>1.2582819947930817</c:v>
                </c:pt>
                <c:pt idx="255">
                  <c:v>8.9126005173830944E-2</c:v>
                </c:pt>
                <c:pt idx="256">
                  <c:v>4.6588169201513666E-2</c:v>
                </c:pt>
                <c:pt idx="257">
                  <c:v>2.4352684778316008E-2</c:v>
                </c:pt>
                <c:pt idx="258">
                  <c:v>1.2729696531898827E-2</c:v>
                </c:pt>
                <c:pt idx="259">
                  <c:v>0.81243261753460028</c:v>
                </c:pt>
                <c:pt idx="260">
                  <c:v>3.4782473012262539E-3</c:v>
                </c:pt>
                <c:pt idx="261">
                  <c:v>1.8181581624598215E-3</c:v>
                </c:pt>
                <c:pt idx="262">
                  <c:v>9.5039219970180153E-4</c:v>
                </c:pt>
                <c:pt idx="263">
                  <c:v>4.9679139686726204E-4</c:v>
                </c:pt>
                <c:pt idx="264">
                  <c:v>2.5968404631136792E-4</c:v>
                </c:pt>
                <c:pt idx="265">
                  <c:v>1.0999142612984998</c:v>
                </c:pt>
                <c:pt idx="266">
                  <c:v>1.5430169422512803</c:v>
                </c:pt>
                <c:pt idx="267">
                  <c:v>0.17826846108732203</c:v>
                </c:pt>
                <c:pt idx="268">
                  <c:v>0.16056345617676593</c:v>
                </c:pt>
                <c:pt idx="269">
                  <c:v>4.8709864537379022E-2</c:v>
                </c:pt>
                <c:pt idx="270">
                  <c:v>1.5480046263284388</c:v>
                </c:pt>
                <c:pt idx="271">
                  <c:v>0.29165419633799283</c:v>
                </c:pt>
                <c:pt idx="272">
                  <c:v>9.2143264858196502E-2</c:v>
                </c:pt>
                <c:pt idx="273">
                  <c:v>4.8165358759443069E-2</c:v>
                </c:pt>
                <c:pt idx="274">
                  <c:v>2.5177117264035119E-2</c:v>
                </c:pt>
                <c:pt idx="275">
                  <c:v>1.3160645950814148E-2</c:v>
                </c:pt>
                <c:pt idx="276">
                  <c:v>0.16665788449688088</c:v>
                </c:pt>
                <c:pt idx="277">
                  <c:v>3.5959994133485723E-3</c:v>
                </c:pt>
                <c:pt idx="278">
                  <c:v>2.5258228443958669E-2</c:v>
                </c:pt>
                <c:pt idx="279">
                  <c:v>9.8256664825812148E-4</c:v>
                </c:pt>
                <c:pt idx="280">
                  <c:v>1.4019765702721387</c:v>
                </c:pt>
                <c:pt idx="281">
                  <c:v>0.17929280276660756</c:v>
                </c:pt>
                <c:pt idx="282">
                  <c:v>9.3720384029474094E-2</c:v>
                </c:pt>
                <c:pt idx="283">
                  <c:v>0.1641682730542737</c:v>
                </c:pt>
                <c:pt idx="284">
                  <c:v>2.5608047450584526E-2</c:v>
                </c:pt>
                <c:pt idx="285">
                  <c:v>1.3385902859904228E-2</c:v>
                </c:pt>
                <c:pt idx="286">
                  <c:v>6.997112752175183E-3</c:v>
                </c:pt>
                <c:pt idx="287">
                  <c:v>3.6575483461264899E-3</c:v>
                </c:pt>
                <c:pt idx="288">
                  <c:v>1.9118828548380798E-3</c:v>
                </c:pt>
                <c:pt idx="289">
                  <c:v>9.9938420622517027E-4</c:v>
                </c:pt>
                <c:pt idx="290">
                  <c:v>5.8864999722076323</c:v>
                </c:pt>
                <c:pt idx="291">
                  <c:v>2.7483244544394689</c:v>
                </c:pt>
                <c:pt idx="292">
                  <c:v>1.6942038609708001</c:v>
                </c:pt>
                <c:pt idx="293">
                  <c:v>0.7764652645603235</c:v>
                </c:pt>
                <c:pt idx="294">
                  <c:v>0.9558543912371833</c:v>
                </c:pt>
                <c:pt idx="295">
                  <c:v>0.21216045521471819</c:v>
                </c:pt>
                <c:pt idx="296">
                  <c:v>0.40747956444285749</c:v>
                </c:pt>
                <c:pt idx="297">
                  <c:v>5.7970473131730746E-2</c:v>
                </c:pt>
                <c:pt idx="298">
                  <c:v>3.0302471267340737E-2</c:v>
                </c:pt>
                <c:pt idx="299">
                  <c:v>1.5839783864130701E-2</c:v>
                </c:pt>
                <c:pt idx="300">
                  <c:v>8.2798115918944135E-3</c:v>
                </c:pt>
                <c:pt idx="301">
                  <c:v>0.15250656250601621</c:v>
                </c:pt>
                <c:pt idx="302">
                  <c:v>2.2623659764395626E-3</c:v>
                </c:pt>
                <c:pt idx="303">
                  <c:v>1.1825896235396545E-3</c:v>
                </c:pt>
                <c:pt idx="304">
                  <c:v>6.181662172557084E-4</c:v>
                </c:pt>
                <c:pt idx="305">
                  <c:v>0.34250164799897093</c:v>
                </c:pt>
                <c:pt idx="306">
                  <c:v>0.1989474256116</c:v>
                </c:pt>
                <c:pt idx="307">
                  <c:v>8.8291496253974504E-5</c:v>
                </c:pt>
                <c:pt idx="308">
                  <c:v>0.90282467055440252</c:v>
                </c:pt>
                <c:pt idx="309">
                  <c:v>2.4124664543028677E-5</c:v>
                </c:pt>
                <c:pt idx="310">
                  <c:v>1.2610505221997568E-5</c:v>
                </c:pt>
                <c:pt idx="311">
                  <c:v>6.5917949520247931E-6</c:v>
                </c:pt>
                <c:pt idx="312">
                  <c:v>3.4456796079623338E-6</c:v>
                </c:pt>
                <c:pt idx="313">
                  <c:v>1.8011342960661328E-6</c:v>
                </c:pt>
                <c:pt idx="314">
                  <c:v>0.61817946009524061</c:v>
                </c:pt>
                <c:pt idx="315">
                  <c:v>0.42217901074161457</c:v>
                </c:pt>
                <c:pt idx="316">
                  <c:v>2.5725256009622138E-7</c:v>
                </c:pt>
                <c:pt idx="317">
                  <c:v>0.82043945641770977</c:v>
                </c:pt>
                <c:pt idx="318">
                  <c:v>2.198619902148782E-2</c:v>
                </c:pt>
                <c:pt idx="319">
                  <c:v>1.1492681155331096E-2</c:v>
                </c:pt>
                <c:pt idx="320">
                  <c:v>6.0074831492708128E-3</c:v>
                </c:pt>
                <c:pt idx="321">
                  <c:v>3.1402466753401408E-3</c:v>
                </c:pt>
                <c:pt idx="322">
                  <c:v>1.6414776266466518E-3</c:v>
                </c:pt>
                <c:pt idx="323">
                  <c:v>8.58037306413093E-4</c:v>
                </c:pt>
                <c:pt idx="324">
                  <c:v>4.4851541516326626E-4</c:v>
                </c:pt>
                <c:pt idx="325">
                  <c:v>2.3444910394400476E-4</c:v>
                </c:pt>
                <c:pt idx="326">
                  <c:v>1.2255182426703924E-4</c:v>
                </c:pt>
                <c:pt idx="327">
                  <c:v>9.9642579199082273E-2</c:v>
                </c:pt>
                <c:pt idx="328">
                  <c:v>0.54821200451805385</c:v>
                </c:pt>
                <c:pt idx="329">
                  <c:v>0.92754651703034441</c:v>
                </c:pt>
                <c:pt idx="330">
                  <c:v>2.4308320037651603</c:v>
                </c:pt>
                <c:pt idx="331">
                  <c:v>1.7820424755211031</c:v>
                </c:pt>
                <c:pt idx="332">
                  <c:v>0.9163346706424087</c:v>
                </c:pt>
                <c:pt idx="333">
                  <c:v>0.26123379057947005</c:v>
                </c:pt>
                <c:pt idx="334">
                  <c:v>0.13655278291596307</c:v>
                </c:pt>
                <c:pt idx="335">
                  <c:v>7.1379213541755152E-2</c:v>
                </c:pt>
                <c:pt idx="336">
                  <c:v>0.44469004032285414</c:v>
                </c:pt>
                <c:pt idx="337">
                  <c:v>1.4218999086154283</c:v>
                </c:pt>
                <c:pt idx="338">
                  <c:v>0.81162230881880049</c:v>
                </c:pt>
                <c:pt idx="339">
                  <c:v>6.1808690908042925E-2</c:v>
                </c:pt>
                <c:pt idx="340">
                  <c:v>3.2308794100349224E-2</c:v>
                </c:pt>
                <c:pt idx="341">
                  <c:v>1.6888533972864446E-2</c:v>
                </c:pt>
                <c:pt idx="342">
                  <c:v>0.20440653548372625</c:v>
                </c:pt>
                <c:pt idx="343">
                  <c:v>0.16559312175165283</c:v>
                </c:pt>
                <c:pt idx="344">
                  <c:v>2.4121569448099971E-3</c:v>
                </c:pt>
                <c:pt idx="345">
                  <c:v>1.2608887346205291E-3</c:v>
                </c:pt>
                <c:pt idx="346">
                  <c:v>6.5909492519285E-4</c:v>
                </c:pt>
                <c:pt idx="347">
                  <c:v>3.4452375414846206E-4</c:v>
                </c:pt>
                <c:pt idx="348">
                  <c:v>1.8009032179669646E-4</c:v>
                </c:pt>
                <c:pt idx="349">
                  <c:v>9.4137265179288233E-5</c:v>
                </c:pt>
                <c:pt idx="350">
                  <c:v>4.9207667613808405E-5</c:v>
                </c:pt>
                <c:pt idx="351">
                  <c:v>2.5721955565411896E-5</c:v>
                </c:pt>
                <c:pt idx="352">
                  <c:v>1.3445445195686613E-5</c:v>
                </c:pt>
                <c:pt idx="353">
                  <c:v>7.0282368714338981E-6</c:v>
                </c:pt>
                <c:pt idx="354">
                  <c:v>1.1782192419422813E-2</c:v>
                </c:pt>
                <c:pt idx="355">
                  <c:v>1.920387172560297E-6</c:v>
                </c:pt>
                <c:pt idx="356">
                  <c:v>1.0038296045375185E-6</c:v>
                </c:pt>
                <c:pt idx="357">
                  <c:v>5.2472433129330918E-7</c:v>
                </c:pt>
                <c:pt idx="358">
                  <c:v>2.7428521992839848E-7</c:v>
                </c:pt>
                <c:pt idx="359">
                  <c:v>1.4337505883468686E-7</c:v>
                </c:pt>
                <c:pt idx="360">
                  <c:v>7.494537073932063E-8</c:v>
                </c:pt>
                <c:pt idx="361">
                  <c:v>3.9175632365253042E-8</c:v>
                </c:pt>
                <c:pt idx="362">
                  <c:v>0.21477853907978389</c:v>
                </c:pt>
                <c:pt idx="363">
                  <c:v>1.0704303689158539E-8</c:v>
                </c:pt>
                <c:pt idx="364">
                  <c:v>1.3657937184711288</c:v>
                </c:pt>
                <c:pt idx="365">
                  <c:v>1.4557682192880785</c:v>
                </c:pt>
                <c:pt idx="366">
                  <c:v>0.43732492416630192</c:v>
                </c:pt>
                <c:pt idx="367">
                  <c:v>0.18232633535020878</c:v>
                </c:pt>
                <c:pt idx="368">
                  <c:v>8.2667423847335442E-2</c:v>
                </c:pt>
                <c:pt idx="369">
                  <c:v>4.3212123354359991E-2</c:v>
                </c:pt>
                <c:pt idx="370">
                  <c:v>2.2587949616535815E-2</c:v>
                </c:pt>
                <c:pt idx="371">
                  <c:v>1.1807229737246435E-2</c:v>
                </c:pt>
                <c:pt idx="372">
                  <c:v>6.1719047737763249E-3</c:v>
                </c:pt>
                <c:pt idx="373">
                  <c:v>3.2261935597305085E-3</c:v>
                </c:pt>
                <c:pt idx="374">
                  <c:v>1.6864039978501161E-3</c:v>
                </c:pt>
                <c:pt idx="375">
                  <c:v>9.8600399337684178E-3</c:v>
                </c:pt>
                <c:pt idx="376">
                  <c:v>4.6079104396563094E-4</c:v>
                </c:pt>
                <c:pt idx="377">
                  <c:v>2.4086585145315331E-4</c:v>
                </c:pt>
                <c:pt idx="378">
                  <c:v>1.8339207012852623</c:v>
                </c:pt>
                <c:pt idx="379">
                  <c:v>0.271994572204387</c:v>
                </c:pt>
                <c:pt idx="380">
                  <c:v>0.14217768570504677</c:v>
                </c:pt>
                <c:pt idx="381">
                  <c:v>7.431947685063775E-2</c:v>
                </c:pt>
                <c:pt idx="382">
                  <c:v>3.884846354027003E-2</c:v>
                </c:pt>
                <c:pt idx="383">
                  <c:v>2.0306966402263357E-2</c:v>
                </c:pt>
                <c:pt idx="384">
                  <c:v>1.0614908464402717E-2</c:v>
                </c:pt>
                <c:pt idx="385">
                  <c:v>5.5486516043622286E-3</c:v>
                </c:pt>
                <c:pt idx="386">
                  <c:v>2.9004050981539862E-3</c:v>
                </c:pt>
                <c:pt idx="387">
                  <c:v>0.79269462563702608</c:v>
                </c:pt>
                <c:pt idx="388">
                  <c:v>7.9250327608651515E-4</c:v>
                </c:pt>
                <c:pt idx="389">
                  <c:v>4.1425930228850021E-4</c:v>
                </c:pt>
                <c:pt idx="390">
                  <c:v>2.1654266261206067E-4</c:v>
                </c:pt>
                <c:pt idx="391">
                  <c:v>1.1319172429461801E-4</c:v>
                </c:pt>
                <c:pt idx="392">
                  <c:v>5.9167862324397284E-5</c:v>
                </c:pt>
                <c:pt idx="393">
                  <c:v>3.0928373552529119E-5</c:v>
                </c:pt>
                <c:pt idx="394">
                  <c:v>1.6166957078156142E-5</c:v>
                </c:pt>
                <c:pt idx="395">
                  <c:v>8.4508323957943707E-6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2.880887988371581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3.2336730828524862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2.9528150464696297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5.023477073514513E-2</c:v>
                </c:pt>
                <c:pt idx="64">
                  <c:v>3.6359318151786097</c:v>
                </c:pt>
                <c:pt idx="65">
                  <c:v>0.57884156278905896</c:v>
                </c:pt>
                <c:pt idx="66">
                  <c:v>3.3592600096903471</c:v>
                </c:pt>
                <c:pt idx="67">
                  <c:v>0.35582962604061136</c:v>
                </c:pt>
                <c:pt idx="68">
                  <c:v>0.61765934017530733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5.5532255649033173</c:v>
                </c:pt>
                <c:pt idx="76">
                  <c:v>22.258570233008861</c:v>
                </c:pt>
                <c:pt idx="77">
                  <c:v>6.841823547548783</c:v>
                </c:pt>
                <c:pt idx="78">
                  <c:v>0.52594282693917105</c:v>
                </c:pt>
                <c:pt idx="79">
                  <c:v>2.4257305201955686</c:v>
                </c:pt>
                <c:pt idx="80">
                  <c:v>0.56894683522001477</c:v>
                </c:pt>
                <c:pt idx="81">
                  <c:v>2.2833986697793244E-2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0.49169184689248091</c:v>
                </c:pt>
                <c:pt idx="86">
                  <c:v>0.69643659428269389</c:v>
                </c:pt>
                <c:pt idx="87">
                  <c:v>1.0271488349557329</c:v>
                </c:pt>
                <c:pt idx="88">
                  <c:v>1.1123957186274944</c:v>
                </c:pt>
                <c:pt idx="89">
                  <c:v>5.0714284455798788</c:v>
                </c:pt>
                <c:pt idx="90">
                  <c:v>0.13281768929216403</c:v>
                </c:pt>
                <c:pt idx="91">
                  <c:v>0.20322248161035991</c:v>
                </c:pt>
                <c:pt idx="92">
                  <c:v>0.39959476721138193</c:v>
                </c:pt>
                <c:pt idx="93">
                  <c:v>8.7530282341540741E-3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13.169882394397213</c:v>
                </c:pt>
                <c:pt idx="124">
                  <c:v>2.8253252874069505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18.915294014006964</c:v>
                </c:pt>
                <c:pt idx="136">
                  <c:v>2.6639651147425452E-3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0.15032374576047217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2.067617495485178</c:v>
                </c:pt>
                <c:pt idx="158">
                  <c:v>0.68692243315861334</c:v>
                </c:pt>
                <c:pt idx="159">
                  <c:v>1.5808730123772192</c:v>
                </c:pt>
                <c:pt idx="160">
                  <c:v>0.44335990838215211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7.3829890322864827E-2</c:v>
                </c:pt>
                <c:pt idx="183">
                  <c:v>0</c:v>
                </c:pt>
                <c:pt idx="184">
                  <c:v>6.8882526538342953E-2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4.4952508479055631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7.9157820552349906E-2</c:v>
                </c:pt>
                <c:pt idx="217">
                  <c:v>1.141699334889662E-2</c:v>
                </c:pt>
                <c:pt idx="218">
                  <c:v>0.26601594502929127</c:v>
                </c:pt>
                <c:pt idx="219">
                  <c:v>0</c:v>
                </c:pt>
                <c:pt idx="220">
                  <c:v>1.4842091353565607E-2</c:v>
                </c:pt>
                <c:pt idx="221">
                  <c:v>1.0332378980751438</c:v>
                </c:pt>
                <c:pt idx="222">
                  <c:v>6.8501960093379725E-3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0.19104435537153674</c:v>
                </c:pt>
                <c:pt idx="229">
                  <c:v>0</c:v>
                </c:pt>
                <c:pt idx="230">
                  <c:v>0</c:v>
                </c:pt>
                <c:pt idx="231">
                  <c:v>1.2764198564066425</c:v>
                </c:pt>
                <c:pt idx="232">
                  <c:v>3.0274060696824217</c:v>
                </c:pt>
                <c:pt idx="233">
                  <c:v>6.3284394132933981</c:v>
                </c:pt>
                <c:pt idx="234">
                  <c:v>8.9181940712681165</c:v>
                </c:pt>
                <c:pt idx="235">
                  <c:v>4.0872836189049906</c:v>
                </c:pt>
                <c:pt idx="236">
                  <c:v>2.8725155265823901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0.80832312910188064</c:v>
                </c:pt>
                <c:pt idx="243">
                  <c:v>3.2028472008104654</c:v>
                </c:pt>
                <c:pt idx="244">
                  <c:v>3.1929524732414238</c:v>
                </c:pt>
                <c:pt idx="245">
                  <c:v>1.2455939743646216</c:v>
                </c:pt>
                <c:pt idx="246">
                  <c:v>0.20931154472977151</c:v>
                </c:pt>
                <c:pt idx="247">
                  <c:v>2.7400784037351904E-2</c:v>
                </c:pt>
                <c:pt idx="248">
                  <c:v>2.6639651147425452E-3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6.9263092983306185E-2</c:v>
                </c:pt>
                <c:pt idx="257">
                  <c:v>0.42813725058362334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3.6534378716469189E-2</c:v>
                </c:pt>
                <c:pt idx="265">
                  <c:v>0.81327049288640274</c:v>
                </c:pt>
                <c:pt idx="266">
                  <c:v>0.15070431220543537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1.258533233493371</c:v>
                </c:pt>
                <c:pt idx="271">
                  <c:v>0.13890675241157557</c:v>
                </c:pt>
                <c:pt idx="272">
                  <c:v>1.9028322248161038E-3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1.9028322248161038E-3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0.15489054310003086</c:v>
                </c:pt>
                <c:pt idx="337">
                  <c:v>0.33756243668237668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0.12672862617275252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0.11493106637889267</c:v>
                </c:pt>
                <c:pt idx="365">
                  <c:v>3.4250980046689862E-3</c:v>
                </c:pt>
                <c:pt idx="366">
                  <c:v>3.8056644496322076E-3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7.1569325639783297E-3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0.14329163899044181</c:v>
                </c:pt>
                <c:pt idx="388">
                  <c:v>0</c:v>
                </c:pt>
                <c:pt idx="389">
                  <c:v>3.2907580495969693E-3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0.58077851860179897</c:v>
                </c:pt>
                <c:pt idx="4">
                  <c:v>0</c:v>
                </c:pt>
                <c:pt idx="5">
                  <c:v>2.2465292167069508</c:v>
                </c:pt>
                <c:pt idx="6">
                  <c:v>4.7035433515450213</c:v>
                </c:pt>
                <c:pt idx="7">
                  <c:v>2.0022412741553977</c:v>
                </c:pt>
                <c:pt idx="8">
                  <c:v>0.97449210836292155</c:v>
                </c:pt>
                <c:pt idx="9">
                  <c:v>0.50938896163251146</c:v>
                </c:pt>
                <c:pt idx="10">
                  <c:v>0.26626907699535052</c:v>
                </c:pt>
                <c:pt idx="11">
                  <c:v>0.13918484047383958</c:v>
                </c:pt>
                <c:pt idx="12">
                  <c:v>7.2755049276962955E-2</c:v>
                </c:pt>
                <c:pt idx="13">
                  <c:v>0.44740922063280214</c:v>
                </c:pt>
                <c:pt idx="14">
                  <c:v>1.9879504052908618E-2</c:v>
                </c:pt>
                <c:pt idx="15">
                  <c:v>1.039146427187806E-2</c:v>
                </c:pt>
                <c:pt idx="16">
                  <c:v>5.4318522950233782E-3</c:v>
                </c:pt>
                <c:pt idx="17">
                  <c:v>0.10481787007171632</c:v>
                </c:pt>
                <c:pt idx="18">
                  <c:v>0.22926271153118108</c:v>
                </c:pt>
                <c:pt idx="19">
                  <c:v>0.49595433965634839</c:v>
                </c:pt>
                <c:pt idx="20">
                  <c:v>1.7384057731360002E-2</c:v>
                </c:pt>
                <c:pt idx="21">
                  <c:v>2.1198443202940874E-4</c:v>
                </c:pt>
                <c:pt idx="22">
                  <c:v>1.1080903455967571E-4</c:v>
                </c:pt>
                <c:pt idx="23">
                  <c:v>5.7922376763704889E-5</c:v>
                </c:pt>
                <c:pt idx="24">
                  <c:v>3.0277330213086182E-5</c:v>
                </c:pt>
                <c:pt idx="25">
                  <c:v>1.5826642069126745E-5</c:v>
                </c:pt>
                <c:pt idx="26">
                  <c:v>8.2729420798136072E-6</c:v>
                </c:pt>
                <c:pt idx="27">
                  <c:v>4.3244530556144075E-6</c:v>
                </c:pt>
                <c:pt idx="28">
                  <c:v>2.2604889590420201E-6</c:v>
                </c:pt>
                <c:pt idx="29">
                  <c:v>1.1816084642928066E-6</c:v>
                </c:pt>
                <c:pt idx="30">
                  <c:v>0.4397791362551422</c:v>
                </c:pt>
                <c:pt idx="31">
                  <c:v>3.2286130637393095E-7</c:v>
                </c:pt>
                <c:pt idx="32">
                  <c:v>1.6876687270604726E-7</c:v>
                </c:pt>
                <c:pt idx="33">
                  <c:v>8.8218243439774832E-8</c:v>
                </c:pt>
                <c:pt idx="34">
                  <c:v>4.6113661708685037E-8</c:v>
                </c:pt>
                <c:pt idx="35">
                  <c:v>2.410464903027401E-8</c:v>
                </c:pt>
                <c:pt idx="36">
                  <c:v>1.2600042662915616E-8</c:v>
                </c:pt>
                <c:pt idx="37">
                  <c:v>0.28817852518812492</c:v>
                </c:pt>
                <c:pt idx="38">
                  <c:v>1.9347000306416926</c:v>
                </c:pt>
                <c:pt idx="39">
                  <c:v>0.31589245810038563</c:v>
                </c:pt>
                <c:pt idx="40">
                  <c:v>0.4145026174409554</c:v>
                </c:pt>
                <c:pt idx="41">
                  <c:v>1.0018926660507752</c:v>
                </c:pt>
                <c:pt idx="42">
                  <c:v>0.49345527452125604</c:v>
                </c:pt>
                <c:pt idx="43">
                  <c:v>6.2766823342230008E-2</c:v>
                </c:pt>
                <c:pt idx="44">
                  <c:v>3.2809631492020763E-2</c:v>
                </c:pt>
                <c:pt idx="45">
                  <c:v>1.7150332951738564E-2</c:v>
                </c:pt>
                <c:pt idx="46">
                  <c:v>8.9648651014877286E-3</c:v>
                </c:pt>
                <c:pt idx="47">
                  <c:v>4.6861367947801501E-3</c:v>
                </c:pt>
                <c:pt idx="48">
                  <c:v>2.4495491912921389E-3</c:v>
                </c:pt>
                <c:pt idx="49">
                  <c:v>0.2666589531053849</c:v>
                </c:pt>
                <c:pt idx="50">
                  <c:v>6.6931193862183359E-4</c:v>
                </c:pt>
                <c:pt idx="51">
                  <c:v>3.498644170608775E-4</c:v>
                </c:pt>
                <c:pt idx="52">
                  <c:v>1.8288200652357922E-4</c:v>
                </c:pt>
                <c:pt idx="53">
                  <c:v>1.5874115143427979E-2</c:v>
                </c:pt>
                <c:pt idx="54">
                  <c:v>4.9970464263581027E-5</c:v>
                </c:pt>
                <c:pt idx="55">
                  <c:v>2.5036322554129873</c:v>
                </c:pt>
                <c:pt idx="56">
                  <c:v>0.38119734431193075</c:v>
                </c:pt>
                <c:pt idx="57">
                  <c:v>0.19926043292677897</c:v>
                </c:pt>
                <c:pt idx="58">
                  <c:v>0.10415791380140707</c:v>
                </c:pt>
                <c:pt idx="59">
                  <c:v>5.4445686221347885E-2</c:v>
                </c:pt>
                <c:pt idx="60">
                  <c:v>2.8459985803531197E-2</c:v>
                </c:pt>
                <c:pt idx="61">
                  <c:v>1.4876675236386527E-2</c:v>
                </c:pt>
                <c:pt idx="62">
                  <c:v>3.095489163363151E-2</c:v>
                </c:pt>
                <c:pt idx="63">
                  <c:v>1.9963236238094724</c:v>
                </c:pt>
                <c:pt idx="64">
                  <c:v>8.668295699262984</c:v>
                </c:pt>
                <c:pt idx="65">
                  <c:v>5.7348315291863825</c:v>
                </c:pt>
                <c:pt idx="66">
                  <c:v>6.560784484011994</c:v>
                </c:pt>
                <c:pt idx="67">
                  <c:v>2.7381281742958978</c:v>
                </c:pt>
                <c:pt idx="68">
                  <c:v>1.8066597527458406</c:v>
                </c:pt>
                <c:pt idx="69">
                  <c:v>0.74816292036426446</c:v>
                </c:pt>
                <c:pt idx="70">
                  <c:v>0.39108160021586136</c:v>
                </c:pt>
                <c:pt idx="71">
                  <c:v>0.20442715599021308</c:v>
                </c:pt>
                <c:pt idx="72">
                  <c:v>0.10685867625370317</c:v>
                </c:pt>
                <c:pt idx="73">
                  <c:v>5.5857435551470561E-2</c:v>
                </c:pt>
                <c:pt idx="74">
                  <c:v>0.18377645755978383</c:v>
                </c:pt>
                <c:pt idx="75">
                  <c:v>6.4362451075076779</c:v>
                </c:pt>
                <c:pt idx="76">
                  <c:v>5.2427210078680657</c:v>
                </c:pt>
                <c:pt idx="77">
                  <c:v>2.2083680014478171</c:v>
                </c:pt>
                <c:pt idx="78">
                  <c:v>1.1543636664741717</c:v>
                </c:pt>
                <c:pt idx="79">
                  <c:v>2.3988770395916212</c:v>
                </c:pt>
                <c:pt idx="80">
                  <c:v>0.48984249175324623</c:v>
                </c:pt>
                <c:pt idx="81">
                  <c:v>0.25605169718289955</c:v>
                </c:pt>
                <c:pt idx="82">
                  <c:v>0.13384398604453815</c:v>
                </c:pt>
                <c:pt idx="83">
                  <c:v>6.9963264439892675E-2</c:v>
                </c:pt>
                <c:pt idx="84">
                  <c:v>0.14874989185317183</c:v>
                </c:pt>
                <c:pt idx="85">
                  <c:v>0.21189519865094511</c:v>
                </c:pt>
                <c:pt idx="86">
                  <c:v>0.70597123759513625</c:v>
                </c:pt>
                <c:pt idx="87">
                  <c:v>1.6006416697191863</c:v>
                </c:pt>
                <c:pt idx="88">
                  <c:v>0.38601378979145251</c:v>
                </c:pt>
                <c:pt idx="89">
                  <c:v>0.844695761353776</c:v>
                </c:pt>
                <c:pt idx="90">
                  <c:v>6.8537934339714099E-2</c:v>
                </c:pt>
                <c:pt idx="91">
                  <c:v>3.5826321122697145E-2</c:v>
                </c:pt>
                <c:pt idx="92">
                  <c:v>1.8727224529772279E-2</c:v>
                </c:pt>
                <c:pt idx="93">
                  <c:v>9.7891418264075929E-3</c:v>
                </c:pt>
                <c:pt idx="94">
                  <c:v>5.117004794019408E-3</c:v>
                </c:pt>
                <c:pt idx="95">
                  <c:v>2.6747735936753182E-3</c:v>
                </c:pt>
                <c:pt idx="96">
                  <c:v>1.3981643686917444E-3</c:v>
                </c:pt>
                <c:pt idx="97">
                  <c:v>7.30851989305409E-4</c:v>
                </c:pt>
                <c:pt idx="98">
                  <c:v>3.8203278686859278E-4</c:v>
                </c:pt>
                <c:pt idx="99">
                  <c:v>0.55357821573935662</c:v>
                </c:pt>
                <c:pt idx="100">
                  <c:v>0.57526778880524765</c:v>
                </c:pt>
                <c:pt idx="101">
                  <c:v>0.28832042811946679</c:v>
                </c:pt>
                <c:pt idx="102">
                  <c:v>0.11737077114728557</c:v>
                </c:pt>
                <c:pt idx="103">
                  <c:v>6.2686203606537915E-3</c:v>
                </c:pt>
                <c:pt idx="104">
                  <c:v>3.2767489741360239E-3</c:v>
                </c:pt>
                <c:pt idx="105">
                  <c:v>1.7128304510024034E-3</c:v>
                </c:pt>
                <c:pt idx="106">
                  <c:v>8.9533503391258263E-4</c:v>
                </c:pt>
                <c:pt idx="107">
                  <c:v>4.6801177692871391E-4</c:v>
                </c:pt>
                <c:pt idx="108">
                  <c:v>2.4464029111738981E-4</c:v>
                </c:pt>
                <c:pt idx="109">
                  <c:v>0.8975063975890134</c:v>
                </c:pt>
                <c:pt idx="110">
                  <c:v>6.6845225274458201E-5</c:v>
                </c:pt>
                <c:pt idx="111">
                  <c:v>7.541346010578906E-2</c:v>
                </c:pt>
                <c:pt idx="112">
                  <c:v>6.9996783312495522E-2</c:v>
                </c:pt>
                <c:pt idx="113">
                  <c:v>9.5473754342589158E-6</c:v>
                </c:pt>
                <c:pt idx="114">
                  <c:v>4.9906280584898172E-6</c:v>
                </c:pt>
                <c:pt idx="115">
                  <c:v>0.72018112731542827</c:v>
                </c:pt>
                <c:pt idx="116">
                  <c:v>0.16897988223513719</c:v>
                </c:pt>
                <c:pt idx="117">
                  <c:v>7.1280184233824661E-7</c:v>
                </c:pt>
                <c:pt idx="118">
                  <c:v>3.7259756872571497E-7</c:v>
                </c:pt>
                <c:pt idx="119">
                  <c:v>1.9476513664008636E-7</c:v>
                </c:pt>
                <c:pt idx="120">
                  <c:v>1.0180812123966367E-7</c:v>
                </c:pt>
                <c:pt idx="121">
                  <c:v>1.5778571819195661E-2</c:v>
                </c:pt>
                <c:pt idx="122">
                  <c:v>2.781793124898273E-8</c:v>
                </c:pt>
                <c:pt idx="123">
                  <c:v>2.6363566767598603</c:v>
                </c:pt>
                <c:pt idx="124">
                  <c:v>1.3937114009899711</c:v>
                </c:pt>
                <c:pt idx="125">
                  <c:v>0.46069253712735464</c:v>
                </c:pt>
                <c:pt idx="126">
                  <c:v>0.24081435971131918</c:v>
                </c:pt>
                <c:pt idx="127">
                  <c:v>0.12587908674357651</c:v>
                </c:pt>
                <c:pt idx="128">
                  <c:v>6.5799832279071768E-2</c:v>
                </c:pt>
                <c:pt idx="129">
                  <c:v>3.4395053538747666E-2</c:v>
                </c:pt>
                <c:pt idx="130">
                  <c:v>1.7979068744671985E-2</c:v>
                </c:pt>
                <c:pt idx="131">
                  <c:v>9.3980639559548308E-3</c:v>
                </c:pt>
                <c:pt idx="132">
                  <c:v>4.9125795876603278E-3</c:v>
                </c:pt>
                <c:pt idx="133">
                  <c:v>2.5679159365376951E-3</c:v>
                </c:pt>
                <c:pt idx="134">
                  <c:v>1.3423074658551902E-3</c:v>
                </c:pt>
                <c:pt idx="135">
                  <c:v>2.0123430486439648</c:v>
                </c:pt>
                <c:pt idx="136">
                  <c:v>0.28423796042441962</c:v>
                </c:pt>
                <c:pt idx="137">
                  <c:v>0.14857758033604923</c:v>
                </c:pt>
                <c:pt idx="138">
                  <c:v>1.4005441206680389</c:v>
                </c:pt>
                <c:pt idx="139">
                  <c:v>1.0843614226885012</c:v>
                </c:pt>
                <c:pt idx="140">
                  <c:v>0.13349439283809214</c:v>
                </c:pt>
                <c:pt idx="141">
                  <c:v>6.978052420126267E-2</c:v>
                </c:pt>
                <c:pt idx="142">
                  <c:v>3.647585081501311E-2</c:v>
                </c:pt>
                <c:pt idx="143">
                  <c:v>1.9066748321375004E-2</c:v>
                </c:pt>
                <c:pt idx="144">
                  <c:v>9.9666185552285073E-3</c:v>
                </c:pt>
                <c:pt idx="145">
                  <c:v>2.3388294477115202E-2</c:v>
                </c:pt>
                <c:pt idx="146">
                  <c:v>4.7536391845685593</c:v>
                </c:pt>
                <c:pt idx="147">
                  <c:v>2.0175850975323302</c:v>
                </c:pt>
                <c:pt idx="148">
                  <c:v>1.0280785820118055</c:v>
                </c:pt>
                <c:pt idx="149">
                  <c:v>0.50928577488311477</c:v>
                </c:pt>
                <c:pt idx="150">
                  <c:v>0.61875969277930998</c:v>
                </c:pt>
                <c:pt idx="151">
                  <c:v>0.45536754648528011</c:v>
                </c:pt>
                <c:pt idx="152">
                  <c:v>6.4916400468332872E-2</c:v>
                </c:pt>
                <c:pt idx="153">
                  <c:v>3.3933263844522832E-2</c:v>
                </c:pt>
                <c:pt idx="154">
                  <c:v>1.7737680876247941E-2</c:v>
                </c:pt>
                <c:pt idx="155">
                  <c:v>9.2718850832969758E-3</c:v>
                </c:pt>
                <c:pt idx="156">
                  <c:v>4.8466230505354417E-3</c:v>
                </c:pt>
                <c:pt idx="157">
                  <c:v>1.9845240337817631</c:v>
                </c:pt>
                <c:pt idx="158">
                  <c:v>1.7062035933566135</c:v>
                </c:pt>
                <c:pt idx="159">
                  <c:v>1.5342273510011153</c:v>
                </c:pt>
                <c:pt idx="160">
                  <c:v>0.39792190101085456</c:v>
                </c:pt>
                <c:pt idx="161">
                  <c:v>0.37838125379815779</c:v>
                </c:pt>
                <c:pt idx="162">
                  <c:v>0.39970623059568189</c:v>
                </c:pt>
                <c:pt idx="163">
                  <c:v>0.58201294120814007</c:v>
                </c:pt>
                <c:pt idx="164">
                  <c:v>0.46508715068611917</c:v>
                </c:pt>
                <c:pt idx="165">
                  <c:v>1.5529370755374262E-2</c:v>
                </c:pt>
                <c:pt idx="166">
                  <c:v>8.1175516723018433E-3</c:v>
                </c:pt>
                <c:pt idx="167">
                  <c:v>4.2432269916465393E-3</c:v>
                </c:pt>
                <c:pt idx="168">
                  <c:v>2.2180302669428126E-3</c:v>
                </c:pt>
                <c:pt idx="169">
                  <c:v>0.36933793295195266</c:v>
                </c:pt>
                <c:pt idx="170">
                  <c:v>0.11078457058196194</c:v>
                </c:pt>
                <c:pt idx="171">
                  <c:v>0.20189531561454147</c:v>
                </c:pt>
                <c:pt idx="172">
                  <c:v>1.6559692991286996E-4</c:v>
                </c:pt>
                <c:pt idx="173">
                  <c:v>0.32826507984478287</c:v>
                </c:pt>
                <c:pt idx="174">
                  <c:v>4.5247510269977817E-5</c:v>
                </c:pt>
                <c:pt idx="175">
                  <c:v>2.3651892175505045E-5</c:v>
                </c:pt>
                <c:pt idx="176">
                  <c:v>1.2363376463011538E-5</c:v>
                </c:pt>
                <c:pt idx="177">
                  <c:v>6.4626151866381838E-6</c:v>
                </c:pt>
                <c:pt idx="178">
                  <c:v>3.3781544366556509E-6</c:v>
                </c:pt>
                <c:pt idx="179">
                  <c:v>1.7658373689789011E-6</c:v>
                </c:pt>
                <c:pt idx="180">
                  <c:v>9.2304294316671474E-7</c:v>
                </c:pt>
                <c:pt idx="181">
                  <c:v>4.8249532482288935E-7</c:v>
                </c:pt>
                <c:pt idx="182">
                  <c:v>0.8151801566588307</c:v>
                </c:pt>
                <c:pt idx="183">
                  <c:v>0.1069793748510834</c:v>
                </c:pt>
                <c:pt idx="184">
                  <c:v>2.21920994742106</c:v>
                </c:pt>
                <c:pt idx="185">
                  <c:v>1.5848927568105209</c:v>
                </c:pt>
                <c:pt idx="186">
                  <c:v>0.52382767069898917</c:v>
                </c:pt>
                <c:pt idx="187">
                  <c:v>0.27381651525120532</c:v>
                </c:pt>
                <c:pt idx="188">
                  <c:v>0.14313005634900353</c:v>
                </c:pt>
                <c:pt idx="189">
                  <c:v>7.4817302424853446E-2</c:v>
                </c:pt>
                <c:pt idx="190">
                  <c:v>3.9108688174361576E-2</c:v>
                </c:pt>
                <c:pt idx="191">
                  <c:v>2.0442991676366162E-2</c:v>
                </c:pt>
                <c:pt idx="192">
                  <c:v>1.0686011937213195E-2</c:v>
                </c:pt>
                <c:pt idx="193">
                  <c:v>5.585818990195902E-3</c:v>
                </c:pt>
                <c:pt idx="194">
                  <c:v>2.9198333273966173E-3</c:v>
                </c:pt>
                <c:pt idx="195">
                  <c:v>1.5262626079970776E-3</c:v>
                </c:pt>
                <c:pt idx="196">
                  <c:v>7.9781182258339761E-4</c:v>
                </c:pt>
                <c:pt idx="197">
                  <c:v>0.21439555280084099</c:v>
                </c:pt>
                <c:pt idx="198">
                  <c:v>2.1799316361025383E-4</c:v>
                </c:pt>
                <c:pt idx="199">
                  <c:v>0.42949246853561723</c:v>
                </c:pt>
                <c:pt idx="200">
                  <c:v>5.9564195510325846E-5</c:v>
                </c:pt>
                <c:pt idx="201">
                  <c:v>3.1135545830588721E-5</c:v>
                </c:pt>
                <c:pt idx="202">
                  <c:v>1.627525069151039E-5</c:v>
                </c:pt>
                <c:pt idx="203">
                  <c:v>8.5074399052698718E-6</c:v>
                </c:pt>
                <c:pt idx="204">
                  <c:v>4.4470303477126656E-6</c:v>
                </c:pt>
                <c:pt idx="205">
                  <c:v>2.3245628689339641E-6</c:v>
                </c:pt>
                <c:pt idx="206">
                  <c:v>0.14197973370313832</c:v>
                </c:pt>
                <c:pt idx="207">
                  <c:v>6.3516082297322915E-7</c:v>
                </c:pt>
                <c:pt idx="208">
                  <c:v>0.23137885061465907</c:v>
                </c:pt>
                <c:pt idx="209">
                  <c:v>5.6578692152394756E-2</c:v>
                </c:pt>
                <c:pt idx="210">
                  <c:v>9.0718803222814512E-8</c:v>
                </c:pt>
                <c:pt idx="211">
                  <c:v>4.742076059686632E-8</c:v>
                </c:pt>
                <c:pt idx="212">
                  <c:v>2.4787899042960321E-8</c:v>
                </c:pt>
                <c:pt idx="213">
                  <c:v>1.2957192825047112E-8</c:v>
                </c:pt>
                <c:pt idx="214">
                  <c:v>6.7730163663520413E-9</c:v>
                </c:pt>
                <c:pt idx="215">
                  <c:v>3.5404081206691325E-9</c:v>
                </c:pt>
                <c:pt idx="216">
                  <c:v>0.15397852045245</c:v>
                </c:pt>
                <c:pt idx="217">
                  <c:v>0.74837851956917589</c:v>
                </c:pt>
                <c:pt idx="218">
                  <c:v>0.88413126771561845</c:v>
                </c:pt>
                <c:pt idx="219">
                  <c:v>0.49809980105557511</c:v>
                </c:pt>
                <c:pt idx="220">
                  <c:v>1.3053273230443994</c:v>
                </c:pt>
                <c:pt idx="221">
                  <c:v>3.021144425193687</c:v>
                </c:pt>
                <c:pt idx="222">
                  <c:v>2.4367849618394786</c:v>
                </c:pt>
                <c:pt idx="223">
                  <c:v>0.77436449551577091</c:v>
                </c:pt>
                <c:pt idx="224">
                  <c:v>0.40477775336581739</c:v>
                </c:pt>
                <c:pt idx="225">
                  <c:v>0.2115864435529787</c:v>
                </c:pt>
                <c:pt idx="226">
                  <c:v>0.11060099702400905</c:v>
                </c:pt>
                <c:pt idx="227">
                  <c:v>5.7813630860721804E-2</c:v>
                </c:pt>
                <c:pt idx="228">
                  <c:v>0.37979900488343932</c:v>
                </c:pt>
                <c:pt idx="229">
                  <c:v>1.5796928466557943E-2</c:v>
                </c:pt>
                <c:pt idx="230">
                  <c:v>8.2574101108741048E-3</c:v>
                </c:pt>
                <c:pt idx="231">
                  <c:v>3.6108342405547305</c:v>
                </c:pt>
                <c:pt idx="232">
                  <c:v>3.1024872782967368</c:v>
                </c:pt>
                <c:pt idx="233">
                  <c:v>6.0594479885595351</c:v>
                </c:pt>
                <c:pt idx="234">
                  <c:v>3.9963485516606942</c:v>
                </c:pt>
                <c:pt idx="235">
                  <c:v>1.7122141919624887</c:v>
                </c:pt>
                <c:pt idx="236">
                  <c:v>0.89501290143993872</c:v>
                </c:pt>
                <c:pt idx="237">
                  <c:v>0.46784339103380529</c:v>
                </c:pt>
                <c:pt idx="238">
                  <c:v>0.24455227201962093</c:v>
                </c:pt>
                <c:pt idx="239">
                  <c:v>0.1278329776505002</c:v>
                </c:pt>
                <c:pt idx="240">
                  <c:v>6.6821175039756708E-2</c:v>
                </c:pt>
                <c:pt idx="241">
                  <c:v>0.31790745099279316</c:v>
                </c:pt>
                <c:pt idx="242">
                  <c:v>2.0335868784702984</c:v>
                </c:pt>
                <c:pt idx="243">
                  <c:v>0.84733990809132775</c:v>
                </c:pt>
                <c:pt idx="244">
                  <c:v>0.36687033522983703</c:v>
                </c:pt>
                <c:pt idx="245">
                  <c:v>9.3928957556962733E-2</c:v>
                </c:pt>
                <c:pt idx="246">
                  <c:v>0.46147729913224789</c:v>
                </c:pt>
                <c:pt idx="247">
                  <c:v>0.70104355643760408</c:v>
                </c:pt>
                <c:pt idx="248">
                  <c:v>1.3449905905120552</c:v>
                </c:pt>
                <c:pt idx="249">
                  <c:v>2.7292425322691688E-2</c:v>
                </c:pt>
                <c:pt idx="250">
                  <c:v>1.426636509033812E-2</c:v>
                </c:pt>
                <c:pt idx="251">
                  <c:v>7.4573501799269689E-3</c:v>
                </c:pt>
                <c:pt idx="252">
                  <c:v>3.8981248099223265E-3</c:v>
                </c:pt>
                <c:pt idx="253">
                  <c:v>2.037637588031408E-3</c:v>
                </c:pt>
                <c:pt idx="254">
                  <c:v>1.2582819947930817</c:v>
                </c:pt>
                <c:pt idx="255">
                  <c:v>8.9126005173830944E-2</c:v>
                </c:pt>
                <c:pt idx="256">
                  <c:v>4.6588169201513666E-2</c:v>
                </c:pt>
                <c:pt idx="257">
                  <c:v>2.4352684778316008E-2</c:v>
                </c:pt>
                <c:pt idx="258">
                  <c:v>1.2729696531898827E-2</c:v>
                </c:pt>
                <c:pt idx="259">
                  <c:v>0.81243261753460028</c:v>
                </c:pt>
                <c:pt idx="260">
                  <c:v>3.4782473012262539E-3</c:v>
                </c:pt>
                <c:pt idx="261">
                  <c:v>1.8181581624598215E-3</c:v>
                </c:pt>
                <c:pt idx="262">
                  <c:v>9.5039219970180153E-4</c:v>
                </c:pt>
                <c:pt idx="263">
                  <c:v>4.9679139686726204E-4</c:v>
                </c:pt>
                <c:pt idx="264">
                  <c:v>2.5968404631136792E-4</c:v>
                </c:pt>
                <c:pt idx="265">
                  <c:v>1.0999142612984998</c:v>
                </c:pt>
                <c:pt idx="266">
                  <c:v>1.5430169422512803</c:v>
                </c:pt>
                <c:pt idx="267">
                  <c:v>0.17826846108732203</c:v>
                </c:pt>
                <c:pt idx="268">
                  <c:v>0.16056345617676593</c:v>
                </c:pt>
                <c:pt idx="269">
                  <c:v>4.8709864537379022E-2</c:v>
                </c:pt>
                <c:pt idx="270">
                  <c:v>1.5480046263284388</c:v>
                </c:pt>
                <c:pt idx="271">
                  <c:v>0.29165419633799283</c:v>
                </c:pt>
                <c:pt idx="272">
                  <c:v>9.2143264858196502E-2</c:v>
                </c:pt>
                <c:pt idx="273">
                  <c:v>4.8165358759443069E-2</c:v>
                </c:pt>
                <c:pt idx="274">
                  <c:v>2.5177117264035119E-2</c:v>
                </c:pt>
                <c:pt idx="275">
                  <c:v>1.3160645950814148E-2</c:v>
                </c:pt>
                <c:pt idx="276">
                  <c:v>0.16665788449688088</c:v>
                </c:pt>
                <c:pt idx="277">
                  <c:v>3.5959994133485723E-3</c:v>
                </c:pt>
                <c:pt idx="278">
                  <c:v>2.5258228443958669E-2</c:v>
                </c:pt>
                <c:pt idx="279">
                  <c:v>9.8256664825812148E-4</c:v>
                </c:pt>
                <c:pt idx="280">
                  <c:v>1.4019765702721387</c:v>
                </c:pt>
                <c:pt idx="281">
                  <c:v>0.17929280276660756</c:v>
                </c:pt>
                <c:pt idx="282">
                  <c:v>9.3720384029474094E-2</c:v>
                </c:pt>
                <c:pt idx="283">
                  <c:v>0.1641682730542737</c:v>
                </c:pt>
                <c:pt idx="284">
                  <c:v>2.5608047450584526E-2</c:v>
                </c:pt>
                <c:pt idx="285">
                  <c:v>1.3385902859904228E-2</c:v>
                </c:pt>
                <c:pt idx="286">
                  <c:v>6.997112752175183E-3</c:v>
                </c:pt>
                <c:pt idx="287">
                  <c:v>3.6575483461264899E-3</c:v>
                </c:pt>
                <c:pt idx="288">
                  <c:v>1.9118828548380798E-3</c:v>
                </c:pt>
                <c:pt idx="289">
                  <c:v>9.9938420622517027E-4</c:v>
                </c:pt>
                <c:pt idx="290">
                  <c:v>5.8864999722076323</c:v>
                </c:pt>
                <c:pt idx="291">
                  <c:v>2.7483244544394689</c:v>
                </c:pt>
                <c:pt idx="292">
                  <c:v>1.6942038609708001</c:v>
                </c:pt>
                <c:pt idx="293">
                  <c:v>0.7764652645603235</c:v>
                </c:pt>
                <c:pt idx="294">
                  <c:v>0.9558543912371833</c:v>
                </c:pt>
                <c:pt idx="295">
                  <c:v>0.21216045521471819</c:v>
                </c:pt>
                <c:pt idx="296">
                  <c:v>0.40747956444285749</c:v>
                </c:pt>
                <c:pt idx="297">
                  <c:v>5.7970473131730746E-2</c:v>
                </c:pt>
                <c:pt idx="298">
                  <c:v>3.0302471267340737E-2</c:v>
                </c:pt>
                <c:pt idx="299">
                  <c:v>1.5839783864130701E-2</c:v>
                </c:pt>
                <c:pt idx="300">
                  <c:v>8.2798115918944135E-3</c:v>
                </c:pt>
                <c:pt idx="301">
                  <c:v>0.15250656250601621</c:v>
                </c:pt>
                <c:pt idx="302">
                  <c:v>2.2623659764395626E-3</c:v>
                </c:pt>
                <c:pt idx="303">
                  <c:v>1.1825896235396545E-3</c:v>
                </c:pt>
                <c:pt idx="304">
                  <c:v>6.181662172557084E-4</c:v>
                </c:pt>
                <c:pt idx="305">
                  <c:v>0.34250164799897093</c:v>
                </c:pt>
                <c:pt idx="306">
                  <c:v>0.1989474256116</c:v>
                </c:pt>
                <c:pt idx="307">
                  <c:v>8.8291496253974504E-5</c:v>
                </c:pt>
                <c:pt idx="308">
                  <c:v>0.90282467055440252</c:v>
                </c:pt>
                <c:pt idx="309">
                  <c:v>2.4124664543028677E-5</c:v>
                </c:pt>
                <c:pt idx="310">
                  <c:v>1.2610505221997568E-5</c:v>
                </c:pt>
                <c:pt idx="311">
                  <c:v>6.5917949520247931E-6</c:v>
                </c:pt>
                <c:pt idx="312">
                  <c:v>3.4456796079623338E-6</c:v>
                </c:pt>
                <c:pt idx="313">
                  <c:v>1.8011342960661328E-6</c:v>
                </c:pt>
                <c:pt idx="314">
                  <c:v>0.61817946009524061</c:v>
                </c:pt>
                <c:pt idx="315">
                  <c:v>0.42217901074161457</c:v>
                </c:pt>
                <c:pt idx="316">
                  <c:v>2.5725256009622138E-7</c:v>
                </c:pt>
                <c:pt idx="317">
                  <c:v>0.82043945641770977</c:v>
                </c:pt>
                <c:pt idx="318">
                  <c:v>2.198619902148782E-2</c:v>
                </c:pt>
                <c:pt idx="319">
                  <c:v>1.1492681155331096E-2</c:v>
                </c:pt>
                <c:pt idx="320">
                  <c:v>6.0074831492708128E-3</c:v>
                </c:pt>
                <c:pt idx="321">
                  <c:v>3.1402466753401408E-3</c:v>
                </c:pt>
                <c:pt idx="322">
                  <c:v>1.6414776266466518E-3</c:v>
                </c:pt>
                <c:pt idx="323">
                  <c:v>8.58037306413093E-4</c:v>
                </c:pt>
                <c:pt idx="324">
                  <c:v>4.4851541516326626E-4</c:v>
                </c:pt>
                <c:pt idx="325">
                  <c:v>2.3444910394400476E-4</c:v>
                </c:pt>
                <c:pt idx="326">
                  <c:v>1.2255182426703924E-4</c:v>
                </c:pt>
                <c:pt idx="327">
                  <c:v>9.9642579199082273E-2</c:v>
                </c:pt>
                <c:pt idx="328">
                  <c:v>0.54821200451805385</c:v>
                </c:pt>
                <c:pt idx="329">
                  <c:v>0.92754651703034441</c:v>
                </c:pt>
                <c:pt idx="330">
                  <c:v>2.4308320037651603</c:v>
                </c:pt>
                <c:pt idx="331">
                  <c:v>1.7820424755211031</c:v>
                </c:pt>
                <c:pt idx="332">
                  <c:v>0.9163346706424087</c:v>
                </c:pt>
                <c:pt idx="333">
                  <c:v>0.26123379057947005</c:v>
                </c:pt>
                <c:pt idx="334">
                  <c:v>0.13655278291596307</c:v>
                </c:pt>
                <c:pt idx="335">
                  <c:v>7.1379213541755152E-2</c:v>
                </c:pt>
                <c:pt idx="336">
                  <c:v>0.44469004032285414</c:v>
                </c:pt>
                <c:pt idx="337">
                  <c:v>1.4218999086154283</c:v>
                </c:pt>
                <c:pt idx="338">
                  <c:v>0.81162230881880049</c:v>
                </c:pt>
                <c:pt idx="339">
                  <c:v>6.1808690908042925E-2</c:v>
                </c:pt>
                <c:pt idx="340">
                  <c:v>3.2308794100349224E-2</c:v>
                </c:pt>
                <c:pt idx="341">
                  <c:v>1.6888533972864446E-2</c:v>
                </c:pt>
                <c:pt idx="342">
                  <c:v>0.20440653548372625</c:v>
                </c:pt>
                <c:pt idx="343">
                  <c:v>0.16559312175165283</c:v>
                </c:pt>
                <c:pt idx="344">
                  <c:v>2.4121569448099971E-3</c:v>
                </c:pt>
                <c:pt idx="345">
                  <c:v>1.2608887346205291E-3</c:v>
                </c:pt>
                <c:pt idx="346">
                  <c:v>6.5909492519285E-4</c:v>
                </c:pt>
                <c:pt idx="347">
                  <c:v>3.4452375414846206E-4</c:v>
                </c:pt>
                <c:pt idx="348">
                  <c:v>1.8009032179669646E-4</c:v>
                </c:pt>
                <c:pt idx="349">
                  <c:v>9.4137265179288233E-5</c:v>
                </c:pt>
                <c:pt idx="350">
                  <c:v>4.9207667613808405E-5</c:v>
                </c:pt>
                <c:pt idx="351">
                  <c:v>2.5721955565411896E-5</c:v>
                </c:pt>
                <c:pt idx="352">
                  <c:v>1.3445445195686613E-5</c:v>
                </c:pt>
                <c:pt idx="353">
                  <c:v>7.0282368714338981E-6</c:v>
                </c:pt>
                <c:pt idx="354">
                  <c:v>1.1782192419422813E-2</c:v>
                </c:pt>
                <c:pt idx="355">
                  <c:v>1.920387172560297E-6</c:v>
                </c:pt>
                <c:pt idx="356">
                  <c:v>1.0038296045375185E-6</c:v>
                </c:pt>
                <c:pt idx="357">
                  <c:v>5.2472433129330918E-7</c:v>
                </c:pt>
                <c:pt idx="358">
                  <c:v>2.7428521992839848E-7</c:v>
                </c:pt>
                <c:pt idx="359">
                  <c:v>1.4337505883468686E-7</c:v>
                </c:pt>
                <c:pt idx="360">
                  <c:v>7.494537073932063E-8</c:v>
                </c:pt>
                <c:pt idx="361">
                  <c:v>3.9175632365253042E-8</c:v>
                </c:pt>
                <c:pt idx="362">
                  <c:v>0.21477853907978389</c:v>
                </c:pt>
                <c:pt idx="363">
                  <c:v>1.0704303689158539E-8</c:v>
                </c:pt>
                <c:pt idx="364">
                  <c:v>1.3657937184711288</c:v>
                </c:pt>
                <c:pt idx="365">
                  <c:v>1.4557682192880785</c:v>
                </c:pt>
                <c:pt idx="366">
                  <c:v>0.43732492416630192</c:v>
                </c:pt>
                <c:pt idx="367">
                  <c:v>0.18232633535020878</c:v>
                </c:pt>
                <c:pt idx="368">
                  <c:v>8.2667423847335442E-2</c:v>
                </c:pt>
                <c:pt idx="369">
                  <c:v>4.3212123354359991E-2</c:v>
                </c:pt>
                <c:pt idx="370">
                  <c:v>2.2587949616535815E-2</c:v>
                </c:pt>
                <c:pt idx="371">
                  <c:v>1.1807229737246435E-2</c:v>
                </c:pt>
                <c:pt idx="372">
                  <c:v>6.1719047737763249E-3</c:v>
                </c:pt>
                <c:pt idx="373">
                  <c:v>3.2261935597305085E-3</c:v>
                </c:pt>
                <c:pt idx="374">
                  <c:v>1.6864039978501161E-3</c:v>
                </c:pt>
                <c:pt idx="375">
                  <c:v>9.8600399337684178E-3</c:v>
                </c:pt>
                <c:pt idx="376">
                  <c:v>4.6079104396563094E-4</c:v>
                </c:pt>
                <c:pt idx="377">
                  <c:v>2.4086585145315331E-4</c:v>
                </c:pt>
                <c:pt idx="378">
                  <c:v>1.8339207012852623</c:v>
                </c:pt>
                <c:pt idx="379">
                  <c:v>0.271994572204387</c:v>
                </c:pt>
                <c:pt idx="380">
                  <c:v>0.14217768570504677</c:v>
                </c:pt>
                <c:pt idx="381">
                  <c:v>7.431947685063775E-2</c:v>
                </c:pt>
                <c:pt idx="382">
                  <c:v>3.884846354027003E-2</c:v>
                </c:pt>
                <c:pt idx="383">
                  <c:v>2.0306966402263357E-2</c:v>
                </c:pt>
                <c:pt idx="384">
                  <c:v>1.0614908464402717E-2</c:v>
                </c:pt>
                <c:pt idx="385">
                  <c:v>5.5486516043622286E-3</c:v>
                </c:pt>
                <c:pt idx="386">
                  <c:v>2.9004050981539862E-3</c:v>
                </c:pt>
                <c:pt idx="387">
                  <c:v>0.79269462563702608</c:v>
                </c:pt>
                <c:pt idx="388">
                  <c:v>7.9250327608651515E-4</c:v>
                </c:pt>
                <c:pt idx="389">
                  <c:v>4.1425930228850021E-4</c:v>
                </c:pt>
                <c:pt idx="390">
                  <c:v>2.1654266261206067E-4</c:v>
                </c:pt>
                <c:pt idx="391">
                  <c:v>1.1319172429461801E-4</c:v>
                </c:pt>
                <c:pt idx="392">
                  <c:v>5.9167862324397284E-5</c:v>
                </c:pt>
                <c:pt idx="393">
                  <c:v>3.0928373552529119E-5</c:v>
                </c:pt>
                <c:pt idx="394">
                  <c:v>1.6166957078156142E-5</c:v>
                </c:pt>
                <c:pt idx="395">
                  <c:v>8.4508323957943707E-6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2.880887988371581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3.2336730828524862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2.9528150464696297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5.023477073514513E-2</c:v>
                </c:pt>
                <c:pt idx="64">
                  <c:v>3.6359318151786097</c:v>
                </c:pt>
                <c:pt idx="65">
                  <c:v>0.57884156278905896</c:v>
                </c:pt>
                <c:pt idx="66">
                  <c:v>3.3592600096903471</c:v>
                </c:pt>
                <c:pt idx="67">
                  <c:v>0.35582962604061136</c:v>
                </c:pt>
                <c:pt idx="68">
                  <c:v>0.61765934017530733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5.5532255649033173</c:v>
                </c:pt>
                <c:pt idx="76">
                  <c:v>22.258570233008861</c:v>
                </c:pt>
                <c:pt idx="77">
                  <c:v>6.841823547548783</c:v>
                </c:pt>
                <c:pt idx="78">
                  <c:v>0.52594282693917105</c:v>
                </c:pt>
                <c:pt idx="79">
                  <c:v>2.4257305201955686</c:v>
                </c:pt>
                <c:pt idx="80">
                  <c:v>0.56894683522001477</c:v>
                </c:pt>
                <c:pt idx="81">
                  <c:v>2.2833986697793244E-2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0.49169184689248091</c:v>
                </c:pt>
                <c:pt idx="86">
                  <c:v>0.69643659428269389</c:v>
                </c:pt>
                <c:pt idx="87">
                  <c:v>1.0271488349557329</c:v>
                </c:pt>
                <c:pt idx="88">
                  <c:v>1.1123957186274944</c:v>
                </c:pt>
                <c:pt idx="89">
                  <c:v>5.0714284455798788</c:v>
                </c:pt>
                <c:pt idx="90">
                  <c:v>0.13281768929216403</c:v>
                </c:pt>
                <c:pt idx="91">
                  <c:v>0.20322248161035991</c:v>
                </c:pt>
                <c:pt idx="92">
                  <c:v>0.39959476721138193</c:v>
                </c:pt>
                <c:pt idx="93">
                  <c:v>8.7530282341540741E-3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13.169882394397213</c:v>
                </c:pt>
                <c:pt idx="124">
                  <c:v>2.8253252874069505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18.915294014006964</c:v>
                </c:pt>
                <c:pt idx="136">
                  <c:v>2.6639651147425452E-3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0.15032374576047217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2.067617495485178</c:v>
                </c:pt>
                <c:pt idx="158">
                  <c:v>0.68692243315861334</c:v>
                </c:pt>
                <c:pt idx="159">
                  <c:v>1.5808730123772192</c:v>
                </c:pt>
                <c:pt idx="160">
                  <c:v>0.44335990838215211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7.3829890322864827E-2</c:v>
                </c:pt>
                <c:pt idx="183">
                  <c:v>0</c:v>
                </c:pt>
                <c:pt idx="184">
                  <c:v>6.8882526538342953E-2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4.4952508479055631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7.9157820552349906E-2</c:v>
                </c:pt>
                <c:pt idx="217">
                  <c:v>1.141699334889662E-2</c:v>
                </c:pt>
                <c:pt idx="218">
                  <c:v>0.26601594502929127</c:v>
                </c:pt>
                <c:pt idx="219">
                  <c:v>0</c:v>
                </c:pt>
                <c:pt idx="220">
                  <c:v>1.4842091353565607E-2</c:v>
                </c:pt>
                <c:pt idx="221">
                  <c:v>1.0332378980751438</c:v>
                </c:pt>
                <c:pt idx="222">
                  <c:v>6.8501960093379725E-3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0.19104435537153674</c:v>
                </c:pt>
                <c:pt idx="229">
                  <c:v>0</c:v>
                </c:pt>
                <c:pt idx="230">
                  <c:v>0</c:v>
                </c:pt>
                <c:pt idx="231">
                  <c:v>1.2764198564066425</c:v>
                </c:pt>
                <c:pt idx="232">
                  <c:v>3.0274060696824217</c:v>
                </c:pt>
                <c:pt idx="233">
                  <c:v>6.3284394132933981</c:v>
                </c:pt>
                <c:pt idx="234">
                  <c:v>8.9181940712681165</c:v>
                </c:pt>
                <c:pt idx="235">
                  <c:v>4.0872836189049906</c:v>
                </c:pt>
                <c:pt idx="236">
                  <c:v>2.8725155265823901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0.80832312910188064</c:v>
                </c:pt>
                <c:pt idx="243">
                  <c:v>3.2028472008104654</c:v>
                </c:pt>
                <c:pt idx="244">
                  <c:v>3.1929524732414238</c:v>
                </c:pt>
                <c:pt idx="245">
                  <c:v>1.2455939743646216</c:v>
                </c:pt>
                <c:pt idx="246">
                  <c:v>0.20931154472977151</c:v>
                </c:pt>
                <c:pt idx="247">
                  <c:v>2.7400784037351904E-2</c:v>
                </c:pt>
                <c:pt idx="248">
                  <c:v>2.6639651147425452E-3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6.9263092983306185E-2</c:v>
                </c:pt>
                <c:pt idx="257">
                  <c:v>0.42813725058362334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3.6534378716469189E-2</c:v>
                </c:pt>
                <c:pt idx="265">
                  <c:v>0.81327049288640274</c:v>
                </c:pt>
                <c:pt idx="266">
                  <c:v>0.15070431220543537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1.258533233493371</c:v>
                </c:pt>
                <c:pt idx="271">
                  <c:v>0.13890675241157557</c:v>
                </c:pt>
                <c:pt idx="272">
                  <c:v>1.9028322248161038E-3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1.9028322248161038E-3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0.15489054310003086</c:v>
                </c:pt>
                <c:pt idx="337">
                  <c:v>0.33756243668237668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0.12672862617275252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0.11493106637889267</c:v>
                </c:pt>
                <c:pt idx="365">
                  <c:v>3.4250980046689862E-3</c:v>
                </c:pt>
                <c:pt idx="366">
                  <c:v>3.8056644496322076E-3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7.1569325639783297E-3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0.14329163899044181</c:v>
                </c:pt>
                <c:pt idx="388">
                  <c:v>0</c:v>
                </c:pt>
                <c:pt idx="389">
                  <c:v>3.2907580495969693E-3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tabSelected="1"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15</xdr:row>
      <xdr:rowOff>0</xdr:rowOff>
    </xdr:from>
    <xdr:to>
      <xdr:col>26</xdr:col>
      <xdr:colOff>156882</xdr:colOff>
      <xdr:row>55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6B318E-AA7D-6615-AFFA-5C1462EA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2364441"/>
          <a:ext cx="10298206" cy="6275294"/>
        </a:xfrm>
        <a:prstGeom prst="rect">
          <a:avLst/>
        </a:prstGeom>
      </xdr:spPr>
    </xdr:pic>
    <xdr:clientData/>
  </xdr:twoCellAnchor>
  <xdr:twoCellAnchor editAs="oneCell">
    <xdr:from>
      <xdr:col>12</xdr:col>
      <xdr:colOff>44823</xdr:colOff>
      <xdr:row>13</xdr:row>
      <xdr:rowOff>78442</xdr:rowOff>
    </xdr:from>
    <xdr:to>
      <xdr:col>26</xdr:col>
      <xdr:colOff>67235</xdr:colOff>
      <xdr:row>53</xdr:row>
      <xdr:rowOff>134470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AB8BE30-B1BF-9E1C-1DCD-2BB72001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0323" y="2129118"/>
          <a:ext cx="10163736" cy="633132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20</xdr:col>
      <xdr:colOff>91427</xdr:colOff>
      <xdr:row>63</xdr:row>
      <xdr:rowOff>154503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EFDD2DD-3F85-CBEA-A9E4-4A8F3AC13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265" y="4403912"/>
          <a:ext cx="9156986" cy="564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69</v>
      </c>
      <c r="B1" s="62" t="s">
        <v>37</v>
      </c>
      <c r="C1" s="62" t="s">
        <v>38</v>
      </c>
      <c r="D1" s="62" t="s">
        <v>39</v>
      </c>
      <c r="E1" s="62" t="s">
        <v>70</v>
      </c>
      <c r="F1" s="62" t="s">
        <v>40</v>
      </c>
      <c r="G1" s="62" t="s">
        <v>71</v>
      </c>
      <c r="H1" s="62" t="s">
        <v>41</v>
      </c>
      <c r="I1" s="62" t="s">
        <v>42</v>
      </c>
      <c r="J1" s="62" t="s">
        <v>43</v>
      </c>
      <c r="K1" s="62" t="s">
        <v>44</v>
      </c>
      <c r="L1" s="62" t="s">
        <v>45</v>
      </c>
      <c r="M1" s="62" t="s">
        <v>72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73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74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75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76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77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78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79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80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81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82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83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84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85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86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87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88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89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90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91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92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93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94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95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96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97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98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99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100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101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102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103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104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105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106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107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108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109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110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111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112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113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140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141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142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143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144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145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146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147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148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149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150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151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152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153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154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155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156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157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158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159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topLeftCell="A382" zoomScale="94" workbookViewId="0">
      <selection activeCell="Q386" sqref="Q386:Q397"/>
    </sheetView>
  </sheetViews>
  <sheetFormatPr baseColWidth="10" defaultRowHeight="12.75" x14ac:dyDescent="0.2"/>
  <cols>
    <col min="1" max="1" width="2.42578125" bestFit="1" customWidth="1"/>
    <col min="2" max="2" width="11.5703125" bestFit="1" customWidth="1"/>
    <col min="3" max="3" width="5" bestFit="1" customWidth="1"/>
    <col min="4" max="5" width="5.28515625" bestFit="1" customWidth="1"/>
    <col min="6" max="7" width="5.85546875" bestFit="1" customWidth="1"/>
    <col min="8" max="8" width="6.28515625" bestFit="1" customWidth="1"/>
    <col min="9" max="10" width="6.85546875" bestFit="1" customWidth="1"/>
    <col min="11" max="13" width="5.85546875" bestFit="1" customWidth="1"/>
    <col min="14" max="14" width="5.7109375" bestFit="1" customWidth="1"/>
    <col min="15" max="15" width="6.42578125" customWidth="1"/>
    <col min="16" max="16" width="9" bestFit="1" customWidth="1"/>
    <col min="17" max="17" width="9.140625" customWidth="1"/>
    <col min="18" max="18" width="6" bestFit="1" customWidth="1"/>
    <col min="19" max="19" width="12.5703125" bestFit="1" customWidth="1"/>
  </cols>
  <sheetData>
    <row r="1" spans="1:22" x14ac:dyDescent="0.2">
      <c r="B1" s="70" t="s">
        <v>117</v>
      </c>
      <c r="C1" s="70"/>
      <c r="D1" s="71" t="s">
        <v>118</v>
      </c>
      <c r="E1" s="71" t="s">
        <v>119</v>
      </c>
      <c r="F1" s="71" t="s">
        <v>120</v>
      </c>
      <c r="G1" s="71" t="s">
        <v>121</v>
      </c>
      <c r="H1" s="71" t="s">
        <v>122</v>
      </c>
      <c r="I1" s="71" t="s">
        <v>123</v>
      </c>
      <c r="J1" s="71" t="s">
        <v>124</v>
      </c>
      <c r="K1" s="71" t="s">
        <v>125</v>
      </c>
      <c r="L1" s="71" t="s">
        <v>126</v>
      </c>
      <c r="M1" s="71" t="s">
        <v>127</v>
      </c>
      <c r="N1" s="71" t="s">
        <v>128</v>
      </c>
      <c r="O1" s="71" t="s">
        <v>129</v>
      </c>
      <c r="Q1" s="71" t="s">
        <v>130</v>
      </c>
      <c r="R1" s="71" t="s">
        <v>131</v>
      </c>
      <c r="S1" s="71" t="s">
        <v>132</v>
      </c>
      <c r="T1" s="76" t="s">
        <v>133</v>
      </c>
      <c r="V1" s="71" t="s">
        <v>135</v>
      </c>
    </row>
    <row r="2" spans="1:22" x14ac:dyDescent="0.2">
      <c r="A2">
        <v>1</v>
      </c>
      <c r="B2" s="72">
        <v>1990</v>
      </c>
      <c r="C2" s="72">
        <v>-91</v>
      </c>
      <c r="D2" s="86">
        <v>0</v>
      </c>
      <c r="E2" s="86">
        <v>0</v>
      </c>
      <c r="F2" s="86">
        <v>0</v>
      </c>
      <c r="G2" s="86">
        <v>0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  <c r="P2" s="19">
        <v>33117</v>
      </c>
      <c r="Q2">
        <v>0</v>
      </c>
      <c r="R2" s="73">
        <v>30</v>
      </c>
      <c r="S2" s="28">
        <f>Q2/R2/24/3600*1000000</f>
        <v>0</v>
      </c>
      <c r="T2">
        <f>Q2/'App MODELE'!$Q$4*1000</f>
        <v>0</v>
      </c>
      <c r="V2" s="38">
        <f>SUM(D2:O2)</f>
        <v>0</v>
      </c>
    </row>
    <row r="3" spans="1:22" x14ac:dyDescent="0.2">
      <c r="A3">
        <v>1</v>
      </c>
      <c r="B3" s="72">
        <v>1991</v>
      </c>
      <c r="C3" s="72">
        <v>-92</v>
      </c>
      <c r="D3" s="86">
        <v>0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0.65404800000000007</v>
      </c>
      <c r="P3" s="19">
        <v>33147</v>
      </c>
      <c r="Q3">
        <v>0</v>
      </c>
      <c r="R3" s="73">
        <v>31</v>
      </c>
      <c r="S3" s="28">
        <f t="shared" ref="S3:S66" si="0">Q3/R3/24/3600*1000000</f>
        <v>0</v>
      </c>
      <c r="T3">
        <f>Q3/'App MODELE'!$Q$4*1000</f>
        <v>0</v>
      </c>
      <c r="V3" s="38">
        <f t="shared" ref="V3:V65" si="1">SUM(D3:O3)</f>
        <v>0.65404800000000007</v>
      </c>
    </row>
    <row r="4" spans="1:22" x14ac:dyDescent="0.2">
      <c r="A4">
        <v>1</v>
      </c>
      <c r="B4" s="72">
        <v>1992</v>
      </c>
      <c r="C4" s="72">
        <v>-93</v>
      </c>
      <c r="D4" s="86">
        <v>0</v>
      </c>
      <c r="E4" s="86">
        <v>0</v>
      </c>
      <c r="F4" s="86">
        <v>0</v>
      </c>
      <c r="G4" s="86">
        <v>0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  <c r="P4" s="19">
        <v>33178</v>
      </c>
      <c r="Q4">
        <v>0</v>
      </c>
      <c r="R4" s="73">
        <v>30</v>
      </c>
      <c r="S4" s="28">
        <f t="shared" si="0"/>
        <v>0</v>
      </c>
      <c r="T4">
        <f>Q4/'App MODELE'!$Q$4*1000</f>
        <v>0</v>
      </c>
      <c r="V4" s="38">
        <f t="shared" si="1"/>
        <v>0</v>
      </c>
    </row>
    <row r="5" spans="1:22" x14ac:dyDescent="0.2">
      <c r="A5">
        <v>1</v>
      </c>
      <c r="B5" s="72">
        <v>1993</v>
      </c>
      <c r="C5" s="72">
        <v>-94</v>
      </c>
      <c r="D5" s="86">
        <v>0</v>
      </c>
      <c r="E5" s="86">
        <v>0</v>
      </c>
      <c r="F5" s="86">
        <v>0.73414080000000004</v>
      </c>
      <c r="G5" s="86">
        <v>0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  <c r="P5" s="19">
        <v>33208</v>
      </c>
      <c r="Q5">
        <v>0</v>
      </c>
      <c r="R5" s="73">
        <v>31</v>
      </c>
      <c r="S5" s="28">
        <f t="shared" si="0"/>
        <v>0</v>
      </c>
      <c r="T5">
        <f>Q5/'App MODELE'!$Q$4*1000</f>
        <v>0</v>
      </c>
      <c r="V5" s="38">
        <f t="shared" si="1"/>
        <v>0.73414080000000004</v>
      </c>
    </row>
    <row r="6" spans="1:22" x14ac:dyDescent="0.2">
      <c r="A6">
        <v>1</v>
      </c>
      <c r="B6" s="72">
        <v>1994</v>
      </c>
      <c r="C6" s="72">
        <v>-95</v>
      </c>
      <c r="D6" s="86">
        <v>0</v>
      </c>
      <c r="E6" s="86">
        <v>0</v>
      </c>
      <c r="F6" s="86">
        <v>0</v>
      </c>
      <c r="G6" s="86">
        <v>0</v>
      </c>
      <c r="H6" s="86">
        <v>0</v>
      </c>
      <c r="I6" s="86">
        <v>0</v>
      </c>
      <c r="J6" s="86">
        <v>0</v>
      </c>
      <c r="K6" s="86">
        <v>0.67037760000000002</v>
      </c>
      <c r="L6" s="86">
        <v>0</v>
      </c>
      <c r="M6" s="86">
        <v>0</v>
      </c>
      <c r="N6" s="86">
        <v>0</v>
      </c>
      <c r="O6" s="86">
        <v>0</v>
      </c>
      <c r="P6" s="19">
        <v>33239</v>
      </c>
      <c r="Q6">
        <v>0</v>
      </c>
      <c r="R6" s="73">
        <v>31</v>
      </c>
      <c r="S6" s="28">
        <f t="shared" si="0"/>
        <v>0</v>
      </c>
      <c r="T6">
        <f>Q6/'App MODELE'!$Q$4*1000</f>
        <v>0</v>
      </c>
      <c r="V6" s="38">
        <f t="shared" si="1"/>
        <v>0.67037760000000002</v>
      </c>
    </row>
    <row r="7" spans="1:22" x14ac:dyDescent="0.2">
      <c r="A7">
        <v>1</v>
      </c>
      <c r="B7" s="72">
        <v>1995</v>
      </c>
      <c r="C7" s="72">
        <v>-96</v>
      </c>
      <c r="D7" s="86">
        <v>0</v>
      </c>
      <c r="E7" s="86">
        <v>0</v>
      </c>
      <c r="F7" s="86">
        <v>0</v>
      </c>
      <c r="G7" s="86">
        <v>1.14048E-2</v>
      </c>
      <c r="H7" s="86">
        <v>0.8254655999999998</v>
      </c>
      <c r="I7" s="86">
        <v>0.13141440000000004</v>
      </c>
      <c r="J7" s="86">
        <v>0.76265279999999958</v>
      </c>
      <c r="K7" s="86">
        <v>8.0783999999999995E-2</v>
      </c>
      <c r="L7" s="86">
        <v>0.14022720000000002</v>
      </c>
      <c r="M7" s="86">
        <v>0</v>
      </c>
      <c r="N7" s="86">
        <v>0</v>
      </c>
      <c r="O7" s="86">
        <v>0</v>
      </c>
      <c r="P7" s="19">
        <v>33270</v>
      </c>
      <c r="Q7">
        <v>0</v>
      </c>
      <c r="R7" s="73">
        <v>28</v>
      </c>
      <c r="S7" s="28">
        <f t="shared" si="0"/>
        <v>0</v>
      </c>
      <c r="T7">
        <f>Q7/'App MODELE'!$Q$4*1000</f>
        <v>0</v>
      </c>
      <c r="V7" s="38">
        <f t="shared" si="1"/>
        <v>1.9519487999999994</v>
      </c>
    </row>
    <row r="8" spans="1:22" x14ac:dyDescent="0.2">
      <c r="A8">
        <v>1</v>
      </c>
      <c r="B8" s="72">
        <v>1996</v>
      </c>
      <c r="C8" s="72">
        <v>-97</v>
      </c>
      <c r="D8" s="86">
        <v>0</v>
      </c>
      <c r="E8" s="86">
        <v>0</v>
      </c>
      <c r="F8" s="86">
        <v>0</v>
      </c>
      <c r="G8" s="86">
        <v>1.2607488</v>
      </c>
      <c r="H8" s="86">
        <v>5.0533632000000015</v>
      </c>
      <c r="I8" s="86">
        <v>1.5532992000000001</v>
      </c>
      <c r="J8" s="86">
        <v>0.11940480000000001</v>
      </c>
      <c r="K8" s="86">
        <v>0.55071359999999991</v>
      </c>
      <c r="L8" s="86">
        <v>0.12916799999999995</v>
      </c>
      <c r="M8" s="86">
        <v>5.1840000000000002E-3</v>
      </c>
      <c r="N8" s="86">
        <v>0</v>
      </c>
      <c r="O8" s="86">
        <v>0</v>
      </c>
      <c r="P8" s="19">
        <v>33298</v>
      </c>
      <c r="Q8">
        <v>0</v>
      </c>
      <c r="R8" s="73">
        <v>31</v>
      </c>
      <c r="S8" s="28">
        <f t="shared" si="0"/>
        <v>0</v>
      </c>
      <c r="T8">
        <f>Q8/'App MODELE'!$Q$4*1000</f>
        <v>0</v>
      </c>
      <c r="V8" s="38">
        <f t="shared" si="1"/>
        <v>8.6718816000000007</v>
      </c>
    </row>
    <row r="9" spans="1:22" x14ac:dyDescent="0.2">
      <c r="A9">
        <v>1</v>
      </c>
      <c r="B9" s="72">
        <v>1997</v>
      </c>
      <c r="C9" s="72">
        <v>-98</v>
      </c>
      <c r="D9" s="86">
        <v>0</v>
      </c>
      <c r="E9" s="86">
        <v>0.11162879999999994</v>
      </c>
      <c r="F9" s="86">
        <v>0.15811199999999997</v>
      </c>
      <c r="G9" s="86">
        <v>0.23319360000000006</v>
      </c>
      <c r="H9" s="86">
        <v>0.25254720000000008</v>
      </c>
      <c r="I9" s="86">
        <v>1.1513663999999999</v>
      </c>
      <c r="J9" s="86">
        <v>3.0153599999999999E-2</v>
      </c>
      <c r="K9" s="86">
        <v>4.6137600000000008E-2</v>
      </c>
      <c r="L9" s="86">
        <v>9.0720000000000037E-2</v>
      </c>
      <c r="M9" s="86">
        <v>1.9871999999999997E-3</v>
      </c>
      <c r="N9" s="86">
        <v>0</v>
      </c>
      <c r="O9" s="86">
        <v>0</v>
      </c>
      <c r="P9" s="19">
        <v>33329</v>
      </c>
      <c r="Q9">
        <v>0</v>
      </c>
      <c r="R9" s="73">
        <v>30</v>
      </c>
      <c r="S9" s="28">
        <f t="shared" si="0"/>
        <v>0</v>
      </c>
      <c r="T9">
        <f>Q9/'App MODELE'!$Q$4*1000</f>
        <v>0</v>
      </c>
      <c r="V9" s="38">
        <f t="shared" si="1"/>
        <v>2.0758464000000001</v>
      </c>
    </row>
    <row r="10" spans="1:22" x14ac:dyDescent="0.2">
      <c r="A10">
        <v>1</v>
      </c>
      <c r="B10" s="72">
        <v>1998</v>
      </c>
      <c r="C10" s="72">
        <v>-99</v>
      </c>
      <c r="D10" s="86">
        <v>0</v>
      </c>
      <c r="E10" s="86">
        <v>0</v>
      </c>
      <c r="F10" s="86">
        <v>0</v>
      </c>
      <c r="G10" s="86">
        <v>0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  <c r="P10" s="19">
        <v>33359</v>
      </c>
      <c r="Q10">
        <v>0</v>
      </c>
      <c r="R10" s="73">
        <v>31</v>
      </c>
      <c r="S10" s="28">
        <f t="shared" si="0"/>
        <v>0</v>
      </c>
      <c r="T10">
        <f>Q10/'App MODELE'!$Q$4*1000</f>
        <v>0</v>
      </c>
      <c r="V10" s="38">
        <f t="shared" si="1"/>
        <v>0</v>
      </c>
    </row>
    <row r="11" spans="1:22" x14ac:dyDescent="0.2">
      <c r="A11">
        <v>1</v>
      </c>
      <c r="B11" s="72">
        <v>1999</v>
      </c>
      <c r="C11" s="72">
        <v>0</v>
      </c>
      <c r="D11" s="86">
        <v>0</v>
      </c>
      <c r="E11" s="86">
        <v>0</v>
      </c>
      <c r="F11" s="86">
        <v>0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  <c r="P11" s="19">
        <v>33390</v>
      </c>
      <c r="Q11">
        <v>0</v>
      </c>
      <c r="R11" s="73">
        <v>30</v>
      </c>
      <c r="S11" s="28">
        <f t="shared" si="0"/>
        <v>0</v>
      </c>
      <c r="T11">
        <f>Q11/'App MODELE'!$Q$4*1000</f>
        <v>0</v>
      </c>
      <c r="V11" s="38">
        <f t="shared" si="1"/>
        <v>0</v>
      </c>
    </row>
    <row r="12" spans="1:22" x14ac:dyDescent="0.2">
      <c r="A12">
        <v>1</v>
      </c>
      <c r="B12" s="72">
        <v>2000</v>
      </c>
      <c r="C12" s="72">
        <v>1</v>
      </c>
      <c r="D12" s="86">
        <v>0</v>
      </c>
      <c r="E12" s="86">
        <v>0</v>
      </c>
      <c r="F12" s="86">
        <v>0</v>
      </c>
      <c r="G12" s="86">
        <v>2.9899583999999995</v>
      </c>
      <c r="H12" s="86">
        <v>0.64143360000000005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  <c r="P12" s="19">
        <v>33420</v>
      </c>
      <c r="Q12">
        <v>0</v>
      </c>
      <c r="R12" s="73">
        <v>31</v>
      </c>
      <c r="S12" s="28">
        <f t="shared" si="0"/>
        <v>0</v>
      </c>
      <c r="T12">
        <f>Q12/'App MODELE'!$Q$4*1000</f>
        <v>0</v>
      </c>
      <c r="V12" s="38">
        <f t="shared" si="1"/>
        <v>3.6313919999999995</v>
      </c>
    </row>
    <row r="13" spans="1:22" x14ac:dyDescent="0.2">
      <c r="A13">
        <v>1</v>
      </c>
      <c r="B13" s="72">
        <v>2001</v>
      </c>
      <c r="C13" s="72">
        <v>2</v>
      </c>
      <c r="D13" s="86">
        <v>0</v>
      </c>
      <c r="E13" s="86">
        <v>0</v>
      </c>
      <c r="F13" s="86">
        <v>0</v>
      </c>
      <c r="G13" s="86">
        <v>4.2943392000000014</v>
      </c>
      <c r="H13" s="86">
        <v>6.0480000000000006E-4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19">
        <v>33451</v>
      </c>
      <c r="Q13">
        <v>0</v>
      </c>
      <c r="R13" s="73">
        <v>31</v>
      </c>
      <c r="S13" s="28">
        <f t="shared" si="0"/>
        <v>0</v>
      </c>
      <c r="T13">
        <f>Q13/'App MODELE'!$Q$4*1000</f>
        <v>0</v>
      </c>
      <c r="V13" s="38">
        <f t="shared" si="1"/>
        <v>4.294944000000001</v>
      </c>
    </row>
    <row r="14" spans="1:22" x14ac:dyDescent="0.2">
      <c r="A14">
        <v>1</v>
      </c>
      <c r="B14" s="72">
        <v>2002</v>
      </c>
      <c r="C14" s="72">
        <v>3</v>
      </c>
      <c r="D14" s="86">
        <v>0</v>
      </c>
      <c r="E14" s="86">
        <v>3.4127999999999999E-2</v>
      </c>
      <c r="F14" s="86">
        <v>37.787040000000012</v>
      </c>
      <c r="G14" s="86">
        <v>0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19">
        <v>33482</v>
      </c>
      <c r="Q14">
        <v>0</v>
      </c>
      <c r="R14" s="73">
        <v>30</v>
      </c>
      <c r="S14" s="28">
        <f t="shared" si="0"/>
        <v>0</v>
      </c>
      <c r="T14">
        <f>Q14/'App MODELE'!$Q$4*1000</f>
        <v>0</v>
      </c>
      <c r="V14" s="38">
        <f t="shared" si="1"/>
        <v>37.821168000000014</v>
      </c>
    </row>
    <row r="15" spans="1:22" x14ac:dyDescent="0.2">
      <c r="A15">
        <v>1</v>
      </c>
      <c r="B15" s="72">
        <v>2003</v>
      </c>
      <c r="C15" s="72">
        <v>4</v>
      </c>
      <c r="D15" s="86">
        <v>0</v>
      </c>
      <c r="E15" s="86">
        <v>0.46941119999999997</v>
      </c>
      <c r="F15" s="86">
        <v>0.15595199999999998</v>
      </c>
      <c r="G15" s="86">
        <v>0.3589056000000001</v>
      </c>
      <c r="H15" s="86">
        <v>0.100656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  <c r="P15" s="19">
        <v>33512</v>
      </c>
      <c r="Q15">
        <v>0</v>
      </c>
      <c r="R15" s="73">
        <v>31</v>
      </c>
      <c r="S15" s="28">
        <f t="shared" si="0"/>
        <v>0</v>
      </c>
      <c r="T15">
        <f>Q15/'App MODELE'!$Q$4*1000</f>
        <v>0</v>
      </c>
      <c r="V15" s="38">
        <f t="shared" si="1"/>
        <v>1.0849248000000002</v>
      </c>
    </row>
    <row r="16" spans="1:22" x14ac:dyDescent="0.2">
      <c r="A16">
        <v>1</v>
      </c>
      <c r="B16" s="72">
        <v>2004</v>
      </c>
      <c r="C16" s="72">
        <v>5</v>
      </c>
      <c r="D16" s="86">
        <v>0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  <c r="P16" s="19">
        <v>33543</v>
      </c>
      <c r="Q16">
        <v>0</v>
      </c>
      <c r="R16" s="73">
        <v>30</v>
      </c>
      <c r="S16" s="28">
        <f t="shared" si="0"/>
        <v>0</v>
      </c>
      <c r="T16">
        <f>Q16/'App MODELE'!$Q$4*1000</f>
        <v>0</v>
      </c>
      <c r="V16" s="38">
        <f t="shared" si="1"/>
        <v>0</v>
      </c>
    </row>
    <row r="17" spans="1:22" x14ac:dyDescent="0.2">
      <c r="A17">
        <v>1</v>
      </c>
      <c r="B17" s="72">
        <v>2005</v>
      </c>
      <c r="C17" s="72">
        <v>6</v>
      </c>
      <c r="D17" s="86">
        <v>0</v>
      </c>
      <c r="E17" s="86">
        <v>0</v>
      </c>
      <c r="F17" s="86">
        <v>1.6761600000000001E-2</v>
      </c>
      <c r="G17" s="86">
        <v>0</v>
      </c>
      <c r="H17" s="86">
        <v>1.56384E-2</v>
      </c>
      <c r="I17" s="86">
        <v>0</v>
      </c>
      <c r="J17" s="86">
        <v>0</v>
      </c>
      <c r="K17" s="86">
        <v>0</v>
      </c>
      <c r="L17" s="86">
        <v>0</v>
      </c>
      <c r="M17" s="86">
        <v>0</v>
      </c>
      <c r="N17" s="86">
        <v>0</v>
      </c>
      <c r="O17" s="86">
        <v>0</v>
      </c>
      <c r="P17" s="19">
        <v>33573</v>
      </c>
      <c r="Q17">
        <v>0</v>
      </c>
      <c r="R17" s="73">
        <v>31</v>
      </c>
      <c r="S17" s="28">
        <f t="shared" si="0"/>
        <v>0</v>
      </c>
      <c r="T17">
        <f>Q17/'App MODELE'!$Q$4*1000</f>
        <v>0</v>
      </c>
      <c r="V17" s="38">
        <f t="shared" si="1"/>
        <v>3.2399999999999998E-2</v>
      </c>
    </row>
    <row r="18" spans="1:22" x14ac:dyDescent="0.2">
      <c r="A18">
        <v>1</v>
      </c>
      <c r="B18" s="72">
        <v>2006</v>
      </c>
      <c r="C18" s="72">
        <v>7</v>
      </c>
      <c r="D18" s="86">
        <v>0</v>
      </c>
      <c r="E18" s="86">
        <v>0</v>
      </c>
      <c r="F18" s="86">
        <v>0</v>
      </c>
      <c r="G18" s="86">
        <v>0</v>
      </c>
      <c r="H18" s="86">
        <v>0</v>
      </c>
      <c r="I18" s="86">
        <v>0</v>
      </c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</v>
      </c>
      <c r="P18" s="19">
        <v>33604</v>
      </c>
      <c r="Q18">
        <v>0</v>
      </c>
      <c r="R18" s="73">
        <v>31</v>
      </c>
      <c r="S18" s="28">
        <f t="shared" si="0"/>
        <v>0</v>
      </c>
      <c r="T18">
        <f>Q18/'App MODELE'!$Q$4*1000</f>
        <v>0</v>
      </c>
      <c r="V18" s="38">
        <f t="shared" si="1"/>
        <v>0</v>
      </c>
    </row>
    <row r="19" spans="1:22" x14ac:dyDescent="0.2">
      <c r="A19">
        <v>1</v>
      </c>
      <c r="B19" s="72">
        <v>2007</v>
      </c>
      <c r="C19" s="72">
        <v>8</v>
      </c>
      <c r="D19" s="86">
        <v>0</v>
      </c>
      <c r="E19" s="86">
        <v>0</v>
      </c>
      <c r="F19" s="86">
        <v>1.0205567999999998</v>
      </c>
      <c r="G19" s="86">
        <v>0</v>
      </c>
      <c r="H19" s="86">
        <v>0</v>
      </c>
      <c r="I19" s="86">
        <v>0</v>
      </c>
      <c r="J19" s="86">
        <v>0</v>
      </c>
      <c r="K19" s="86">
        <v>0</v>
      </c>
      <c r="L19" s="86">
        <v>0</v>
      </c>
      <c r="M19" s="86">
        <v>0</v>
      </c>
      <c r="N19" s="86">
        <v>0</v>
      </c>
      <c r="O19" s="86">
        <v>0</v>
      </c>
      <c r="P19" s="19">
        <v>33635</v>
      </c>
      <c r="Q19">
        <v>0</v>
      </c>
      <c r="R19" s="73">
        <v>29</v>
      </c>
      <c r="S19" s="28">
        <f t="shared" si="0"/>
        <v>0</v>
      </c>
      <c r="T19">
        <f>Q19/'App MODELE'!$Q$4*1000</f>
        <v>0</v>
      </c>
      <c r="V19" s="38">
        <f t="shared" si="1"/>
        <v>1.0205567999999998</v>
      </c>
    </row>
    <row r="20" spans="1:22" x14ac:dyDescent="0.2">
      <c r="A20">
        <v>1</v>
      </c>
      <c r="B20" s="72">
        <v>2008</v>
      </c>
      <c r="C20" s="72">
        <v>9</v>
      </c>
      <c r="D20" s="86">
        <v>1.79712E-2</v>
      </c>
      <c r="E20" s="86">
        <v>2.5919999999999997E-3</v>
      </c>
      <c r="F20" s="86">
        <v>6.0393600000000006E-2</v>
      </c>
      <c r="G20" s="86">
        <v>0</v>
      </c>
      <c r="H20" s="86">
        <v>3.3695999999999999E-3</v>
      </c>
      <c r="I20" s="86">
        <v>0.2345759999999999</v>
      </c>
      <c r="J20" s="86">
        <v>1.5551999999999999E-3</v>
      </c>
      <c r="K20" s="86">
        <v>0</v>
      </c>
      <c r="L20" s="86">
        <v>0</v>
      </c>
      <c r="M20" s="86">
        <v>0</v>
      </c>
      <c r="N20" s="86">
        <v>0</v>
      </c>
      <c r="O20" s="86">
        <v>0</v>
      </c>
      <c r="P20" s="19">
        <v>33664</v>
      </c>
      <c r="Q20">
        <v>0</v>
      </c>
      <c r="R20" s="73">
        <v>31</v>
      </c>
      <c r="S20" s="28">
        <f t="shared" si="0"/>
        <v>0</v>
      </c>
      <c r="T20">
        <f>Q20/'App MODELE'!$Q$4*1000</f>
        <v>0</v>
      </c>
      <c r="V20" s="38">
        <f t="shared" si="1"/>
        <v>0.3204575999999999</v>
      </c>
    </row>
    <row r="21" spans="1:22" x14ac:dyDescent="0.2">
      <c r="A21">
        <v>1</v>
      </c>
      <c r="B21" s="72">
        <v>2009</v>
      </c>
      <c r="C21" s="72">
        <v>10</v>
      </c>
      <c r="D21" s="86">
        <v>4.3372799999999989E-2</v>
      </c>
      <c r="E21" s="86">
        <v>0</v>
      </c>
      <c r="F21" s="86">
        <v>0</v>
      </c>
      <c r="G21" s="86">
        <v>0.28978560000000003</v>
      </c>
      <c r="H21" s="86">
        <v>0.68731200000000015</v>
      </c>
      <c r="I21" s="86">
        <v>1.4367456000000001</v>
      </c>
      <c r="J21" s="86">
        <v>2.0246976000000005</v>
      </c>
      <c r="K21" s="86">
        <v>0.92793599999999987</v>
      </c>
      <c r="L21" s="86">
        <v>0.65214720000000004</v>
      </c>
      <c r="M21" s="86">
        <v>0</v>
      </c>
      <c r="N21" s="86">
        <v>0</v>
      </c>
      <c r="O21" s="86">
        <v>0</v>
      </c>
      <c r="P21" s="19">
        <v>33695</v>
      </c>
      <c r="Q21">
        <v>0</v>
      </c>
      <c r="R21" s="73">
        <v>30</v>
      </c>
      <c r="S21" s="28">
        <f t="shared" si="0"/>
        <v>0</v>
      </c>
      <c r="T21">
        <f>Q21/'App MODELE'!$Q$4*1000</f>
        <v>0</v>
      </c>
      <c r="V21" s="38">
        <f t="shared" si="1"/>
        <v>6.0619968000000002</v>
      </c>
    </row>
    <row r="22" spans="1:22" x14ac:dyDescent="0.2">
      <c r="A22">
        <v>1</v>
      </c>
      <c r="B22" s="72">
        <v>2010</v>
      </c>
      <c r="C22" s="72">
        <v>11</v>
      </c>
      <c r="D22" s="86">
        <v>0</v>
      </c>
      <c r="E22" s="86">
        <v>0</v>
      </c>
      <c r="F22" s="86">
        <v>0.18351359999999997</v>
      </c>
      <c r="G22" s="86">
        <v>0.72714239999999997</v>
      </c>
      <c r="H22" s="86">
        <v>0.72489600000000043</v>
      </c>
      <c r="I22" s="86">
        <v>0.28278720000000007</v>
      </c>
      <c r="J22" s="86">
        <v>4.7520000000000027E-2</v>
      </c>
      <c r="K22" s="86">
        <v>6.2208000000000029E-3</v>
      </c>
      <c r="L22" s="86">
        <v>6.0480000000000006E-4</v>
      </c>
      <c r="M22" s="86">
        <v>0</v>
      </c>
      <c r="N22" s="86">
        <v>0</v>
      </c>
      <c r="O22" s="86">
        <v>0</v>
      </c>
      <c r="P22" s="19">
        <v>33725</v>
      </c>
      <c r="Q22">
        <v>0</v>
      </c>
      <c r="R22" s="73">
        <v>31</v>
      </c>
      <c r="S22" s="28">
        <f t="shared" si="0"/>
        <v>0</v>
      </c>
      <c r="T22">
        <f>Q22/'App MODELE'!$Q$4*1000</f>
        <v>0</v>
      </c>
      <c r="V22" s="38">
        <f t="shared" si="1"/>
        <v>1.9726848000000003</v>
      </c>
    </row>
    <row r="23" spans="1:22" x14ac:dyDescent="0.2">
      <c r="A23">
        <v>1</v>
      </c>
      <c r="B23" s="72">
        <v>2011</v>
      </c>
      <c r="C23" s="72">
        <v>12</v>
      </c>
      <c r="D23" s="86">
        <v>0</v>
      </c>
      <c r="E23" s="86">
        <v>0</v>
      </c>
      <c r="F23" s="86">
        <v>0</v>
      </c>
      <c r="G23" s="86">
        <v>0</v>
      </c>
      <c r="H23" s="86">
        <v>1.5724800000000004E-2</v>
      </c>
      <c r="I23" s="86">
        <v>9.7200000000000009E-2</v>
      </c>
      <c r="J23" s="86">
        <v>0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19">
        <v>33756</v>
      </c>
      <c r="Q23">
        <v>0</v>
      </c>
      <c r="R23" s="73">
        <v>30</v>
      </c>
      <c r="S23" s="28">
        <f t="shared" si="0"/>
        <v>0</v>
      </c>
      <c r="T23">
        <f>Q23/'App MODELE'!$Q$4*1000</f>
        <v>0</v>
      </c>
      <c r="V23" s="38">
        <f t="shared" si="1"/>
        <v>0.11292480000000002</v>
      </c>
    </row>
    <row r="24" spans="1:22" x14ac:dyDescent="0.2">
      <c r="A24">
        <v>1</v>
      </c>
      <c r="B24" s="72">
        <v>2012</v>
      </c>
      <c r="C24" s="72">
        <v>13</v>
      </c>
      <c r="D24" s="86">
        <v>8.2944000000000004E-3</v>
      </c>
      <c r="E24" s="86">
        <v>0.18463680000000002</v>
      </c>
      <c r="F24" s="86">
        <v>3.4214399999999992E-2</v>
      </c>
      <c r="G24" s="86">
        <v>0</v>
      </c>
      <c r="H24" s="86">
        <v>0</v>
      </c>
      <c r="I24" s="86">
        <v>0</v>
      </c>
      <c r="J24" s="86">
        <v>0.2857248</v>
      </c>
      <c r="K24" s="86">
        <v>3.1536000000000002E-2</v>
      </c>
      <c r="L24" s="86">
        <v>4.3200000000000004E-4</v>
      </c>
      <c r="M24" s="86">
        <v>0</v>
      </c>
      <c r="N24" s="86">
        <v>0</v>
      </c>
      <c r="O24" s="86">
        <v>0</v>
      </c>
      <c r="P24" s="19">
        <v>33786</v>
      </c>
      <c r="Q24">
        <v>0</v>
      </c>
      <c r="R24" s="73">
        <v>31</v>
      </c>
      <c r="S24" s="28">
        <f t="shared" si="0"/>
        <v>0</v>
      </c>
      <c r="T24">
        <f>Q24/'App MODELE'!$Q$4*1000</f>
        <v>0</v>
      </c>
      <c r="V24" s="38">
        <f t="shared" si="1"/>
        <v>0.54483839999999994</v>
      </c>
    </row>
    <row r="25" spans="1:22" x14ac:dyDescent="0.2">
      <c r="A25">
        <v>1</v>
      </c>
      <c r="B25" s="72">
        <v>2013</v>
      </c>
      <c r="C25" s="72">
        <v>14</v>
      </c>
      <c r="D25" s="86">
        <v>0</v>
      </c>
      <c r="E25" s="86">
        <v>0</v>
      </c>
      <c r="F25" s="86">
        <v>0</v>
      </c>
      <c r="G25" s="86">
        <v>0</v>
      </c>
      <c r="H25" s="86">
        <v>0</v>
      </c>
      <c r="I25" s="86">
        <v>0</v>
      </c>
      <c r="J25" s="86">
        <v>0</v>
      </c>
      <c r="K25" s="86">
        <v>0</v>
      </c>
      <c r="L25" s="86">
        <v>0</v>
      </c>
      <c r="M25" s="86">
        <v>0</v>
      </c>
      <c r="N25" s="86">
        <v>0</v>
      </c>
      <c r="O25" s="86">
        <v>0</v>
      </c>
      <c r="P25" s="19">
        <v>33817</v>
      </c>
      <c r="Q25">
        <v>0.65404800000000007</v>
      </c>
      <c r="R25" s="73">
        <v>31</v>
      </c>
      <c r="S25" s="28">
        <f t="shared" si="0"/>
        <v>0.24419354838709678</v>
      </c>
      <c r="T25">
        <f>Q25/'App MODELE'!$Q$4*1000</f>
        <v>2.880887988371581</v>
      </c>
      <c r="V25" s="38">
        <f t="shared" si="1"/>
        <v>0</v>
      </c>
    </row>
    <row r="26" spans="1:22" x14ac:dyDescent="0.2">
      <c r="A26">
        <v>1</v>
      </c>
      <c r="B26" s="72">
        <v>2014</v>
      </c>
      <c r="C26" s="72">
        <v>15</v>
      </c>
      <c r="D26" s="86">
        <v>0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6">
        <v>0</v>
      </c>
      <c r="K26" s="86">
        <v>0</v>
      </c>
      <c r="L26" s="86">
        <v>0</v>
      </c>
      <c r="M26" s="86">
        <v>0</v>
      </c>
      <c r="N26" s="86">
        <v>0</v>
      </c>
      <c r="O26" s="86">
        <v>0</v>
      </c>
      <c r="P26" s="19">
        <v>33848</v>
      </c>
      <c r="Q26">
        <v>0</v>
      </c>
      <c r="R26" s="73">
        <v>30</v>
      </c>
      <c r="S26" s="28">
        <f t="shared" si="0"/>
        <v>0</v>
      </c>
      <c r="T26">
        <f>Q26/'App MODELE'!$Q$4*1000</f>
        <v>0</v>
      </c>
      <c r="V26" s="38">
        <f t="shared" si="1"/>
        <v>0</v>
      </c>
    </row>
    <row r="27" spans="1:22" x14ac:dyDescent="0.2">
      <c r="A27">
        <v>1</v>
      </c>
      <c r="B27" s="72">
        <v>2015</v>
      </c>
      <c r="C27" s="72">
        <v>16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v>0</v>
      </c>
      <c r="N27" s="86">
        <v>0</v>
      </c>
      <c r="O27" s="86">
        <v>0</v>
      </c>
      <c r="P27" s="19">
        <v>33878</v>
      </c>
      <c r="Q27">
        <v>0</v>
      </c>
      <c r="R27" s="73">
        <v>31</v>
      </c>
      <c r="S27" s="28">
        <f t="shared" si="0"/>
        <v>0</v>
      </c>
      <c r="T27">
        <f>Q27/'App MODELE'!$Q$4*1000</f>
        <v>0</v>
      </c>
      <c r="V27" s="38">
        <f t="shared" si="1"/>
        <v>0</v>
      </c>
    </row>
    <row r="28" spans="1:22" x14ac:dyDescent="0.2">
      <c r="A28">
        <v>1</v>
      </c>
      <c r="B28" s="72">
        <v>2016</v>
      </c>
      <c r="C28" s="72">
        <v>17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19">
        <v>33909</v>
      </c>
      <c r="Q28">
        <v>0</v>
      </c>
      <c r="R28" s="73">
        <v>30</v>
      </c>
      <c r="S28" s="28">
        <f t="shared" si="0"/>
        <v>0</v>
      </c>
      <c r="T28">
        <f>Q28/'App MODELE'!$Q$4*1000</f>
        <v>0</v>
      </c>
      <c r="V28" s="38">
        <f t="shared" si="1"/>
        <v>0</v>
      </c>
    </row>
    <row r="29" spans="1:22" x14ac:dyDescent="0.2">
      <c r="A29">
        <v>1</v>
      </c>
      <c r="B29" s="72">
        <v>2017</v>
      </c>
      <c r="C29" s="72">
        <v>18</v>
      </c>
      <c r="D29" s="86">
        <v>0</v>
      </c>
      <c r="E29" s="86">
        <v>0</v>
      </c>
      <c r="F29" s="86">
        <v>0</v>
      </c>
      <c r="G29" s="86">
        <v>0</v>
      </c>
      <c r="H29" s="86">
        <v>4.3200000000000004E-4</v>
      </c>
      <c r="I29" s="86">
        <v>0</v>
      </c>
      <c r="J29" s="86">
        <v>0</v>
      </c>
      <c r="K29" s="86">
        <v>0</v>
      </c>
      <c r="L29" s="86">
        <v>0</v>
      </c>
      <c r="M29" s="86">
        <v>0</v>
      </c>
      <c r="N29" s="86">
        <v>0</v>
      </c>
      <c r="O29" s="86">
        <v>0</v>
      </c>
      <c r="P29" s="19">
        <v>33939</v>
      </c>
      <c r="Q29">
        <v>0</v>
      </c>
      <c r="R29" s="73">
        <v>31</v>
      </c>
      <c r="S29" s="28">
        <f t="shared" si="0"/>
        <v>0</v>
      </c>
      <c r="T29">
        <f>Q29/'App MODELE'!$Q$4*1000</f>
        <v>0</v>
      </c>
      <c r="V29" s="38">
        <f t="shared" si="1"/>
        <v>4.3200000000000004E-4</v>
      </c>
    </row>
    <row r="30" spans="1:22" x14ac:dyDescent="0.2">
      <c r="A30">
        <v>1</v>
      </c>
      <c r="B30" s="72">
        <v>2018</v>
      </c>
      <c r="C30" s="72">
        <v>19</v>
      </c>
      <c r="D30" s="86">
        <v>3.5164800000000003E-2</v>
      </c>
      <c r="E30" s="86">
        <v>7.6636799999999977E-2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19">
        <v>33970</v>
      </c>
      <c r="Q30">
        <v>0</v>
      </c>
      <c r="R30" s="73">
        <v>31</v>
      </c>
      <c r="S30" s="28">
        <f t="shared" si="0"/>
        <v>0</v>
      </c>
      <c r="T30">
        <f>Q30/'App MODELE'!$Q$4*1000</f>
        <v>0</v>
      </c>
      <c r="V30" s="38">
        <f t="shared" si="1"/>
        <v>0.11180159999999997</v>
      </c>
    </row>
    <row r="31" spans="1:22" x14ac:dyDescent="0.2">
      <c r="A31">
        <v>1</v>
      </c>
      <c r="B31" s="72">
        <v>2019</v>
      </c>
      <c r="C31" s="72">
        <v>20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2.8771200000000004E-2</v>
      </c>
      <c r="M31" s="86">
        <v>0</v>
      </c>
      <c r="N31" s="86">
        <v>0</v>
      </c>
      <c r="O31" s="86">
        <v>0</v>
      </c>
      <c r="P31" s="19">
        <v>34001</v>
      </c>
      <c r="Q31">
        <v>0</v>
      </c>
      <c r="R31" s="73">
        <v>28</v>
      </c>
      <c r="S31" s="28">
        <f t="shared" si="0"/>
        <v>0</v>
      </c>
      <c r="T31">
        <f>Q31/'App MODELE'!$Q$4*1000</f>
        <v>0</v>
      </c>
      <c r="V31" s="38">
        <f t="shared" si="1"/>
        <v>2.8771200000000004E-2</v>
      </c>
    </row>
    <row r="32" spans="1:22" x14ac:dyDescent="0.2">
      <c r="A32">
        <v>1</v>
      </c>
      <c r="B32" s="72">
        <v>2020</v>
      </c>
      <c r="C32" s="72">
        <v>21</v>
      </c>
      <c r="D32" s="86">
        <v>0</v>
      </c>
      <c r="E32" s="86">
        <v>0</v>
      </c>
      <c r="F32" s="86">
        <v>0</v>
      </c>
      <c r="G32" s="86">
        <v>0</v>
      </c>
      <c r="H32" s="86">
        <v>2.6092799999999999E-2</v>
      </c>
      <c r="I32" s="86">
        <v>7.7759999999999993E-4</v>
      </c>
      <c r="J32" s="86">
        <v>8.6400000000000008E-4</v>
      </c>
      <c r="K32" s="86">
        <v>0</v>
      </c>
      <c r="L32" s="86">
        <v>0</v>
      </c>
      <c r="M32" s="86">
        <v>0</v>
      </c>
      <c r="N32" s="86">
        <v>0</v>
      </c>
      <c r="O32" s="86">
        <v>0</v>
      </c>
      <c r="P32" s="19">
        <v>34029</v>
      </c>
      <c r="Q32">
        <v>0</v>
      </c>
      <c r="R32" s="73">
        <v>31</v>
      </c>
      <c r="S32" s="28">
        <f t="shared" si="0"/>
        <v>0</v>
      </c>
      <c r="T32">
        <f>Q32/'App MODELE'!$Q$4*1000</f>
        <v>0</v>
      </c>
      <c r="V32" s="38">
        <f t="shared" si="1"/>
        <v>2.7734399999999999E-2</v>
      </c>
    </row>
    <row r="33" spans="1:22" x14ac:dyDescent="0.2">
      <c r="A33">
        <v>1</v>
      </c>
      <c r="B33" s="72">
        <v>2021</v>
      </c>
      <c r="C33" s="72">
        <v>22</v>
      </c>
      <c r="D33" s="86">
        <v>0</v>
      </c>
      <c r="E33" s="86">
        <v>0</v>
      </c>
      <c r="F33" s="86">
        <v>0</v>
      </c>
      <c r="G33" s="86">
        <v>0</v>
      </c>
      <c r="H33" s="86">
        <v>0</v>
      </c>
      <c r="I33" s="86">
        <v>0</v>
      </c>
      <c r="J33" s="86">
        <v>1.6248384000000001E-3</v>
      </c>
      <c r="K33" s="86">
        <v>0</v>
      </c>
      <c r="L33" s="86">
        <v>0</v>
      </c>
      <c r="M33" s="86">
        <v>0</v>
      </c>
      <c r="N33" s="86">
        <v>0</v>
      </c>
      <c r="O33" s="86">
        <v>0</v>
      </c>
      <c r="P33" s="19">
        <v>34060</v>
      </c>
      <c r="Q33">
        <v>0</v>
      </c>
      <c r="R33" s="73">
        <v>30</v>
      </c>
      <c r="S33" s="28">
        <f t="shared" si="0"/>
        <v>0</v>
      </c>
      <c r="T33">
        <f>Q33/'App MODELE'!$Q$4*1000</f>
        <v>0</v>
      </c>
      <c r="V33" s="38">
        <f t="shared" si="1"/>
        <v>1.6248384000000001E-3</v>
      </c>
    </row>
    <row r="34" spans="1:22" x14ac:dyDescent="0.2">
      <c r="A34">
        <v>1</v>
      </c>
      <c r="B34" s="72">
        <v>2022</v>
      </c>
      <c r="C34" s="72">
        <v>23</v>
      </c>
      <c r="D34" s="86">
        <v>0</v>
      </c>
      <c r="E34" s="86">
        <v>0</v>
      </c>
      <c r="F34" s="86">
        <v>0</v>
      </c>
      <c r="G34" s="86">
        <v>3.2531500800000002E-2</v>
      </c>
      <c r="H34" s="86">
        <v>0</v>
      </c>
      <c r="I34" s="86">
        <v>7.4710079999999995E-4</v>
      </c>
      <c r="J34" s="86">
        <v>0</v>
      </c>
      <c r="K34" s="86">
        <v>0</v>
      </c>
      <c r="L34" s="86">
        <v>0</v>
      </c>
      <c r="M34" s="86">
        <v>0</v>
      </c>
      <c r="N34" s="86">
        <v>0</v>
      </c>
      <c r="O34" s="86">
        <v>0</v>
      </c>
      <c r="P34" s="19">
        <v>34090</v>
      </c>
      <c r="Q34">
        <v>0</v>
      </c>
      <c r="R34" s="73">
        <v>31</v>
      </c>
      <c r="S34" s="28">
        <f t="shared" si="0"/>
        <v>0</v>
      </c>
      <c r="T34">
        <f>Q34/'App MODELE'!$Q$4*1000</f>
        <v>0</v>
      </c>
      <c r="V34" s="38">
        <f t="shared" si="1"/>
        <v>3.3278601599999999E-2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0</v>
      </c>
      <c r="R35" s="73">
        <v>30</v>
      </c>
      <c r="S35" s="28">
        <f t="shared" si="0"/>
        <v>0</v>
      </c>
      <c r="T35">
        <f>Q35/'App MODELE'!$Q$4*1000</f>
        <v>0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0</v>
      </c>
      <c r="R36" s="73">
        <v>31</v>
      </c>
      <c r="S36" s="28">
        <f t="shared" si="0"/>
        <v>0</v>
      </c>
      <c r="T36">
        <f>Q36/'App MODELE'!$Q$4*1000</f>
        <v>0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0</v>
      </c>
      <c r="R37" s="73">
        <v>31</v>
      </c>
      <c r="S37" s="28">
        <f t="shared" si="0"/>
        <v>0</v>
      </c>
      <c r="T37">
        <f>Q37/'App MODELE'!$Q$4*1000</f>
        <v>0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0</v>
      </c>
      <c r="R38" s="73">
        <v>30</v>
      </c>
      <c r="S38" s="28">
        <f t="shared" si="0"/>
        <v>0</v>
      </c>
      <c r="T38">
        <f>Q38/'App MODELE'!$Q$4*1000</f>
        <v>0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0</v>
      </c>
      <c r="R39" s="73">
        <v>31</v>
      </c>
      <c r="S39" s="28">
        <f t="shared" si="0"/>
        <v>0</v>
      </c>
      <c r="T39">
        <f>Q39/'App MODELE'!$Q$4*1000</f>
        <v>0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0.73414080000000004</v>
      </c>
      <c r="R40" s="73">
        <v>30</v>
      </c>
      <c r="S40" s="28">
        <f t="shared" si="0"/>
        <v>0.28323333333333334</v>
      </c>
      <c r="T40">
        <f>Q40/'App MODELE'!$Q$4*1000</f>
        <v>3.2336730828524862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0</v>
      </c>
      <c r="R41" s="73">
        <v>31</v>
      </c>
      <c r="S41" s="28">
        <f t="shared" si="0"/>
        <v>0</v>
      </c>
      <c r="T41">
        <f>Q41/'App MODELE'!$Q$4*1000</f>
        <v>0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0</v>
      </c>
      <c r="R42" s="73">
        <v>31</v>
      </c>
      <c r="S42" s="28">
        <f t="shared" si="0"/>
        <v>0</v>
      </c>
      <c r="T42">
        <f>Q42/'App MODELE'!$Q$4*1000</f>
        <v>0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0</v>
      </c>
      <c r="R43" s="73">
        <v>28</v>
      </c>
      <c r="S43" s="28">
        <f t="shared" si="0"/>
        <v>0</v>
      </c>
      <c r="T43">
        <f>Q43/'App MODELE'!$Q$4*1000</f>
        <v>0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0</v>
      </c>
      <c r="R44" s="73">
        <v>31</v>
      </c>
      <c r="S44" s="28">
        <f t="shared" si="0"/>
        <v>0</v>
      </c>
      <c r="T44">
        <f>Q44/'App MODELE'!$Q$4*1000</f>
        <v>0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0</v>
      </c>
      <c r="R45" s="73">
        <v>30</v>
      </c>
      <c r="S45" s="28">
        <f t="shared" si="0"/>
        <v>0</v>
      </c>
      <c r="T45">
        <f>Q45/'App MODELE'!$Q$4*1000</f>
        <v>0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0</v>
      </c>
      <c r="R46" s="73">
        <v>31</v>
      </c>
      <c r="S46" s="28">
        <f t="shared" si="0"/>
        <v>0</v>
      </c>
      <c r="T46">
        <f>Q46/'App MODELE'!$Q$4*1000</f>
        <v>0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0</v>
      </c>
      <c r="R47" s="73">
        <v>30</v>
      </c>
      <c r="S47" s="28">
        <f t="shared" si="0"/>
        <v>0</v>
      </c>
      <c r="T47">
        <f>Q47/'App MODELE'!$Q$4*1000</f>
        <v>0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0</v>
      </c>
      <c r="R48" s="73">
        <v>31</v>
      </c>
      <c r="S48" s="28">
        <f t="shared" si="0"/>
        <v>0</v>
      </c>
      <c r="T48">
        <f>Q48/'App MODELE'!$Q$4*1000</f>
        <v>0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0</v>
      </c>
      <c r="R49" s="73">
        <v>31</v>
      </c>
      <c r="S49" s="28">
        <f t="shared" si="0"/>
        <v>0</v>
      </c>
      <c r="T49">
        <f>Q49/'App MODELE'!$Q$4*1000</f>
        <v>0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0</v>
      </c>
      <c r="R50" s="73">
        <v>30</v>
      </c>
      <c r="S50" s="28">
        <f t="shared" si="0"/>
        <v>0</v>
      </c>
      <c r="T50">
        <f>Q50/'App MODELE'!$Q$4*1000</f>
        <v>0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0</v>
      </c>
      <c r="R51" s="73">
        <v>31</v>
      </c>
      <c r="S51" s="28">
        <f t="shared" si="0"/>
        <v>0</v>
      </c>
      <c r="T51">
        <f>Q51/'App MODELE'!$Q$4*1000</f>
        <v>0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0</v>
      </c>
      <c r="R52" s="73">
        <v>30</v>
      </c>
      <c r="S52" s="28">
        <f t="shared" si="0"/>
        <v>0</v>
      </c>
      <c r="T52">
        <f>Q52/'App MODELE'!$Q$4*1000</f>
        <v>0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0</v>
      </c>
      <c r="R53" s="73">
        <v>31</v>
      </c>
      <c r="S53" s="28">
        <f t="shared" si="0"/>
        <v>0</v>
      </c>
      <c r="T53">
        <f>Q53/'App MODELE'!$Q$4*1000</f>
        <v>0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0</v>
      </c>
      <c r="R54" s="73">
        <v>31</v>
      </c>
      <c r="S54" s="28">
        <f t="shared" si="0"/>
        <v>0</v>
      </c>
      <c r="T54">
        <f>Q54/'App MODELE'!$Q$4*1000</f>
        <v>0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0</v>
      </c>
      <c r="R55" s="73">
        <v>28</v>
      </c>
      <c r="S55" s="28">
        <f t="shared" si="0"/>
        <v>0</v>
      </c>
      <c r="T55">
        <f>Q55/'App MODELE'!$Q$4*1000</f>
        <v>0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0</v>
      </c>
      <c r="R56" s="73">
        <v>31</v>
      </c>
      <c r="S56" s="28">
        <f t="shared" si="0"/>
        <v>0</v>
      </c>
      <c r="T56">
        <f>Q56/'App MODELE'!$Q$4*1000</f>
        <v>0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0.67037760000000002</v>
      </c>
      <c r="R57" s="73">
        <v>30</v>
      </c>
      <c r="S57" s="28">
        <f t="shared" si="0"/>
        <v>0.25863333333333333</v>
      </c>
      <c r="T57">
        <f>Q57/'App MODELE'!$Q$4*1000</f>
        <v>2.9528150464696297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0</v>
      </c>
      <c r="R58" s="73">
        <v>31</v>
      </c>
      <c r="S58" s="28">
        <f t="shared" si="0"/>
        <v>0</v>
      </c>
      <c r="T58">
        <f>Q58/'App MODELE'!$Q$4*1000</f>
        <v>0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0</v>
      </c>
      <c r="R59" s="73">
        <v>30</v>
      </c>
      <c r="S59" s="28">
        <f t="shared" si="0"/>
        <v>0</v>
      </c>
      <c r="T59">
        <f>Q59/'App MODELE'!$Q$4*1000</f>
        <v>0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0</v>
      </c>
      <c r="R60" s="73">
        <v>31</v>
      </c>
      <c r="S60" s="28">
        <f t="shared" si="0"/>
        <v>0</v>
      </c>
      <c r="T60">
        <f>Q60/'App MODELE'!$Q$4*1000</f>
        <v>0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0</v>
      </c>
      <c r="R61" s="73">
        <v>31</v>
      </c>
      <c r="S61" s="28">
        <f t="shared" si="0"/>
        <v>0</v>
      </c>
      <c r="T61">
        <f>Q61/'App MODELE'!$Q$4*1000</f>
        <v>0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0</v>
      </c>
      <c r="R62" s="73">
        <v>30</v>
      </c>
      <c r="S62" s="28">
        <f t="shared" si="0"/>
        <v>0</v>
      </c>
      <c r="T62">
        <f>Q62/'App MODELE'!$Q$4*1000</f>
        <v>0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0</v>
      </c>
      <c r="R63" s="73">
        <v>31</v>
      </c>
      <c r="S63" s="28">
        <f t="shared" si="0"/>
        <v>0</v>
      </c>
      <c r="T63">
        <f>Q63/'App MODELE'!$Q$4*1000</f>
        <v>0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0</v>
      </c>
      <c r="R64" s="73">
        <v>30</v>
      </c>
      <c r="S64" s="28">
        <f t="shared" si="0"/>
        <v>0</v>
      </c>
      <c r="T64">
        <f>Q64/'App MODELE'!$Q$4*1000</f>
        <v>0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1.14048E-2</v>
      </c>
      <c r="R65" s="73">
        <v>31</v>
      </c>
      <c r="S65" s="28">
        <f t="shared" si="0"/>
        <v>4.2580645161290325E-3</v>
      </c>
      <c r="T65">
        <f>Q65/'App MODELE'!$Q$4*1000</f>
        <v>5.023477073514513E-2</v>
      </c>
      <c r="V65" s="38">
        <f t="shared" si="1"/>
        <v>0</v>
      </c>
    </row>
    <row r="66" spans="2:22" x14ac:dyDescent="0.2">
      <c r="P66" s="19">
        <v>35065</v>
      </c>
      <c r="Q66">
        <v>0.8254655999999998</v>
      </c>
      <c r="R66" s="73">
        <v>31</v>
      </c>
      <c r="S66" s="28">
        <f t="shared" si="0"/>
        <v>0.30819354838709673</v>
      </c>
      <c r="T66">
        <f>Q66/'App MODELE'!$Q$4*1000</f>
        <v>3.6359318151786097</v>
      </c>
    </row>
    <row r="67" spans="2:22" x14ac:dyDescent="0.2">
      <c r="P67" s="19">
        <v>35096</v>
      </c>
      <c r="Q67">
        <v>0.13141440000000004</v>
      </c>
      <c r="R67" s="73">
        <v>29</v>
      </c>
      <c r="S67" s="28">
        <f t="shared" ref="S67:S130" si="2">Q67/R67/24/3600*1000000</f>
        <v>5.2448275862068995E-2</v>
      </c>
      <c r="T67">
        <f>Q67/'App MODELE'!$Q$4*1000</f>
        <v>0.57884156278905896</v>
      </c>
    </row>
    <row r="68" spans="2:22" x14ac:dyDescent="0.2">
      <c r="P68" s="19">
        <v>35125</v>
      </c>
      <c r="Q68">
        <v>0.76265279999999958</v>
      </c>
      <c r="R68" s="73">
        <v>31</v>
      </c>
      <c r="S68" s="28">
        <f t="shared" si="2"/>
        <v>0.28474193548387078</v>
      </c>
      <c r="T68">
        <f>Q68/'App MODELE'!$Q$4*1000</f>
        <v>3.3592600096903471</v>
      </c>
    </row>
    <row r="69" spans="2:22" x14ac:dyDescent="0.2">
      <c r="P69" s="19">
        <v>35156</v>
      </c>
      <c r="Q69">
        <v>8.0783999999999995E-2</v>
      </c>
      <c r="R69" s="73">
        <v>30</v>
      </c>
      <c r="S69" s="28">
        <f t="shared" si="2"/>
        <v>3.1166666666666669E-2</v>
      </c>
      <c r="T69">
        <f>Q69/'App MODELE'!$Q$4*1000</f>
        <v>0.35582962604061136</v>
      </c>
    </row>
    <row r="70" spans="2:22" x14ac:dyDescent="0.2">
      <c r="P70" s="19">
        <v>35186</v>
      </c>
      <c r="Q70">
        <v>0.14022720000000002</v>
      </c>
      <c r="R70" s="73">
        <v>31</v>
      </c>
      <c r="S70" s="28">
        <f t="shared" si="2"/>
        <v>5.2354838709677429E-2</v>
      </c>
      <c r="T70">
        <f>Q70/'App MODELE'!$Q$4*1000</f>
        <v>0.61765934017530733</v>
      </c>
    </row>
    <row r="71" spans="2:22" x14ac:dyDescent="0.2">
      <c r="P71" s="19">
        <v>35217</v>
      </c>
      <c r="Q71">
        <v>0</v>
      </c>
      <c r="R71" s="73">
        <v>30</v>
      </c>
      <c r="S71" s="28">
        <f t="shared" si="2"/>
        <v>0</v>
      </c>
      <c r="T71">
        <f>Q71/'App MODELE'!$Q$4*1000</f>
        <v>0</v>
      </c>
    </row>
    <row r="72" spans="2:22" x14ac:dyDescent="0.2">
      <c r="P72" s="19">
        <v>35247</v>
      </c>
      <c r="Q72">
        <v>0</v>
      </c>
      <c r="R72" s="73">
        <v>31</v>
      </c>
      <c r="S72" s="28">
        <f t="shared" si="2"/>
        <v>0</v>
      </c>
      <c r="T72">
        <f>Q72/'App MODELE'!$Q$4*1000</f>
        <v>0</v>
      </c>
    </row>
    <row r="73" spans="2:22" x14ac:dyDescent="0.2">
      <c r="P73" s="19">
        <v>35278</v>
      </c>
      <c r="Q73">
        <v>0</v>
      </c>
      <c r="R73" s="73">
        <v>31</v>
      </c>
      <c r="S73" s="28">
        <f t="shared" si="2"/>
        <v>0</v>
      </c>
      <c r="T73">
        <f>Q73/'App MODELE'!$Q$4*1000</f>
        <v>0</v>
      </c>
    </row>
    <row r="74" spans="2:22" x14ac:dyDescent="0.2">
      <c r="P74" s="19">
        <v>35309</v>
      </c>
      <c r="Q74">
        <v>0</v>
      </c>
      <c r="R74" s="73">
        <v>30</v>
      </c>
      <c r="S74" s="28">
        <f t="shared" si="2"/>
        <v>0</v>
      </c>
      <c r="T74">
        <f>Q74/'App MODELE'!$Q$4*1000</f>
        <v>0</v>
      </c>
    </row>
    <row r="75" spans="2:22" x14ac:dyDescent="0.2">
      <c r="P75" s="19">
        <v>35339</v>
      </c>
      <c r="Q75">
        <v>0</v>
      </c>
      <c r="R75" s="73">
        <v>31</v>
      </c>
      <c r="S75" s="28">
        <f t="shared" si="2"/>
        <v>0</v>
      </c>
      <c r="T75">
        <f>Q75/'App MODELE'!$Q$4*1000</f>
        <v>0</v>
      </c>
    </row>
    <row r="76" spans="2:22" x14ac:dyDescent="0.2">
      <c r="P76" s="19">
        <v>35370</v>
      </c>
      <c r="Q76">
        <v>0</v>
      </c>
      <c r="R76" s="73">
        <v>30</v>
      </c>
      <c r="S76" s="28">
        <f t="shared" si="2"/>
        <v>0</v>
      </c>
      <c r="T76">
        <f>Q76/'App MODELE'!$Q$4*1000</f>
        <v>0</v>
      </c>
    </row>
    <row r="77" spans="2:22" x14ac:dyDescent="0.2">
      <c r="P77" s="19">
        <v>35400</v>
      </c>
      <c r="Q77">
        <v>1.2607488</v>
      </c>
      <c r="R77" s="73">
        <v>31</v>
      </c>
      <c r="S77" s="28">
        <f t="shared" si="2"/>
        <v>0.47070967741935482</v>
      </c>
      <c r="T77">
        <f>Q77/'App MODELE'!$Q$4*1000</f>
        <v>5.5532255649033173</v>
      </c>
    </row>
    <row r="78" spans="2:22" x14ac:dyDescent="0.2">
      <c r="P78" s="19">
        <v>35431</v>
      </c>
      <c r="Q78">
        <v>5.0533632000000015</v>
      </c>
      <c r="R78" s="73">
        <v>31</v>
      </c>
      <c r="S78" s="28">
        <f t="shared" si="2"/>
        <v>1.8867096774193555</v>
      </c>
      <c r="T78">
        <f>Q78/'App MODELE'!$Q$4*1000</f>
        <v>22.258570233008861</v>
      </c>
    </row>
    <row r="79" spans="2:22" x14ac:dyDescent="0.2">
      <c r="P79" s="19">
        <v>35462</v>
      </c>
      <c r="Q79">
        <v>1.5532992000000001</v>
      </c>
      <c r="R79" s="73">
        <v>28</v>
      </c>
      <c r="S79" s="28">
        <f t="shared" si="2"/>
        <v>0.64207142857142863</v>
      </c>
      <c r="T79">
        <f>Q79/'App MODELE'!$Q$4*1000</f>
        <v>6.841823547548783</v>
      </c>
    </row>
    <row r="80" spans="2:22" x14ac:dyDescent="0.2">
      <c r="P80" s="19">
        <v>35490</v>
      </c>
      <c r="Q80">
        <v>0.11940480000000001</v>
      </c>
      <c r="R80" s="73">
        <v>31</v>
      </c>
      <c r="S80" s="28">
        <f t="shared" si="2"/>
        <v>4.4580645161290323E-2</v>
      </c>
      <c r="T80">
        <f>Q80/'App MODELE'!$Q$4*1000</f>
        <v>0.52594282693917105</v>
      </c>
    </row>
    <row r="81" spans="16:20" x14ac:dyDescent="0.2">
      <c r="P81" s="19">
        <v>35521</v>
      </c>
      <c r="Q81">
        <v>0.55071359999999991</v>
      </c>
      <c r="R81" s="73">
        <v>30</v>
      </c>
      <c r="S81" s="28">
        <f t="shared" si="2"/>
        <v>0.21246666666666664</v>
      </c>
      <c r="T81">
        <f>Q81/'App MODELE'!$Q$4*1000</f>
        <v>2.4257305201955686</v>
      </c>
    </row>
    <row r="82" spans="16:20" x14ac:dyDescent="0.2">
      <c r="P82" s="19">
        <v>35551</v>
      </c>
      <c r="Q82">
        <v>0.12916799999999995</v>
      </c>
      <c r="R82" s="73">
        <v>31</v>
      </c>
      <c r="S82" s="28">
        <f t="shared" si="2"/>
        <v>4.8225806451612889E-2</v>
      </c>
      <c r="T82">
        <f>Q82/'App MODELE'!$Q$4*1000</f>
        <v>0.56894683522001477</v>
      </c>
    </row>
    <row r="83" spans="16:20" x14ac:dyDescent="0.2">
      <c r="P83" s="19">
        <v>35582</v>
      </c>
      <c r="Q83">
        <v>5.1840000000000002E-3</v>
      </c>
      <c r="R83" s="73">
        <v>30</v>
      </c>
      <c r="S83" s="28">
        <f t="shared" si="2"/>
        <v>1.9999999999999996E-3</v>
      </c>
      <c r="T83">
        <f>Q83/'App MODELE'!$Q$4*1000</f>
        <v>2.2833986697793244E-2</v>
      </c>
    </row>
    <row r="84" spans="16:20" x14ac:dyDescent="0.2">
      <c r="P84" s="19">
        <v>35612</v>
      </c>
      <c r="Q84">
        <v>0</v>
      </c>
      <c r="R84" s="73">
        <v>31</v>
      </c>
      <c r="S84" s="28">
        <f t="shared" si="2"/>
        <v>0</v>
      </c>
      <c r="T84">
        <f>Q84/'App MODELE'!$Q$4*1000</f>
        <v>0</v>
      </c>
    </row>
    <row r="85" spans="16:20" x14ac:dyDescent="0.2">
      <c r="P85" s="19">
        <v>35643</v>
      </c>
      <c r="Q85">
        <v>0</v>
      </c>
      <c r="R85" s="73">
        <v>31</v>
      </c>
      <c r="S85" s="28">
        <f t="shared" si="2"/>
        <v>0</v>
      </c>
      <c r="T85">
        <f>Q85/'App MODELE'!$Q$4*1000</f>
        <v>0</v>
      </c>
    </row>
    <row r="86" spans="16:20" x14ac:dyDescent="0.2">
      <c r="P86" s="19">
        <v>35674</v>
      </c>
      <c r="Q86">
        <v>0</v>
      </c>
      <c r="R86" s="73">
        <v>30</v>
      </c>
      <c r="S86" s="28">
        <f t="shared" si="2"/>
        <v>0</v>
      </c>
      <c r="T86">
        <f>Q86/'App MODELE'!$Q$4*1000</f>
        <v>0</v>
      </c>
    </row>
    <row r="87" spans="16:20" x14ac:dyDescent="0.2">
      <c r="P87" s="19">
        <v>35704</v>
      </c>
      <c r="Q87">
        <v>0.11162879999999994</v>
      </c>
      <c r="R87" s="73">
        <v>31</v>
      </c>
      <c r="S87" s="28">
        <f t="shared" si="2"/>
        <v>4.1677419354838686E-2</v>
      </c>
      <c r="T87">
        <f>Q87/'App MODELE'!$Q$4*1000</f>
        <v>0.49169184689248091</v>
      </c>
    </row>
    <row r="88" spans="16:20" x14ac:dyDescent="0.2">
      <c r="P88" s="19">
        <v>35735</v>
      </c>
      <c r="Q88">
        <v>0.15811199999999997</v>
      </c>
      <c r="R88" s="73">
        <v>30</v>
      </c>
      <c r="S88" s="28">
        <f t="shared" si="2"/>
        <v>6.0999999999999992E-2</v>
      </c>
      <c r="T88">
        <f>Q88/'App MODELE'!$Q$4*1000</f>
        <v>0.69643659428269389</v>
      </c>
    </row>
    <row r="89" spans="16:20" x14ac:dyDescent="0.2">
      <c r="P89" s="19">
        <v>35765</v>
      </c>
      <c r="Q89">
        <v>0.23319360000000006</v>
      </c>
      <c r="R89" s="73">
        <v>31</v>
      </c>
      <c r="S89" s="28">
        <f t="shared" si="2"/>
        <v>8.7064516129032266E-2</v>
      </c>
      <c r="T89">
        <f>Q89/'App MODELE'!$Q$4*1000</f>
        <v>1.0271488349557329</v>
      </c>
    </row>
    <row r="90" spans="16:20" x14ac:dyDescent="0.2">
      <c r="P90" s="19">
        <v>35796</v>
      </c>
      <c r="Q90">
        <v>0.25254720000000008</v>
      </c>
      <c r="R90" s="73">
        <v>31</v>
      </c>
      <c r="S90" s="28">
        <f t="shared" si="2"/>
        <v>9.4290322580645194E-2</v>
      </c>
      <c r="T90">
        <f>Q90/'App MODELE'!$Q$4*1000</f>
        <v>1.1123957186274944</v>
      </c>
    </row>
    <row r="91" spans="16:20" x14ac:dyDescent="0.2">
      <c r="P91" s="19">
        <v>35827</v>
      </c>
      <c r="Q91">
        <v>1.1513663999999999</v>
      </c>
      <c r="R91" s="73">
        <v>28</v>
      </c>
      <c r="S91" s="28">
        <f t="shared" si="2"/>
        <v>0.47592857142857137</v>
      </c>
      <c r="T91">
        <f>Q91/'App MODELE'!$Q$4*1000</f>
        <v>5.0714284455798788</v>
      </c>
    </row>
    <row r="92" spans="16:20" x14ac:dyDescent="0.2">
      <c r="P92" s="19">
        <v>35855</v>
      </c>
      <c r="Q92">
        <v>3.0153599999999999E-2</v>
      </c>
      <c r="R92" s="73">
        <v>31</v>
      </c>
      <c r="S92" s="28">
        <f t="shared" si="2"/>
        <v>1.1258064516129032E-2</v>
      </c>
      <c r="T92">
        <f>Q92/'App MODELE'!$Q$4*1000</f>
        <v>0.13281768929216403</v>
      </c>
    </row>
    <row r="93" spans="16:20" x14ac:dyDescent="0.2">
      <c r="P93" s="19">
        <v>35886</v>
      </c>
      <c r="Q93">
        <v>4.6137600000000008E-2</v>
      </c>
      <c r="R93" s="73">
        <v>30</v>
      </c>
      <c r="S93" s="28">
        <f t="shared" si="2"/>
        <v>1.7800000000000003E-2</v>
      </c>
      <c r="T93">
        <f>Q93/'App MODELE'!$Q$4*1000</f>
        <v>0.20322248161035991</v>
      </c>
    </row>
    <row r="94" spans="16:20" x14ac:dyDescent="0.2">
      <c r="P94" s="19">
        <v>35916</v>
      </c>
      <c r="Q94">
        <v>9.0720000000000037E-2</v>
      </c>
      <c r="R94" s="73">
        <v>31</v>
      </c>
      <c r="S94" s="28">
        <f t="shared" si="2"/>
        <v>3.3870967741935501E-2</v>
      </c>
      <c r="T94">
        <f>Q94/'App MODELE'!$Q$4*1000</f>
        <v>0.39959476721138193</v>
      </c>
    </row>
    <row r="95" spans="16:20" x14ac:dyDescent="0.2">
      <c r="P95" s="19">
        <v>35947</v>
      </c>
      <c r="Q95">
        <v>1.9871999999999997E-3</v>
      </c>
      <c r="R95" s="73">
        <v>30</v>
      </c>
      <c r="S95" s="28">
        <f t="shared" si="2"/>
        <v>7.6666666666666647E-4</v>
      </c>
      <c r="T95">
        <f>Q95/'App MODELE'!$Q$4*1000</f>
        <v>8.7530282341540741E-3</v>
      </c>
    </row>
    <row r="96" spans="16:20" x14ac:dyDescent="0.2">
      <c r="P96" s="19">
        <v>35977</v>
      </c>
      <c r="Q96">
        <v>0</v>
      </c>
      <c r="R96" s="73">
        <v>31</v>
      </c>
      <c r="S96" s="28">
        <f t="shared" si="2"/>
        <v>0</v>
      </c>
      <c r="T96">
        <f>Q96/'App MODELE'!$Q$4*1000</f>
        <v>0</v>
      </c>
    </row>
    <row r="97" spans="16:20" x14ac:dyDescent="0.2">
      <c r="P97" s="19">
        <v>36008</v>
      </c>
      <c r="Q97">
        <v>0</v>
      </c>
      <c r="R97" s="73">
        <v>31</v>
      </c>
      <c r="S97" s="28">
        <f t="shared" si="2"/>
        <v>0</v>
      </c>
      <c r="T97">
        <f>Q97/'App MODELE'!$Q$4*1000</f>
        <v>0</v>
      </c>
    </row>
    <row r="98" spans="16:20" x14ac:dyDescent="0.2">
      <c r="P98" s="19">
        <v>36039</v>
      </c>
      <c r="Q98">
        <v>0</v>
      </c>
      <c r="R98" s="73">
        <v>30</v>
      </c>
      <c r="S98" s="28">
        <f t="shared" si="2"/>
        <v>0</v>
      </c>
      <c r="T98">
        <f>Q98/'App MODELE'!$Q$4*1000</f>
        <v>0</v>
      </c>
    </row>
    <row r="99" spans="16:20" x14ac:dyDescent="0.2">
      <c r="P99" s="19">
        <v>36069</v>
      </c>
      <c r="Q99">
        <v>0</v>
      </c>
      <c r="R99" s="73">
        <v>31</v>
      </c>
      <c r="S99" s="28">
        <f t="shared" si="2"/>
        <v>0</v>
      </c>
      <c r="T99">
        <f>Q99/'App MODELE'!$Q$4*1000</f>
        <v>0</v>
      </c>
    </row>
    <row r="100" spans="16:20" x14ac:dyDescent="0.2">
      <c r="P100" s="19">
        <v>36100</v>
      </c>
      <c r="Q100">
        <v>0</v>
      </c>
      <c r="R100" s="73">
        <v>30</v>
      </c>
      <c r="S100" s="28">
        <f t="shared" si="2"/>
        <v>0</v>
      </c>
      <c r="T100">
        <f>Q100/'App MODELE'!$Q$4*1000</f>
        <v>0</v>
      </c>
    </row>
    <row r="101" spans="16:20" x14ac:dyDescent="0.2">
      <c r="P101" s="19">
        <v>36130</v>
      </c>
      <c r="Q101">
        <v>0</v>
      </c>
      <c r="R101" s="73">
        <v>31</v>
      </c>
      <c r="S101" s="28">
        <f t="shared" si="2"/>
        <v>0</v>
      </c>
      <c r="T101">
        <f>Q101/'App MODELE'!$Q$4*1000</f>
        <v>0</v>
      </c>
    </row>
    <row r="102" spans="16:20" x14ac:dyDescent="0.2">
      <c r="P102" s="19">
        <v>36161</v>
      </c>
      <c r="Q102">
        <v>0</v>
      </c>
      <c r="R102" s="73">
        <v>31</v>
      </c>
      <c r="S102" s="28">
        <f t="shared" si="2"/>
        <v>0</v>
      </c>
      <c r="T102">
        <f>Q102/'App MODELE'!$Q$4*1000</f>
        <v>0</v>
      </c>
    </row>
    <row r="103" spans="16:20" x14ac:dyDescent="0.2">
      <c r="P103" s="19">
        <v>36192</v>
      </c>
      <c r="Q103">
        <v>0</v>
      </c>
      <c r="R103" s="73">
        <v>28</v>
      </c>
      <c r="S103" s="28">
        <f t="shared" si="2"/>
        <v>0</v>
      </c>
      <c r="T103">
        <f>Q103/'App MODELE'!$Q$4*1000</f>
        <v>0</v>
      </c>
    </row>
    <row r="104" spans="16:20" x14ac:dyDescent="0.2">
      <c r="P104" s="19">
        <v>36220</v>
      </c>
      <c r="Q104">
        <v>0</v>
      </c>
      <c r="R104" s="73">
        <v>31</v>
      </c>
      <c r="S104" s="28">
        <f t="shared" si="2"/>
        <v>0</v>
      </c>
      <c r="T104">
        <f>Q104/'App MODELE'!$Q$4*1000</f>
        <v>0</v>
      </c>
    </row>
    <row r="105" spans="16:20" x14ac:dyDescent="0.2">
      <c r="P105" s="19">
        <v>36251</v>
      </c>
      <c r="Q105">
        <v>0</v>
      </c>
      <c r="R105" s="73">
        <v>30</v>
      </c>
      <c r="S105" s="28">
        <f t="shared" si="2"/>
        <v>0</v>
      </c>
      <c r="T105">
        <f>Q105/'App MODELE'!$Q$4*1000</f>
        <v>0</v>
      </c>
    </row>
    <row r="106" spans="16:20" x14ac:dyDescent="0.2">
      <c r="P106" s="19">
        <v>36281</v>
      </c>
      <c r="Q106">
        <v>0</v>
      </c>
      <c r="R106" s="73">
        <v>31</v>
      </c>
      <c r="S106" s="28">
        <f t="shared" si="2"/>
        <v>0</v>
      </c>
      <c r="T106">
        <f>Q106/'App MODELE'!$Q$4*1000</f>
        <v>0</v>
      </c>
    </row>
    <row r="107" spans="16:20" x14ac:dyDescent="0.2">
      <c r="P107" s="19">
        <v>36312</v>
      </c>
      <c r="Q107">
        <v>0</v>
      </c>
      <c r="R107" s="73">
        <v>30</v>
      </c>
      <c r="S107" s="28">
        <f t="shared" si="2"/>
        <v>0</v>
      </c>
      <c r="T107">
        <f>Q107/'App MODELE'!$Q$4*1000</f>
        <v>0</v>
      </c>
    </row>
    <row r="108" spans="16:20" x14ac:dyDescent="0.2">
      <c r="P108" s="19">
        <v>36342</v>
      </c>
      <c r="Q108">
        <v>0</v>
      </c>
      <c r="R108" s="73">
        <v>31</v>
      </c>
      <c r="S108" s="28">
        <f t="shared" si="2"/>
        <v>0</v>
      </c>
      <c r="T108">
        <f>Q108/'App MODELE'!$Q$4*1000</f>
        <v>0</v>
      </c>
    </row>
    <row r="109" spans="16:20" x14ac:dyDescent="0.2">
      <c r="P109" s="19">
        <v>36373</v>
      </c>
      <c r="Q109">
        <v>0</v>
      </c>
      <c r="R109" s="73">
        <v>31</v>
      </c>
      <c r="S109" s="28">
        <f t="shared" si="2"/>
        <v>0</v>
      </c>
      <c r="T109">
        <f>Q109/'App MODELE'!$Q$4*1000</f>
        <v>0</v>
      </c>
    </row>
    <row r="110" spans="16:20" x14ac:dyDescent="0.2">
      <c r="P110" s="19">
        <v>36404</v>
      </c>
      <c r="Q110">
        <v>0</v>
      </c>
      <c r="R110" s="73">
        <v>30</v>
      </c>
      <c r="S110" s="28">
        <f t="shared" si="2"/>
        <v>0</v>
      </c>
      <c r="T110">
        <f>Q110/'App MODELE'!$Q$4*1000</f>
        <v>0</v>
      </c>
    </row>
    <row r="111" spans="16:20" x14ac:dyDescent="0.2">
      <c r="P111" s="19">
        <v>36434</v>
      </c>
      <c r="Q111">
        <v>0</v>
      </c>
      <c r="R111" s="73">
        <v>31</v>
      </c>
      <c r="S111" s="28">
        <f t="shared" si="2"/>
        <v>0</v>
      </c>
      <c r="T111">
        <f>Q111/'App MODELE'!$Q$4*1000</f>
        <v>0</v>
      </c>
    </row>
    <row r="112" spans="16:20" x14ac:dyDescent="0.2">
      <c r="P112" s="19">
        <v>36465</v>
      </c>
      <c r="Q112">
        <v>0</v>
      </c>
      <c r="R112" s="73">
        <v>30</v>
      </c>
      <c r="S112" s="28">
        <f t="shared" si="2"/>
        <v>0</v>
      </c>
      <c r="T112">
        <f>Q112/'App MODELE'!$Q$4*1000</f>
        <v>0</v>
      </c>
    </row>
    <row r="113" spans="16:20" x14ac:dyDescent="0.2">
      <c r="P113" s="19">
        <v>36495</v>
      </c>
      <c r="Q113">
        <v>0</v>
      </c>
      <c r="R113" s="73">
        <v>31</v>
      </c>
      <c r="S113" s="28">
        <f t="shared" si="2"/>
        <v>0</v>
      </c>
      <c r="T113">
        <f>Q113/'App MODELE'!$Q$4*1000</f>
        <v>0</v>
      </c>
    </row>
    <row r="114" spans="16:20" x14ac:dyDescent="0.2">
      <c r="P114" s="19">
        <v>36526</v>
      </c>
      <c r="Q114">
        <v>0</v>
      </c>
      <c r="R114" s="73">
        <v>31</v>
      </c>
      <c r="S114" s="28">
        <f t="shared" si="2"/>
        <v>0</v>
      </c>
      <c r="T114">
        <f>Q114/'App MODELE'!$Q$4*1000</f>
        <v>0</v>
      </c>
    </row>
    <row r="115" spans="16:20" x14ac:dyDescent="0.2">
      <c r="P115" s="19">
        <v>36557</v>
      </c>
      <c r="Q115">
        <v>0</v>
      </c>
      <c r="R115" s="73">
        <v>29</v>
      </c>
      <c r="S115" s="28">
        <f t="shared" si="2"/>
        <v>0</v>
      </c>
      <c r="T115">
        <f>Q115/'App MODELE'!$Q$4*1000</f>
        <v>0</v>
      </c>
    </row>
    <row r="116" spans="16:20" x14ac:dyDescent="0.2">
      <c r="P116" s="19">
        <v>36586</v>
      </c>
      <c r="Q116">
        <v>0</v>
      </c>
      <c r="R116" s="73">
        <v>31</v>
      </c>
      <c r="S116" s="28">
        <f t="shared" si="2"/>
        <v>0</v>
      </c>
      <c r="T116">
        <f>Q116/'App MODELE'!$Q$4*1000</f>
        <v>0</v>
      </c>
    </row>
    <row r="117" spans="16:20" x14ac:dyDescent="0.2">
      <c r="P117" s="19">
        <v>36617</v>
      </c>
      <c r="Q117">
        <v>0</v>
      </c>
      <c r="R117" s="73">
        <v>30</v>
      </c>
      <c r="S117" s="28">
        <f t="shared" si="2"/>
        <v>0</v>
      </c>
      <c r="T117">
        <f>Q117/'App MODELE'!$Q$4*1000</f>
        <v>0</v>
      </c>
    </row>
    <row r="118" spans="16:20" x14ac:dyDescent="0.2">
      <c r="P118" s="19">
        <v>36647</v>
      </c>
      <c r="Q118">
        <v>0</v>
      </c>
      <c r="R118" s="73">
        <v>31</v>
      </c>
      <c r="S118" s="28">
        <f t="shared" si="2"/>
        <v>0</v>
      </c>
      <c r="T118">
        <f>Q118/'App MODELE'!$Q$4*1000</f>
        <v>0</v>
      </c>
    </row>
    <row r="119" spans="16:20" x14ac:dyDescent="0.2">
      <c r="P119" s="19">
        <v>36678</v>
      </c>
      <c r="Q119">
        <v>0</v>
      </c>
      <c r="R119" s="73">
        <v>30</v>
      </c>
      <c r="S119" s="28">
        <f t="shared" si="2"/>
        <v>0</v>
      </c>
      <c r="T119">
        <f>Q119/'App MODELE'!$Q$4*1000</f>
        <v>0</v>
      </c>
    </row>
    <row r="120" spans="16:20" x14ac:dyDescent="0.2">
      <c r="P120" s="19">
        <v>36708</v>
      </c>
      <c r="Q120">
        <v>0</v>
      </c>
      <c r="R120" s="73">
        <v>31</v>
      </c>
      <c r="S120" s="28">
        <f t="shared" si="2"/>
        <v>0</v>
      </c>
      <c r="T120">
        <f>Q120/'App MODELE'!$Q$4*1000</f>
        <v>0</v>
      </c>
    </row>
    <row r="121" spans="16:20" x14ac:dyDescent="0.2">
      <c r="P121" s="19">
        <v>36739</v>
      </c>
      <c r="Q121">
        <v>0</v>
      </c>
      <c r="R121" s="73">
        <v>31</v>
      </c>
      <c r="S121" s="28">
        <f t="shared" si="2"/>
        <v>0</v>
      </c>
      <c r="T121">
        <f>Q121/'App MODELE'!$Q$4*1000</f>
        <v>0</v>
      </c>
    </row>
    <row r="122" spans="16:20" x14ac:dyDescent="0.2">
      <c r="P122" s="19">
        <v>36770</v>
      </c>
      <c r="Q122">
        <v>0</v>
      </c>
      <c r="R122" s="73">
        <v>30</v>
      </c>
      <c r="S122" s="28">
        <f t="shared" si="2"/>
        <v>0</v>
      </c>
      <c r="T122">
        <f>Q122/'App MODELE'!$Q$4*1000</f>
        <v>0</v>
      </c>
    </row>
    <row r="123" spans="16:20" x14ac:dyDescent="0.2">
      <c r="P123" s="19">
        <v>36800</v>
      </c>
      <c r="Q123">
        <v>0</v>
      </c>
      <c r="R123" s="73">
        <v>31</v>
      </c>
      <c r="S123" s="28">
        <f t="shared" si="2"/>
        <v>0</v>
      </c>
      <c r="T123">
        <f>Q123/'App MODELE'!$Q$4*1000</f>
        <v>0</v>
      </c>
    </row>
    <row r="124" spans="16:20" x14ac:dyDescent="0.2">
      <c r="P124" s="19">
        <v>36831</v>
      </c>
      <c r="Q124">
        <v>0</v>
      </c>
      <c r="R124" s="73">
        <v>30</v>
      </c>
      <c r="S124" s="28">
        <f t="shared" si="2"/>
        <v>0</v>
      </c>
      <c r="T124">
        <f>Q124/'App MODELE'!$Q$4*1000</f>
        <v>0</v>
      </c>
    </row>
    <row r="125" spans="16:20" x14ac:dyDescent="0.2">
      <c r="P125" s="19">
        <v>36861</v>
      </c>
      <c r="Q125">
        <v>2.9899583999999995</v>
      </c>
      <c r="R125" s="73">
        <v>31</v>
      </c>
      <c r="S125" s="28">
        <f t="shared" si="2"/>
        <v>1.1163225806451613</v>
      </c>
      <c r="T125">
        <f>Q125/'App MODELE'!$Q$4*1000</f>
        <v>13.169882394397213</v>
      </c>
    </row>
    <row r="126" spans="16:20" x14ac:dyDescent="0.2">
      <c r="P126" s="19">
        <v>36892</v>
      </c>
      <c r="Q126">
        <v>0.64143360000000005</v>
      </c>
      <c r="R126" s="73">
        <v>31</v>
      </c>
      <c r="S126" s="28">
        <f t="shared" si="2"/>
        <v>0.23948387096774196</v>
      </c>
      <c r="T126">
        <f>Q126/'App MODELE'!$Q$4*1000</f>
        <v>2.8253252874069505</v>
      </c>
    </row>
    <row r="127" spans="16:20" x14ac:dyDescent="0.2">
      <c r="P127" s="19">
        <v>36923</v>
      </c>
      <c r="Q127">
        <v>0</v>
      </c>
      <c r="R127" s="73">
        <v>28</v>
      </c>
      <c r="S127" s="28">
        <f t="shared" si="2"/>
        <v>0</v>
      </c>
      <c r="T127">
        <f>Q127/'App MODELE'!$Q$4*1000</f>
        <v>0</v>
      </c>
    </row>
    <row r="128" spans="16:20" x14ac:dyDescent="0.2">
      <c r="P128" s="19">
        <v>36951</v>
      </c>
      <c r="Q128">
        <v>0</v>
      </c>
      <c r="R128" s="73">
        <v>31</v>
      </c>
      <c r="S128" s="28">
        <f t="shared" si="2"/>
        <v>0</v>
      </c>
      <c r="T128">
        <f>Q128/'App MODELE'!$Q$4*1000</f>
        <v>0</v>
      </c>
    </row>
    <row r="129" spans="16:20" x14ac:dyDescent="0.2">
      <c r="P129" s="19">
        <v>36982</v>
      </c>
      <c r="Q129">
        <v>0</v>
      </c>
      <c r="R129" s="73">
        <v>30</v>
      </c>
      <c r="S129" s="28">
        <f t="shared" si="2"/>
        <v>0</v>
      </c>
      <c r="T129">
        <f>Q129/'App MODELE'!$Q$4*1000</f>
        <v>0</v>
      </c>
    </row>
    <row r="130" spans="16:20" x14ac:dyDescent="0.2">
      <c r="P130" s="19">
        <v>37012</v>
      </c>
      <c r="Q130">
        <v>0</v>
      </c>
      <c r="R130" s="73">
        <v>31</v>
      </c>
      <c r="S130" s="28">
        <f t="shared" si="2"/>
        <v>0</v>
      </c>
      <c r="T130">
        <f>Q130/'App MODELE'!$Q$4*1000</f>
        <v>0</v>
      </c>
    </row>
    <row r="131" spans="16:20" x14ac:dyDescent="0.2">
      <c r="P131" s="19">
        <v>37043</v>
      </c>
      <c r="Q131">
        <v>0</v>
      </c>
      <c r="R131" s="73">
        <v>30</v>
      </c>
      <c r="S131" s="28">
        <f t="shared" ref="S131:S194" si="3">Q131/R131/24/3600*1000000</f>
        <v>0</v>
      </c>
      <c r="T131">
        <f>Q131/'App MODELE'!$Q$4*1000</f>
        <v>0</v>
      </c>
    </row>
    <row r="132" spans="16:20" x14ac:dyDescent="0.2">
      <c r="P132" s="19">
        <v>37073</v>
      </c>
      <c r="Q132">
        <v>0</v>
      </c>
      <c r="R132" s="73">
        <v>31</v>
      </c>
      <c r="S132" s="28">
        <f t="shared" si="3"/>
        <v>0</v>
      </c>
      <c r="T132">
        <f>Q132/'App MODELE'!$Q$4*1000</f>
        <v>0</v>
      </c>
    </row>
    <row r="133" spans="16:20" x14ac:dyDescent="0.2">
      <c r="P133" s="19">
        <v>37104</v>
      </c>
      <c r="Q133">
        <v>0</v>
      </c>
      <c r="R133" s="73">
        <v>31</v>
      </c>
      <c r="S133" s="28">
        <f t="shared" si="3"/>
        <v>0</v>
      </c>
      <c r="T133">
        <f>Q133/'App MODELE'!$Q$4*1000</f>
        <v>0</v>
      </c>
    </row>
    <row r="134" spans="16:20" x14ac:dyDescent="0.2">
      <c r="P134" s="19">
        <v>37135</v>
      </c>
      <c r="Q134">
        <v>0</v>
      </c>
      <c r="R134" s="73">
        <v>30</v>
      </c>
      <c r="S134" s="28">
        <f t="shared" si="3"/>
        <v>0</v>
      </c>
      <c r="T134">
        <f>Q134/'App MODELE'!$Q$4*1000</f>
        <v>0</v>
      </c>
    </row>
    <row r="135" spans="16:20" x14ac:dyDescent="0.2">
      <c r="P135" s="19">
        <v>37165</v>
      </c>
      <c r="Q135">
        <v>0</v>
      </c>
      <c r="R135" s="73">
        <v>31</v>
      </c>
      <c r="S135" s="28">
        <f t="shared" si="3"/>
        <v>0</v>
      </c>
      <c r="T135">
        <f>Q135/'App MODELE'!$Q$4*1000</f>
        <v>0</v>
      </c>
    </row>
    <row r="136" spans="16:20" x14ac:dyDescent="0.2">
      <c r="P136" s="19">
        <v>37196</v>
      </c>
      <c r="Q136">
        <v>0</v>
      </c>
      <c r="R136" s="73">
        <v>30</v>
      </c>
      <c r="S136" s="28">
        <f t="shared" si="3"/>
        <v>0</v>
      </c>
      <c r="T136">
        <f>Q136/'App MODELE'!$Q$4*1000</f>
        <v>0</v>
      </c>
    </row>
    <row r="137" spans="16:20" x14ac:dyDescent="0.2">
      <c r="P137" s="19">
        <v>37226</v>
      </c>
      <c r="Q137">
        <v>4.2943392000000014</v>
      </c>
      <c r="R137" s="73">
        <v>31</v>
      </c>
      <c r="S137" s="28">
        <f t="shared" si="3"/>
        <v>1.6033225806451616</v>
      </c>
      <c r="T137">
        <f>Q137/'App MODELE'!$Q$4*1000</f>
        <v>18.915294014006964</v>
      </c>
    </row>
    <row r="138" spans="16:20" x14ac:dyDescent="0.2">
      <c r="P138" s="19">
        <v>37257</v>
      </c>
      <c r="Q138">
        <v>6.0480000000000006E-4</v>
      </c>
      <c r="R138" s="73">
        <v>31</v>
      </c>
      <c r="S138" s="28">
        <f t="shared" si="3"/>
        <v>2.2580645161290324E-4</v>
      </c>
      <c r="T138">
        <f>Q138/'App MODELE'!$Q$4*1000</f>
        <v>2.6639651147425452E-3</v>
      </c>
    </row>
    <row r="139" spans="16:20" x14ac:dyDescent="0.2">
      <c r="P139" s="19">
        <v>37288</v>
      </c>
      <c r="Q139">
        <v>0</v>
      </c>
      <c r="R139" s="73">
        <v>28</v>
      </c>
      <c r="S139" s="28">
        <f t="shared" si="3"/>
        <v>0</v>
      </c>
      <c r="T139">
        <f>Q139/'App MODELE'!$Q$4*1000</f>
        <v>0</v>
      </c>
    </row>
    <row r="140" spans="16:20" x14ac:dyDescent="0.2">
      <c r="P140" s="19">
        <v>37316</v>
      </c>
      <c r="Q140">
        <v>0</v>
      </c>
      <c r="R140" s="73">
        <v>31</v>
      </c>
      <c r="S140" s="28">
        <f t="shared" si="3"/>
        <v>0</v>
      </c>
      <c r="T140">
        <f>Q140/'App MODELE'!$Q$4*1000</f>
        <v>0</v>
      </c>
    </row>
    <row r="141" spans="16:20" x14ac:dyDescent="0.2">
      <c r="P141" s="19">
        <v>37347</v>
      </c>
      <c r="Q141">
        <v>0</v>
      </c>
      <c r="R141" s="73">
        <v>30</v>
      </c>
      <c r="S141" s="28">
        <f t="shared" si="3"/>
        <v>0</v>
      </c>
      <c r="T141">
        <f>Q141/'App MODELE'!$Q$4*1000</f>
        <v>0</v>
      </c>
    </row>
    <row r="142" spans="16:20" x14ac:dyDescent="0.2">
      <c r="P142" s="19">
        <v>37377</v>
      </c>
      <c r="Q142">
        <v>0</v>
      </c>
      <c r="R142" s="73">
        <v>31</v>
      </c>
      <c r="S142" s="28">
        <f t="shared" si="3"/>
        <v>0</v>
      </c>
      <c r="T142">
        <f>Q142/'App MODELE'!$Q$4*1000</f>
        <v>0</v>
      </c>
    </row>
    <row r="143" spans="16:20" x14ac:dyDescent="0.2">
      <c r="P143" s="19">
        <v>37408</v>
      </c>
      <c r="Q143">
        <v>0</v>
      </c>
      <c r="R143" s="73">
        <v>30</v>
      </c>
      <c r="S143" s="28">
        <f t="shared" si="3"/>
        <v>0</v>
      </c>
      <c r="T143">
        <f>Q143/'App MODELE'!$Q$4*1000</f>
        <v>0</v>
      </c>
    </row>
    <row r="144" spans="16:20" x14ac:dyDescent="0.2">
      <c r="P144" s="19">
        <v>37438</v>
      </c>
      <c r="Q144">
        <v>0</v>
      </c>
      <c r="R144" s="73">
        <v>31</v>
      </c>
      <c r="S144" s="28">
        <f t="shared" si="3"/>
        <v>0</v>
      </c>
      <c r="T144">
        <f>Q144/'App MODELE'!$Q$4*1000</f>
        <v>0</v>
      </c>
    </row>
    <row r="145" spans="16:20" x14ac:dyDescent="0.2">
      <c r="P145" s="19">
        <v>37469</v>
      </c>
      <c r="Q145">
        <v>0</v>
      </c>
      <c r="R145" s="73">
        <v>31</v>
      </c>
      <c r="S145" s="28">
        <f t="shared" si="3"/>
        <v>0</v>
      </c>
      <c r="T145">
        <f>Q145/'App MODELE'!$Q$4*1000</f>
        <v>0</v>
      </c>
    </row>
    <row r="146" spans="16:20" x14ac:dyDescent="0.2">
      <c r="P146" s="19">
        <v>37500</v>
      </c>
      <c r="Q146">
        <v>0</v>
      </c>
      <c r="R146" s="73">
        <v>30</v>
      </c>
      <c r="S146" s="28">
        <f t="shared" si="3"/>
        <v>0</v>
      </c>
      <c r="T146">
        <f>Q146/'App MODELE'!$Q$4*1000</f>
        <v>0</v>
      </c>
    </row>
    <row r="147" spans="16:20" x14ac:dyDescent="0.2">
      <c r="P147" s="19">
        <v>37530</v>
      </c>
      <c r="Q147">
        <v>3.4127999999999999E-2</v>
      </c>
      <c r="R147" s="73">
        <v>31</v>
      </c>
      <c r="S147" s="28">
        <f t="shared" si="3"/>
        <v>1.2741935483870967E-2</v>
      </c>
      <c r="T147">
        <f>Q147/'App MODELE'!$Q$4*1000</f>
        <v>0.15032374576047217</v>
      </c>
    </row>
    <row r="148" spans="16:20" x14ac:dyDescent="0.2">
      <c r="P148" s="19">
        <v>37561</v>
      </c>
      <c r="Q148">
        <v>37.787040000000012</v>
      </c>
      <c r="R148" s="73">
        <v>30</v>
      </c>
      <c r="S148" s="28">
        <f t="shared" si="3"/>
        <v>14.578333333333338</v>
      </c>
      <c r="T148">
        <f>Q148/'App MODELE'!$Q$4*1000</f>
        <v>166.44073470466464</v>
      </c>
    </row>
    <row r="149" spans="16:20" x14ac:dyDescent="0.2">
      <c r="P149" s="19">
        <v>37591</v>
      </c>
      <c r="Q149">
        <v>0</v>
      </c>
      <c r="R149" s="73">
        <v>31</v>
      </c>
      <c r="S149" s="28">
        <f t="shared" si="3"/>
        <v>0</v>
      </c>
      <c r="T149">
        <f>Q149/'App MODELE'!$Q$4*1000</f>
        <v>0</v>
      </c>
    </row>
    <row r="150" spans="16:20" x14ac:dyDescent="0.2">
      <c r="P150" s="19">
        <v>37622</v>
      </c>
      <c r="Q150">
        <v>0</v>
      </c>
      <c r="R150" s="73">
        <v>31</v>
      </c>
      <c r="S150" s="28">
        <f t="shared" si="3"/>
        <v>0</v>
      </c>
      <c r="T150">
        <f>Q150/'App MODELE'!$Q$4*1000</f>
        <v>0</v>
      </c>
    </row>
    <row r="151" spans="16:20" x14ac:dyDescent="0.2">
      <c r="P151" s="19">
        <v>37653</v>
      </c>
      <c r="Q151">
        <v>0</v>
      </c>
      <c r="R151" s="73">
        <v>28</v>
      </c>
      <c r="S151" s="28">
        <f t="shared" si="3"/>
        <v>0</v>
      </c>
      <c r="T151">
        <f>Q151/'App MODELE'!$Q$4*1000</f>
        <v>0</v>
      </c>
    </row>
    <row r="152" spans="16:20" x14ac:dyDescent="0.2">
      <c r="P152" s="19">
        <v>37681</v>
      </c>
      <c r="Q152">
        <v>0</v>
      </c>
      <c r="R152" s="73">
        <v>31</v>
      </c>
      <c r="S152" s="28">
        <f t="shared" si="3"/>
        <v>0</v>
      </c>
      <c r="T152">
        <f>Q152/'App MODELE'!$Q$4*1000</f>
        <v>0</v>
      </c>
    </row>
    <row r="153" spans="16:20" x14ac:dyDescent="0.2">
      <c r="P153" s="19">
        <v>37712</v>
      </c>
      <c r="Q153">
        <v>0</v>
      </c>
      <c r="R153" s="73">
        <v>30</v>
      </c>
      <c r="S153" s="28">
        <f t="shared" si="3"/>
        <v>0</v>
      </c>
      <c r="T153">
        <f>Q153/'App MODELE'!$Q$4*1000</f>
        <v>0</v>
      </c>
    </row>
    <row r="154" spans="16:20" x14ac:dyDescent="0.2">
      <c r="P154" s="19">
        <v>37742</v>
      </c>
      <c r="Q154">
        <v>0</v>
      </c>
      <c r="R154" s="73">
        <v>31</v>
      </c>
      <c r="S154" s="28">
        <f t="shared" si="3"/>
        <v>0</v>
      </c>
      <c r="T154">
        <f>Q154/'App MODELE'!$Q$4*1000</f>
        <v>0</v>
      </c>
    </row>
    <row r="155" spans="16:20" x14ac:dyDescent="0.2">
      <c r="P155" s="19">
        <v>37773</v>
      </c>
      <c r="Q155">
        <v>0</v>
      </c>
      <c r="R155" s="73">
        <v>30</v>
      </c>
      <c r="S155" s="28">
        <f t="shared" si="3"/>
        <v>0</v>
      </c>
      <c r="T155">
        <f>Q155/'App MODELE'!$Q$4*1000</f>
        <v>0</v>
      </c>
    </row>
    <row r="156" spans="16:20" x14ac:dyDescent="0.2">
      <c r="P156" s="19">
        <v>37803</v>
      </c>
      <c r="Q156">
        <v>0</v>
      </c>
      <c r="R156" s="73">
        <v>31</v>
      </c>
      <c r="S156" s="28">
        <f t="shared" si="3"/>
        <v>0</v>
      </c>
      <c r="T156">
        <f>Q156/'App MODELE'!$Q$4*1000</f>
        <v>0</v>
      </c>
    </row>
    <row r="157" spans="16:20" x14ac:dyDescent="0.2">
      <c r="P157" s="19">
        <v>37834</v>
      </c>
      <c r="Q157">
        <v>0</v>
      </c>
      <c r="R157" s="73">
        <v>31</v>
      </c>
      <c r="S157" s="28">
        <f t="shared" si="3"/>
        <v>0</v>
      </c>
      <c r="T157">
        <f>Q157/'App MODELE'!$Q$4*1000</f>
        <v>0</v>
      </c>
    </row>
    <row r="158" spans="16:20" x14ac:dyDescent="0.2">
      <c r="P158" s="19">
        <v>37865</v>
      </c>
      <c r="Q158">
        <v>0</v>
      </c>
      <c r="R158" s="73">
        <v>30</v>
      </c>
      <c r="S158" s="28">
        <f t="shared" si="3"/>
        <v>0</v>
      </c>
      <c r="T158">
        <f>Q158/'App MODELE'!$Q$4*1000</f>
        <v>0</v>
      </c>
    </row>
    <row r="159" spans="16:20" x14ac:dyDescent="0.2">
      <c r="P159" s="19">
        <v>37895</v>
      </c>
      <c r="Q159">
        <v>0.46941119999999997</v>
      </c>
      <c r="R159" s="73">
        <v>31</v>
      </c>
      <c r="S159" s="28">
        <f t="shared" si="3"/>
        <v>0.17525806451612902</v>
      </c>
      <c r="T159">
        <f>Q159/'App MODELE'!$Q$4*1000</f>
        <v>2.067617495485178</v>
      </c>
    </row>
    <row r="160" spans="16:20" x14ac:dyDescent="0.2">
      <c r="P160" s="19">
        <v>37926</v>
      </c>
      <c r="Q160">
        <v>0.15595199999999998</v>
      </c>
      <c r="R160" s="73">
        <v>30</v>
      </c>
      <c r="S160" s="28">
        <f t="shared" si="3"/>
        <v>6.0166666666666653E-2</v>
      </c>
      <c r="T160">
        <f>Q160/'App MODELE'!$Q$4*1000</f>
        <v>0.68692243315861334</v>
      </c>
    </row>
    <row r="161" spans="16:20" x14ac:dyDescent="0.2">
      <c r="P161" s="19">
        <v>37956</v>
      </c>
      <c r="Q161">
        <v>0.3589056000000001</v>
      </c>
      <c r="R161" s="73">
        <v>31</v>
      </c>
      <c r="S161" s="28">
        <f t="shared" si="3"/>
        <v>0.13400000000000006</v>
      </c>
      <c r="T161">
        <f>Q161/'App MODELE'!$Q$4*1000</f>
        <v>1.5808730123772192</v>
      </c>
    </row>
    <row r="162" spans="16:20" x14ac:dyDescent="0.2">
      <c r="P162" s="19">
        <v>37987</v>
      </c>
      <c r="Q162">
        <v>0.100656</v>
      </c>
      <c r="R162" s="73">
        <v>31</v>
      </c>
      <c r="S162" s="28">
        <f t="shared" si="3"/>
        <v>3.7580645161290317E-2</v>
      </c>
      <c r="T162">
        <f>Q162/'App MODELE'!$Q$4*1000</f>
        <v>0.44335990838215211</v>
      </c>
    </row>
    <row r="163" spans="16:20" x14ac:dyDescent="0.2">
      <c r="P163" s="19">
        <v>38018</v>
      </c>
      <c r="Q163">
        <v>0</v>
      </c>
      <c r="R163" s="73">
        <v>29</v>
      </c>
      <c r="S163" s="28">
        <f t="shared" si="3"/>
        <v>0</v>
      </c>
      <c r="T163">
        <f>Q163/'App MODELE'!$Q$4*1000</f>
        <v>0</v>
      </c>
    </row>
    <row r="164" spans="16:20" x14ac:dyDescent="0.2">
      <c r="P164" s="19">
        <v>38047</v>
      </c>
      <c r="Q164">
        <v>0</v>
      </c>
      <c r="R164" s="73">
        <v>31</v>
      </c>
      <c r="S164" s="28">
        <f t="shared" si="3"/>
        <v>0</v>
      </c>
      <c r="T164">
        <f>Q164/'App MODELE'!$Q$4*1000</f>
        <v>0</v>
      </c>
    </row>
    <row r="165" spans="16:20" x14ac:dyDescent="0.2">
      <c r="P165" s="19">
        <v>38078</v>
      </c>
      <c r="Q165">
        <v>0</v>
      </c>
      <c r="R165" s="73">
        <v>30</v>
      </c>
      <c r="S165" s="28">
        <f t="shared" si="3"/>
        <v>0</v>
      </c>
      <c r="T165">
        <f>Q165/'App MODELE'!$Q$4*1000</f>
        <v>0</v>
      </c>
    </row>
    <row r="166" spans="16:20" x14ac:dyDescent="0.2">
      <c r="P166" s="19">
        <v>38108</v>
      </c>
      <c r="Q166">
        <v>0</v>
      </c>
      <c r="R166" s="73">
        <v>31</v>
      </c>
      <c r="S166" s="28">
        <f t="shared" si="3"/>
        <v>0</v>
      </c>
      <c r="T166">
        <f>Q166/'App MODELE'!$Q$4*1000</f>
        <v>0</v>
      </c>
    </row>
    <row r="167" spans="16:20" x14ac:dyDescent="0.2">
      <c r="P167" s="19">
        <v>38139</v>
      </c>
      <c r="Q167">
        <v>0</v>
      </c>
      <c r="R167" s="73">
        <v>30</v>
      </c>
      <c r="S167" s="28">
        <f t="shared" si="3"/>
        <v>0</v>
      </c>
      <c r="T167">
        <f>Q167/'App MODELE'!$Q$4*1000</f>
        <v>0</v>
      </c>
    </row>
    <row r="168" spans="16:20" x14ac:dyDescent="0.2">
      <c r="P168" s="19">
        <v>38169</v>
      </c>
      <c r="Q168">
        <v>0</v>
      </c>
      <c r="R168" s="73">
        <v>31</v>
      </c>
      <c r="S168" s="28">
        <f t="shared" si="3"/>
        <v>0</v>
      </c>
      <c r="T168">
        <f>Q168/'App MODELE'!$Q$4*1000</f>
        <v>0</v>
      </c>
    </row>
    <row r="169" spans="16:20" x14ac:dyDescent="0.2">
      <c r="P169" s="19">
        <v>38200</v>
      </c>
      <c r="Q169">
        <v>0</v>
      </c>
      <c r="R169" s="73">
        <v>31</v>
      </c>
      <c r="S169" s="28">
        <f t="shared" si="3"/>
        <v>0</v>
      </c>
      <c r="T169">
        <f>Q169/'App MODELE'!$Q$4*1000</f>
        <v>0</v>
      </c>
    </row>
    <row r="170" spans="16:20" x14ac:dyDescent="0.2">
      <c r="P170" s="19">
        <v>38231</v>
      </c>
      <c r="Q170">
        <v>0</v>
      </c>
      <c r="R170" s="73">
        <v>30</v>
      </c>
      <c r="S170" s="28">
        <f t="shared" si="3"/>
        <v>0</v>
      </c>
      <c r="T170">
        <f>Q170/'App MODELE'!$Q$4*1000</f>
        <v>0</v>
      </c>
    </row>
    <row r="171" spans="16:20" x14ac:dyDescent="0.2">
      <c r="P171" s="19">
        <v>38261</v>
      </c>
      <c r="Q171">
        <v>0</v>
      </c>
      <c r="R171" s="73">
        <v>31</v>
      </c>
      <c r="S171" s="28">
        <f t="shared" si="3"/>
        <v>0</v>
      </c>
      <c r="T171">
        <f>Q171/'App MODELE'!$Q$4*1000</f>
        <v>0</v>
      </c>
    </row>
    <row r="172" spans="16:20" x14ac:dyDescent="0.2">
      <c r="P172" s="19">
        <v>38292</v>
      </c>
      <c r="Q172">
        <v>0</v>
      </c>
      <c r="R172" s="73">
        <v>30</v>
      </c>
      <c r="S172" s="28">
        <f t="shared" si="3"/>
        <v>0</v>
      </c>
      <c r="T172">
        <f>Q172/'App MODELE'!$Q$4*1000</f>
        <v>0</v>
      </c>
    </row>
    <row r="173" spans="16:20" x14ac:dyDescent="0.2">
      <c r="P173" s="19">
        <v>38322</v>
      </c>
      <c r="Q173">
        <v>0</v>
      </c>
      <c r="R173" s="73">
        <v>31</v>
      </c>
      <c r="S173" s="28">
        <f t="shared" si="3"/>
        <v>0</v>
      </c>
      <c r="T173">
        <f>Q173/'App MODELE'!$Q$4*1000</f>
        <v>0</v>
      </c>
    </row>
    <row r="174" spans="16:20" x14ac:dyDescent="0.2">
      <c r="P174" s="19">
        <v>38353</v>
      </c>
      <c r="Q174">
        <v>0</v>
      </c>
      <c r="R174" s="73">
        <v>31</v>
      </c>
      <c r="S174" s="28">
        <f t="shared" si="3"/>
        <v>0</v>
      </c>
      <c r="T174">
        <f>Q174/'App MODELE'!$Q$4*1000</f>
        <v>0</v>
      </c>
    </row>
    <row r="175" spans="16:20" x14ac:dyDescent="0.2">
      <c r="P175" s="19">
        <v>38384</v>
      </c>
      <c r="Q175">
        <v>0</v>
      </c>
      <c r="R175" s="73">
        <v>28</v>
      </c>
      <c r="S175" s="28">
        <f t="shared" si="3"/>
        <v>0</v>
      </c>
      <c r="T175">
        <f>Q175/'App MODELE'!$Q$4*1000</f>
        <v>0</v>
      </c>
    </row>
    <row r="176" spans="16:20" x14ac:dyDescent="0.2">
      <c r="P176" s="19">
        <v>38412</v>
      </c>
      <c r="Q176">
        <v>0</v>
      </c>
      <c r="R176" s="73">
        <v>31</v>
      </c>
      <c r="S176" s="28">
        <f t="shared" si="3"/>
        <v>0</v>
      </c>
      <c r="T176">
        <f>Q176/'App MODELE'!$Q$4*1000</f>
        <v>0</v>
      </c>
    </row>
    <row r="177" spans="16:20" x14ac:dyDescent="0.2">
      <c r="P177" s="19">
        <v>38443</v>
      </c>
      <c r="Q177">
        <v>0</v>
      </c>
      <c r="R177" s="73">
        <v>30</v>
      </c>
      <c r="S177" s="28">
        <f t="shared" si="3"/>
        <v>0</v>
      </c>
      <c r="T177">
        <f>Q177/'App MODELE'!$Q$4*1000</f>
        <v>0</v>
      </c>
    </row>
    <row r="178" spans="16:20" x14ac:dyDescent="0.2">
      <c r="P178" s="19">
        <v>38473</v>
      </c>
      <c r="Q178">
        <v>0</v>
      </c>
      <c r="R178" s="73">
        <v>31</v>
      </c>
      <c r="S178" s="28">
        <f t="shared" si="3"/>
        <v>0</v>
      </c>
      <c r="T178">
        <f>Q178/'App MODELE'!$Q$4*1000</f>
        <v>0</v>
      </c>
    </row>
    <row r="179" spans="16:20" x14ac:dyDescent="0.2">
      <c r="P179" s="19">
        <v>38504</v>
      </c>
      <c r="Q179">
        <v>0</v>
      </c>
      <c r="R179" s="73">
        <v>30</v>
      </c>
      <c r="S179" s="28">
        <f t="shared" si="3"/>
        <v>0</v>
      </c>
      <c r="T179">
        <f>Q179/'App MODELE'!$Q$4*1000</f>
        <v>0</v>
      </c>
    </row>
    <row r="180" spans="16:20" x14ac:dyDescent="0.2">
      <c r="P180" s="19">
        <v>38534</v>
      </c>
      <c r="Q180">
        <v>0</v>
      </c>
      <c r="R180" s="73">
        <v>31</v>
      </c>
      <c r="S180" s="28">
        <f t="shared" si="3"/>
        <v>0</v>
      </c>
      <c r="T180">
        <f>Q180/'App MODELE'!$Q$4*1000</f>
        <v>0</v>
      </c>
    </row>
    <row r="181" spans="16:20" x14ac:dyDescent="0.2">
      <c r="P181" s="19">
        <v>38565</v>
      </c>
      <c r="Q181">
        <v>0</v>
      </c>
      <c r="R181" s="73">
        <v>31</v>
      </c>
      <c r="S181" s="28">
        <f t="shared" si="3"/>
        <v>0</v>
      </c>
      <c r="T181">
        <f>Q181/'App MODELE'!$Q$4*1000</f>
        <v>0</v>
      </c>
    </row>
    <row r="182" spans="16:20" x14ac:dyDescent="0.2">
      <c r="P182" s="19">
        <v>38596</v>
      </c>
      <c r="Q182">
        <v>0</v>
      </c>
      <c r="R182" s="73">
        <v>30</v>
      </c>
      <c r="S182" s="28">
        <f t="shared" si="3"/>
        <v>0</v>
      </c>
      <c r="T182">
        <f>Q182/'App MODELE'!$Q$4*1000</f>
        <v>0</v>
      </c>
    </row>
    <row r="183" spans="16:20" x14ac:dyDescent="0.2">
      <c r="P183" s="19">
        <v>38626</v>
      </c>
      <c r="Q183">
        <v>0</v>
      </c>
      <c r="R183" s="73">
        <v>31</v>
      </c>
      <c r="S183" s="28">
        <f t="shared" si="3"/>
        <v>0</v>
      </c>
      <c r="T183">
        <f>Q183/'App MODELE'!$Q$4*1000</f>
        <v>0</v>
      </c>
    </row>
    <row r="184" spans="16:20" x14ac:dyDescent="0.2">
      <c r="P184" s="19">
        <v>38657</v>
      </c>
      <c r="Q184">
        <v>1.6761600000000001E-2</v>
      </c>
      <c r="R184" s="73">
        <v>30</v>
      </c>
      <c r="S184" s="28">
        <f t="shared" si="3"/>
        <v>6.4666666666666674E-3</v>
      </c>
      <c r="T184">
        <f>Q184/'App MODELE'!$Q$4*1000</f>
        <v>7.3829890322864827E-2</v>
      </c>
    </row>
    <row r="185" spans="16:20" x14ac:dyDescent="0.2">
      <c r="P185" s="19">
        <v>38687</v>
      </c>
      <c r="Q185">
        <v>0</v>
      </c>
      <c r="R185" s="73">
        <v>31</v>
      </c>
      <c r="S185" s="28">
        <f t="shared" si="3"/>
        <v>0</v>
      </c>
      <c r="T185">
        <f>Q185/'App MODELE'!$Q$4*1000</f>
        <v>0</v>
      </c>
    </row>
    <row r="186" spans="16:20" x14ac:dyDescent="0.2">
      <c r="P186" s="19">
        <v>38718</v>
      </c>
      <c r="Q186">
        <v>1.56384E-2</v>
      </c>
      <c r="R186" s="73">
        <v>31</v>
      </c>
      <c r="S186" s="28">
        <f t="shared" si="3"/>
        <v>5.8387096774193551E-3</v>
      </c>
      <c r="T186">
        <f>Q186/'App MODELE'!$Q$4*1000</f>
        <v>6.8882526538342953E-2</v>
      </c>
    </row>
    <row r="187" spans="16:20" x14ac:dyDescent="0.2">
      <c r="P187" s="19">
        <v>38749</v>
      </c>
      <c r="Q187">
        <v>0</v>
      </c>
      <c r="R187" s="73">
        <v>28</v>
      </c>
      <c r="S187" s="28">
        <f t="shared" si="3"/>
        <v>0</v>
      </c>
      <c r="T187">
        <f>Q187/'App MODELE'!$Q$4*1000</f>
        <v>0</v>
      </c>
    </row>
    <row r="188" spans="16:20" x14ac:dyDescent="0.2">
      <c r="P188" s="19">
        <v>38777</v>
      </c>
      <c r="Q188">
        <v>0</v>
      </c>
      <c r="R188" s="73">
        <v>31</v>
      </c>
      <c r="S188" s="28">
        <f t="shared" si="3"/>
        <v>0</v>
      </c>
      <c r="T188">
        <f>Q188/'App MODELE'!$Q$4*1000</f>
        <v>0</v>
      </c>
    </row>
    <row r="189" spans="16:20" x14ac:dyDescent="0.2">
      <c r="P189" s="19">
        <v>38808</v>
      </c>
      <c r="Q189">
        <v>0</v>
      </c>
      <c r="R189" s="73">
        <v>30</v>
      </c>
      <c r="S189" s="28">
        <f t="shared" si="3"/>
        <v>0</v>
      </c>
      <c r="T189">
        <f>Q189/'App MODELE'!$Q$4*1000</f>
        <v>0</v>
      </c>
    </row>
    <row r="190" spans="16:20" x14ac:dyDescent="0.2">
      <c r="P190" s="19">
        <v>38838</v>
      </c>
      <c r="Q190">
        <v>0</v>
      </c>
      <c r="R190" s="73">
        <v>31</v>
      </c>
      <c r="S190" s="28">
        <f t="shared" si="3"/>
        <v>0</v>
      </c>
      <c r="T190">
        <f>Q190/'App MODELE'!$Q$4*1000</f>
        <v>0</v>
      </c>
    </row>
    <row r="191" spans="16:20" x14ac:dyDescent="0.2">
      <c r="P191" s="19">
        <v>38869</v>
      </c>
      <c r="Q191">
        <v>0</v>
      </c>
      <c r="R191" s="73">
        <v>30</v>
      </c>
      <c r="S191" s="28">
        <f t="shared" si="3"/>
        <v>0</v>
      </c>
      <c r="T191">
        <f>Q191/'App MODELE'!$Q$4*1000</f>
        <v>0</v>
      </c>
    </row>
    <row r="192" spans="16:20" x14ac:dyDescent="0.2">
      <c r="P192" s="19">
        <v>38899</v>
      </c>
      <c r="Q192">
        <v>0</v>
      </c>
      <c r="R192" s="73">
        <v>31</v>
      </c>
      <c r="S192" s="28">
        <f t="shared" si="3"/>
        <v>0</v>
      </c>
      <c r="T192">
        <f>Q192/'App MODELE'!$Q$4*1000</f>
        <v>0</v>
      </c>
    </row>
    <row r="193" spans="16:20" x14ac:dyDescent="0.2">
      <c r="P193" s="19">
        <v>38930</v>
      </c>
      <c r="Q193">
        <v>0</v>
      </c>
      <c r="R193" s="73">
        <v>31</v>
      </c>
      <c r="S193" s="28">
        <f t="shared" si="3"/>
        <v>0</v>
      </c>
      <c r="T193">
        <f>Q193/'App MODELE'!$Q$4*1000</f>
        <v>0</v>
      </c>
    </row>
    <row r="194" spans="16:20" x14ac:dyDescent="0.2">
      <c r="P194" s="19">
        <v>38961</v>
      </c>
      <c r="Q194">
        <v>0</v>
      </c>
      <c r="R194" s="73">
        <v>30</v>
      </c>
      <c r="S194" s="28">
        <f t="shared" si="3"/>
        <v>0</v>
      </c>
      <c r="T194">
        <f>Q194/'App MODELE'!$Q$4*1000</f>
        <v>0</v>
      </c>
    </row>
    <row r="195" spans="16:20" x14ac:dyDescent="0.2">
      <c r="P195" s="19">
        <v>38991</v>
      </c>
      <c r="Q195">
        <v>0</v>
      </c>
      <c r="R195" s="73">
        <v>31</v>
      </c>
      <c r="S195" s="28">
        <f t="shared" ref="S195:S258" si="4">Q195/R195/24/3600*1000000</f>
        <v>0</v>
      </c>
      <c r="T195">
        <f>Q195/'App MODELE'!$Q$4*1000</f>
        <v>0</v>
      </c>
    </row>
    <row r="196" spans="16:20" x14ac:dyDescent="0.2">
      <c r="P196" s="19">
        <v>39022</v>
      </c>
      <c r="Q196">
        <v>0</v>
      </c>
      <c r="R196" s="73">
        <v>30</v>
      </c>
      <c r="S196" s="28">
        <f t="shared" si="4"/>
        <v>0</v>
      </c>
      <c r="T196">
        <f>Q196/'App MODELE'!$Q$4*1000</f>
        <v>0</v>
      </c>
    </row>
    <row r="197" spans="16:20" x14ac:dyDescent="0.2">
      <c r="P197" s="19">
        <v>39052</v>
      </c>
      <c r="Q197">
        <v>0</v>
      </c>
      <c r="R197" s="73">
        <v>31</v>
      </c>
      <c r="S197" s="28">
        <f t="shared" si="4"/>
        <v>0</v>
      </c>
      <c r="T197">
        <f>Q197/'App MODELE'!$Q$4*1000</f>
        <v>0</v>
      </c>
    </row>
    <row r="198" spans="16:20" x14ac:dyDescent="0.2">
      <c r="P198" s="19">
        <v>39083</v>
      </c>
      <c r="Q198">
        <v>0</v>
      </c>
      <c r="R198" s="73">
        <v>31</v>
      </c>
      <c r="S198" s="28">
        <f t="shared" si="4"/>
        <v>0</v>
      </c>
      <c r="T198">
        <f>Q198/'App MODELE'!$Q$4*1000</f>
        <v>0</v>
      </c>
    </row>
    <row r="199" spans="16:20" x14ac:dyDescent="0.2">
      <c r="P199" s="19">
        <v>39114</v>
      </c>
      <c r="Q199">
        <v>0</v>
      </c>
      <c r="R199" s="73">
        <v>28</v>
      </c>
      <c r="S199" s="28">
        <f t="shared" si="4"/>
        <v>0</v>
      </c>
      <c r="T199">
        <f>Q199/'App MODELE'!$Q$4*1000</f>
        <v>0</v>
      </c>
    </row>
    <row r="200" spans="16:20" x14ac:dyDescent="0.2">
      <c r="P200" s="19">
        <v>39142</v>
      </c>
      <c r="Q200">
        <v>0</v>
      </c>
      <c r="R200" s="73">
        <v>31</v>
      </c>
      <c r="S200" s="28">
        <f t="shared" si="4"/>
        <v>0</v>
      </c>
      <c r="T200">
        <f>Q200/'App MODELE'!$Q$4*1000</f>
        <v>0</v>
      </c>
    </row>
    <row r="201" spans="16:20" x14ac:dyDescent="0.2">
      <c r="P201" s="19">
        <v>39173</v>
      </c>
      <c r="Q201">
        <v>0</v>
      </c>
      <c r="R201" s="73">
        <v>30</v>
      </c>
      <c r="S201" s="28">
        <f t="shared" si="4"/>
        <v>0</v>
      </c>
      <c r="T201">
        <f>Q201/'App MODELE'!$Q$4*1000</f>
        <v>0</v>
      </c>
    </row>
    <row r="202" spans="16:20" x14ac:dyDescent="0.2">
      <c r="P202" s="19">
        <v>39203</v>
      </c>
      <c r="Q202">
        <v>0</v>
      </c>
      <c r="R202" s="73">
        <v>31</v>
      </c>
      <c r="S202" s="28">
        <f t="shared" si="4"/>
        <v>0</v>
      </c>
      <c r="T202">
        <f>Q202/'App MODELE'!$Q$4*1000</f>
        <v>0</v>
      </c>
    </row>
    <row r="203" spans="16:20" x14ac:dyDescent="0.2">
      <c r="P203" s="19">
        <v>39234</v>
      </c>
      <c r="Q203">
        <v>0</v>
      </c>
      <c r="R203" s="73">
        <v>30</v>
      </c>
      <c r="S203" s="28">
        <f t="shared" si="4"/>
        <v>0</v>
      </c>
      <c r="T203">
        <f>Q203/'App MODELE'!$Q$4*1000</f>
        <v>0</v>
      </c>
    </row>
    <row r="204" spans="16:20" x14ac:dyDescent="0.2">
      <c r="P204" s="19">
        <v>39264</v>
      </c>
      <c r="Q204">
        <v>0</v>
      </c>
      <c r="R204" s="73">
        <v>31</v>
      </c>
      <c r="S204" s="28">
        <f t="shared" si="4"/>
        <v>0</v>
      </c>
      <c r="T204">
        <f>Q204/'App MODELE'!$Q$4*1000</f>
        <v>0</v>
      </c>
    </row>
    <row r="205" spans="16:20" x14ac:dyDescent="0.2">
      <c r="P205" s="19">
        <v>39295</v>
      </c>
      <c r="Q205">
        <v>0</v>
      </c>
      <c r="R205" s="73">
        <v>31</v>
      </c>
      <c r="S205" s="28">
        <f t="shared" si="4"/>
        <v>0</v>
      </c>
      <c r="T205">
        <f>Q205/'App MODELE'!$Q$4*1000</f>
        <v>0</v>
      </c>
    </row>
    <row r="206" spans="16:20" x14ac:dyDescent="0.2">
      <c r="P206" s="19">
        <v>39326</v>
      </c>
      <c r="Q206">
        <v>0</v>
      </c>
      <c r="R206" s="73">
        <v>30</v>
      </c>
      <c r="S206" s="28">
        <f t="shared" si="4"/>
        <v>0</v>
      </c>
      <c r="T206">
        <f>Q206/'App MODELE'!$Q$4*1000</f>
        <v>0</v>
      </c>
    </row>
    <row r="207" spans="16:20" x14ac:dyDescent="0.2">
      <c r="P207" s="19">
        <v>39356</v>
      </c>
      <c r="Q207">
        <v>0</v>
      </c>
      <c r="R207" s="73">
        <v>31</v>
      </c>
      <c r="S207" s="28">
        <f t="shared" si="4"/>
        <v>0</v>
      </c>
      <c r="T207">
        <f>Q207/'App MODELE'!$Q$4*1000</f>
        <v>0</v>
      </c>
    </row>
    <row r="208" spans="16:20" x14ac:dyDescent="0.2">
      <c r="P208" s="19">
        <v>39387</v>
      </c>
      <c r="Q208">
        <v>1.0205567999999998</v>
      </c>
      <c r="R208" s="73">
        <v>30</v>
      </c>
      <c r="S208" s="28">
        <f t="shared" si="4"/>
        <v>0.39373333333333327</v>
      </c>
      <c r="T208">
        <f>Q208/'App MODELE'!$Q$4*1000</f>
        <v>4.4952508479055631</v>
      </c>
    </row>
    <row r="209" spans="16:20" x14ac:dyDescent="0.2">
      <c r="P209" s="19">
        <v>39417</v>
      </c>
      <c r="Q209">
        <v>0</v>
      </c>
      <c r="R209" s="73">
        <v>31</v>
      </c>
      <c r="S209" s="28">
        <f t="shared" si="4"/>
        <v>0</v>
      </c>
      <c r="T209">
        <f>Q209/'App MODELE'!$Q$4*1000</f>
        <v>0</v>
      </c>
    </row>
    <row r="210" spans="16:20" x14ac:dyDescent="0.2">
      <c r="P210" s="19">
        <v>39448</v>
      </c>
      <c r="Q210">
        <v>0</v>
      </c>
      <c r="R210" s="73">
        <v>31</v>
      </c>
      <c r="S210" s="28">
        <f t="shared" si="4"/>
        <v>0</v>
      </c>
      <c r="T210">
        <f>Q210/'App MODELE'!$Q$4*1000</f>
        <v>0</v>
      </c>
    </row>
    <row r="211" spans="16:20" x14ac:dyDescent="0.2">
      <c r="P211" s="19">
        <v>39479</v>
      </c>
      <c r="Q211">
        <v>0</v>
      </c>
      <c r="R211" s="73">
        <v>29</v>
      </c>
      <c r="S211" s="28">
        <f t="shared" si="4"/>
        <v>0</v>
      </c>
      <c r="T211">
        <f>Q211/'App MODELE'!$Q$4*1000</f>
        <v>0</v>
      </c>
    </row>
    <row r="212" spans="16:20" x14ac:dyDescent="0.2">
      <c r="P212" s="19">
        <v>39508</v>
      </c>
      <c r="Q212">
        <v>0</v>
      </c>
      <c r="R212" s="73">
        <v>31</v>
      </c>
      <c r="S212" s="28">
        <f t="shared" si="4"/>
        <v>0</v>
      </c>
      <c r="T212">
        <f>Q212/'App MODELE'!$Q$4*1000</f>
        <v>0</v>
      </c>
    </row>
    <row r="213" spans="16:20" x14ac:dyDescent="0.2">
      <c r="P213" s="19">
        <v>39539</v>
      </c>
      <c r="Q213">
        <v>0</v>
      </c>
      <c r="R213" s="73">
        <v>30</v>
      </c>
      <c r="S213" s="28">
        <f t="shared" si="4"/>
        <v>0</v>
      </c>
      <c r="T213">
        <f>Q213/'App MODELE'!$Q$4*1000</f>
        <v>0</v>
      </c>
    </row>
    <row r="214" spans="16:20" x14ac:dyDescent="0.2">
      <c r="P214" s="19">
        <v>39569</v>
      </c>
      <c r="Q214">
        <v>0</v>
      </c>
      <c r="R214" s="73">
        <v>31</v>
      </c>
      <c r="S214" s="28">
        <f t="shared" si="4"/>
        <v>0</v>
      </c>
      <c r="T214">
        <f>Q214/'App MODELE'!$Q$4*1000</f>
        <v>0</v>
      </c>
    </row>
    <row r="215" spans="16:20" x14ac:dyDescent="0.2">
      <c r="P215" s="19">
        <v>39600</v>
      </c>
      <c r="Q215">
        <v>0</v>
      </c>
      <c r="R215" s="73">
        <v>30</v>
      </c>
      <c r="S215" s="28">
        <f t="shared" si="4"/>
        <v>0</v>
      </c>
      <c r="T215">
        <f>Q215/'App MODELE'!$Q$4*1000</f>
        <v>0</v>
      </c>
    </row>
    <row r="216" spans="16:20" x14ac:dyDescent="0.2">
      <c r="P216" s="19">
        <v>39630</v>
      </c>
      <c r="Q216">
        <v>0</v>
      </c>
      <c r="R216" s="73">
        <v>31</v>
      </c>
      <c r="S216" s="28">
        <f t="shared" si="4"/>
        <v>0</v>
      </c>
      <c r="T216">
        <f>Q216/'App MODELE'!$Q$4*1000</f>
        <v>0</v>
      </c>
    </row>
    <row r="217" spans="16:20" x14ac:dyDescent="0.2">
      <c r="P217" s="19">
        <v>39661</v>
      </c>
      <c r="Q217">
        <v>0</v>
      </c>
      <c r="R217" s="73">
        <v>31</v>
      </c>
      <c r="S217" s="28">
        <f t="shared" si="4"/>
        <v>0</v>
      </c>
      <c r="T217">
        <f>Q217/'App MODELE'!$Q$4*1000</f>
        <v>0</v>
      </c>
    </row>
    <row r="218" spans="16:20" x14ac:dyDescent="0.2">
      <c r="P218" s="19">
        <v>39692</v>
      </c>
      <c r="Q218">
        <v>1.79712E-2</v>
      </c>
      <c r="R218" s="73">
        <v>30</v>
      </c>
      <c r="S218" s="28">
        <f t="shared" si="4"/>
        <v>6.933333333333333E-3</v>
      </c>
      <c r="T218">
        <f>Q218/'App MODELE'!$Q$4*1000</f>
        <v>7.9157820552349906E-2</v>
      </c>
    </row>
    <row r="219" spans="16:20" x14ac:dyDescent="0.2">
      <c r="P219" s="19">
        <v>39722</v>
      </c>
      <c r="Q219">
        <v>2.5919999999999997E-3</v>
      </c>
      <c r="R219" s="73">
        <v>31</v>
      </c>
      <c r="S219" s="28">
        <f t="shared" si="4"/>
        <v>9.6774193548387097E-4</v>
      </c>
      <c r="T219">
        <f>Q219/'App MODELE'!$Q$4*1000</f>
        <v>1.141699334889662E-2</v>
      </c>
    </row>
    <row r="220" spans="16:20" x14ac:dyDescent="0.2">
      <c r="P220" s="19">
        <v>39753</v>
      </c>
      <c r="Q220">
        <v>6.0393600000000006E-2</v>
      </c>
      <c r="R220" s="73">
        <v>30</v>
      </c>
      <c r="S220" s="28">
        <f t="shared" si="4"/>
        <v>2.3300000000000001E-2</v>
      </c>
      <c r="T220">
        <f>Q220/'App MODELE'!$Q$4*1000</f>
        <v>0.26601594502929127</v>
      </c>
    </row>
    <row r="221" spans="16:20" x14ac:dyDescent="0.2">
      <c r="P221" s="19">
        <v>39783</v>
      </c>
      <c r="Q221">
        <v>0</v>
      </c>
      <c r="R221" s="73">
        <v>31</v>
      </c>
      <c r="S221" s="28">
        <f t="shared" si="4"/>
        <v>0</v>
      </c>
      <c r="T221">
        <f>Q221/'App MODELE'!$Q$4*1000</f>
        <v>0</v>
      </c>
    </row>
    <row r="222" spans="16:20" x14ac:dyDescent="0.2">
      <c r="P222" s="19">
        <v>39814</v>
      </c>
      <c r="Q222">
        <v>3.3695999999999999E-3</v>
      </c>
      <c r="R222" s="73">
        <v>31</v>
      </c>
      <c r="S222" s="28">
        <f t="shared" si="4"/>
        <v>1.2580645161290322E-3</v>
      </c>
      <c r="T222">
        <f>Q222/'App MODELE'!$Q$4*1000</f>
        <v>1.4842091353565607E-2</v>
      </c>
    </row>
    <row r="223" spans="16:20" x14ac:dyDescent="0.2">
      <c r="P223" s="19">
        <v>39845</v>
      </c>
      <c r="Q223">
        <v>0.2345759999999999</v>
      </c>
      <c r="R223" s="73">
        <v>28</v>
      </c>
      <c r="S223" s="28">
        <f t="shared" si="4"/>
        <v>9.696428571428567E-2</v>
      </c>
      <c r="T223">
        <f>Q223/'App MODELE'!$Q$4*1000</f>
        <v>1.0332378980751438</v>
      </c>
    </row>
    <row r="224" spans="16:20" x14ac:dyDescent="0.2">
      <c r="P224" s="19">
        <v>39873</v>
      </c>
      <c r="Q224">
        <v>1.5551999999999999E-3</v>
      </c>
      <c r="R224" s="73">
        <v>31</v>
      </c>
      <c r="S224" s="28">
        <f t="shared" si="4"/>
        <v>5.8064516129032254E-4</v>
      </c>
      <c r="T224">
        <f>Q224/'App MODELE'!$Q$4*1000</f>
        <v>6.8501960093379725E-3</v>
      </c>
    </row>
    <row r="225" spans="16:20" x14ac:dyDescent="0.2">
      <c r="P225" s="19">
        <v>39904</v>
      </c>
      <c r="Q225">
        <v>0</v>
      </c>
      <c r="R225" s="73">
        <v>30</v>
      </c>
      <c r="S225" s="28">
        <f t="shared" si="4"/>
        <v>0</v>
      </c>
      <c r="T225">
        <f>Q225/'App MODELE'!$Q$4*1000</f>
        <v>0</v>
      </c>
    </row>
    <row r="226" spans="16:20" x14ac:dyDescent="0.2">
      <c r="P226" s="19">
        <v>39934</v>
      </c>
      <c r="Q226">
        <v>0</v>
      </c>
      <c r="R226" s="73">
        <v>31</v>
      </c>
      <c r="S226" s="28">
        <f t="shared" si="4"/>
        <v>0</v>
      </c>
      <c r="T226">
        <f>Q226/'App MODELE'!$Q$4*1000</f>
        <v>0</v>
      </c>
    </row>
    <row r="227" spans="16:20" x14ac:dyDescent="0.2">
      <c r="P227" s="19">
        <v>39965</v>
      </c>
      <c r="Q227">
        <v>0</v>
      </c>
      <c r="R227" s="73">
        <v>30</v>
      </c>
      <c r="S227" s="28">
        <f t="shared" si="4"/>
        <v>0</v>
      </c>
      <c r="T227">
        <f>Q227/'App MODELE'!$Q$4*1000</f>
        <v>0</v>
      </c>
    </row>
    <row r="228" spans="16:20" x14ac:dyDescent="0.2">
      <c r="P228" s="19">
        <v>39995</v>
      </c>
      <c r="Q228">
        <v>0</v>
      </c>
      <c r="R228" s="73">
        <v>31</v>
      </c>
      <c r="S228" s="28">
        <f t="shared" si="4"/>
        <v>0</v>
      </c>
      <c r="T228">
        <f>Q228/'App MODELE'!$Q$4*1000</f>
        <v>0</v>
      </c>
    </row>
    <row r="229" spans="16:20" x14ac:dyDescent="0.2">
      <c r="P229" s="19">
        <v>40026</v>
      </c>
      <c r="Q229">
        <v>0</v>
      </c>
      <c r="R229" s="73">
        <v>31</v>
      </c>
      <c r="S229" s="28">
        <f t="shared" si="4"/>
        <v>0</v>
      </c>
      <c r="T229">
        <f>Q229/'App MODELE'!$Q$4*1000</f>
        <v>0</v>
      </c>
    </row>
    <row r="230" spans="16:20" x14ac:dyDescent="0.2">
      <c r="P230" s="19">
        <v>40057</v>
      </c>
      <c r="Q230">
        <v>4.3372799999999989E-2</v>
      </c>
      <c r="R230" s="73">
        <v>30</v>
      </c>
      <c r="S230" s="28">
        <f t="shared" si="4"/>
        <v>1.6733333333333333E-2</v>
      </c>
      <c r="T230">
        <f>Q230/'App MODELE'!$Q$4*1000</f>
        <v>0.19104435537153674</v>
      </c>
    </row>
    <row r="231" spans="16:20" x14ac:dyDescent="0.2">
      <c r="P231" s="19">
        <v>40087</v>
      </c>
      <c r="Q231">
        <v>0</v>
      </c>
      <c r="R231" s="73">
        <v>31</v>
      </c>
      <c r="S231" s="28">
        <f t="shared" si="4"/>
        <v>0</v>
      </c>
      <c r="T231">
        <f>Q231/'App MODELE'!$Q$4*1000</f>
        <v>0</v>
      </c>
    </row>
    <row r="232" spans="16:20" x14ac:dyDescent="0.2">
      <c r="P232" s="19">
        <v>40118</v>
      </c>
      <c r="Q232">
        <v>0</v>
      </c>
      <c r="R232" s="73">
        <v>30</v>
      </c>
      <c r="S232" s="28">
        <f t="shared" si="4"/>
        <v>0</v>
      </c>
      <c r="T232">
        <f>Q232/'App MODELE'!$Q$4*1000</f>
        <v>0</v>
      </c>
    </row>
    <row r="233" spans="16:20" x14ac:dyDescent="0.2">
      <c r="P233" s="19">
        <v>40148</v>
      </c>
      <c r="Q233">
        <v>0.28978560000000003</v>
      </c>
      <c r="R233" s="73">
        <v>31</v>
      </c>
      <c r="S233" s="28">
        <f t="shared" si="4"/>
        <v>0.10819354838709679</v>
      </c>
      <c r="T233">
        <f>Q233/'App MODELE'!$Q$4*1000</f>
        <v>1.2764198564066425</v>
      </c>
    </row>
    <row r="234" spans="16:20" x14ac:dyDescent="0.2">
      <c r="P234" s="19">
        <v>40179</v>
      </c>
      <c r="Q234">
        <v>0.68731200000000015</v>
      </c>
      <c r="R234" s="73">
        <v>31</v>
      </c>
      <c r="S234" s="28">
        <f t="shared" si="4"/>
        <v>0.25661290322580649</v>
      </c>
      <c r="T234">
        <f>Q234/'App MODELE'!$Q$4*1000</f>
        <v>3.0274060696824217</v>
      </c>
    </row>
    <row r="235" spans="16:20" x14ac:dyDescent="0.2">
      <c r="P235" s="19">
        <v>40210</v>
      </c>
      <c r="Q235">
        <v>1.4367456000000001</v>
      </c>
      <c r="R235" s="73">
        <v>28</v>
      </c>
      <c r="S235" s="28">
        <f t="shared" si="4"/>
        <v>0.59389285714285711</v>
      </c>
      <c r="T235">
        <f>Q235/'App MODELE'!$Q$4*1000</f>
        <v>6.3284394132933981</v>
      </c>
    </row>
    <row r="236" spans="16:20" x14ac:dyDescent="0.2">
      <c r="P236" s="19">
        <v>40238</v>
      </c>
      <c r="Q236">
        <v>2.0246976000000005</v>
      </c>
      <c r="R236" s="73">
        <v>31</v>
      </c>
      <c r="S236" s="28">
        <f t="shared" si="4"/>
        <v>0.75593548387096787</v>
      </c>
      <c r="T236">
        <f>Q236/'App MODELE'!$Q$4*1000</f>
        <v>8.9181940712681165</v>
      </c>
    </row>
    <row r="237" spans="16:20" x14ac:dyDescent="0.2">
      <c r="P237" s="19">
        <v>40269</v>
      </c>
      <c r="Q237">
        <v>0.92793599999999987</v>
      </c>
      <c r="R237" s="73">
        <v>30</v>
      </c>
      <c r="S237" s="28">
        <f t="shared" si="4"/>
        <v>0.35799999999999993</v>
      </c>
      <c r="T237">
        <f>Q237/'App MODELE'!$Q$4*1000</f>
        <v>4.0872836189049906</v>
      </c>
    </row>
    <row r="238" spans="16:20" x14ac:dyDescent="0.2">
      <c r="P238" s="19">
        <v>40299</v>
      </c>
      <c r="Q238">
        <v>0.65214720000000004</v>
      </c>
      <c r="R238" s="73">
        <v>31</v>
      </c>
      <c r="S238" s="28">
        <f t="shared" si="4"/>
        <v>0.24348387096774193</v>
      </c>
      <c r="T238">
        <f>Q238/'App MODELE'!$Q$4*1000</f>
        <v>2.8725155265823901</v>
      </c>
    </row>
    <row r="239" spans="16:20" x14ac:dyDescent="0.2">
      <c r="P239" s="19">
        <v>40330</v>
      </c>
      <c r="Q239">
        <v>0</v>
      </c>
      <c r="R239" s="73">
        <v>30</v>
      </c>
      <c r="S239" s="28">
        <f t="shared" si="4"/>
        <v>0</v>
      </c>
      <c r="T239">
        <f>Q239/'App MODELE'!$Q$4*1000</f>
        <v>0</v>
      </c>
    </row>
    <row r="240" spans="16:20" x14ac:dyDescent="0.2">
      <c r="P240" s="19">
        <v>40360</v>
      </c>
      <c r="Q240">
        <v>0</v>
      </c>
      <c r="R240" s="73">
        <v>31</v>
      </c>
      <c r="S240" s="28">
        <f t="shared" si="4"/>
        <v>0</v>
      </c>
      <c r="T240">
        <f>Q240/'App MODELE'!$Q$4*1000</f>
        <v>0</v>
      </c>
    </row>
    <row r="241" spans="16:20" x14ac:dyDescent="0.2">
      <c r="P241" s="19">
        <v>40391</v>
      </c>
      <c r="Q241">
        <v>0</v>
      </c>
      <c r="R241" s="73">
        <v>31</v>
      </c>
      <c r="S241" s="28">
        <f t="shared" si="4"/>
        <v>0</v>
      </c>
      <c r="T241">
        <f>Q241/'App MODELE'!$Q$4*1000</f>
        <v>0</v>
      </c>
    </row>
    <row r="242" spans="16:20" x14ac:dyDescent="0.2">
      <c r="P242" s="19">
        <v>40422</v>
      </c>
      <c r="Q242">
        <v>0</v>
      </c>
      <c r="R242" s="73">
        <v>30</v>
      </c>
      <c r="S242" s="28">
        <f t="shared" si="4"/>
        <v>0</v>
      </c>
      <c r="T242">
        <f>Q242/'App MODELE'!$Q$4*1000</f>
        <v>0</v>
      </c>
    </row>
    <row r="243" spans="16:20" x14ac:dyDescent="0.2">
      <c r="P243" s="19">
        <v>40452</v>
      </c>
      <c r="Q243">
        <v>0</v>
      </c>
      <c r="R243" s="73">
        <v>31</v>
      </c>
      <c r="S243" s="28">
        <f t="shared" si="4"/>
        <v>0</v>
      </c>
      <c r="T243">
        <f>Q243/'App MODELE'!$Q$4*1000</f>
        <v>0</v>
      </c>
    </row>
    <row r="244" spans="16:20" x14ac:dyDescent="0.2">
      <c r="P244" s="19">
        <v>40483</v>
      </c>
      <c r="Q244">
        <v>0.18351359999999997</v>
      </c>
      <c r="R244" s="73">
        <v>30</v>
      </c>
      <c r="S244" s="28">
        <f t="shared" si="4"/>
        <v>7.0800000000000002E-2</v>
      </c>
      <c r="T244">
        <f>Q244/'App MODELE'!$Q$4*1000</f>
        <v>0.80832312910188064</v>
      </c>
    </row>
    <row r="245" spans="16:20" x14ac:dyDescent="0.2">
      <c r="P245" s="19">
        <v>40513</v>
      </c>
      <c r="Q245">
        <v>0.72714239999999997</v>
      </c>
      <c r="R245" s="73">
        <v>31</v>
      </c>
      <c r="S245" s="28">
        <f t="shared" si="4"/>
        <v>0.2714838709677419</v>
      </c>
      <c r="T245">
        <f>Q245/'App MODELE'!$Q$4*1000</f>
        <v>3.2028472008104654</v>
      </c>
    </row>
    <row r="246" spans="16:20" x14ac:dyDescent="0.2">
      <c r="P246" s="19">
        <v>40544</v>
      </c>
      <c r="Q246">
        <v>0.72489600000000043</v>
      </c>
      <c r="R246" s="73">
        <v>31</v>
      </c>
      <c r="S246" s="28">
        <f t="shared" si="4"/>
        <v>0.27064516129032273</v>
      </c>
      <c r="T246">
        <f>Q246/'App MODELE'!$Q$4*1000</f>
        <v>3.1929524732414238</v>
      </c>
    </row>
    <row r="247" spans="16:20" x14ac:dyDescent="0.2">
      <c r="P247" s="19">
        <v>40575</v>
      </c>
      <c r="Q247">
        <v>0.28278720000000007</v>
      </c>
      <c r="R247" s="73">
        <v>28</v>
      </c>
      <c r="S247" s="28">
        <f t="shared" si="4"/>
        <v>0.11689285714285717</v>
      </c>
      <c r="T247">
        <f>Q247/'App MODELE'!$Q$4*1000</f>
        <v>1.2455939743646216</v>
      </c>
    </row>
    <row r="248" spans="16:20" x14ac:dyDescent="0.2">
      <c r="P248" s="19">
        <v>40603</v>
      </c>
      <c r="Q248">
        <v>4.7520000000000027E-2</v>
      </c>
      <c r="R248" s="73">
        <v>31</v>
      </c>
      <c r="S248" s="28">
        <f t="shared" si="4"/>
        <v>1.7741935483870978E-2</v>
      </c>
      <c r="T248">
        <f>Q248/'App MODELE'!$Q$4*1000</f>
        <v>0.20931154472977151</v>
      </c>
    </row>
    <row r="249" spans="16:20" x14ac:dyDescent="0.2">
      <c r="P249" s="19">
        <v>40634</v>
      </c>
      <c r="Q249">
        <v>6.2208000000000029E-3</v>
      </c>
      <c r="R249" s="73">
        <v>30</v>
      </c>
      <c r="S249" s="28">
        <f t="shared" si="4"/>
        <v>2.4000000000000011E-3</v>
      </c>
      <c r="T249">
        <f>Q249/'App MODELE'!$Q$4*1000</f>
        <v>2.7400784037351904E-2</v>
      </c>
    </row>
    <row r="250" spans="16:20" x14ac:dyDescent="0.2">
      <c r="P250" s="19">
        <v>40664</v>
      </c>
      <c r="Q250">
        <v>6.0480000000000006E-4</v>
      </c>
      <c r="R250" s="73">
        <v>31</v>
      </c>
      <c r="S250" s="28">
        <f t="shared" si="4"/>
        <v>2.2580645161290324E-4</v>
      </c>
      <c r="T250">
        <f>Q250/'App MODELE'!$Q$4*1000</f>
        <v>2.6639651147425452E-3</v>
      </c>
    </row>
    <row r="251" spans="16:20" x14ac:dyDescent="0.2">
      <c r="P251" s="19">
        <v>40695</v>
      </c>
      <c r="Q251">
        <v>0</v>
      </c>
      <c r="R251" s="73">
        <v>30</v>
      </c>
      <c r="S251" s="28">
        <f t="shared" si="4"/>
        <v>0</v>
      </c>
      <c r="T251">
        <f>Q251/'App MODELE'!$Q$4*1000</f>
        <v>0</v>
      </c>
    </row>
    <row r="252" spans="16:20" x14ac:dyDescent="0.2">
      <c r="P252" s="19">
        <v>40725</v>
      </c>
      <c r="Q252">
        <v>0</v>
      </c>
      <c r="R252" s="73">
        <v>31</v>
      </c>
      <c r="S252" s="28">
        <f t="shared" si="4"/>
        <v>0</v>
      </c>
      <c r="T252">
        <f>Q252/'App MODELE'!$Q$4*1000</f>
        <v>0</v>
      </c>
    </row>
    <row r="253" spans="16:20" x14ac:dyDescent="0.2">
      <c r="P253" s="19">
        <v>40756</v>
      </c>
      <c r="Q253">
        <v>0</v>
      </c>
      <c r="R253" s="73">
        <v>31</v>
      </c>
      <c r="S253" s="28">
        <f t="shared" si="4"/>
        <v>0</v>
      </c>
      <c r="T253">
        <f>Q253/'App MODELE'!$Q$4*1000</f>
        <v>0</v>
      </c>
    </row>
    <row r="254" spans="16:20" x14ac:dyDescent="0.2">
      <c r="P254" s="19">
        <v>40787</v>
      </c>
      <c r="Q254">
        <v>0</v>
      </c>
      <c r="R254" s="73">
        <v>30</v>
      </c>
      <c r="S254" s="28">
        <f t="shared" si="4"/>
        <v>0</v>
      </c>
      <c r="T254">
        <f>Q254/'App MODELE'!$Q$4*1000</f>
        <v>0</v>
      </c>
    </row>
    <row r="255" spans="16:20" x14ac:dyDescent="0.2">
      <c r="P255" s="19">
        <v>40817</v>
      </c>
      <c r="Q255">
        <v>0</v>
      </c>
      <c r="R255" s="73">
        <v>31</v>
      </c>
      <c r="S255" s="28">
        <f t="shared" si="4"/>
        <v>0</v>
      </c>
      <c r="T255">
        <f>Q255/'App MODELE'!$Q$4*1000</f>
        <v>0</v>
      </c>
    </row>
    <row r="256" spans="16:20" x14ac:dyDescent="0.2">
      <c r="P256" s="19">
        <v>40848</v>
      </c>
      <c r="Q256">
        <v>0</v>
      </c>
      <c r="R256" s="73">
        <v>30</v>
      </c>
      <c r="S256" s="28">
        <f t="shared" si="4"/>
        <v>0</v>
      </c>
      <c r="T256">
        <f>Q256/'App MODELE'!$Q$4*1000</f>
        <v>0</v>
      </c>
    </row>
    <row r="257" spans="16:20" x14ac:dyDescent="0.2">
      <c r="P257" s="19">
        <v>40878</v>
      </c>
      <c r="Q257">
        <v>0</v>
      </c>
      <c r="R257" s="73">
        <v>31</v>
      </c>
      <c r="S257" s="28">
        <f t="shared" si="4"/>
        <v>0</v>
      </c>
      <c r="T257">
        <f>Q257/'App MODELE'!$Q$4*1000</f>
        <v>0</v>
      </c>
    </row>
    <row r="258" spans="16:20" x14ac:dyDescent="0.2">
      <c r="P258" s="19">
        <v>40909</v>
      </c>
      <c r="Q258">
        <v>1.5724800000000004E-2</v>
      </c>
      <c r="R258" s="73">
        <v>31</v>
      </c>
      <c r="S258" s="28">
        <f t="shared" si="4"/>
        <v>5.8709677419354848E-3</v>
      </c>
      <c r="T258">
        <f>Q258/'App MODELE'!$Q$4*1000</f>
        <v>6.9263092983306185E-2</v>
      </c>
    </row>
    <row r="259" spans="16:20" x14ac:dyDescent="0.2">
      <c r="P259" s="19">
        <v>40940</v>
      </c>
      <c r="Q259">
        <v>9.7200000000000009E-2</v>
      </c>
      <c r="R259" s="73">
        <v>29</v>
      </c>
      <c r="S259" s="28">
        <f t="shared" ref="S259:S322" si="5">Q259/R259/24/3600*1000000</f>
        <v>3.8793103448275863E-2</v>
      </c>
      <c r="T259">
        <f>Q259/'App MODELE'!$Q$4*1000</f>
        <v>0.42813725058362334</v>
      </c>
    </row>
    <row r="260" spans="16:20" x14ac:dyDescent="0.2">
      <c r="P260" s="19">
        <v>40969</v>
      </c>
      <c r="Q260">
        <v>0</v>
      </c>
      <c r="R260" s="73">
        <v>31</v>
      </c>
      <c r="S260" s="28">
        <f t="shared" si="5"/>
        <v>0</v>
      </c>
      <c r="T260">
        <f>Q260/'App MODELE'!$Q$4*1000</f>
        <v>0</v>
      </c>
    </row>
    <row r="261" spans="16:20" x14ac:dyDescent="0.2">
      <c r="P261" s="19">
        <v>41000</v>
      </c>
      <c r="Q261">
        <v>0</v>
      </c>
      <c r="R261" s="73">
        <v>30</v>
      </c>
      <c r="S261" s="28">
        <f t="shared" si="5"/>
        <v>0</v>
      </c>
      <c r="T261">
        <f>Q261/'App MODELE'!$Q$4*1000</f>
        <v>0</v>
      </c>
    </row>
    <row r="262" spans="16:20" x14ac:dyDescent="0.2">
      <c r="P262" s="19">
        <v>41030</v>
      </c>
      <c r="Q262">
        <v>0</v>
      </c>
      <c r="R262" s="73">
        <v>31</v>
      </c>
      <c r="S262" s="28">
        <f t="shared" si="5"/>
        <v>0</v>
      </c>
      <c r="T262">
        <f>Q262/'App MODELE'!$Q$4*1000</f>
        <v>0</v>
      </c>
    </row>
    <row r="263" spans="16:20" x14ac:dyDescent="0.2">
      <c r="P263" s="19">
        <v>41061</v>
      </c>
      <c r="Q263">
        <v>0</v>
      </c>
      <c r="R263" s="73">
        <v>30</v>
      </c>
      <c r="S263" s="28">
        <f t="shared" si="5"/>
        <v>0</v>
      </c>
      <c r="T263">
        <f>Q263/'App MODELE'!$Q$4*1000</f>
        <v>0</v>
      </c>
    </row>
    <row r="264" spans="16:20" x14ac:dyDescent="0.2">
      <c r="P264" s="19">
        <v>41091</v>
      </c>
      <c r="Q264">
        <v>0</v>
      </c>
      <c r="R264" s="73">
        <v>31</v>
      </c>
      <c r="S264" s="28">
        <f t="shared" si="5"/>
        <v>0</v>
      </c>
      <c r="T264">
        <f>Q264/'App MODELE'!$Q$4*1000</f>
        <v>0</v>
      </c>
    </row>
    <row r="265" spans="16:20" x14ac:dyDescent="0.2">
      <c r="P265" s="19">
        <v>41122</v>
      </c>
      <c r="Q265">
        <v>0</v>
      </c>
      <c r="R265" s="73">
        <v>31</v>
      </c>
      <c r="S265" s="28">
        <f t="shared" si="5"/>
        <v>0</v>
      </c>
      <c r="T265">
        <f>Q265/'App MODELE'!$Q$4*1000</f>
        <v>0</v>
      </c>
    </row>
    <row r="266" spans="16:20" x14ac:dyDescent="0.2">
      <c r="P266" s="19">
        <v>41153</v>
      </c>
      <c r="Q266">
        <v>8.2944000000000004E-3</v>
      </c>
      <c r="R266" s="73">
        <v>30</v>
      </c>
      <c r="S266" s="28">
        <f t="shared" si="5"/>
        <v>3.2000000000000002E-3</v>
      </c>
      <c r="T266">
        <f>Q266/'App MODELE'!$Q$4*1000</f>
        <v>3.6534378716469189E-2</v>
      </c>
    </row>
    <row r="267" spans="16:20" x14ac:dyDescent="0.2">
      <c r="P267" s="19">
        <v>41183</v>
      </c>
      <c r="Q267">
        <v>0.18463680000000002</v>
      </c>
      <c r="R267" s="73">
        <v>31</v>
      </c>
      <c r="S267" s="28">
        <f t="shared" si="5"/>
        <v>6.8935483870967748E-2</v>
      </c>
      <c r="T267">
        <f>Q267/'App MODELE'!$Q$4*1000</f>
        <v>0.81327049288640274</v>
      </c>
    </row>
    <row r="268" spans="16:20" x14ac:dyDescent="0.2">
      <c r="P268" s="19">
        <v>41214</v>
      </c>
      <c r="Q268">
        <v>3.4214399999999992E-2</v>
      </c>
      <c r="R268" s="73">
        <v>30</v>
      </c>
      <c r="S268" s="28">
        <f t="shared" si="5"/>
        <v>1.3199999999999996E-2</v>
      </c>
      <c r="T268">
        <f>Q268/'App MODELE'!$Q$4*1000</f>
        <v>0.15070431220543537</v>
      </c>
    </row>
    <row r="269" spans="16:20" x14ac:dyDescent="0.2">
      <c r="P269" s="19">
        <v>41244</v>
      </c>
      <c r="Q269">
        <v>0</v>
      </c>
      <c r="R269" s="73">
        <v>31</v>
      </c>
      <c r="S269" s="28">
        <f t="shared" si="5"/>
        <v>0</v>
      </c>
      <c r="T269">
        <f>Q269/'App MODELE'!$Q$4*1000</f>
        <v>0</v>
      </c>
    </row>
    <row r="270" spans="16:20" x14ac:dyDescent="0.2">
      <c r="P270" s="19">
        <v>41275</v>
      </c>
      <c r="Q270">
        <v>0</v>
      </c>
      <c r="R270" s="73">
        <v>31</v>
      </c>
      <c r="S270" s="28">
        <f t="shared" si="5"/>
        <v>0</v>
      </c>
      <c r="T270">
        <f>Q270/'App MODELE'!$Q$4*1000</f>
        <v>0</v>
      </c>
    </row>
    <row r="271" spans="16:20" x14ac:dyDescent="0.2">
      <c r="P271" s="19">
        <v>41306</v>
      </c>
      <c r="Q271">
        <v>0</v>
      </c>
      <c r="R271" s="73">
        <v>28</v>
      </c>
      <c r="S271" s="28">
        <f t="shared" si="5"/>
        <v>0</v>
      </c>
      <c r="T271">
        <f>Q271/'App MODELE'!$Q$4*1000</f>
        <v>0</v>
      </c>
    </row>
    <row r="272" spans="16:20" x14ac:dyDescent="0.2">
      <c r="P272" s="19">
        <v>41334</v>
      </c>
      <c r="Q272">
        <v>0.2857248</v>
      </c>
      <c r="R272" s="73">
        <v>31</v>
      </c>
      <c r="S272" s="28">
        <f t="shared" si="5"/>
        <v>0.10667741935483872</v>
      </c>
      <c r="T272">
        <f>Q272/'App MODELE'!$Q$4*1000</f>
        <v>1.258533233493371</v>
      </c>
    </row>
    <row r="273" spans="16:20" x14ac:dyDescent="0.2">
      <c r="P273" s="19">
        <v>41365</v>
      </c>
      <c r="Q273">
        <v>3.1536000000000002E-2</v>
      </c>
      <c r="R273" s="73">
        <v>30</v>
      </c>
      <c r="S273" s="28">
        <f t="shared" si="5"/>
        <v>1.2166666666666666E-2</v>
      </c>
      <c r="T273">
        <f>Q273/'App MODELE'!$Q$4*1000</f>
        <v>0.13890675241157557</v>
      </c>
    </row>
    <row r="274" spans="16:20" x14ac:dyDescent="0.2">
      <c r="P274" s="19">
        <v>41395</v>
      </c>
      <c r="Q274">
        <v>4.3200000000000004E-4</v>
      </c>
      <c r="R274" s="73">
        <v>31</v>
      </c>
      <c r="S274" s="28">
        <f t="shared" si="5"/>
        <v>1.6129032258064516E-4</v>
      </c>
      <c r="T274">
        <f>Q274/'App MODELE'!$Q$4*1000</f>
        <v>1.9028322248161038E-3</v>
      </c>
    </row>
    <row r="275" spans="16:20" x14ac:dyDescent="0.2">
      <c r="P275" s="19">
        <v>41426</v>
      </c>
      <c r="Q275">
        <v>0</v>
      </c>
      <c r="R275" s="73">
        <v>30</v>
      </c>
      <c r="S275" s="28">
        <f t="shared" si="5"/>
        <v>0</v>
      </c>
      <c r="T275">
        <f>Q275/'App MODELE'!$Q$4*1000</f>
        <v>0</v>
      </c>
    </row>
    <row r="276" spans="16:20" x14ac:dyDescent="0.2">
      <c r="P276" s="19">
        <v>41456</v>
      </c>
      <c r="Q276">
        <v>0</v>
      </c>
      <c r="R276" s="73">
        <v>31</v>
      </c>
      <c r="S276" s="28">
        <f t="shared" si="5"/>
        <v>0</v>
      </c>
      <c r="T276">
        <f>Q276/'App MODELE'!$Q$4*1000</f>
        <v>0</v>
      </c>
    </row>
    <row r="277" spans="16:20" x14ac:dyDescent="0.2">
      <c r="P277" s="19">
        <v>41487</v>
      </c>
      <c r="Q277">
        <v>0</v>
      </c>
      <c r="R277" s="73">
        <v>31</v>
      </c>
      <c r="S277" s="28">
        <f t="shared" si="5"/>
        <v>0</v>
      </c>
      <c r="T277">
        <f>Q277/'App MODELE'!$Q$4*1000</f>
        <v>0</v>
      </c>
    </row>
    <row r="278" spans="16:20" x14ac:dyDescent="0.2">
      <c r="P278" s="19">
        <v>41518</v>
      </c>
      <c r="Q278">
        <v>0</v>
      </c>
      <c r="R278" s="73">
        <v>30</v>
      </c>
      <c r="S278" s="28">
        <f t="shared" si="5"/>
        <v>0</v>
      </c>
      <c r="T278">
        <f>Q278/'App MODELE'!$Q$4*1000</f>
        <v>0</v>
      </c>
    </row>
    <row r="279" spans="16:20" x14ac:dyDescent="0.2">
      <c r="P279" s="19">
        <v>41548</v>
      </c>
      <c r="Q279">
        <v>0</v>
      </c>
      <c r="R279" s="73">
        <v>31</v>
      </c>
      <c r="S279" s="28">
        <f t="shared" si="5"/>
        <v>0</v>
      </c>
      <c r="T279">
        <f>Q279/'App MODELE'!$Q$4*1000</f>
        <v>0</v>
      </c>
    </row>
    <row r="280" spans="16:20" x14ac:dyDescent="0.2">
      <c r="P280" s="19">
        <v>41579</v>
      </c>
      <c r="Q280">
        <v>0</v>
      </c>
      <c r="R280" s="73">
        <v>30</v>
      </c>
      <c r="S280" s="28">
        <f t="shared" si="5"/>
        <v>0</v>
      </c>
      <c r="T280">
        <f>Q280/'App MODELE'!$Q$4*1000</f>
        <v>0</v>
      </c>
    </row>
    <row r="281" spans="16:20" x14ac:dyDescent="0.2">
      <c r="P281" s="19">
        <v>41609</v>
      </c>
      <c r="Q281">
        <v>0</v>
      </c>
      <c r="R281" s="73">
        <v>31</v>
      </c>
      <c r="S281" s="28">
        <f t="shared" si="5"/>
        <v>0</v>
      </c>
      <c r="T281">
        <f>Q281/'App MODELE'!$Q$4*1000</f>
        <v>0</v>
      </c>
    </row>
    <row r="282" spans="16:20" x14ac:dyDescent="0.2">
      <c r="P282" s="19">
        <v>41640</v>
      </c>
      <c r="Q282">
        <v>0</v>
      </c>
      <c r="R282" s="73">
        <v>31</v>
      </c>
      <c r="S282" s="28">
        <f t="shared" si="5"/>
        <v>0</v>
      </c>
      <c r="T282">
        <f>Q282/'App MODELE'!$Q$4*1000</f>
        <v>0</v>
      </c>
    </row>
    <row r="283" spans="16:20" x14ac:dyDescent="0.2">
      <c r="P283" s="19">
        <v>41671</v>
      </c>
      <c r="Q283">
        <v>0</v>
      </c>
      <c r="R283" s="73">
        <v>28</v>
      </c>
      <c r="S283" s="28">
        <f t="shared" si="5"/>
        <v>0</v>
      </c>
      <c r="T283">
        <f>Q283/'App MODELE'!$Q$4*1000</f>
        <v>0</v>
      </c>
    </row>
    <row r="284" spans="16:20" x14ac:dyDescent="0.2">
      <c r="P284" s="19">
        <v>41699</v>
      </c>
      <c r="Q284">
        <v>0</v>
      </c>
      <c r="R284" s="73">
        <v>31</v>
      </c>
      <c r="S284" s="28">
        <f t="shared" si="5"/>
        <v>0</v>
      </c>
      <c r="T284">
        <f>Q284/'App MODELE'!$Q$4*1000</f>
        <v>0</v>
      </c>
    </row>
    <row r="285" spans="16:20" x14ac:dyDescent="0.2">
      <c r="P285" s="19">
        <v>41730</v>
      </c>
      <c r="Q285">
        <v>0</v>
      </c>
      <c r="R285" s="73">
        <v>30</v>
      </c>
      <c r="S285" s="28">
        <f t="shared" si="5"/>
        <v>0</v>
      </c>
      <c r="T285">
        <f>Q285/'App MODELE'!$Q$4*1000</f>
        <v>0</v>
      </c>
    </row>
    <row r="286" spans="16:20" x14ac:dyDescent="0.2">
      <c r="P286" s="19">
        <v>41760</v>
      </c>
      <c r="Q286">
        <v>0</v>
      </c>
      <c r="R286" s="73">
        <v>31</v>
      </c>
      <c r="S286" s="28">
        <f t="shared" si="5"/>
        <v>0</v>
      </c>
      <c r="T286">
        <f>Q286/'App MODELE'!$Q$4*1000</f>
        <v>0</v>
      </c>
    </row>
    <row r="287" spans="16:20" x14ac:dyDescent="0.2">
      <c r="P287" s="19">
        <v>41791</v>
      </c>
      <c r="Q287">
        <v>0</v>
      </c>
      <c r="R287" s="73">
        <v>30</v>
      </c>
      <c r="S287" s="28">
        <f t="shared" si="5"/>
        <v>0</v>
      </c>
      <c r="T287">
        <f>Q287/'App MODELE'!$Q$4*1000</f>
        <v>0</v>
      </c>
    </row>
    <row r="288" spans="16:20" x14ac:dyDescent="0.2">
      <c r="P288" s="19">
        <v>41821</v>
      </c>
      <c r="Q288">
        <v>0</v>
      </c>
      <c r="R288" s="73">
        <v>31</v>
      </c>
      <c r="S288" s="28">
        <f t="shared" si="5"/>
        <v>0</v>
      </c>
      <c r="T288">
        <f>Q288/'App MODELE'!$Q$4*1000</f>
        <v>0</v>
      </c>
    </row>
    <row r="289" spans="16:20" x14ac:dyDescent="0.2">
      <c r="P289" s="19">
        <v>41852</v>
      </c>
      <c r="Q289">
        <v>0</v>
      </c>
      <c r="R289" s="73">
        <v>31</v>
      </c>
      <c r="S289" s="28">
        <f t="shared" si="5"/>
        <v>0</v>
      </c>
      <c r="T289">
        <f>Q289/'App MODELE'!$Q$4*1000</f>
        <v>0</v>
      </c>
    </row>
    <row r="290" spans="16:20" x14ac:dyDescent="0.2">
      <c r="P290" s="19">
        <v>41883</v>
      </c>
      <c r="Q290">
        <v>0</v>
      </c>
      <c r="R290" s="73">
        <v>30</v>
      </c>
      <c r="S290" s="28">
        <f t="shared" si="5"/>
        <v>0</v>
      </c>
      <c r="T290">
        <f>Q290/'App MODELE'!$Q$4*1000</f>
        <v>0</v>
      </c>
    </row>
    <row r="291" spans="16:20" x14ac:dyDescent="0.2">
      <c r="P291" s="19">
        <v>41913</v>
      </c>
      <c r="Q291">
        <v>0</v>
      </c>
      <c r="R291" s="73">
        <v>31</v>
      </c>
      <c r="S291" s="28">
        <f t="shared" si="5"/>
        <v>0</v>
      </c>
      <c r="T291">
        <f>Q291/'App MODELE'!$Q$4*1000</f>
        <v>0</v>
      </c>
    </row>
    <row r="292" spans="16:20" x14ac:dyDescent="0.2">
      <c r="P292" s="19">
        <v>41944</v>
      </c>
      <c r="Q292">
        <v>0</v>
      </c>
      <c r="R292" s="73">
        <v>30</v>
      </c>
      <c r="S292" s="28">
        <f t="shared" si="5"/>
        <v>0</v>
      </c>
      <c r="T292">
        <f>Q292/'App MODELE'!$Q$4*1000</f>
        <v>0</v>
      </c>
    </row>
    <row r="293" spans="16:20" x14ac:dyDescent="0.2">
      <c r="P293" s="19">
        <v>41974</v>
      </c>
      <c r="Q293">
        <v>0</v>
      </c>
      <c r="R293" s="73">
        <v>31</v>
      </c>
      <c r="S293" s="28">
        <f t="shared" si="5"/>
        <v>0</v>
      </c>
      <c r="T293">
        <f>Q293/'App MODELE'!$Q$4*1000</f>
        <v>0</v>
      </c>
    </row>
    <row r="294" spans="16:20" x14ac:dyDescent="0.2">
      <c r="P294" s="19">
        <v>42005</v>
      </c>
      <c r="Q294">
        <v>0</v>
      </c>
      <c r="R294" s="73">
        <v>31</v>
      </c>
      <c r="S294" s="28">
        <f t="shared" si="5"/>
        <v>0</v>
      </c>
      <c r="T294">
        <f>Q294/'App MODELE'!$Q$4*1000</f>
        <v>0</v>
      </c>
    </row>
    <row r="295" spans="16:20" x14ac:dyDescent="0.2">
      <c r="P295" s="19">
        <v>42036</v>
      </c>
      <c r="Q295">
        <v>0</v>
      </c>
      <c r="R295" s="73">
        <v>28</v>
      </c>
      <c r="S295" s="28">
        <f t="shared" si="5"/>
        <v>0</v>
      </c>
      <c r="T295">
        <f>Q295/'App MODELE'!$Q$4*1000</f>
        <v>0</v>
      </c>
    </row>
    <row r="296" spans="16:20" x14ac:dyDescent="0.2">
      <c r="P296" s="19">
        <v>42064</v>
      </c>
      <c r="Q296">
        <v>0</v>
      </c>
      <c r="R296" s="73">
        <v>31</v>
      </c>
      <c r="S296" s="28">
        <f t="shared" si="5"/>
        <v>0</v>
      </c>
      <c r="T296">
        <f>Q296/'App MODELE'!$Q$4*1000</f>
        <v>0</v>
      </c>
    </row>
    <row r="297" spans="16:20" x14ac:dyDescent="0.2">
      <c r="P297" s="19">
        <v>42095</v>
      </c>
      <c r="Q297">
        <v>0</v>
      </c>
      <c r="R297" s="73">
        <v>30</v>
      </c>
      <c r="S297" s="28">
        <f t="shared" si="5"/>
        <v>0</v>
      </c>
      <c r="T297">
        <f>Q297/'App MODELE'!$Q$4*1000</f>
        <v>0</v>
      </c>
    </row>
    <row r="298" spans="16:20" x14ac:dyDescent="0.2">
      <c r="P298" s="19">
        <v>42125</v>
      </c>
      <c r="Q298">
        <v>0</v>
      </c>
      <c r="R298" s="73">
        <v>31</v>
      </c>
      <c r="S298" s="28">
        <f t="shared" si="5"/>
        <v>0</v>
      </c>
      <c r="T298">
        <f>Q298/'App MODELE'!$Q$4*1000</f>
        <v>0</v>
      </c>
    </row>
    <row r="299" spans="16:20" x14ac:dyDescent="0.2">
      <c r="P299" s="19">
        <v>42156</v>
      </c>
      <c r="Q299">
        <v>0</v>
      </c>
      <c r="R299" s="73">
        <v>30</v>
      </c>
      <c r="S299" s="28">
        <f t="shared" si="5"/>
        <v>0</v>
      </c>
      <c r="T299">
        <f>Q299/'App MODELE'!$Q$4*1000</f>
        <v>0</v>
      </c>
    </row>
    <row r="300" spans="16:20" x14ac:dyDescent="0.2">
      <c r="P300" s="19">
        <v>42186</v>
      </c>
      <c r="Q300">
        <v>0</v>
      </c>
      <c r="R300" s="73">
        <v>31</v>
      </c>
      <c r="S300" s="28">
        <f t="shared" si="5"/>
        <v>0</v>
      </c>
      <c r="T300">
        <f>Q300/'App MODELE'!$Q$4*1000</f>
        <v>0</v>
      </c>
    </row>
    <row r="301" spans="16:20" x14ac:dyDescent="0.2">
      <c r="P301" s="19">
        <v>42217</v>
      </c>
      <c r="Q301">
        <v>0</v>
      </c>
      <c r="R301" s="73">
        <v>31</v>
      </c>
      <c r="S301" s="28">
        <f t="shared" si="5"/>
        <v>0</v>
      </c>
      <c r="T301">
        <f>Q301/'App MODELE'!$Q$4*1000</f>
        <v>0</v>
      </c>
    </row>
    <row r="302" spans="16:20" x14ac:dyDescent="0.2">
      <c r="P302" s="19">
        <v>42248</v>
      </c>
      <c r="Q302">
        <v>0</v>
      </c>
      <c r="R302" s="73">
        <v>30</v>
      </c>
      <c r="S302" s="28">
        <f t="shared" si="5"/>
        <v>0</v>
      </c>
      <c r="T302">
        <f>Q302/'App MODELE'!$Q$4*1000</f>
        <v>0</v>
      </c>
    </row>
    <row r="303" spans="16:20" x14ac:dyDescent="0.2">
      <c r="P303" s="19">
        <v>42278</v>
      </c>
      <c r="Q303">
        <v>0</v>
      </c>
      <c r="R303" s="73">
        <v>31</v>
      </c>
      <c r="S303" s="28">
        <f t="shared" si="5"/>
        <v>0</v>
      </c>
      <c r="T303">
        <f>Q303/'App MODELE'!$Q$4*1000</f>
        <v>0</v>
      </c>
    </row>
    <row r="304" spans="16:20" x14ac:dyDescent="0.2">
      <c r="P304" s="19">
        <v>42309</v>
      </c>
      <c r="Q304">
        <v>0</v>
      </c>
      <c r="R304" s="73">
        <v>30</v>
      </c>
      <c r="S304" s="28">
        <f t="shared" si="5"/>
        <v>0</v>
      </c>
      <c r="T304">
        <f>Q304/'App MODELE'!$Q$4*1000</f>
        <v>0</v>
      </c>
    </row>
    <row r="305" spans="16:20" x14ac:dyDescent="0.2">
      <c r="P305" s="19">
        <v>42339</v>
      </c>
      <c r="Q305">
        <v>0</v>
      </c>
      <c r="R305" s="73">
        <v>31</v>
      </c>
      <c r="S305" s="28">
        <f t="shared" si="5"/>
        <v>0</v>
      </c>
      <c r="T305">
        <f>Q305/'App MODELE'!$Q$4*1000</f>
        <v>0</v>
      </c>
    </row>
    <row r="306" spans="16:20" x14ac:dyDescent="0.2">
      <c r="P306" s="19">
        <v>42370</v>
      </c>
      <c r="Q306">
        <v>0</v>
      </c>
      <c r="R306" s="73">
        <v>31</v>
      </c>
      <c r="S306" s="28">
        <f t="shared" si="5"/>
        <v>0</v>
      </c>
      <c r="T306">
        <f>Q306/'App MODELE'!$Q$4*1000</f>
        <v>0</v>
      </c>
    </row>
    <row r="307" spans="16:20" x14ac:dyDescent="0.2">
      <c r="P307" s="19">
        <v>42401</v>
      </c>
      <c r="Q307">
        <v>0</v>
      </c>
      <c r="R307" s="73">
        <v>29</v>
      </c>
      <c r="S307" s="28">
        <f t="shared" si="5"/>
        <v>0</v>
      </c>
      <c r="T307">
        <f>Q307/'App MODELE'!$Q$4*1000</f>
        <v>0</v>
      </c>
    </row>
    <row r="308" spans="16:20" x14ac:dyDescent="0.2">
      <c r="P308" s="19">
        <v>42430</v>
      </c>
      <c r="Q308">
        <v>0</v>
      </c>
      <c r="R308" s="73">
        <v>31</v>
      </c>
      <c r="S308" s="28">
        <f t="shared" si="5"/>
        <v>0</v>
      </c>
      <c r="T308">
        <f>Q308/'App MODELE'!$Q$4*1000</f>
        <v>0</v>
      </c>
    </row>
    <row r="309" spans="16:20" x14ac:dyDescent="0.2">
      <c r="P309" s="19">
        <v>42461</v>
      </c>
      <c r="Q309">
        <v>0</v>
      </c>
      <c r="R309" s="73">
        <v>30</v>
      </c>
      <c r="S309" s="28">
        <f t="shared" si="5"/>
        <v>0</v>
      </c>
      <c r="T309">
        <f>Q309/'App MODELE'!$Q$4*1000</f>
        <v>0</v>
      </c>
    </row>
    <row r="310" spans="16:20" x14ac:dyDescent="0.2">
      <c r="P310" s="19">
        <v>42491</v>
      </c>
      <c r="Q310">
        <v>0</v>
      </c>
      <c r="R310" s="73">
        <v>31</v>
      </c>
      <c r="S310" s="28">
        <f t="shared" si="5"/>
        <v>0</v>
      </c>
      <c r="T310">
        <f>Q310/'App MODELE'!$Q$4*1000</f>
        <v>0</v>
      </c>
    </row>
    <row r="311" spans="16:20" x14ac:dyDescent="0.2">
      <c r="P311" s="19">
        <v>42522</v>
      </c>
      <c r="Q311">
        <v>0</v>
      </c>
      <c r="R311" s="73">
        <v>30</v>
      </c>
      <c r="S311" s="28">
        <f t="shared" si="5"/>
        <v>0</v>
      </c>
      <c r="T311">
        <f>Q311/'App MODELE'!$Q$4*1000</f>
        <v>0</v>
      </c>
    </row>
    <row r="312" spans="16:20" x14ac:dyDescent="0.2">
      <c r="P312" s="19">
        <v>42552</v>
      </c>
      <c r="Q312">
        <v>0</v>
      </c>
      <c r="R312" s="73">
        <v>31</v>
      </c>
      <c r="S312" s="28">
        <f t="shared" si="5"/>
        <v>0</v>
      </c>
      <c r="T312">
        <f>Q312/'App MODELE'!$Q$4*1000</f>
        <v>0</v>
      </c>
    </row>
    <row r="313" spans="16:20" x14ac:dyDescent="0.2">
      <c r="P313" s="19">
        <v>42583</v>
      </c>
      <c r="Q313">
        <v>0</v>
      </c>
      <c r="R313" s="73">
        <v>31</v>
      </c>
      <c r="S313" s="28">
        <f t="shared" si="5"/>
        <v>0</v>
      </c>
      <c r="T313">
        <f>Q313/'App MODELE'!$Q$4*1000</f>
        <v>0</v>
      </c>
    </row>
    <row r="314" spans="16:20" x14ac:dyDescent="0.2">
      <c r="P314" s="19">
        <v>42614</v>
      </c>
      <c r="Q314">
        <v>0</v>
      </c>
      <c r="R314" s="73">
        <v>30</v>
      </c>
      <c r="S314" s="28">
        <f t="shared" si="5"/>
        <v>0</v>
      </c>
      <c r="T314">
        <f>Q314/'App MODELE'!$Q$4*1000</f>
        <v>0</v>
      </c>
    </row>
    <row r="315" spans="16:20" x14ac:dyDescent="0.2">
      <c r="P315" s="19">
        <v>42644</v>
      </c>
      <c r="Q315">
        <v>0</v>
      </c>
      <c r="R315" s="73">
        <v>31</v>
      </c>
      <c r="S315" s="28">
        <f t="shared" si="5"/>
        <v>0</v>
      </c>
      <c r="T315">
        <f>Q315/'App MODELE'!$Q$4*1000</f>
        <v>0</v>
      </c>
    </row>
    <row r="316" spans="16:20" x14ac:dyDescent="0.2">
      <c r="P316" s="19">
        <v>42675</v>
      </c>
      <c r="Q316">
        <v>0</v>
      </c>
      <c r="R316" s="73">
        <v>30</v>
      </c>
      <c r="S316" s="28">
        <f t="shared" si="5"/>
        <v>0</v>
      </c>
      <c r="T316">
        <f>Q316/'App MODELE'!$Q$4*1000</f>
        <v>0</v>
      </c>
    </row>
    <row r="317" spans="16:20" x14ac:dyDescent="0.2">
      <c r="P317" s="19">
        <v>42705</v>
      </c>
      <c r="Q317">
        <v>0</v>
      </c>
      <c r="R317" s="73">
        <v>31</v>
      </c>
      <c r="S317" s="28">
        <f t="shared" si="5"/>
        <v>0</v>
      </c>
      <c r="T317">
        <f>Q317/'App MODELE'!$Q$4*1000</f>
        <v>0</v>
      </c>
    </row>
    <row r="318" spans="16:20" x14ac:dyDescent="0.2">
      <c r="P318" s="19">
        <v>42736</v>
      </c>
      <c r="Q318">
        <v>0</v>
      </c>
      <c r="R318" s="73">
        <v>31</v>
      </c>
      <c r="S318" s="28">
        <f t="shared" si="5"/>
        <v>0</v>
      </c>
      <c r="T318">
        <f>Q318/'App MODELE'!$Q$4*1000</f>
        <v>0</v>
      </c>
    </row>
    <row r="319" spans="16:20" x14ac:dyDescent="0.2">
      <c r="P319" s="19">
        <v>42767</v>
      </c>
      <c r="Q319">
        <v>0</v>
      </c>
      <c r="R319" s="73">
        <v>28</v>
      </c>
      <c r="S319" s="28">
        <f t="shared" si="5"/>
        <v>0</v>
      </c>
      <c r="T319">
        <f>Q319/'App MODELE'!$Q$4*1000</f>
        <v>0</v>
      </c>
    </row>
    <row r="320" spans="16:20" x14ac:dyDescent="0.2">
      <c r="P320" s="19">
        <v>42795</v>
      </c>
      <c r="Q320">
        <v>0</v>
      </c>
      <c r="R320" s="73">
        <v>31</v>
      </c>
      <c r="S320" s="28">
        <f t="shared" si="5"/>
        <v>0</v>
      </c>
      <c r="T320">
        <f>Q320/'App MODELE'!$Q$4*1000</f>
        <v>0</v>
      </c>
    </row>
    <row r="321" spans="16:20" x14ac:dyDescent="0.2">
      <c r="P321" s="19">
        <v>42826</v>
      </c>
      <c r="Q321">
        <v>0</v>
      </c>
      <c r="R321" s="73">
        <v>30</v>
      </c>
      <c r="S321" s="28">
        <f t="shared" si="5"/>
        <v>0</v>
      </c>
      <c r="T321">
        <f>Q321/'App MODELE'!$Q$4*1000</f>
        <v>0</v>
      </c>
    </row>
    <row r="322" spans="16:20" x14ac:dyDescent="0.2">
      <c r="P322" s="19">
        <v>42856</v>
      </c>
      <c r="Q322">
        <v>0</v>
      </c>
      <c r="R322" s="73">
        <v>31</v>
      </c>
      <c r="S322" s="28">
        <f t="shared" si="5"/>
        <v>0</v>
      </c>
      <c r="T322">
        <f>Q322/'App MODELE'!$Q$4*1000</f>
        <v>0</v>
      </c>
    </row>
    <row r="323" spans="16:20" x14ac:dyDescent="0.2">
      <c r="P323" s="19">
        <v>42887</v>
      </c>
      <c r="Q323">
        <v>0</v>
      </c>
      <c r="R323" s="73">
        <v>30</v>
      </c>
      <c r="S323" s="28">
        <f t="shared" ref="S323:S386" si="6">Q323/R323/24/3600*1000000</f>
        <v>0</v>
      </c>
      <c r="T323">
        <f>Q323/'App MODELE'!$Q$4*1000</f>
        <v>0</v>
      </c>
    </row>
    <row r="324" spans="16:20" x14ac:dyDescent="0.2">
      <c r="P324" s="19">
        <v>42917</v>
      </c>
      <c r="Q324">
        <v>0</v>
      </c>
      <c r="R324" s="73">
        <v>31</v>
      </c>
      <c r="S324" s="28">
        <f t="shared" si="6"/>
        <v>0</v>
      </c>
      <c r="T324">
        <f>Q324/'App MODELE'!$Q$4*1000</f>
        <v>0</v>
      </c>
    </row>
    <row r="325" spans="16:20" x14ac:dyDescent="0.2">
      <c r="P325" s="19">
        <v>42948</v>
      </c>
      <c r="Q325">
        <v>0</v>
      </c>
      <c r="R325" s="73">
        <v>31</v>
      </c>
      <c r="S325" s="28">
        <f t="shared" si="6"/>
        <v>0</v>
      </c>
      <c r="T325">
        <f>Q325/'App MODELE'!$Q$4*1000</f>
        <v>0</v>
      </c>
    </row>
    <row r="326" spans="16:20" x14ac:dyDescent="0.2">
      <c r="P326" s="19">
        <v>42979</v>
      </c>
      <c r="Q326">
        <v>0</v>
      </c>
      <c r="R326" s="73">
        <v>30</v>
      </c>
      <c r="S326" s="28">
        <f t="shared" si="6"/>
        <v>0</v>
      </c>
      <c r="T326">
        <f>Q326/'App MODELE'!$Q$4*1000</f>
        <v>0</v>
      </c>
    </row>
    <row r="327" spans="16:20" x14ac:dyDescent="0.2">
      <c r="P327" s="19">
        <v>43009</v>
      </c>
      <c r="Q327">
        <v>0</v>
      </c>
      <c r="R327" s="73">
        <v>31</v>
      </c>
      <c r="S327" s="28">
        <f t="shared" si="6"/>
        <v>0</v>
      </c>
      <c r="T327">
        <f>Q327/'App MODELE'!$Q$4*1000</f>
        <v>0</v>
      </c>
    </row>
    <row r="328" spans="16:20" x14ac:dyDescent="0.2">
      <c r="P328" s="19">
        <v>43040</v>
      </c>
      <c r="Q328">
        <v>0</v>
      </c>
      <c r="R328" s="73">
        <v>30</v>
      </c>
      <c r="S328" s="28">
        <f t="shared" si="6"/>
        <v>0</v>
      </c>
      <c r="T328">
        <f>Q328/'App MODELE'!$Q$4*1000</f>
        <v>0</v>
      </c>
    </row>
    <row r="329" spans="16:20" x14ac:dyDescent="0.2">
      <c r="P329" s="19">
        <v>43070</v>
      </c>
      <c r="Q329">
        <v>0</v>
      </c>
      <c r="R329" s="73">
        <v>31</v>
      </c>
      <c r="S329" s="28">
        <f t="shared" si="6"/>
        <v>0</v>
      </c>
      <c r="T329">
        <f>Q329/'App MODELE'!$Q$4*1000</f>
        <v>0</v>
      </c>
    </row>
    <row r="330" spans="16:20" x14ac:dyDescent="0.2">
      <c r="P330" s="19">
        <v>43101</v>
      </c>
      <c r="Q330">
        <v>4.3200000000000004E-4</v>
      </c>
      <c r="R330" s="73">
        <v>31</v>
      </c>
      <c r="S330" s="28">
        <f t="shared" si="6"/>
        <v>1.6129032258064516E-4</v>
      </c>
      <c r="T330">
        <f>Q330/'App MODELE'!$Q$4*1000</f>
        <v>1.9028322248161038E-3</v>
      </c>
    </row>
    <row r="331" spans="16:20" x14ac:dyDescent="0.2">
      <c r="P331" s="19">
        <v>43132</v>
      </c>
      <c r="Q331">
        <v>0</v>
      </c>
      <c r="R331" s="73">
        <v>28</v>
      </c>
      <c r="S331" s="28">
        <f t="shared" si="6"/>
        <v>0</v>
      </c>
      <c r="T331">
        <f>Q331/'App MODELE'!$Q$4*1000</f>
        <v>0</v>
      </c>
    </row>
    <row r="332" spans="16:20" x14ac:dyDescent="0.2">
      <c r="P332" s="19">
        <v>43160</v>
      </c>
      <c r="Q332">
        <v>0</v>
      </c>
      <c r="R332" s="73">
        <v>31</v>
      </c>
      <c r="S332" s="28">
        <f t="shared" si="6"/>
        <v>0</v>
      </c>
      <c r="T332">
        <f>Q332/'App MODELE'!$Q$4*1000</f>
        <v>0</v>
      </c>
    </row>
    <row r="333" spans="16:20" x14ac:dyDescent="0.2">
      <c r="P333" s="19">
        <v>43191</v>
      </c>
      <c r="Q333">
        <v>0</v>
      </c>
      <c r="R333" s="73">
        <v>30</v>
      </c>
      <c r="S333" s="28">
        <f t="shared" si="6"/>
        <v>0</v>
      </c>
      <c r="T333">
        <f>Q333/'App MODELE'!$Q$4*1000</f>
        <v>0</v>
      </c>
    </row>
    <row r="334" spans="16:20" x14ac:dyDescent="0.2">
      <c r="P334" s="19">
        <v>43221</v>
      </c>
      <c r="Q334">
        <v>0</v>
      </c>
      <c r="R334" s="73">
        <v>31</v>
      </c>
      <c r="S334" s="28">
        <f t="shared" si="6"/>
        <v>0</v>
      </c>
      <c r="T334">
        <f>Q334/'App MODELE'!$Q$4*1000</f>
        <v>0</v>
      </c>
    </row>
    <row r="335" spans="16:20" x14ac:dyDescent="0.2">
      <c r="P335" s="19">
        <v>43252</v>
      </c>
      <c r="Q335">
        <v>0</v>
      </c>
      <c r="R335" s="73">
        <v>30</v>
      </c>
      <c r="S335" s="28">
        <f t="shared" si="6"/>
        <v>0</v>
      </c>
      <c r="T335">
        <f>Q335/'App MODELE'!$Q$4*1000</f>
        <v>0</v>
      </c>
    </row>
    <row r="336" spans="16:20" x14ac:dyDescent="0.2">
      <c r="P336" s="19">
        <v>43282</v>
      </c>
      <c r="Q336">
        <v>0</v>
      </c>
      <c r="R336" s="73">
        <v>31</v>
      </c>
      <c r="S336" s="28">
        <f t="shared" si="6"/>
        <v>0</v>
      </c>
      <c r="T336">
        <f>Q336/'App MODELE'!$Q$4*1000</f>
        <v>0</v>
      </c>
    </row>
    <row r="337" spans="16:20" x14ac:dyDescent="0.2">
      <c r="P337" s="19">
        <v>43313</v>
      </c>
      <c r="Q337">
        <v>0</v>
      </c>
      <c r="R337" s="73">
        <v>31</v>
      </c>
      <c r="S337" s="28">
        <f t="shared" si="6"/>
        <v>0</v>
      </c>
      <c r="T337">
        <f>Q337/'App MODELE'!$Q$4*1000</f>
        <v>0</v>
      </c>
    </row>
    <row r="338" spans="16:20" x14ac:dyDescent="0.2">
      <c r="P338" s="19">
        <v>43344</v>
      </c>
      <c r="Q338">
        <v>3.5164800000000003E-2</v>
      </c>
      <c r="R338" s="73">
        <v>30</v>
      </c>
      <c r="S338" s="28">
        <f t="shared" si="6"/>
        <v>1.3566666666666668E-2</v>
      </c>
      <c r="T338">
        <f>Q338/'App MODELE'!$Q$4*1000</f>
        <v>0.15489054310003086</v>
      </c>
    </row>
    <row r="339" spans="16:20" x14ac:dyDescent="0.2">
      <c r="P339" s="19">
        <v>43374</v>
      </c>
      <c r="Q339">
        <v>7.6636799999999977E-2</v>
      </c>
      <c r="R339" s="73">
        <v>31</v>
      </c>
      <c r="S339" s="28">
        <f t="shared" si="6"/>
        <v>2.8612903225806445E-2</v>
      </c>
      <c r="T339">
        <f>Q339/'App MODELE'!$Q$4*1000</f>
        <v>0.33756243668237668</v>
      </c>
    </row>
    <row r="340" spans="16:20" x14ac:dyDescent="0.2">
      <c r="P340" s="19">
        <v>43405</v>
      </c>
      <c r="Q340">
        <v>0</v>
      </c>
      <c r="R340" s="73">
        <v>30</v>
      </c>
      <c r="S340" s="28">
        <f t="shared" si="6"/>
        <v>0</v>
      </c>
      <c r="T340">
        <f>Q340/'App MODELE'!$Q$4*1000</f>
        <v>0</v>
      </c>
    </row>
    <row r="341" spans="16:20" x14ac:dyDescent="0.2">
      <c r="P341" s="19">
        <v>43435</v>
      </c>
      <c r="Q341">
        <v>0</v>
      </c>
      <c r="R341" s="73">
        <v>31</v>
      </c>
      <c r="S341" s="28">
        <f t="shared" si="6"/>
        <v>0</v>
      </c>
      <c r="T341">
        <f>Q341/'App MODELE'!$Q$4*1000</f>
        <v>0</v>
      </c>
    </row>
    <row r="342" spans="16:20" x14ac:dyDescent="0.2">
      <c r="P342" s="19">
        <v>43466</v>
      </c>
      <c r="Q342">
        <v>0</v>
      </c>
      <c r="R342" s="73">
        <v>31</v>
      </c>
      <c r="S342" s="28">
        <f t="shared" si="6"/>
        <v>0</v>
      </c>
      <c r="T342">
        <f>Q342/'App MODELE'!$Q$4*1000</f>
        <v>0</v>
      </c>
    </row>
    <row r="343" spans="16:20" x14ac:dyDescent="0.2">
      <c r="P343" s="19">
        <v>43497</v>
      </c>
      <c r="Q343">
        <v>0</v>
      </c>
      <c r="R343" s="73">
        <v>28</v>
      </c>
      <c r="S343" s="28">
        <f t="shared" si="6"/>
        <v>0</v>
      </c>
      <c r="T343">
        <f>Q343/'App MODELE'!$Q$4*1000</f>
        <v>0</v>
      </c>
    </row>
    <row r="344" spans="16:20" x14ac:dyDescent="0.2">
      <c r="P344" s="19">
        <v>43525</v>
      </c>
      <c r="Q344">
        <v>0</v>
      </c>
      <c r="R344" s="73">
        <v>31</v>
      </c>
      <c r="S344" s="28">
        <f t="shared" si="6"/>
        <v>0</v>
      </c>
      <c r="T344">
        <f>Q344/'App MODELE'!$Q$4*1000</f>
        <v>0</v>
      </c>
    </row>
    <row r="345" spans="16:20" x14ac:dyDescent="0.2">
      <c r="P345" s="19">
        <v>43556</v>
      </c>
      <c r="Q345">
        <v>0</v>
      </c>
      <c r="R345" s="73">
        <v>30</v>
      </c>
      <c r="S345" s="28">
        <f t="shared" si="6"/>
        <v>0</v>
      </c>
      <c r="T345">
        <f>Q345/'App MODELE'!$Q$4*1000</f>
        <v>0</v>
      </c>
    </row>
    <row r="346" spans="16:20" x14ac:dyDescent="0.2">
      <c r="P346" s="19">
        <v>43586</v>
      </c>
      <c r="Q346">
        <v>0</v>
      </c>
      <c r="R346" s="73">
        <v>31</v>
      </c>
      <c r="S346" s="28">
        <f t="shared" si="6"/>
        <v>0</v>
      </c>
      <c r="T346">
        <f>Q346/'App MODELE'!$Q$4*1000</f>
        <v>0</v>
      </c>
    </row>
    <row r="347" spans="16:20" x14ac:dyDescent="0.2">
      <c r="P347" s="19">
        <v>43617</v>
      </c>
      <c r="Q347">
        <v>0</v>
      </c>
      <c r="R347" s="73">
        <v>30</v>
      </c>
      <c r="S347" s="28">
        <f t="shared" si="6"/>
        <v>0</v>
      </c>
      <c r="T347">
        <f>Q347/'App MODELE'!$Q$4*1000</f>
        <v>0</v>
      </c>
    </row>
    <row r="348" spans="16:20" x14ac:dyDescent="0.2">
      <c r="P348" s="19">
        <v>43647</v>
      </c>
      <c r="Q348">
        <v>0</v>
      </c>
      <c r="R348" s="73">
        <v>31</v>
      </c>
      <c r="S348" s="28">
        <f t="shared" si="6"/>
        <v>0</v>
      </c>
      <c r="T348">
        <f>Q348/'App MODELE'!$Q$4*1000</f>
        <v>0</v>
      </c>
    </row>
    <row r="349" spans="16:20" x14ac:dyDescent="0.2">
      <c r="P349" s="19">
        <v>43678</v>
      </c>
      <c r="Q349">
        <v>0</v>
      </c>
      <c r="R349" s="73">
        <v>31</v>
      </c>
      <c r="S349" s="28">
        <f t="shared" si="6"/>
        <v>0</v>
      </c>
      <c r="T349">
        <f>Q349/'App MODELE'!$Q$4*1000</f>
        <v>0</v>
      </c>
    </row>
    <row r="350" spans="16:20" x14ac:dyDescent="0.2">
      <c r="P350" s="19">
        <v>43709</v>
      </c>
      <c r="Q350">
        <v>0</v>
      </c>
      <c r="R350" s="73">
        <v>30</v>
      </c>
      <c r="S350" s="28">
        <f t="shared" si="6"/>
        <v>0</v>
      </c>
      <c r="T350">
        <f>Q350/'App MODELE'!$Q$4*1000</f>
        <v>0</v>
      </c>
    </row>
    <row r="351" spans="16:20" x14ac:dyDescent="0.2">
      <c r="P351" s="19">
        <v>43739</v>
      </c>
      <c r="Q351">
        <v>0</v>
      </c>
      <c r="R351" s="73">
        <v>31</v>
      </c>
      <c r="S351" s="28">
        <f t="shared" si="6"/>
        <v>0</v>
      </c>
      <c r="T351">
        <f>Q351/'App MODELE'!$Q$4*1000</f>
        <v>0</v>
      </c>
    </row>
    <row r="352" spans="16:20" x14ac:dyDescent="0.2">
      <c r="P352" s="19">
        <v>43770</v>
      </c>
      <c r="Q352">
        <v>0</v>
      </c>
      <c r="R352" s="73">
        <v>30</v>
      </c>
      <c r="S352" s="28">
        <f t="shared" si="6"/>
        <v>0</v>
      </c>
      <c r="T352">
        <f>Q352/'App MODELE'!$Q$4*1000</f>
        <v>0</v>
      </c>
    </row>
    <row r="353" spans="16:20" x14ac:dyDescent="0.2">
      <c r="P353" s="19">
        <v>43800</v>
      </c>
      <c r="Q353">
        <v>0</v>
      </c>
      <c r="R353" s="73">
        <v>31</v>
      </c>
      <c r="S353" s="28">
        <f t="shared" si="6"/>
        <v>0</v>
      </c>
      <c r="T353">
        <f>Q353/'App MODELE'!$Q$4*1000</f>
        <v>0</v>
      </c>
    </row>
    <row r="354" spans="16:20" x14ac:dyDescent="0.2">
      <c r="P354" s="19">
        <v>43831</v>
      </c>
      <c r="Q354">
        <v>0</v>
      </c>
      <c r="R354" s="73">
        <v>31</v>
      </c>
      <c r="S354" s="28">
        <f t="shared" si="6"/>
        <v>0</v>
      </c>
      <c r="T354">
        <f>Q354/'App MODELE'!$Q$4*1000</f>
        <v>0</v>
      </c>
    </row>
    <row r="355" spans="16:20" x14ac:dyDescent="0.2">
      <c r="P355" s="19">
        <v>43862</v>
      </c>
      <c r="Q355">
        <v>0</v>
      </c>
      <c r="R355" s="73">
        <v>29</v>
      </c>
      <c r="S355" s="28">
        <f t="shared" si="6"/>
        <v>0</v>
      </c>
      <c r="T355">
        <f>Q355/'App MODELE'!$Q$4*1000</f>
        <v>0</v>
      </c>
    </row>
    <row r="356" spans="16:20" x14ac:dyDescent="0.2">
      <c r="P356" s="19">
        <v>43891</v>
      </c>
      <c r="Q356">
        <v>0</v>
      </c>
      <c r="R356" s="73">
        <v>31</v>
      </c>
      <c r="S356" s="28">
        <f t="shared" si="6"/>
        <v>0</v>
      </c>
      <c r="T356">
        <f>Q356/'App MODELE'!$Q$4*1000</f>
        <v>0</v>
      </c>
    </row>
    <row r="357" spans="16:20" x14ac:dyDescent="0.2">
      <c r="P357" s="19">
        <v>43922</v>
      </c>
      <c r="Q357">
        <v>0</v>
      </c>
      <c r="R357" s="73">
        <v>30</v>
      </c>
      <c r="S357" s="28">
        <f t="shared" si="6"/>
        <v>0</v>
      </c>
      <c r="T357">
        <f>Q357/'App MODELE'!$Q$4*1000</f>
        <v>0</v>
      </c>
    </row>
    <row r="358" spans="16:20" x14ac:dyDescent="0.2">
      <c r="P358" s="19">
        <v>43952</v>
      </c>
      <c r="Q358">
        <v>2.8771200000000004E-2</v>
      </c>
      <c r="R358" s="73">
        <v>31</v>
      </c>
      <c r="S358" s="28">
        <f t="shared" si="6"/>
        <v>1.0741935483870969E-2</v>
      </c>
      <c r="T358">
        <f>Q358/'App MODELE'!$Q$4*1000</f>
        <v>0.12672862617275252</v>
      </c>
    </row>
    <row r="359" spans="16:20" x14ac:dyDescent="0.2">
      <c r="P359" s="19">
        <v>43983</v>
      </c>
      <c r="Q359">
        <v>0</v>
      </c>
      <c r="R359" s="73">
        <v>30</v>
      </c>
      <c r="S359" s="28">
        <f t="shared" si="6"/>
        <v>0</v>
      </c>
      <c r="T359">
        <f>Q359/'App MODELE'!$Q$4*1000</f>
        <v>0</v>
      </c>
    </row>
    <row r="360" spans="16:20" x14ac:dyDescent="0.2">
      <c r="P360" s="19">
        <v>44013</v>
      </c>
      <c r="Q360">
        <v>0</v>
      </c>
      <c r="R360" s="73">
        <v>31</v>
      </c>
      <c r="S360" s="28">
        <f t="shared" si="6"/>
        <v>0</v>
      </c>
      <c r="T360">
        <f>Q360/'App MODELE'!$Q$4*1000</f>
        <v>0</v>
      </c>
    </row>
    <row r="361" spans="16:20" x14ac:dyDescent="0.2">
      <c r="P361" s="19">
        <v>44044</v>
      </c>
      <c r="Q361">
        <v>0</v>
      </c>
      <c r="R361" s="73">
        <v>31</v>
      </c>
      <c r="S361" s="28">
        <f t="shared" si="6"/>
        <v>0</v>
      </c>
      <c r="T361">
        <f>Q361/'App MODELE'!$Q$4*1000</f>
        <v>0</v>
      </c>
    </row>
    <row r="362" spans="16:20" x14ac:dyDescent="0.2">
      <c r="P362" s="19">
        <v>44075</v>
      </c>
      <c r="Q362">
        <v>0</v>
      </c>
      <c r="R362" s="73">
        <v>30</v>
      </c>
      <c r="S362" s="28">
        <f t="shared" si="6"/>
        <v>0</v>
      </c>
      <c r="T362">
        <f>Q362/'App MODELE'!$Q$4*1000</f>
        <v>0</v>
      </c>
    </row>
    <row r="363" spans="16:20" x14ac:dyDescent="0.2">
      <c r="P363" s="19">
        <v>44105</v>
      </c>
      <c r="Q363">
        <v>0</v>
      </c>
      <c r="R363" s="73">
        <v>31</v>
      </c>
      <c r="S363" s="28">
        <f t="shared" si="6"/>
        <v>0</v>
      </c>
      <c r="T363">
        <f>Q363/'App MODELE'!$Q$4*1000</f>
        <v>0</v>
      </c>
    </row>
    <row r="364" spans="16:20" x14ac:dyDescent="0.2">
      <c r="P364" s="19">
        <v>44136</v>
      </c>
      <c r="Q364">
        <v>0</v>
      </c>
      <c r="R364" s="73">
        <v>30</v>
      </c>
      <c r="S364" s="28">
        <f t="shared" si="6"/>
        <v>0</v>
      </c>
      <c r="T364">
        <f>Q364/'App MODELE'!$Q$4*1000</f>
        <v>0</v>
      </c>
    </row>
    <row r="365" spans="16:20" x14ac:dyDescent="0.2">
      <c r="P365" s="19">
        <v>44166</v>
      </c>
      <c r="Q365">
        <v>0</v>
      </c>
      <c r="R365" s="73">
        <v>31</v>
      </c>
      <c r="S365" s="28">
        <f t="shared" si="6"/>
        <v>0</v>
      </c>
      <c r="T365">
        <f>Q365/'App MODELE'!$Q$4*1000</f>
        <v>0</v>
      </c>
    </row>
    <row r="366" spans="16:20" x14ac:dyDescent="0.2">
      <c r="P366" s="19">
        <v>44197</v>
      </c>
      <c r="Q366">
        <v>2.6092799999999999E-2</v>
      </c>
      <c r="R366" s="73">
        <v>31</v>
      </c>
      <c r="S366" s="28">
        <f t="shared" si="6"/>
        <v>9.7419354838709678E-3</v>
      </c>
      <c r="T366">
        <f>Q366/'App MODELE'!$Q$4*1000</f>
        <v>0.11493106637889267</v>
      </c>
    </row>
    <row r="367" spans="16:20" x14ac:dyDescent="0.2">
      <c r="P367" s="19">
        <v>44228</v>
      </c>
      <c r="Q367">
        <v>7.7759999999999993E-4</v>
      </c>
      <c r="R367" s="73">
        <v>28</v>
      </c>
      <c r="S367" s="28">
        <f t="shared" si="6"/>
        <v>3.2142857142857141E-4</v>
      </c>
      <c r="T367">
        <f>Q367/'App MODELE'!$Q$4*1000</f>
        <v>3.4250980046689862E-3</v>
      </c>
    </row>
    <row r="368" spans="16:20" x14ac:dyDescent="0.2">
      <c r="P368" s="19">
        <v>44256</v>
      </c>
      <c r="Q368">
        <v>8.6400000000000008E-4</v>
      </c>
      <c r="R368" s="73">
        <v>31</v>
      </c>
      <c r="S368" s="28">
        <f t="shared" si="6"/>
        <v>3.2258064516129032E-4</v>
      </c>
      <c r="T368">
        <f>Q368/'App MODELE'!$Q$4*1000</f>
        <v>3.8056644496322076E-3</v>
      </c>
    </row>
    <row r="369" spans="16:20" x14ac:dyDescent="0.2">
      <c r="P369" s="19">
        <v>44287</v>
      </c>
      <c r="Q369">
        <v>0</v>
      </c>
      <c r="R369" s="73">
        <v>30</v>
      </c>
      <c r="S369" s="28">
        <f t="shared" si="6"/>
        <v>0</v>
      </c>
      <c r="T369">
        <f>Q369/'App MODELE'!$Q$4*1000</f>
        <v>0</v>
      </c>
    </row>
    <row r="370" spans="16:20" x14ac:dyDescent="0.2">
      <c r="P370" s="19">
        <v>44317</v>
      </c>
      <c r="Q370">
        <v>0</v>
      </c>
      <c r="R370" s="73">
        <v>31</v>
      </c>
      <c r="S370" s="28">
        <f t="shared" si="6"/>
        <v>0</v>
      </c>
      <c r="T370">
        <f>Q370/'App MODELE'!$Q$4*1000</f>
        <v>0</v>
      </c>
    </row>
    <row r="371" spans="16:20" x14ac:dyDescent="0.2">
      <c r="P371" s="19">
        <v>44348</v>
      </c>
      <c r="Q371">
        <v>0</v>
      </c>
      <c r="R371" s="73">
        <v>30</v>
      </c>
      <c r="S371" s="28">
        <f t="shared" si="6"/>
        <v>0</v>
      </c>
      <c r="T371">
        <f>Q371/'App MODELE'!$Q$4*1000</f>
        <v>0</v>
      </c>
    </row>
    <row r="372" spans="16:20" x14ac:dyDescent="0.2">
      <c r="P372" s="19">
        <v>44378</v>
      </c>
      <c r="Q372">
        <v>0</v>
      </c>
      <c r="R372" s="73">
        <v>31</v>
      </c>
      <c r="S372" s="28">
        <f t="shared" si="6"/>
        <v>0</v>
      </c>
      <c r="T372">
        <f>Q372/'App MODELE'!$Q$4*1000</f>
        <v>0</v>
      </c>
    </row>
    <row r="373" spans="16:20" x14ac:dyDescent="0.2">
      <c r="P373" s="19">
        <v>44409</v>
      </c>
      <c r="Q373">
        <v>0</v>
      </c>
      <c r="R373" s="73">
        <v>31</v>
      </c>
      <c r="S373" s="28">
        <f t="shared" si="6"/>
        <v>0</v>
      </c>
      <c r="T373">
        <f>Q373/'App MODELE'!$Q$4*1000</f>
        <v>0</v>
      </c>
    </row>
    <row r="374" spans="16:20" x14ac:dyDescent="0.2">
      <c r="P374" s="19">
        <v>44440</v>
      </c>
      <c r="Q374">
        <v>0</v>
      </c>
      <c r="R374" s="73">
        <v>30</v>
      </c>
      <c r="S374" s="28">
        <f t="shared" si="6"/>
        <v>0</v>
      </c>
      <c r="T374">
        <f>Q374/'App MODELE'!$Q$4*1000</f>
        <v>0</v>
      </c>
    </row>
    <row r="375" spans="16:20" x14ac:dyDescent="0.2">
      <c r="P375" s="19">
        <v>44470</v>
      </c>
      <c r="Q375">
        <v>0</v>
      </c>
      <c r="R375" s="73">
        <v>31</v>
      </c>
      <c r="S375" s="28">
        <f t="shared" si="6"/>
        <v>0</v>
      </c>
      <c r="T375">
        <f>Q375/'App MODELE'!$Q$4*1000</f>
        <v>0</v>
      </c>
    </row>
    <row r="376" spans="16:20" x14ac:dyDescent="0.2">
      <c r="P376" s="19">
        <v>44501</v>
      </c>
      <c r="Q376">
        <v>0</v>
      </c>
      <c r="R376" s="73">
        <v>30</v>
      </c>
      <c r="S376" s="28">
        <f t="shared" si="6"/>
        <v>0</v>
      </c>
      <c r="T376">
        <f>Q376/'App MODELE'!$Q$4*1000</f>
        <v>0</v>
      </c>
    </row>
    <row r="377" spans="16:20" x14ac:dyDescent="0.2">
      <c r="P377" s="19">
        <v>44531</v>
      </c>
      <c r="Q377">
        <v>0</v>
      </c>
      <c r="R377" s="73">
        <v>31</v>
      </c>
      <c r="S377" s="28">
        <f t="shared" si="6"/>
        <v>0</v>
      </c>
      <c r="T377">
        <f>Q377/'App MODELE'!$Q$4*1000</f>
        <v>0</v>
      </c>
    </row>
    <row r="378" spans="16:20" x14ac:dyDescent="0.2">
      <c r="P378" s="19">
        <v>44562</v>
      </c>
      <c r="Q378">
        <v>0</v>
      </c>
      <c r="R378" s="73">
        <v>31</v>
      </c>
      <c r="S378" s="28">
        <f t="shared" si="6"/>
        <v>0</v>
      </c>
      <c r="T378">
        <f>Q378/'App MODELE'!$Q$4*1000</f>
        <v>0</v>
      </c>
    </row>
    <row r="379" spans="16:20" x14ac:dyDescent="0.2">
      <c r="P379" s="19">
        <v>44593</v>
      </c>
      <c r="Q379">
        <v>0</v>
      </c>
      <c r="R379" s="73">
        <v>28</v>
      </c>
      <c r="S379" s="28">
        <f t="shared" si="6"/>
        <v>0</v>
      </c>
      <c r="T379">
        <f>Q379/'App MODELE'!$Q$4*1000</f>
        <v>0</v>
      </c>
    </row>
    <row r="380" spans="16:20" x14ac:dyDescent="0.2">
      <c r="P380" s="19">
        <v>44621</v>
      </c>
      <c r="Q380">
        <v>1.6248384000000001E-3</v>
      </c>
      <c r="R380" s="73">
        <v>31</v>
      </c>
      <c r="S380" s="28">
        <f t="shared" si="6"/>
        <v>6.0664516129032252E-4</v>
      </c>
      <c r="T380">
        <f>Q380/'App MODELE'!$Q$4*1000</f>
        <v>7.1569325639783297E-3</v>
      </c>
    </row>
    <row r="381" spans="16:20" x14ac:dyDescent="0.2">
      <c r="P381" s="19">
        <v>44652</v>
      </c>
      <c r="Q381">
        <v>0</v>
      </c>
      <c r="R381" s="73">
        <v>30</v>
      </c>
      <c r="S381" s="28">
        <f t="shared" si="6"/>
        <v>0</v>
      </c>
      <c r="T381">
        <f>Q381/'App MODELE'!$Q$4*1000</f>
        <v>0</v>
      </c>
    </row>
    <row r="382" spans="16:20" x14ac:dyDescent="0.2">
      <c r="P382" s="19">
        <v>44682</v>
      </c>
      <c r="Q382">
        <v>0</v>
      </c>
      <c r="R382" s="73">
        <v>31</v>
      </c>
      <c r="S382" s="28">
        <f t="shared" si="6"/>
        <v>0</v>
      </c>
      <c r="T382">
        <f>Q382/'App MODELE'!$Q$4*1000</f>
        <v>0</v>
      </c>
    </row>
    <row r="383" spans="16:20" x14ac:dyDescent="0.2">
      <c r="P383" s="19">
        <v>44713</v>
      </c>
      <c r="Q383">
        <v>0</v>
      </c>
      <c r="R383" s="73">
        <v>30</v>
      </c>
      <c r="S383" s="28">
        <f t="shared" si="6"/>
        <v>0</v>
      </c>
      <c r="T383">
        <f>Q383/'App MODELE'!$Q$4*1000</f>
        <v>0</v>
      </c>
    </row>
    <row r="384" spans="16:20" x14ac:dyDescent="0.2">
      <c r="P384" s="19">
        <v>44743</v>
      </c>
      <c r="Q384">
        <v>0</v>
      </c>
      <c r="R384" s="73">
        <v>31</v>
      </c>
      <c r="S384" s="28">
        <f t="shared" si="6"/>
        <v>0</v>
      </c>
      <c r="T384">
        <f>Q384/'App MODELE'!$Q$4*1000</f>
        <v>0</v>
      </c>
    </row>
    <row r="385" spans="16:20" x14ac:dyDescent="0.2">
      <c r="P385" s="19">
        <v>44774</v>
      </c>
      <c r="Q385">
        <v>0</v>
      </c>
      <c r="R385" s="73">
        <v>31</v>
      </c>
      <c r="S385" s="28">
        <f t="shared" si="6"/>
        <v>0</v>
      </c>
      <c r="T385">
        <f>Q385/'App MODELE'!$Q$4*1000</f>
        <v>0</v>
      </c>
    </row>
    <row r="386" spans="16:20" x14ac:dyDescent="0.2">
      <c r="P386" s="19">
        <v>44805</v>
      </c>
      <c r="Q386">
        <v>0</v>
      </c>
      <c r="R386" s="73">
        <v>30</v>
      </c>
      <c r="S386" s="28">
        <f t="shared" si="6"/>
        <v>0</v>
      </c>
      <c r="T386">
        <f>Q386/'App MODELE'!$Q$4*1000</f>
        <v>0</v>
      </c>
    </row>
    <row r="387" spans="16:20" x14ac:dyDescent="0.2">
      <c r="P387" s="19">
        <v>44835</v>
      </c>
      <c r="Q387">
        <v>0</v>
      </c>
      <c r="R387" s="73">
        <v>31</v>
      </c>
      <c r="S387" s="28">
        <f t="shared" ref="S387:S397" si="7">Q387/R387/24/3600*1000000</f>
        <v>0</v>
      </c>
      <c r="T387">
        <f>Q387/'App MODELE'!$Q$4*1000</f>
        <v>0</v>
      </c>
    </row>
    <row r="388" spans="16:20" x14ac:dyDescent="0.2">
      <c r="P388" s="19">
        <v>44866</v>
      </c>
      <c r="Q388">
        <v>0</v>
      </c>
      <c r="R388" s="73">
        <v>30</v>
      </c>
      <c r="S388" s="28">
        <f t="shared" si="7"/>
        <v>0</v>
      </c>
      <c r="T388">
        <f>Q388/'App MODELE'!$Q$4*1000</f>
        <v>0</v>
      </c>
    </row>
    <row r="389" spans="16:20" x14ac:dyDescent="0.2">
      <c r="P389" s="19">
        <v>44896</v>
      </c>
      <c r="Q389">
        <v>3.2531500800000002E-2</v>
      </c>
      <c r="R389" s="73">
        <v>31</v>
      </c>
      <c r="S389" s="28">
        <f t="shared" si="7"/>
        <v>1.2145870967741935E-2</v>
      </c>
      <c r="T389">
        <f>Q389/'App MODELE'!$Q$4*1000</f>
        <v>0.14329163899044181</v>
      </c>
    </row>
    <row r="390" spans="16:20" x14ac:dyDescent="0.2">
      <c r="P390" s="19">
        <v>44927</v>
      </c>
      <c r="Q390">
        <v>0</v>
      </c>
      <c r="R390" s="73">
        <v>31</v>
      </c>
      <c r="S390" s="28">
        <f t="shared" si="7"/>
        <v>0</v>
      </c>
      <c r="T390">
        <f>Q390/'App MODELE'!$Q$4*1000</f>
        <v>0</v>
      </c>
    </row>
    <row r="391" spans="16:20" x14ac:dyDescent="0.2">
      <c r="P391" s="19">
        <v>44958</v>
      </c>
      <c r="Q391">
        <v>7.4710079999999995E-4</v>
      </c>
      <c r="R391" s="73">
        <v>28</v>
      </c>
      <c r="S391" s="28">
        <f t="shared" si="7"/>
        <v>3.0882142857142854E-4</v>
      </c>
      <c r="T391">
        <f>Q391/'App MODELE'!$Q$4*1000</f>
        <v>3.2907580495969693E-3</v>
      </c>
    </row>
    <row r="392" spans="16:20" x14ac:dyDescent="0.2">
      <c r="P392" s="19">
        <v>44986</v>
      </c>
      <c r="Q392">
        <v>0</v>
      </c>
      <c r="R392" s="73">
        <v>31</v>
      </c>
      <c r="S392" s="28">
        <f t="shared" si="7"/>
        <v>0</v>
      </c>
      <c r="T392">
        <f>Q392/'App MODELE'!$Q$4*1000</f>
        <v>0</v>
      </c>
    </row>
    <row r="393" spans="16:20" x14ac:dyDescent="0.2">
      <c r="P393" s="19">
        <v>45017</v>
      </c>
      <c r="Q393">
        <v>0</v>
      </c>
      <c r="R393" s="73">
        <v>30</v>
      </c>
      <c r="S393" s="28">
        <f t="shared" si="7"/>
        <v>0</v>
      </c>
      <c r="T393">
        <f>Q393/'App MODELE'!$Q$4*1000</f>
        <v>0</v>
      </c>
    </row>
    <row r="394" spans="16:20" x14ac:dyDescent="0.2">
      <c r="P394" s="19">
        <v>45047</v>
      </c>
      <c r="Q394">
        <v>0</v>
      </c>
      <c r="R394" s="73">
        <v>31</v>
      </c>
      <c r="S394" s="28">
        <f t="shared" si="7"/>
        <v>0</v>
      </c>
      <c r="T394">
        <f>Q394/'App MODELE'!$Q$4*1000</f>
        <v>0</v>
      </c>
    </row>
    <row r="395" spans="16:20" x14ac:dyDescent="0.2">
      <c r="P395" s="19">
        <v>45078</v>
      </c>
      <c r="Q395">
        <v>0</v>
      </c>
      <c r="R395" s="73">
        <v>30</v>
      </c>
      <c r="S395" s="28">
        <f t="shared" si="7"/>
        <v>0</v>
      </c>
      <c r="T395">
        <f>Q395/'App MODELE'!$Q$4*1000</f>
        <v>0</v>
      </c>
    </row>
    <row r="396" spans="16:20" x14ac:dyDescent="0.2">
      <c r="P396" s="19">
        <v>45108</v>
      </c>
      <c r="Q396">
        <v>0</v>
      </c>
      <c r="R396" s="73">
        <v>31</v>
      </c>
      <c r="S396" s="28">
        <f t="shared" si="7"/>
        <v>0</v>
      </c>
      <c r="T396">
        <f>Q396/'App MODELE'!$Q$4*1000</f>
        <v>0</v>
      </c>
    </row>
    <row r="397" spans="16:20" x14ac:dyDescent="0.2">
      <c r="P397" s="19">
        <v>45139</v>
      </c>
      <c r="Q397">
        <v>0</v>
      </c>
      <c r="R397" s="73">
        <v>31</v>
      </c>
      <c r="S397" s="28">
        <f t="shared" si="7"/>
        <v>0</v>
      </c>
      <c r="T397">
        <f>Q397/'App MODELE'!$Q$4*1000</f>
        <v>0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85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G29" sqref="G29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8" t="s">
        <v>116</v>
      </c>
      <c r="E1" s="88"/>
      <c r="F1" s="88"/>
      <c r="G1" s="88"/>
    </row>
    <row r="2" spans="1:17" x14ac:dyDescent="0.2">
      <c r="C2" s="27"/>
      <c r="D2" s="41" t="s">
        <v>46</v>
      </c>
      <c r="E2" s="41" t="s">
        <v>47</v>
      </c>
      <c r="F2" s="41" t="s">
        <v>48</v>
      </c>
      <c r="G2" s="41" t="s">
        <v>49</v>
      </c>
      <c r="H2" s="41" t="s">
        <v>50</v>
      </c>
      <c r="I2" s="41" t="s">
        <v>51</v>
      </c>
      <c r="J2" s="41" t="s">
        <v>52</v>
      </c>
      <c r="K2" s="41" t="s">
        <v>53</v>
      </c>
      <c r="L2" s="41" t="s">
        <v>54</v>
      </c>
      <c r="M2" s="41" t="s">
        <v>55</v>
      </c>
      <c r="N2" s="41" t="s">
        <v>56</v>
      </c>
      <c r="O2" s="41" t="s">
        <v>57</v>
      </c>
      <c r="P2" s="41" t="s">
        <v>58</v>
      </c>
    </row>
    <row r="3" spans="1:17" x14ac:dyDescent="0.2">
      <c r="A3">
        <v>1939</v>
      </c>
      <c r="B3" t="s">
        <v>59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134</v>
      </c>
    </row>
    <row r="4" spans="1:17" ht="13.5" x14ac:dyDescent="0.25">
      <c r="A4">
        <v>1940</v>
      </c>
      <c r="B4" t="s">
        <v>59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87">
        <v>227.03</v>
      </c>
    </row>
    <row r="5" spans="1:17" x14ac:dyDescent="0.2">
      <c r="A5">
        <v>1941</v>
      </c>
      <c r="B5" t="s">
        <v>59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59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59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59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59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59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59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59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59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59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59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59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59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59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59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59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59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59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59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59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59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59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59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59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59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59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59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59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59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59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59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59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59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59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59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59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59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59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59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59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59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59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59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59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59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59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59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59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59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59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</v>
      </c>
      <c r="F54" s="52">
        <f>VLOOKUP(DATE!D53,'MODEL - pluie - débit'!$A$6:$O$761,15,FALSE)*$Q$4/1000</f>
        <v>0</v>
      </c>
      <c r="G54" s="52">
        <f>VLOOKUP(DATE!E53,'MODEL - pluie - débit'!$A$6:$O$761,15,FALSE)*$Q$4/1000</f>
        <v>0.13185414707816642</v>
      </c>
      <c r="H54" s="52">
        <f>VLOOKUP(DATE!F53,'MODEL - pluie - débit'!$A$6:$O$761,15,FALSE)*$Q$4/1000</f>
        <v>0</v>
      </c>
      <c r="I54" s="52">
        <f>VLOOKUP(DATE!G53,'MODEL - pluie - débit'!$A$6:$O$761,15,FALSE)*$Q$4/1000</f>
        <v>0.51002952806897905</v>
      </c>
      <c r="J54" s="52">
        <f>VLOOKUP(DATE!H53,'MODEL - pluie - débit'!$A$6:$O$761,15,FALSE)*$Q$4/1000</f>
        <v>1.0678454471012662</v>
      </c>
      <c r="K54" s="52">
        <f>VLOOKUP(DATE!I53,'MODEL - pluie - débit'!$A$6:$O$761,15,FALSE)*$Q$4/1000</f>
        <v>0.45456883647149993</v>
      </c>
      <c r="L54" s="52">
        <f>VLOOKUP(DATE!J53,'MODEL - pluie - débit'!$A$6:$O$761,15,FALSE)*$Q$4/1000</f>
        <v>0.22123894336163408</v>
      </c>
      <c r="M54" s="52">
        <f>VLOOKUP(DATE!K53,'MODEL - pluie - débit'!$A$6:$O$761,15,FALSE)*$Q$4/1000</f>
        <v>0.11564657595942907</v>
      </c>
      <c r="N54" s="52">
        <f>VLOOKUP(DATE!L53,'MODEL - pluie - débit'!$A$6:$O$761,15,FALSE)*$Q$4/1000</f>
        <v>6.0451068550254429E-2</v>
      </c>
      <c r="O54" s="52">
        <f>VLOOKUP(DATE!M53,'MODEL - pluie - débit'!$A$6:$O$761,15,FALSE)*$Q$4/1000</f>
        <v>3.1599134332775801E-2</v>
      </c>
      <c r="P54" s="36">
        <f t="shared" ref="P54:P66" si="0">SUM(D54:O54)</f>
        <v>2.5932336809240053</v>
      </c>
    </row>
    <row r="55" spans="1:16" x14ac:dyDescent="0.2">
      <c r="A55">
        <v>1991</v>
      </c>
      <c r="B55" t="s">
        <v>59</v>
      </c>
      <c r="C55" s="27">
        <v>92</v>
      </c>
      <c r="D55" s="52">
        <f>VLOOKUP(DATE!B54,'MODEL - pluie - débit'!$A$6:$O$761,15,FALSE)*$Q$4/1000</f>
        <v>1.65175788373489E-2</v>
      </c>
      <c r="E55" s="52">
        <f>VLOOKUP(DATE!C54,'MODEL - pluie - débit'!$A$6:$O$761,15,FALSE)*$Q$4/1000</f>
        <v>0.10157531536026507</v>
      </c>
      <c r="F55" s="52">
        <f>VLOOKUP(DATE!D54,'MODEL - pluie - débit'!$A$6:$O$761,15,FALSE)*$Q$4/1000</f>
        <v>4.5132438051318433E-3</v>
      </c>
      <c r="G55" s="52">
        <f>VLOOKUP(DATE!E54,'MODEL - pluie - débit'!$A$6:$O$761,15,FALSE)*$Q$4/1000</f>
        <v>2.3591741336444756E-3</v>
      </c>
      <c r="H55" s="52">
        <f>VLOOKUP(DATE!F54,'MODEL - pluie - débit'!$A$6:$O$761,15,FALSE)*$Q$4/1000</f>
        <v>1.2331934265391576E-3</v>
      </c>
      <c r="I55" s="52">
        <f>VLOOKUP(DATE!G54,'MODEL - pluie - débit'!$A$6:$O$761,15,FALSE)*$Q$4/1000</f>
        <v>2.3796801042381754E-2</v>
      </c>
      <c r="J55" s="52">
        <f>VLOOKUP(DATE!H54,'MODEL - pluie - débit'!$A$6:$O$761,15,FALSE)*$Q$4/1000</f>
        <v>5.2049513398924038E-2</v>
      </c>
      <c r="K55" s="52">
        <f>VLOOKUP(DATE!I54,'MODEL - pluie - débit'!$A$6:$O$761,15,FALSE)*$Q$4/1000</f>
        <v>0.11259651373218078</v>
      </c>
      <c r="L55" s="52">
        <f>VLOOKUP(DATE!J54,'MODEL - pluie - débit'!$A$6:$O$761,15,FALSE)*$Q$4/1000</f>
        <v>3.9467026267506616E-3</v>
      </c>
      <c r="M55" s="52">
        <f>VLOOKUP(DATE!K54,'MODEL - pluie - débit'!$A$6:$O$761,15,FALSE)*$Q$4/1000</f>
        <v>4.8126825603636664E-5</v>
      </c>
      <c r="N55" s="52">
        <f>VLOOKUP(DATE!L54,'MODEL - pluie - débit'!$A$6:$O$761,15,FALSE)*$Q$4/1000</f>
        <v>2.5156975116083177E-5</v>
      </c>
      <c r="O55" s="52">
        <f>VLOOKUP(DATE!M54,'MODEL - pluie - débit'!$A$6:$O$761,15,FALSE)*$Q$4/1000</f>
        <v>1.3150117196663921E-5</v>
      </c>
      <c r="P55" s="36">
        <f t="shared" si="0"/>
        <v>0.31867447028108303</v>
      </c>
    </row>
    <row r="56" spans="1:16" x14ac:dyDescent="0.2">
      <c r="A56">
        <v>1992</v>
      </c>
      <c r="B56" t="s">
        <v>59</v>
      </c>
      <c r="C56" s="27">
        <v>93</v>
      </c>
      <c r="D56" s="52">
        <f>VLOOKUP(DATE!B55,'MODEL - pluie - débit'!$A$6:$O$761,15,FALSE)*$Q$4/1000</f>
        <v>6.8738622782769562E-6</v>
      </c>
      <c r="E56" s="52">
        <f>VLOOKUP(DATE!C55,'MODEL - pluie - débit'!$A$6:$O$761,15,FALSE)*$Q$4/1000</f>
        <v>3.5931225489538447E-6</v>
      </c>
      <c r="F56" s="52">
        <f>VLOOKUP(DATE!D55,'MODEL - pluie - débit'!$A$6:$O$761,15,FALSE)*$Q$4/1000</f>
        <v>1.8782060403800833E-6</v>
      </c>
      <c r="G56" s="52">
        <f>VLOOKUP(DATE!E55,'MODEL - pluie - débit'!$A$6:$O$761,15,FALSE)*$Q$4/1000</f>
        <v>9.817805772161389E-7</v>
      </c>
      <c r="H56" s="52">
        <f>VLOOKUP(DATE!F55,'MODEL - pluie - débit'!$A$6:$O$761,15,FALSE)*$Q$4/1000</f>
        <v>5.1319880837130984E-7</v>
      </c>
      <c r="I56" s="52">
        <f>VLOOKUP(DATE!G55,'MODEL - pluie - débit'!$A$6:$O$761,15,FALSE)*$Q$4/1000</f>
        <v>2.6826056964839588E-7</v>
      </c>
      <c r="J56" s="52">
        <f>VLOOKUP(DATE!H55,'MODEL - pluie - débit'!$A$6:$O$761,15,FALSE)*$Q$4/1000</f>
        <v>9.9843057304004931E-2</v>
      </c>
      <c r="K56" s="52">
        <f>VLOOKUP(DATE!I55,'MODEL - pluie - débit'!$A$6:$O$761,15,FALSE)*$Q$4/1000</f>
        <v>7.3299202386073546E-8</v>
      </c>
      <c r="L56" s="52">
        <f>VLOOKUP(DATE!J55,'MODEL - pluie - débit'!$A$6:$O$761,15,FALSE)*$Q$4/1000</f>
        <v>3.8315143110453909E-8</v>
      </c>
      <c r="M56" s="52">
        <f>VLOOKUP(DATE!K55,'MODEL - pluie - débit'!$A$6:$O$761,15,FALSE)*$Q$4/1000</f>
        <v>2.0028187808132081E-8</v>
      </c>
      <c r="N56" s="52">
        <f>VLOOKUP(DATE!L55,'MODEL - pluie - débit'!$A$6:$O$761,15,FALSE)*$Q$4/1000</f>
        <v>1.0469184617722763E-8</v>
      </c>
      <c r="O56" s="52">
        <f>VLOOKUP(DATE!M55,'MODEL - pluie - débit'!$A$6:$O$761,15,FALSE)*$Q$4/1000</f>
        <v>5.4724784693431087E-9</v>
      </c>
      <c r="P56" s="36">
        <f t="shared" si="0"/>
        <v>9.9857313319024171E-2</v>
      </c>
    </row>
    <row r="57" spans="1:16" x14ac:dyDescent="0.2">
      <c r="A57">
        <v>1993</v>
      </c>
      <c r="B57" t="s">
        <v>59</v>
      </c>
      <c r="C57" s="27">
        <v>94</v>
      </c>
      <c r="D57" s="52">
        <f>VLOOKUP(DATE!B56,'MODEL - pluie - débit'!$A$6:$O$761,15,FALSE)*$Q$4/1000</f>
        <v>2.8605876857617323E-9</v>
      </c>
      <c r="E57" s="52">
        <f>VLOOKUP(DATE!C56,'MODEL - pluie - débit'!$A$6:$O$761,15,FALSE)*$Q$4/1000</f>
        <v>6.5425170573460006E-2</v>
      </c>
      <c r="F57" s="52">
        <f>VLOOKUP(DATE!D56,'MODEL - pluie - débit'!$A$6:$O$761,15,FALSE)*$Q$4/1000</f>
        <v>0.43923494795658347</v>
      </c>
      <c r="G57" s="52">
        <f>VLOOKUP(DATE!E56,'MODEL - pluie - débit'!$A$6:$O$761,15,FALSE)*$Q$4/1000</f>
        <v>7.171706476253055E-2</v>
      </c>
      <c r="H57" s="52">
        <f>VLOOKUP(DATE!F56,'MODEL - pluie - débit'!$A$6:$O$761,15,FALSE)*$Q$4/1000</f>
        <v>9.4104529237620096E-2</v>
      </c>
      <c r="I57" s="52">
        <f>VLOOKUP(DATE!G56,'MODEL - pluie - débit'!$A$6:$O$761,15,FALSE)*$Q$4/1000</f>
        <v>0.22745969197350749</v>
      </c>
      <c r="J57" s="52">
        <f>VLOOKUP(DATE!H56,'MODEL - pluie - débit'!$A$6:$O$761,15,FALSE)*$Q$4/1000</f>
        <v>0.11202915097456076</v>
      </c>
      <c r="K57" s="52">
        <f>VLOOKUP(DATE!I56,'MODEL - pluie - débit'!$A$6:$O$761,15,FALSE)*$Q$4/1000</f>
        <v>1.4249951903386477E-2</v>
      </c>
      <c r="L57" s="52">
        <f>VLOOKUP(DATE!J56,'MODEL - pluie - débit'!$A$6:$O$761,15,FALSE)*$Q$4/1000</f>
        <v>7.4487706376334733E-3</v>
      </c>
      <c r="M57" s="52">
        <f>VLOOKUP(DATE!K56,'MODEL - pluie - débit'!$A$6:$O$761,15,FALSE)*$Q$4/1000</f>
        <v>3.893640090033206E-3</v>
      </c>
      <c r="N57" s="52">
        <f>VLOOKUP(DATE!L56,'MODEL - pluie - débit'!$A$6:$O$761,15,FALSE)*$Q$4/1000</f>
        <v>2.0352933239907588E-3</v>
      </c>
      <c r="O57" s="52">
        <f>VLOOKUP(DATE!M56,'MODEL - pluie - débit'!$A$6:$O$761,15,FALSE)*$Q$4/1000</f>
        <v>1.0638936365189376E-3</v>
      </c>
      <c r="P57" s="36">
        <f t="shared" si="0"/>
        <v>1.0386621079304128</v>
      </c>
    </row>
    <row r="58" spans="1:16" x14ac:dyDescent="0.2">
      <c r="A58">
        <v>1994</v>
      </c>
      <c r="B58" t="s">
        <v>59</v>
      </c>
      <c r="C58" s="27">
        <v>95</v>
      </c>
      <c r="D58" s="52">
        <f>VLOOKUP(DATE!B57,'MODEL - pluie - débit'!$A$6:$O$761,15,FALSE)*$Q$4/1000</f>
        <v>5.5612115289905434E-4</v>
      </c>
      <c r="E58" s="52">
        <f>VLOOKUP(DATE!C57,'MODEL - pluie - débit'!$A$6:$O$761,15,FALSE)*$Q$4/1000</f>
        <v>6.053958212351554E-2</v>
      </c>
      <c r="F58" s="52">
        <f>VLOOKUP(DATE!D57,'MODEL - pluie - débit'!$A$6:$O$761,15,FALSE)*$Q$4/1000</f>
        <v>1.5195388942531487E-4</v>
      </c>
      <c r="G58" s="52">
        <f>VLOOKUP(DATE!E57,'MODEL - pluie - débit'!$A$6:$O$761,15,FALSE)*$Q$4/1000</f>
        <v>7.9429718605331017E-5</v>
      </c>
      <c r="H58" s="52">
        <f>VLOOKUP(DATE!F57,'MODEL - pluie - débit'!$A$6:$O$761,15,FALSE)*$Q$4/1000</f>
        <v>4.1519701941048188E-5</v>
      </c>
      <c r="I58" s="52">
        <f>VLOOKUP(DATE!G57,'MODEL - pluie - débit'!$A$6:$O$761,15,FALSE)*$Q$4/1000</f>
        <v>3.603900361012454E-3</v>
      </c>
      <c r="J58" s="52">
        <f>VLOOKUP(DATE!H57,'MODEL - pluie - débit'!$A$6:$O$761,15,FALSE)*$Q$4/1000</f>
        <v>1.1344794501760802E-5</v>
      </c>
      <c r="K58" s="52">
        <f>VLOOKUP(DATE!I57,'MODEL - pluie - débit'!$A$6:$O$761,15,FALSE)*$Q$4/1000</f>
        <v>0.56839963094641055</v>
      </c>
      <c r="L58" s="52">
        <f>VLOOKUP(DATE!J57,'MODEL - pluie - débit'!$A$6:$O$761,15,FALSE)*$Q$4/1000</f>
        <v>8.6543233079137638E-2</v>
      </c>
      <c r="M58" s="52">
        <f>VLOOKUP(DATE!K57,'MODEL - pluie - débit'!$A$6:$O$761,15,FALSE)*$Q$4/1000</f>
        <v>4.5238096087366626E-2</v>
      </c>
      <c r="N58" s="52">
        <f>VLOOKUP(DATE!L57,'MODEL - pluie - débit'!$A$6:$O$761,15,FALSE)*$Q$4/1000</f>
        <v>2.3646971170333448E-2</v>
      </c>
      <c r="O58" s="52">
        <f>VLOOKUP(DATE!M57,'MODEL - pluie - débit'!$A$6:$O$761,15,FALSE)*$Q$4/1000</f>
        <v>1.236080414283261E-2</v>
      </c>
      <c r="P58" s="36">
        <f t="shared" si="0"/>
        <v>0.80117258716798134</v>
      </c>
    </row>
    <row r="59" spans="1:16" x14ac:dyDescent="0.2">
      <c r="A59">
        <v>1995</v>
      </c>
      <c r="B59" t="s">
        <v>59</v>
      </c>
      <c r="C59" s="27">
        <v>96</v>
      </c>
      <c r="D59" s="52">
        <f>VLOOKUP(DATE!B58,'MODEL - pluie - débit'!$A$6:$O$761,15,FALSE)*$Q$4/1000</f>
        <v>6.4612705769756876E-3</v>
      </c>
      <c r="E59" s="52">
        <f>VLOOKUP(DATE!C58,'MODEL - pluie - débit'!$A$6:$O$761,15,FALSE)*$Q$4/1000</f>
        <v>3.3774515789168334E-3</v>
      </c>
      <c r="F59" s="52">
        <f>VLOOKUP(DATE!D58,'MODEL - pluie - débit'!$A$6:$O$761,15,FALSE)*$Q$4/1000</f>
        <v>7.0276890475833619E-3</v>
      </c>
      <c r="G59" s="52">
        <f>VLOOKUP(DATE!E58,'MODEL - pluie - débit'!$A$6:$O$761,15,FALSE)*$Q$4/1000</f>
        <v>0.4532253523134645</v>
      </c>
      <c r="H59" s="52">
        <f>VLOOKUP(DATE!F58,'MODEL - pluie - débit'!$A$6:$O$761,15,FALSE)*$Q$4/1000</f>
        <v>1.9679631726036753</v>
      </c>
      <c r="I59" s="52">
        <f>VLOOKUP(DATE!G58,'MODEL - pluie - débit'!$A$6:$O$761,15,FALSE)*$Q$4/1000</f>
        <v>1.3019788020711844</v>
      </c>
      <c r="J59" s="52">
        <f>VLOOKUP(DATE!H58,'MODEL - pluie - débit'!$A$6:$O$761,15,FALSE)*$Q$4/1000</f>
        <v>1.489494901405243</v>
      </c>
      <c r="K59" s="52">
        <f>VLOOKUP(DATE!I58,'MODEL - pluie - débit'!$A$6:$O$761,15,FALSE)*$Q$4/1000</f>
        <v>0.62163723941039772</v>
      </c>
      <c r="L59" s="52">
        <f>VLOOKUP(DATE!J58,'MODEL - pluie - débit'!$A$6:$O$761,15,FALSE)*$Q$4/1000</f>
        <v>0.41016596366588814</v>
      </c>
      <c r="M59" s="52">
        <f>VLOOKUP(DATE!K58,'MODEL - pluie - débit'!$A$6:$O$761,15,FALSE)*$Q$4/1000</f>
        <v>0.16985542781029894</v>
      </c>
      <c r="N59" s="52">
        <f>VLOOKUP(DATE!L58,'MODEL - pluie - débit'!$A$6:$O$761,15,FALSE)*$Q$4/1000</f>
        <v>8.8787255697007003E-2</v>
      </c>
      <c r="O59" s="52">
        <f>VLOOKUP(DATE!M58,'MODEL - pluie - débit'!$A$6:$O$761,15,FALSE)*$Q$4/1000</f>
        <v>4.6411097224458076E-2</v>
      </c>
      <c r="P59" s="36">
        <f t="shared" si="0"/>
        <v>6.5663856234050941</v>
      </c>
    </row>
    <row r="60" spans="1:16" x14ac:dyDescent="0.2">
      <c r="A60">
        <v>1996</v>
      </c>
      <c r="B60" t="s">
        <v>59</v>
      </c>
      <c r="C60" s="27">
        <v>97</v>
      </c>
      <c r="D60" s="52">
        <f>VLOOKUP(DATE!B59,'MODEL - pluie - débit'!$A$6:$O$761,15,FALSE)*$Q$4/1000</f>
        <v>2.4260125269878231E-2</v>
      </c>
      <c r="E60" s="52">
        <f>VLOOKUP(DATE!C59,'MODEL - pluie - débit'!$A$6:$O$761,15,FALSE)*$Q$4/1000</f>
        <v>1.2681313593250362E-2</v>
      </c>
      <c r="F60" s="52">
        <f>VLOOKUP(DATE!D59,'MODEL - pluie - débit'!$A$6:$O$761,15,FALSE)*$Q$4/1000</f>
        <v>4.1722769159797723E-2</v>
      </c>
      <c r="G60" s="52">
        <f>VLOOKUP(DATE!E59,'MODEL - pluie - débit'!$A$6:$O$761,15,FALSE)*$Q$4/1000</f>
        <v>1.4612207267574682</v>
      </c>
      <c r="H60" s="52">
        <f>VLOOKUP(DATE!F59,'MODEL - pluie - débit'!$A$6:$O$761,15,FALSE)*$Q$4/1000</f>
        <v>1.1902549504162869</v>
      </c>
      <c r="I60" s="52">
        <f>VLOOKUP(DATE!G59,'MODEL - pluie - débit'!$A$6:$O$761,15,FALSE)*$Q$4/1000</f>
        <v>0.50136578736869786</v>
      </c>
      <c r="J60" s="52">
        <f>VLOOKUP(DATE!H59,'MODEL - pluie - débit'!$A$6:$O$761,15,FALSE)*$Q$4/1000</f>
        <v>0.26207518319963119</v>
      </c>
      <c r="K60" s="52">
        <f>VLOOKUP(DATE!I59,'MODEL - pluie - débit'!$A$6:$O$761,15,FALSE)*$Q$4/1000</f>
        <v>0.54461705429848573</v>
      </c>
      <c r="L60" s="52">
        <f>VLOOKUP(DATE!J59,'MODEL - pluie - débit'!$A$6:$O$761,15,FALSE)*$Q$4/1000</f>
        <v>0.1112089409027395</v>
      </c>
      <c r="M60" s="52">
        <f>VLOOKUP(DATE!K59,'MODEL - pluie - débit'!$A$6:$O$761,15,FALSE)*$Q$4/1000</f>
        <v>5.8131416811433689E-2</v>
      </c>
      <c r="N60" s="52">
        <f>VLOOKUP(DATE!L59,'MODEL - pluie - débit'!$A$6:$O$761,15,FALSE)*$Q$4/1000</f>
        <v>3.0386600151691496E-2</v>
      </c>
      <c r="O60" s="52">
        <f>VLOOKUP(DATE!M59,'MODEL - pluie - débit'!$A$6:$O$761,15,FALSE)*$Q$4/1000</f>
        <v>1.5883759925788835E-2</v>
      </c>
      <c r="P60" s="36">
        <f t="shared" si="0"/>
        <v>4.2538086278551503</v>
      </c>
    </row>
    <row r="61" spans="1:16" x14ac:dyDescent="0.2">
      <c r="A61">
        <v>1997</v>
      </c>
      <c r="B61" t="s">
        <v>59</v>
      </c>
      <c r="C61" s="27">
        <v>98</v>
      </c>
      <c r="D61" s="52">
        <f>VLOOKUP(DATE!B60,'MODEL - pluie - débit'!$A$6:$O$761,15,FALSE)*$Q$4/1000</f>
        <v>3.3770687947425597E-2</v>
      </c>
      <c r="E61" s="52">
        <f>VLOOKUP(DATE!C60,'MODEL - pluie - débit'!$A$6:$O$761,15,FALSE)*$Q$4/1000</f>
        <v>4.8106566949724067E-2</v>
      </c>
      <c r="F61" s="52">
        <f>VLOOKUP(DATE!D60,'MODEL - pluie - débit'!$A$6:$O$761,15,FALSE)*$Q$4/1000</f>
        <v>0.16027665007122377</v>
      </c>
      <c r="G61" s="52">
        <f>VLOOKUP(DATE!E60,'MODEL - pluie - débit'!$A$6:$O$761,15,FALSE)*$Q$4/1000</f>
        <v>0.36339367827634689</v>
      </c>
      <c r="H61" s="52">
        <f>VLOOKUP(DATE!F60,'MODEL - pluie - débit'!$A$6:$O$761,15,FALSE)*$Q$4/1000</f>
        <v>8.7636710696353468E-2</v>
      </c>
      <c r="I61" s="52">
        <f>VLOOKUP(DATE!G60,'MODEL - pluie - débit'!$A$6:$O$761,15,FALSE)*$Q$4/1000</f>
        <v>0.19177127870014776</v>
      </c>
      <c r="J61" s="52">
        <f>VLOOKUP(DATE!H60,'MODEL - pluie - débit'!$A$6:$O$761,15,FALSE)*$Q$4/1000</f>
        <v>1.5560167233145291E-2</v>
      </c>
      <c r="K61" s="52">
        <f>VLOOKUP(DATE!I60,'MODEL - pluie - débit'!$A$6:$O$761,15,FALSE)*$Q$4/1000</f>
        <v>8.133649684485933E-3</v>
      </c>
      <c r="L61" s="52">
        <f>VLOOKUP(DATE!J60,'MODEL - pluie - débit'!$A$6:$O$761,15,FALSE)*$Q$4/1000</f>
        <v>4.2516417849942003E-3</v>
      </c>
      <c r="M61" s="52">
        <f>VLOOKUP(DATE!K60,'MODEL - pluie - débit'!$A$6:$O$761,15,FALSE)*$Q$4/1000</f>
        <v>2.2224288688493161E-3</v>
      </c>
      <c r="N61" s="52">
        <f>VLOOKUP(DATE!L60,'MODEL - pluie - débit'!$A$6:$O$761,15,FALSE)*$Q$4/1000</f>
        <v>1.1617135983862262E-3</v>
      </c>
      <c r="O61" s="52">
        <f>VLOOKUP(DATE!M60,'MODEL - pluie - débit'!$A$6:$O$761,15,FALSE)*$Q$4/1000</f>
        <v>6.0725384897210755E-4</v>
      </c>
      <c r="P61" s="36">
        <f t="shared" si="0"/>
        <v>0.91689242766005452</v>
      </c>
    </row>
    <row r="62" spans="1:16" x14ac:dyDescent="0.2">
      <c r="A62">
        <v>1998</v>
      </c>
      <c r="B62" t="s">
        <v>59</v>
      </c>
      <c r="C62" s="27">
        <v>99</v>
      </c>
      <c r="D62" s="52">
        <f>VLOOKUP(DATE!B61,'MODEL - pluie - débit'!$A$6:$O$761,15,FALSE)*$Q$4/1000</f>
        <v>3.174252566240867E-4</v>
      </c>
      <c r="E62" s="52">
        <f>VLOOKUP(DATE!C61,'MODEL - pluie - débit'!$A$6:$O$761,15,FALSE)*$Q$4/1000</f>
        <v>1.6592532713200701E-4</v>
      </c>
      <c r="F62" s="52">
        <f>VLOOKUP(DATE!D61,'MODEL - pluie - débit'!$A$6:$O$761,15,FALSE)*$Q$4/1000</f>
        <v>8.6732903602776624E-5</v>
      </c>
      <c r="G62" s="52">
        <f>VLOOKUP(DATE!E61,'MODEL - pluie - débit'!$A$6:$O$761,15,FALSE)*$Q$4/1000</f>
        <v>0.12567886231930614</v>
      </c>
      <c r="H62" s="52">
        <f>VLOOKUP(DATE!F61,'MODEL - pluie - débit'!$A$6:$O$761,15,FALSE)*$Q$4/1000</f>
        <v>0.13060304609245538</v>
      </c>
      <c r="I62" s="52">
        <f>VLOOKUP(DATE!G61,'MODEL - pluie - débit'!$A$6:$O$761,15,FALSE)*$Q$4/1000</f>
        <v>6.5457386795962552E-2</v>
      </c>
      <c r="J62" s="52">
        <f>VLOOKUP(DATE!H61,'MODEL - pluie - débit'!$A$6:$O$761,15,FALSE)*$Q$4/1000</f>
        <v>2.6646686173568246E-2</v>
      </c>
      <c r="K62" s="52">
        <f>VLOOKUP(DATE!I61,'MODEL - pluie - débit'!$A$6:$O$761,15,FALSE)*$Q$4/1000</f>
        <v>1.4231648804792303E-3</v>
      </c>
      <c r="L62" s="52">
        <f>VLOOKUP(DATE!J61,'MODEL - pluie - débit'!$A$6:$O$761,15,FALSE)*$Q$4/1000</f>
        <v>7.4392031959810158E-4</v>
      </c>
      <c r="M62" s="52">
        <f>VLOOKUP(DATE!K61,'MODEL - pluie - débit'!$A$6:$O$761,15,FALSE)*$Q$4/1000</f>
        <v>3.8886389729107568E-4</v>
      </c>
      <c r="N62" s="52">
        <f>VLOOKUP(DATE!L61,'MODEL - pluie - débit'!$A$6:$O$761,15,FALSE)*$Q$4/1000</f>
        <v>2.0326791274917364E-4</v>
      </c>
      <c r="O62" s="52">
        <f>VLOOKUP(DATE!M61,'MODEL - pluie - débit'!$A$6:$O$761,15,FALSE)*$Q$4/1000</f>
        <v>1.0625271371612593E-4</v>
      </c>
      <c r="P62" s="36">
        <f t="shared" si="0"/>
        <v>0.35182153459248483</v>
      </c>
    </row>
    <row r="63" spans="1:16" x14ac:dyDescent="0.2">
      <c r="A63">
        <v>1999</v>
      </c>
      <c r="B63" t="s">
        <v>59</v>
      </c>
      <c r="C63" s="55" t="s">
        <v>66</v>
      </c>
      <c r="D63" s="52">
        <f>VLOOKUP(DATE!B62,'MODEL - pluie - débit'!$A$6:$O$761,15,FALSE)*$Q$4/1000</f>
        <v>5.5540685292381009E-5</v>
      </c>
      <c r="E63" s="52">
        <f>VLOOKUP(DATE!C62,'MODEL - pluie - débit'!$A$6:$O$761,15,FALSE)*$Q$4/1000</f>
        <v>0.2037608774446337</v>
      </c>
      <c r="F63" s="52">
        <f>VLOOKUP(DATE!D62,'MODEL - pluie - débit'!$A$6:$O$761,15,FALSE)*$Q$4/1000</f>
        <v>1.5175871494060244E-5</v>
      </c>
      <c r="G63" s="52">
        <f>VLOOKUP(DATE!E62,'MODEL - pluie - débit'!$A$6:$O$761,15,FALSE)*$Q$4/1000</f>
        <v>1.712111784781729E-2</v>
      </c>
      <c r="H63" s="52">
        <f>VLOOKUP(DATE!F62,'MODEL - pluie - débit'!$A$6:$O$761,15,FALSE)*$Q$4/1000</f>
        <v>1.5891369715435859E-2</v>
      </c>
      <c r="I63" s="52">
        <f>VLOOKUP(DATE!G62,'MODEL - pluie - débit'!$A$6:$O$761,15,FALSE)*$Q$4/1000</f>
        <v>2.1675406448398019E-6</v>
      </c>
      <c r="J63" s="52">
        <f>VLOOKUP(DATE!H62,'MODEL - pluie - débit'!$A$6:$O$761,15,FALSE)*$Q$4/1000</f>
        <v>1.1330222881189433E-6</v>
      </c>
      <c r="K63" s="52">
        <f>VLOOKUP(DATE!I62,'MODEL - pluie - débit'!$A$6:$O$761,15,FALSE)*$Q$4/1000</f>
        <v>0.1635027213344217</v>
      </c>
      <c r="L63" s="52">
        <f>VLOOKUP(DATE!J62,'MODEL - pluie - débit'!$A$6:$O$761,15,FALSE)*$Q$4/1000</f>
        <v>3.8363502663843189E-2</v>
      </c>
      <c r="M63" s="52">
        <f>VLOOKUP(DATE!K62,'MODEL - pluie - débit'!$A$6:$O$761,15,FALSE)*$Q$4/1000</f>
        <v>1.6182740226605214E-7</v>
      </c>
      <c r="N63" s="52">
        <f>VLOOKUP(DATE!L62,'MODEL - pluie - débit'!$A$6:$O$761,15,FALSE)*$Q$4/1000</f>
        <v>8.4590826027799076E-8</v>
      </c>
      <c r="O63" s="52">
        <f>VLOOKUP(DATE!M62,'MODEL - pluie - débit'!$A$6:$O$761,15,FALSE)*$Q$4/1000</f>
        <v>4.4217528971398806E-8</v>
      </c>
      <c r="P63" s="36">
        <f t="shared" si="0"/>
        <v>0.43871389676162836</v>
      </c>
    </row>
    <row r="64" spans="1:16" x14ac:dyDescent="0.2">
      <c r="A64">
        <v>2000</v>
      </c>
      <c r="B64" t="s">
        <v>59</v>
      </c>
      <c r="C64" s="55" t="s">
        <v>67</v>
      </c>
      <c r="D64" s="52">
        <f>VLOOKUP(DATE!B63,'MODEL - pluie - débit'!$A$6:$O$761,15,FALSE)*$Q$4/1000</f>
        <v>2.3113497765040842E-8</v>
      </c>
      <c r="E64" s="52">
        <f>VLOOKUP(DATE!C63,'MODEL - pluie - débit'!$A$6:$O$761,15,FALSE)*$Q$4/1000</f>
        <v>3.5822091601119908E-3</v>
      </c>
      <c r="F64" s="52">
        <f>VLOOKUP(DATE!D63,'MODEL - pluie - débit'!$A$6:$O$761,15,FALSE)*$Q$4/1000</f>
        <v>6.315504931456549E-9</v>
      </c>
      <c r="G64" s="52">
        <f>VLOOKUP(DATE!E63,'MODEL - pluie - débit'!$A$6:$O$761,15,FALSE)*$Q$4/1000</f>
        <v>0.59853205632479112</v>
      </c>
      <c r="H64" s="52">
        <f>VLOOKUP(DATE!F63,'MODEL - pluie - débit'!$A$6:$O$761,15,FALSE)*$Q$4/1000</f>
        <v>0.31641429936675314</v>
      </c>
      <c r="I64" s="52">
        <f>VLOOKUP(DATE!G63,'MODEL - pluie - débit'!$A$6:$O$761,15,FALSE)*$Q$4/1000</f>
        <v>0.10459102670402332</v>
      </c>
      <c r="J64" s="52">
        <f>VLOOKUP(DATE!H63,'MODEL - pluie - débit'!$A$6:$O$761,15,FALSE)*$Q$4/1000</f>
        <v>5.4672084085260794E-2</v>
      </c>
      <c r="K64" s="52">
        <f>VLOOKUP(DATE!I63,'MODEL - pluie - débit'!$A$6:$O$761,15,FALSE)*$Q$4/1000</f>
        <v>2.8578329063394175E-2</v>
      </c>
      <c r="L64" s="52">
        <f>VLOOKUP(DATE!J63,'MODEL - pluie - débit'!$A$6:$O$761,15,FALSE)*$Q$4/1000</f>
        <v>1.4938535922317664E-2</v>
      </c>
      <c r="M64" s="52">
        <f>VLOOKUP(DATE!K63,'MODEL - pluie - débit'!$A$6:$O$761,15,FALSE)*$Q$4/1000</f>
        <v>7.8087090049018832E-3</v>
      </c>
      <c r="N64" s="52">
        <f>VLOOKUP(DATE!L63,'MODEL - pluie - débit'!$A$6:$O$761,15,FALSE)*$Q$4/1000</f>
        <v>4.0817879771028803E-3</v>
      </c>
      <c r="O64" s="52">
        <f>VLOOKUP(DATE!M63,'MODEL - pluie - débit'!$A$6:$O$761,15,FALSE)*$Q$4/1000</f>
        <v>2.1336424599204254E-3</v>
      </c>
      <c r="P64" s="36">
        <f t="shared" si="0"/>
        <v>1.13533270949758</v>
      </c>
    </row>
    <row r="65" spans="1:16" x14ac:dyDescent="0.2">
      <c r="A65">
        <v>2001</v>
      </c>
      <c r="B65" t="s">
        <v>59</v>
      </c>
      <c r="C65" s="55" t="s">
        <v>68</v>
      </c>
      <c r="D65" s="52">
        <f>VLOOKUP(DATE!B64,'MODEL - pluie - débit'!$A$6:$O$761,15,FALSE)*$Q$4/1000</f>
        <v>1.1153029437865243E-3</v>
      </c>
      <c r="E65" s="52">
        <f>VLOOKUP(DATE!C64,'MODEL - pluie - débit'!$A$6:$O$761,15,FALSE)*$Q$4/1000</f>
        <v>5.8299395507215295E-4</v>
      </c>
      <c r="F65" s="52">
        <f>VLOOKUP(DATE!D64,'MODEL - pluie - débit'!$A$6:$O$761,15,FALSE)*$Q$4/1000</f>
        <v>3.0474406397310385E-4</v>
      </c>
      <c r="G65" s="52">
        <f>VLOOKUP(DATE!E64,'MODEL - pluie - débit'!$A$6:$O$761,15,FALSE)*$Q$4/1000</f>
        <v>0.45686224233363937</v>
      </c>
      <c r="H65" s="52">
        <f>VLOOKUP(DATE!F64,'MODEL - pluie - débit'!$A$6:$O$761,15,FALSE)*$Q$4/1000</f>
        <v>6.4530544155155994E-2</v>
      </c>
      <c r="I65" s="52">
        <f>VLOOKUP(DATE!G64,'MODEL - pluie - débit'!$A$6:$O$761,15,FALSE)*$Q$4/1000</f>
        <v>3.3731568063693262E-2</v>
      </c>
      <c r="J65" s="52">
        <f>VLOOKUP(DATE!H64,'MODEL - pluie - débit'!$A$6:$O$761,15,FALSE)*$Q$4/1000</f>
        <v>0.31796553171526487</v>
      </c>
      <c r="K65" s="52">
        <f>VLOOKUP(DATE!I64,'MODEL - pluie - débit'!$A$6:$O$761,15,FALSE)*$Q$4/1000</f>
        <v>0.24618257379297043</v>
      </c>
      <c r="L65" s="52">
        <f>VLOOKUP(DATE!J64,'MODEL - pluie - débit'!$A$6:$O$761,15,FALSE)*$Q$4/1000</f>
        <v>3.030723200603206E-2</v>
      </c>
      <c r="M65" s="52">
        <f>VLOOKUP(DATE!K64,'MODEL - pluie - débit'!$A$6:$O$761,15,FALSE)*$Q$4/1000</f>
        <v>1.5842272409412664E-2</v>
      </c>
      <c r="N65" s="52">
        <f>VLOOKUP(DATE!L64,'MODEL - pluie - débit'!$A$6:$O$761,15,FALSE)*$Q$4/1000</f>
        <v>8.281112410532426E-3</v>
      </c>
      <c r="O65" s="52">
        <f>VLOOKUP(DATE!M64,'MODEL - pluie - débit'!$A$6:$O$761,15,FALSE)*$Q$4/1000</f>
        <v>4.3287238714017672E-3</v>
      </c>
      <c r="P65" s="36">
        <f t="shared" si="0"/>
        <v>1.1800348417209348</v>
      </c>
    </row>
    <row r="66" spans="1:16" x14ac:dyDescent="0.2">
      <c r="A66">
        <v>2002</v>
      </c>
      <c r="B66" t="s">
        <v>59</v>
      </c>
      <c r="C66" s="55" t="s">
        <v>136</v>
      </c>
      <c r="D66" s="52">
        <f>VLOOKUP(DATE!B65,'App MESURE'!$P$2:$T$769,2,FALSE)</f>
        <v>0</v>
      </c>
      <c r="E66" s="52">
        <f>VLOOKUP(DATE!C65,'App MESURE'!$P$2:$T$769,2,FALSE)</f>
        <v>3.4127999999999999E-2</v>
      </c>
      <c r="F66" s="52">
        <f>VLOOKUP(DATE!D65,'App MESURE'!$P$2:$T$769,2,FALSE)</f>
        <v>37.787040000000012</v>
      </c>
      <c r="G66" s="52">
        <f>VLOOKUP(DATE!E65,'App MESURE'!$P$2:$T$769,2,FALSE)</f>
        <v>0</v>
      </c>
      <c r="H66" s="52">
        <f>VLOOKUP(DATE!F65,'App MESURE'!$P$2:$T$769,2,FALSE)</f>
        <v>0</v>
      </c>
      <c r="I66" s="52">
        <f>VLOOKUP(DATE!G65,'App MESURE'!$P$2:$T$769,2,FALSE)</f>
        <v>0</v>
      </c>
      <c r="J66" s="52">
        <f>VLOOKUP(DATE!H65,'App MESURE'!$P$2:$T$769,2,FALSE)</f>
        <v>0</v>
      </c>
      <c r="K66" s="52">
        <f>VLOOKUP(DATE!I65,'App MESURE'!$P$2:$T$769,2,FALSE)</f>
        <v>0</v>
      </c>
      <c r="L66" s="52">
        <f>VLOOKUP(DATE!J65,'App MESURE'!$P$2:$T$769,2,FALSE)</f>
        <v>0</v>
      </c>
      <c r="M66" s="52">
        <f>VLOOKUP(DATE!K65,'App MESURE'!$P$2:$T$769,2,FALSE)</f>
        <v>0</v>
      </c>
      <c r="N66" s="52">
        <f>VLOOKUP(DATE!L65,'App MESURE'!$P$2:$T$769,2,FALSE)</f>
        <v>0</v>
      </c>
      <c r="O66" s="52">
        <f>VLOOKUP(DATE!M65,'App MESURE'!$P$2:$T$769,2,FALSE)</f>
        <v>0</v>
      </c>
      <c r="P66" s="36">
        <f t="shared" si="0"/>
        <v>37.821168000000014</v>
      </c>
    </row>
    <row r="67" spans="1:16" x14ac:dyDescent="0.2">
      <c r="A67">
        <v>2003</v>
      </c>
      <c r="B67" t="s">
        <v>59</v>
      </c>
      <c r="C67" s="55" t="s">
        <v>160</v>
      </c>
      <c r="D67" s="52">
        <f>VLOOKUP(DATE!B66,'App MESURE'!$P$2:$T$769,2,FALSE)</f>
        <v>0</v>
      </c>
      <c r="E67" s="52">
        <f>VLOOKUP(DATE!C66,'App MESURE'!$P$2:$T$769,2,FALSE)</f>
        <v>0.46941119999999997</v>
      </c>
      <c r="F67" s="52">
        <f>VLOOKUP(DATE!D66,'App MESURE'!$P$2:$T$769,2,FALSE)</f>
        <v>0.15595199999999998</v>
      </c>
      <c r="G67" s="52">
        <f>VLOOKUP(DATE!E66,'App MESURE'!$P$2:$T$769,2,FALSE)</f>
        <v>0.3589056000000001</v>
      </c>
      <c r="H67" s="52">
        <f>VLOOKUP(DATE!F66,'App MESURE'!$P$2:$T$769,2,FALSE)</f>
        <v>0.100656</v>
      </c>
      <c r="I67" s="52">
        <f>VLOOKUP(DATE!G66,'App MESURE'!$P$2:$T$769,2,FALSE)</f>
        <v>0</v>
      </c>
      <c r="J67" s="52">
        <f>VLOOKUP(DATE!H66,'App MESURE'!$P$2:$T$769,2,FALSE)</f>
        <v>0</v>
      </c>
      <c r="K67" s="52">
        <f>VLOOKUP(DATE!I66,'App MESURE'!$P$2:$T$769,2,FALSE)</f>
        <v>0</v>
      </c>
      <c r="L67" s="52">
        <f>VLOOKUP(DATE!J66,'App MESURE'!$P$2:$T$769,2,FALSE)</f>
        <v>0</v>
      </c>
      <c r="M67" s="52">
        <f>VLOOKUP(DATE!K66,'App MESURE'!$P$2:$T$769,2,FALSE)</f>
        <v>0</v>
      </c>
      <c r="N67" s="52">
        <f>VLOOKUP(DATE!L66,'App MESURE'!$P$2:$T$769,2,FALSE)</f>
        <v>0</v>
      </c>
      <c r="O67" s="52">
        <f>VLOOKUP(DATE!M66,'App MESURE'!$P$2:$T$769,2,FALSE)</f>
        <v>0</v>
      </c>
      <c r="P67" s="36">
        <f t="shared" ref="P67:P86" si="1">SUM(D67:O67)</f>
        <v>1.0849248000000002</v>
      </c>
    </row>
    <row r="68" spans="1:16" x14ac:dyDescent="0.2">
      <c r="A68">
        <v>2004</v>
      </c>
      <c r="B68" t="s">
        <v>59</v>
      </c>
      <c r="C68" s="55" t="s">
        <v>161</v>
      </c>
      <c r="D68" s="52">
        <f>VLOOKUP(DATE!B67,'App MESURE'!$P$2:$T$769,2,FALSE)</f>
        <v>0</v>
      </c>
      <c r="E68" s="52">
        <f>VLOOKUP(DATE!C67,'App MESURE'!$P$2:$T$769,2,FALSE)</f>
        <v>0</v>
      </c>
      <c r="F68" s="52">
        <f>VLOOKUP(DATE!D67,'App MESURE'!$P$2:$T$769,2,FALSE)</f>
        <v>0</v>
      </c>
      <c r="G68" s="52">
        <f>VLOOKUP(DATE!E67,'App MESURE'!$P$2:$T$769,2,FALSE)</f>
        <v>0</v>
      </c>
      <c r="H68" s="52">
        <f>VLOOKUP(DATE!F67,'App MESURE'!$P$2:$T$769,2,FALSE)</f>
        <v>0</v>
      </c>
      <c r="I68" s="52">
        <f>VLOOKUP(DATE!G67,'App MESURE'!$P$2:$T$769,2,FALSE)</f>
        <v>0</v>
      </c>
      <c r="J68" s="52">
        <f>VLOOKUP(DATE!H67,'App MESURE'!$P$2:$T$769,2,FALSE)</f>
        <v>0</v>
      </c>
      <c r="K68" s="52">
        <f>VLOOKUP(DATE!I67,'App MESURE'!$P$2:$T$769,2,FALSE)</f>
        <v>0</v>
      </c>
      <c r="L68" s="52">
        <f>VLOOKUP(DATE!J67,'App MESURE'!$P$2:$T$769,2,FALSE)</f>
        <v>0</v>
      </c>
      <c r="M68" s="52">
        <f>VLOOKUP(DATE!K67,'App MESURE'!$P$2:$T$769,2,FALSE)</f>
        <v>0</v>
      </c>
      <c r="N68" s="52">
        <f>VLOOKUP(DATE!L67,'App MESURE'!$P$2:$T$769,2,FALSE)</f>
        <v>0</v>
      </c>
      <c r="O68" s="52">
        <f>VLOOKUP(DATE!M67,'App MESURE'!$P$2:$T$769,2,FALSE)</f>
        <v>0</v>
      </c>
      <c r="P68" s="36">
        <f t="shared" si="1"/>
        <v>0</v>
      </c>
    </row>
    <row r="69" spans="1:16" x14ac:dyDescent="0.2">
      <c r="A69">
        <v>2005</v>
      </c>
      <c r="B69" t="s">
        <v>59</v>
      </c>
      <c r="C69" s="55" t="s">
        <v>162</v>
      </c>
      <c r="D69" s="52">
        <f>VLOOKUP(DATE!B68,'App MESURE'!$P$2:$T$769,2,FALSE)</f>
        <v>0</v>
      </c>
      <c r="E69" s="52">
        <f>VLOOKUP(DATE!C68,'App MESURE'!$P$2:$T$769,2,FALSE)</f>
        <v>0</v>
      </c>
      <c r="F69" s="52">
        <f>VLOOKUP(DATE!D68,'App MESURE'!$P$2:$T$769,2,FALSE)</f>
        <v>1.6761600000000001E-2</v>
      </c>
      <c r="G69" s="52">
        <f>VLOOKUP(DATE!E68,'App MESURE'!$P$2:$T$769,2,FALSE)</f>
        <v>0</v>
      </c>
      <c r="H69" s="52">
        <f>VLOOKUP(DATE!F68,'App MESURE'!$P$2:$T$769,2,FALSE)</f>
        <v>1.56384E-2</v>
      </c>
      <c r="I69" s="52">
        <f>VLOOKUP(DATE!G68,'App MESURE'!$P$2:$T$769,2,FALSE)</f>
        <v>0</v>
      </c>
      <c r="J69" s="52">
        <f>VLOOKUP(DATE!H68,'App MESURE'!$P$2:$T$769,2,FALSE)</f>
        <v>0</v>
      </c>
      <c r="K69" s="52">
        <f>VLOOKUP(DATE!I68,'App MESURE'!$P$2:$T$769,2,FALSE)</f>
        <v>0</v>
      </c>
      <c r="L69" s="52">
        <f>VLOOKUP(DATE!J68,'App MESURE'!$P$2:$T$769,2,FALSE)</f>
        <v>0</v>
      </c>
      <c r="M69" s="52">
        <f>VLOOKUP(DATE!K68,'App MESURE'!$P$2:$T$769,2,FALSE)</f>
        <v>0</v>
      </c>
      <c r="N69" s="52">
        <f>VLOOKUP(DATE!L68,'App MESURE'!$P$2:$T$769,2,FALSE)</f>
        <v>0</v>
      </c>
      <c r="O69" s="52">
        <f>VLOOKUP(DATE!M68,'App MESURE'!$P$2:$T$769,2,FALSE)</f>
        <v>0</v>
      </c>
      <c r="P69" s="36">
        <f t="shared" si="1"/>
        <v>3.2399999999999998E-2</v>
      </c>
    </row>
    <row r="70" spans="1:16" x14ac:dyDescent="0.2">
      <c r="A70">
        <v>2006</v>
      </c>
      <c r="B70" t="s">
        <v>59</v>
      </c>
      <c r="C70" s="55" t="s">
        <v>163</v>
      </c>
      <c r="D70" s="52">
        <f>VLOOKUP(DATE!B69,'App MESURE'!$P$2:$T$769,2,FALSE)</f>
        <v>0</v>
      </c>
      <c r="E70" s="52">
        <f>VLOOKUP(DATE!C69,'App MESURE'!$P$2:$T$769,2,FALSE)</f>
        <v>0</v>
      </c>
      <c r="F70" s="52">
        <f>VLOOKUP(DATE!D69,'App MESURE'!$P$2:$T$769,2,FALSE)</f>
        <v>0</v>
      </c>
      <c r="G70" s="52">
        <f>VLOOKUP(DATE!E69,'App MESURE'!$P$2:$T$769,2,FALSE)</f>
        <v>0</v>
      </c>
      <c r="H70" s="52">
        <f>VLOOKUP(DATE!F69,'App MESURE'!$P$2:$T$769,2,FALSE)</f>
        <v>0</v>
      </c>
      <c r="I70" s="52">
        <f>VLOOKUP(DATE!G69,'App MESURE'!$P$2:$T$769,2,FALSE)</f>
        <v>0</v>
      </c>
      <c r="J70" s="52">
        <f>VLOOKUP(DATE!H69,'App MESURE'!$P$2:$T$769,2,FALSE)</f>
        <v>0</v>
      </c>
      <c r="K70" s="52">
        <f>VLOOKUP(DATE!I69,'App MESURE'!$P$2:$T$769,2,FALSE)</f>
        <v>0</v>
      </c>
      <c r="L70" s="52">
        <f>VLOOKUP(DATE!J69,'App MESURE'!$P$2:$T$769,2,FALSE)</f>
        <v>0</v>
      </c>
      <c r="M70" s="52">
        <f>VLOOKUP(DATE!K69,'App MESURE'!$P$2:$T$769,2,FALSE)</f>
        <v>0</v>
      </c>
      <c r="N70" s="52">
        <f>VLOOKUP(DATE!L69,'App MESURE'!$P$2:$T$769,2,FALSE)</f>
        <v>0</v>
      </c>
      <c r="O70" s="52">
        <f>VLOOKUP(DATE!M69,'App MESURE'!$P$2:$T$769,2,FALSE)</f>
        <v>0</v>
      </c>
      <c r="P70" s="36">
        <f t="shared" si="1"/>
        <v>0</v>
      </c>
    </row>
    <row r="71" spans="1:16" x14ac:dyDescent="0.2">
      <c r="A71">
        <v>2007</v>
      </c>
      <c r="B71" t="s">
        <v>59</v>
      </c>
      <c r="C71" s="55" t="s">
        <v>164</v>
      </c>
      <c r="D71" s="52">
        <f>VLOOKUP(DATE!B70,'App MESURE'!$P$2:$T$769,2,FALSE)</f>
        <v>0</v>
      </c>
      <c r="E71" s="52">
        <f>VLOOKUP(DATE!C70,'App MESURE'!$P$2:$T$769,2,FALSE)</f>
        <v>0</v>
      </c>
      <c r="F71" s="52">
        <f>VLOOKUP(DATE!D70,'App MESURE'!$P$2:$T$769,2,FALSE)</f>
        <v>1.0205567999999998</v>
      </c>
      <c r="G71" s="52">
        <f>VLOOKUP(DATE!E70,'App MESURE'!$P$2:$T$769,2,FALSE)</f>
        <v>0</v>
      </c>
      <c r="H71" s="52">
        <f>VLOOKUP(DATE!F70,'App MESURE'!$P$2:$T$769,2,FALSE)</f>
        <v>0</v>
      </c>
      <c r="I71" s="52">
        <f>VLOOKUP(DATE!G70,'App MESURE'!$P$2:$T$769,2,FALSE)</f>
        <v>0</v>
      </c>
      <c r="J71" s="52">
        <f>VLOOKUP(DATE!H70,'App MESURE'!$P$2:$T$769,2,FALSE)</f>
        <v>0</v>
      </c>
      <c r="K71" s="52">
        <f>VLOOKUP(DATE!I70,'App MESURE'!$P$2:$T$769,2,FALSE)</f>
        <v>0</v>
      </c>
      <c r="L71" s="52">
        <f>VLOOKUP(DATE!J70,'App MESURE'!$P$2:$T$769,2,FALSE)</f>
        <v>0</v>
      </c>
      <c r="M71" s="52">
        <f>VLOOKUP(DATE!K70,'App MESURE'!$P$2:$T$769,2,FALSE)</f>
        <v>0</v>
      </c>
      <c r="N71" s="52">
        <f>VLOOKUP(DATE!L70,'App MESURE'!$P$2:$T$769,2,FALSE)</f>
        <v>0</v>
      </c>
      <c r="O71" s="52">
        <f>VLOOKUP(DATE!M70,'App MESURE'!$P$2:$T$769,2,FALSE)</f>
        <v>0</v>
      </c>
      <c r="P71" s="36">
        <f t="shared" si="1"/>
        <v>1.0205567999999998</v>
      </c>
    </row>
    <row r="72" spans="1:16" x14ac:dyDescent="0.2">
      <c r="A72">
        <v>2008</v>
      </c>
      <c r="B72" t="s">
        <v>59</v>
      </c>
      <c r="C72" s="55" t="s">
        <v>165</v>
      </c>
      <c r="D72" s="52">
        <f>VLOOKUP(DATE!B71,'App MESURE'!$P$2:$T$769,2,FALSE)</f>
        <v>1.79712E-2</v>
      </c>
      <c r="E72" s="52">
        <f>VLOOKUP(DATE!C71,'App MESURE'!$P$2:$T$769,2,FALSE)</f>
        <v>2.5919999999999997E-3</v>
      </c>
      <c r="F72" s="52">
        <f>VLOOKUP(DATE!D71,'App MESURE'!$P$2:$T$769,2,FALSE)</f>
        <v>6.0393600000000006E-2</v>
      </c>
      <c r="G72" s="52">
        <f>VLOOKUP(DATE!E71,'App MESURE'!$P$2:$T$769,2,FALSE)</f>
        <v>0</v>
      </c>
      <c r="H72" s="52">
        <f>VLOOKUP(DATE!F71,'App MESURE'!$P$2:$T$769,2,FALSE)</f>
        <v>3.3695999999999999E-3</v>
      </c>
      <c r="I72" s="52">
        <f>VLOOKUP(DATE!G71,'App MESURE'!$P$2:$T$769,2,FALSE)</f>
        <v>0.2345759999999999</v>
      </c>
      <c r="J72" s="52">
        <f>VLOOKUP(DATE!H71,'App MESURE'!$P$2:$T$769,2,FALSE)</f>
        <v>1.5551999999999999E-3</v>
      </c>
      <c r="K72" s="52">
        <f>VLOOKUP(DATE!I71,'App MESURE'!$P$2:$T$769,2,FALSE)</f>
        <v>0</v>
      </c>
      <c r="L72" s="52">
        <f>VLOOKUP(DATE!J71,'App MESURE'!$P$2:$T$769,2,FALSE)</f>
        <v>0</v>
      </c>
      <c r="M72" s="52">
        <f>VLOOKUP(DATE!K71,'App MESURE'!$P$2:$T$769,2,FALSE)</f>
        <v>0</v>
      </c>
      <c r="N72" s="52">
        <f>VLOOKUP(DATE!L71,'App MESURE'!$P$2:$T$769,2,FALSE)</f>
        <v>0</v>
      </c>
      <c r="O72" s="52">
        <f>VLOOKUP(DATE!M71,'App MESURE'!$P$2:$T$769,2,FALSE)</f>
        <v>0</v>
      </c>
      <c r="P72" s="36">
        <f t="shared" si="1"/>
        <v>0.3204575999999999</v>
      </c>
    </row>
    <row r="73" spans="1:16" x14ac:dyDescent="0.2">
      <c r="A73">
        <v>2009</v>
      </c>
      <c r="B73" t="s">
        <v>59</v>
      </c>
      <c r="C73" s="55" t="s">
        <v>166</v>
      </c>
      <c r="D73" s="52">
        <f>VLOOKUP(DATE!B72,'App MESURE'!$P$2:$T$769,2,FALSE)</f>
        <v>4.3372799999999989E-2</v>
      </c>
      <c r="E73" s="52">
        <f>VLOOKUP(DATE!C72,'App MESURE'!$P$2:$T$769,2,FALSE)</f>
        <v>0</v>
      </c>
      <c r="F73" s="52">
        <f>VLOOKUP(DATE!D72,'App MESURE'!$P$2:$T$769,2,FALSE)</f>
        <v>0</v>
      </c>
      <c r="G73" s="52">
        <f>VLOOKUP(DATE!E72,'App MESURE'!$P$2:$T$769,2,FALSE)</f>
        <v>0.28978560000000003</v>
      </c>
      <c r="H73" s="52">
        <f>VLOOKUP(DATE!F72,'App MESURE'!$P$2:$T$769,2,FALSE)</f>
        <v>0.68731200000000015</v>
      </c>
      <c r="I73" s="52">
        <f>VLOOKUP(DATE!G72,'App MESURE'!$P$2:$T$769,2,FALSE)</f>
        <v>1.4367456000000001</v>
      </c>
      <c r="J73" s="52">
        <f>VLOOKUP(DATE!H72,'App MESURE'!$P$2:$T$769,2,FALSE)</f>
        <v>2.0246976000000005</v>
      </c>
      <c r="K73" s="52">
        <f>VLOOKUP(DATE!I72,'App MESURE'!$P$2:$T$769,2,FALSE)</f>
        <v>0.92793599999999987</v>
      </c>
      <c r="L73" s="52">
        <f>VLOOKUP(DATE!J72,'App MESURE'!$P$2:$T$769,2,FALSE)</f>
        <v>0.65214720000000004</v>
      </c>
      <c r="M73" s="52">
        <f>VLOOKUP(DATE!K72,'App MESURE'!$P$2:$T$769,2,FALSE)</f>
        <v>0</v>
      </c>
      <c r="N73" s="52">
        <f>VLOOKUP(DATE!L72,'App MESURE'!$P$2:$T$769,2,FALSE)</f>
        <v>0</v>
      </c>
      <c r="O73" s="52">
        <f>VLOOKUP(DATE!M72,'App MESURE'!$P$2:$T$769,2,FALSE)</f>
        <v>0</v>
      </c>
      <c r="P73" s="36">
        <f t="shared" si="1"/>
        <v>6.0619968000000002</v>
      </c>
    </row>
    <row r="74" spans="1:16" x14ac:dyDescent="0.2">
      <c r="A74">
        <v>2010</v>
      </c>
      <c r="B74" t="s">
        <v>59</v>
      </c>
      <c r="C74" s="55" t="s">
        <v>167</v>
      </c>
      <c r="D74" s="52">
        <f>VLOOKUP(DATE!B73,'App MESURE'!$P$2:$T$769,2,FALSE)</f>
        <v>0</v>
      </c>
      <c r="E74" s="52">
        <f>VLOOKUP(DATE!C73,'App MESURE'!$P$2:$T$769,2,FALSE)</f>
        <v>0</v>
      </c>
      <c r="F74" s="52">
        <f>VLOOKUP(DATE!D73,'App MESURE'!$P$2:$T$769,2,FALSE)</f>
        <v>0.18351359999999997</v>
      </c>
      <c r="G74" s="52">
        <f>VLOOKUP(DATE!E73,'App MESURE'!$P$2:$T$769,2,FALSE)</f>
        <v>0.72714239999999997</v>
      </c>
      <c r="H74" s="52">
        <f>VLOOKUP(DATE!F73,'App MESURE'!$P$2:$T$769,2,FALSE)</f>
        <v>0.72489600000000043</v>
      </c>
      <c r="I74" s="52">
        <f>VLOOKUP(DATE!G73,'App MESURE'!$P$2:$T$769,2,FALSE)</f>
        <v>0.28278720000000007</v>
      </c>
      <c r="J74" s="52">
        <f>VLOOKUP(DATE!H73,'App MESURE'!$P$2:$T$769,2,FALSE)</f>
        <v>4.7520000000000027E-2</v>
      </c>
      <c r="K74" s="52">
        <f>VLOOKUP(DATE!I73,'App MESURE'!$P$2:$T$769,2,FALSE)</f>
        <v>6.2208000000000029E-3</v>
      </c>
      <c r="L74" s="52">
        <f>VLOOKUP(DATE!J73,'App MESURE'!$P$2:$T$769,2,FALSE)</f>
        <v>6.0480000000000006E-4</v>
      </c>
      <c r="M74" s="52">
        <f>VLOOKUP(DATE!K73,'App MESURE'!$P$2:$T$769,2,FALSE)</f>
        <v>0</v>
      </c>
      <c r="N74" s="52">
        <f>VLOOKUP(DATE!L73,'App MESURE'!$P$2:$T$769,2,FALSE)</f>
        <v>0</v>
      </c>
      <c r="O74" s="52">
        <f>VLOOKUP(DATE!M73,'App MESURE'!$P$2:$T$769,2,FALSE)</f>
        <v>0</v>
      </c>
      <c r="P74" s="36">
        <f t="shared" si="1"/>
        <v>1.9726848000000003</v>
      </c>
    </row>
    <row r="75" spans="1:16" x14ac:dyDescent="0.2">
      <c r="A75">
        <v>2011</v>
      </c>
      <c r="B75" t="s">
        <v>59</v>
      </c>
      <c r="C75" s="55" t="s">
        <v>168</v>
      </c>
      <c r="D75" s="52">
        <f>VLOOKUP(DATE!B74,'App MESURE'!$P$2:$T$769,2,FALSE)</f>
        <v>0</v>
      </c>
      <c r="E75" s="52">
        <f>VLOOKUP(DATE!C74,'App MESURE'!$P$2:$T$769,2,FALSE)</f>
        <v>0</v>
      </c>
      <c r="F75" s="52">
        <f>VLOOKUP(DATE!D74,'App MESURE'!$P$2:$T$769,2,FALSE)</f>
        <v>0</v>
      </c>
      <c r="G75" s="52">
        <f>VLOOKUP(DATE!E74,'App MESURE'!$P$2:$T$769,2,FALSE)</f>
        <v>0</v>
      </c>
      <c r="H75" s="52">
        <f>VLOOKUP(DATE!F74,'App MESURE'!$P$2:$T$769,2,FALSE)</f>
        <v>1.5724800000000004E-2</v>
      </c>
      <c r="I75" s="52">
        <f>VLOOKUP(DATE!G74,'App MESURE'!$P$2:$T$769,2,FALSE)</f>
        <v>9.7200000000000009E-2</v>
      </c>
      <c r="J75" s="52">
        <f>VLOOKUP(DATE!H74,'App MESURE'!$P$2:$T$769,2,FALSE)</f>
        <v>0</v>
      </c>
      <c r="K75" s="52">
        <f>VLOOKUP(DATE!I74,'App MESURE'!$P$2:$T$769,2,FALSE)</f>
        <v>0</v>
      </c>
      <c r="L75" s="52">
        <f>VLOOKUP(DATE!J74,'App MESURE'!$P$2:$T$769,2,FALSE)</f>
        <v>0</v>
      </c>
      <c r="M75" s="52">
        <f>VLOOKUP(DATE!K74,'App MESURE'!$P$2:$T$769,2,FALSE)</f>
        <v>0</v>
      </c>
      <c r="N75" s="52">
        <f>VLOOKUP(DATE!L74,'App MESURE'!$P$2:$T$769,2,FALSE)</f>
        <v>0</v>
      </c>
      <c r="O75" s="52">
        <f>VLOOKUP(DATE!M74,'App MESURE'!$P$2:$T$769,2,FALSE)</f>
        <v>0</v>
      </c>
      <c r="P75" s="36">
        <f t="shared" si="1"/>
        <v>0.11292480000000002</v>
      </c>
    </row>
    <row r="76" spans="1:16" x14ac:dyDescent="0.2">
      <c r="A76">
        <v>2012</v>
      </c>
      <c r="B76" t="s">
        <v>59</v>
      </c>
      <c r="C76" s="55" t="s">
        <v>169</v>
      </c>
      <c r="D76" s="52">
        <f>VLOOKUP(DATE!B75,'App MESURE'!$P$2:$T$769,2,FALSE)</f>
        <v>8.2944000000000004E-3</v>
      </c>
      <c r="E76" s="52">
        <f>VLOOKUP(DATE!C75,'App MESURE'!$P$2:$T$769,2,FALSE)</f>
        <v>0.18463680000000002</v>
      </c>
      <c r="F76" s="52">
        <f>VLOOKUP(DATE!D75,'App MESURE'!$P$2:$T$769,2,FALSE)</f>
        <v>3.4214399999999992E-2</v>
      </c>
      <c r="G76" s="52">
        <f>VLOOKUP(DATE!E75,'App MESURE'!$P$2:$T$769,2,FALSE)</f>
        <v>0</v>
      </c>
      <c r="H76" s="52">
        <f>VLOOKUP(DATE!F75,'App MESURE'!$P$2:$T$769,2,FALSE)</f>
        <v>0</v>
      </c>
      <c r="I76" s="52">
        <f>VLOOKUP(DATE!G75,'App MESURE'!$P$2:$T$769,2,FALSE)</f>
        <v>0</v>
      </c>
      <c r="J76" s="52">
        <f>VLOOKUP(DATE!H75,'App MESURE'!$P$2:$T$769,2,FALSE)</f>
        <v>0.2857248</v>
      </c>
      <c r="K76" s="52">
        <f>VLOOKUP(DATE!I75,'App MESURE'!$P$2:$T$769,2,FALSE)</f>
        <v>3.1536000000000002E-2</v>
      </c>
      <c r="L76" s="52">
        <f>VLOOKUP(DATE!J75,'App MESURE'!$P$2:$T$769,2,FALSE)</f>
        <v>4.3200000000000004E-4</v>
      </c>
      <c r="M76" s="52">
        <f>VLOOKUP(DATE!K75,'App MESURE'!$P$2:$T$769,2,FALSE)</f>
        <v>0</v>
      </c>
      <c r="N76" s="52">
        <f>VLOOKUP(DATE!L75,'App MESURE'!$P$2:$T$769,2,FALSE)</f>
        <v>0</v>
      </c>
      <c r="O76" s="52">
        <f>VLOOKUP(DATE!M75,'App MESURE'!$P$2:$T$769,2,FALSE)</f>
        <v>0</v>
      </c>
      <c r="P76" s="36">
        <f t="shared" si="1"/>
        <v>0.54483839999999994</v>
      </c>
    </row>
    <row r="77" spans="1:16" x14ac:dyDescent="0.2">
      <c r="A77">
        <v>2013</v>
      </c>
      <c r="B77" t="s">
        <v>59</v>
      </c>
      <c r="C77" s="55" t="s">
        <v>170</v>
      </c>
      <c r="D77" s="52">
        <f>VLOOKUP(DATE!B76,'App MESURE'!$P$2:$T$769,2,FALSE)</f>
        <v>0</v>
      </c>
      <c r="E77" s="52">
        <f>VLOOKUP(DATE!C76,'App MESURE'!$P$2:$T$769,2,FALSE)</f>
        <v>0</v>
      </c>
      <c r="F77" s="52">
        <f>VLOOKUP(DATE!D76,'App MESURE'!$P$2:$T$769,2,FALSE)</f>
        <v>0</v>
      </c>
      <c r="G77" s="52">
        <f>VLOOKUP(DATE!E76,'App MESURE'!$P$2:$T$769,2,FALSE)</f>
        <v>0</v>
      </c>
      <c r="H77" s="52">
        <f>VLOOKUP(DATE!F76,'App MESURE'!$P$2:$T$769,2,FALSE)</f>
        <v>0</v>
      </c>
      <c r="I77" s="52">
        <f>VLOOKUP(DATE!G76,'App MESURE'!$P$2:$T$769,2,FALSE)</f>
        <v>0</v>
      </c>
      <c r="J77" s="52">
        <f>VLOOKUP(DATE!H76,'App MESURE'!$P$2:$T$769,2,FALSE)</f>
        <v>0</v>
      </c>
      <c r="K77" s="52">
        <f>VLOOKUP(DATE!I76,'App MESURE'!$P$2:$T$769,2,FALSE)</f>
        <v>0</v>
      </c>
      <c r="L77" s="52">
        <f>VLOOKUP(DATE!J76,'App MESURE'!$P$2:$T$769,2,FALSE)</f>
        <v>0</v>
      </c>
      <c r="M77" s="52">
        <f>VLOOKUP(DATE!K76,'App MESURE'!$P$2:$T$769,2,FALSE)</f>
        <v>0</v>
      </c>
      <c r="N77" s="52">
        <f>VLOOKUP(DATE!L76,'App MESURE'!$P$2:$T$769,2,FALSE)</f>
        <v>0</v>
      </c>
      <c r="O77" s="52">
        <f>VLOOKUP(DATE!M76,'App MESURE'!$P$2:$T$769,2,FALSE)</f>
        <v>0</v>
      </c>
      <c r="P77" s="36">
        <f t="shared" si="1"/>
        <v>0</v>
      </c>
    </row>
    <row r="78" spans="1:16" x14ac:dyDescent="0.2">
      <c r="A78">
        <v>2014</v>
      </c>
      <c r="B78" t="s">
        <v>59</v>
      </c>
      <c r="C78" s="55" t="s">
        <v>171</v>
      </c>
      <c r="D78" s="52">
        <f>VLOOKUP(DATE!B77,'App MESURE'!$P$2:$T$769,2,FALSE)</f>
        <v>0</v>
      </c>
      <c r="E78" s="52">
        <f>VLOOKUP(DATE!C77,'App MESURE'!$P$2:$T$769,2,FALSE)</f>
        <v>0</v>
      </c>
      <c r="F78" s="52">
        <f>VLOOKUP(DATE!D77,'App MESURE'!$P$2:$T$769,2,FALSE)</f>
        <v>0</v>
      </c>
      <c r="G78" s="52">
        <f>VLOOKUP(DATE!E77,'App MESURE'!$P$2:$T$769,2,FALSE)</f>
        <v>0</v>
      </c>
      <c r="H78" s="52">
        <f>VLOOKUP(DATE!F77,'App MESURE'!$P$2:$T$769,2,FALSE)</f>
        <v>0</v>
      </c>
      <c r="I78" s="52">
        <f>VLOOKUP(DATE!G77,'App MESURE'!$P$2:$T$769,2,FALSE)</f>
        <v>0</v>
      </c>
      <c r="J78" s="52">
        <f>VLOOKUP(DATE!H77,'App MESURE'!$P$2:$T$769,2,FALSE)</f>
        <v>0</v>
      </c>
      <c r="K78" s="52">
        <f>VLOOKUP(DATE!I77,'App MESURE'!$P$2:$T$769,2,FALSE)</f>
        <v>0</v>
      </c>
      <c r="L78" s="52">
        <f>VLOOKUP(DATE!J77,'App MESURE'!$P$2:$T$769,2,FALSE)</f>
        <v>0</v>
      </c>
      <c r="M78" s="52">
        <f>VLOOKUP(DATE!K77,'App MESURE'!$P$2:$T$769,2,FALSE)</f>
        <v>0</v>
      </c>
      <c r="N78" s="52">
        <f>VLOOKUP(DATE!L77,'App MESURE'!$P$2:$T$769,2,FALSE)</f>
        <v>0</v>
      </c>
      <c r="O78" s="52">
        <f>VLOOKUP(DATE!M77,'App MESURE'!$P$2:$T$769,2,FALSE)</f>
        <v>0</v>
      </c>
      <c r="P78" s="36">
        <f t="shared" si="1"/>
        <v>0</v>
      </c>
    </row>
    <row r="79" spans="1:16" x14ac:dyDescent="0.2">
      <c r="A79">
        <v>2015</v>
      </c>
      <c r="B79" t="s">
        <v>59</v>
      </c>
      <c r="C79" s="55" t="s">
        <v>172</v>
      </c>
      <c r="D79" s="52">
        <f>VLOOKUP(DATE!B78,'App MESURE'!$P$2:$T$769,2,FALSE)</f>
        <v>0</v>
      </c>
      <c r="E79" s="52">
        <f>VLOOKUP(DATE!C78,'App MESURE'!$P$2:$T$769,2,FALSE)</f>
        <v>0</v>
      </c>
      <c r="F79" s="52">
        <f>VLOOKUP(DATE!D78,'App MESURE'!$P$2:$T$769,2,FALSE)</f>
        <v>0</v>
      </c>
      <c r="G79" s="52">
        <f>VLOOKUP(DATE!E78,'App MESURE'!$P$2:$T$769,2,FALSE)</f>
        <v>0</v>
      </c>
      <c r="H79" s="52">
        <f>VLOOKUP(DATE!F78,'App MESURE'!$P$2:$T$769,2,FALSE)</f>
        <v>0</v>
      </c>
      <c r="I79" s="52">
        <f>VLOOKUP(DATE!G78,'App MESURE'!$P$2:$T$769,2,FALSE)</f>
        <v>0</v>
      </c>
      <c r="J79" s="52">
        <f>VLOOKUP(DATE!H78,'App MESURE'!$P$2:$T$769,2,FALSE)</f>
        <v>0</v>
      </c>
      <c r="K79" s="52">
        <f>VLOOKUP(DATE!I78,'App MESURE'!$P$2:$T$769,2,FALSE)</f>
        <v>0</v>
      </c>
      <c r="L79" s="52">
        <f>VLOOKUP(DATE!J78,'App MESURE'!$P$2:$T$769,2,FALSE)</f>
        <v>0</v>
      </c>
      <c r="M79" s="52">
        <f>VLOOKUP(DATE!K78,'App MESURE'!$P$2:$T$769,2,FALSE)</f>
        <v>0</v>
      </c>
      <c r="N79" s="52">
        <f>VLOOKUP(DATE!L78,'App MESURE'!$P$2:$T$769,2,FALSE)</f>
        <v>0</v>
      </c>
      <c r="O79" s="52">
        <f>VLOOKUP(DATE!M78,'App MESURE'!$P$2:$T$769,2,FALSE)</f>
        <v>0</v>
      </c>
      <c r="P79" s="36">
        <f t="shared" si="1"/>
        <v>0</v>
      </c>
    </row>
    <row r="80" spans="1:16" x14ac:dyDescent="0.2">
      <c r="A80">
        <v>2016</v>
      </c>
      <c r="B80" t="s">
        <v>59</v>
      </c>
      <c r="C80" s="55" t="s">
        <v>173</v>
      </c>
      <c r="D80" s="52">
        <f>VLOOKUP(DATE!B79,'App MESURE'!$P$2:$T$769,2,FALSE)</f>
        <v>0</v>
      </c>
      <c r="E80" s="52">
        <f>VLOOKUP(DATE!C79,'App MESURE'!$P$2:$T$769,2,FALSE)</f>
        <v>0</v>
      </c>
      <c r="F80" s="52">
        <f>VLOOKUP(DATE!D79,'App MESURE'!$P$2:$T$769,2,FALSE)</f>
        <v>0</v>
      </c>
      <c r="G80" s="52">
        <f>VLOOKUP(DATE!E79,'App MESURE'!$P$2:$T$769,2,FALSE)</f>
        <v>0</v>
      </c>
      <c r="H80" s="52">
        <f>VLOOKUP(DATE!F79,'App MESURE'!$P$2:$T$769,2,FALSE)</f>
        <v>0</v>
      </c>
      <c r="I80" s="52">
        <f>VLOOKUP(DATE!G79,'App MESURE'!$P$2:$T$769,2,FALSE)</f>
        <v>0</v>
      </c>
      <c r="J80" s="52">
        <f>VLOOKUP(DATE!H79,'App MESURE'!$P$2:$T$769,2,FALSE)</f>
        <v>0</v>
      </c>
      <c r="K80" s="52">
        <f>VLOOKUP(DATE!I79,'App MESURE'!$P$2:$T$769,2,FALSE)</f>
        <v>0</v>
      </c>
      <c r="L80" s="52">
        <f>VLOOKUP(DATE!J79,'App MESURE'!$P$2:$T$769,2,FALSE)</f>
        <v>0</v>
      </c>
      <c r="M80" s="52">
        <f>VLOOKUP(DATE!K79,'App MESURE'!$P$2:$T$769,2,FALSE)</f>
        <v>0</v>
      </c>
      <c r="N80" s="52">
        <f>VLOOKUP(DATE!L79,'App MESURE'!$P$2:$T$769,2,FALSE)</f>
        <v>0</v>
      </c>
      <c r="O80" s="52">
        <f>VLOOKUP(DATE!M79,'App MESURE'!$P$2:$T$769,2,FALSE)</f>
        <v>0</v>
      </c>
      <c r="P80" s="36">
        <f t="shared" si="1"/>
        <v>0</v>
      </c>
    </row>
    <row r="81" spans="1:18" x14ac:dyDescent="0.2">
      <c r="A81">
        <v>2017</v>
      </c>
      <c r="B81" t="s">
        <v>59</v>
      </c>
      <c r="C81" s="55" t="s">
        <v>174</v>
      </c>
      <c r="D81" s="52">
        <f>VLOOKUP(DATE!B80,'App MESURE'!$P$2:$T$769,2,FALSE)</f>
        <v>0</v>
      </c>
      <c r="E81" s="52">
        <f>VLOOKUP(DATE!C80,'App MESURE'!$P$2:$T$769,2,FALSE)</f>
        <v>0</v>
      </c>
      <c r="F81" s="52">
        <f>VLOOKUP(DATE!D80,'App MESURE'!$P$2:$T$769,2,FALSE)</f>
        <v>0</v>
      </c>
      <c r="G81" s="52">
        <f>VLOOKUP(DATE!E80,'App MESURE'!$P$2:$T$769,2,FALSE)</f>
        <v>0</v>
      </c>
      <c r="H81" s="52">
        <f>VLOOKUP(DATE!F80,'App MESURE'!$P$2:$T$769,2,FALSE)</f>
        <v>4.3200000000000004E-4</v>
      </c>
      <c r="I81" s="52">
        <f>VLOOKUP(DATE!G80,'App MESURE'!$P$2:$T$769,2,FALSE)</f>
        <v>0</v>
      </c>
      <c r="J81" s="52">
        <f>VLOOKUP(DATE!H80,'App MESURE'!$P$2:$T$769,2,FALSE)</f>
        <v>0</v>
      </c>
      <c r="K81" s="52">
        <f>VLOOKUP(DATE!I80,'App MESURE'!$P$2:$T$769,2,FALSE)</f>
        <v>0</v>
      </c>
      <c r="L81" s="52">
        <f>VLOOKUP(DATE!J80,'App MESURE'!$P$2:$T$769,2,FALSE)</f>
        <v>0</v>
      </c>
      <c r="M81" s="52">
        <f>VLOOKUP(DATE!K80,'App MESURE'!$P$2:$T$769,2,FALSE)</f>
        <v>0</v>
      </c>
      <c r="N81" s="52">
        <f>VLOOKUP(DATE!L80,'App MESURE'!$P$2:$T$769,2,FALSE)</f>
        <v>0</v>
      </c>
      <c r="O81" s="52">
        <f>VLOOKUP(DATE!M80,'App MESURE'!$P$2:$T$769,2,FALSE)</f>
        <v>0</v>
      </c>
      <c r="P81" s="36">
        <f t="shared" si="1"/>
        <v>4.3200000000000004E-4</v>
      </c>
    </row>
    <row r="82" spans="1:18" x14ac:dyDescent="0.2">
      <c r="A82">
        <v>2018</v>
      </c>
      <c r="B82" t="s">
        <v>59</v>
      </c>
      <c r="C82" s="55" t="s">
        <v>175</v>
      </c>
      <c r="D82" s="52">
        <f>VLOOKUP(DATE!B81,'App MESURE'!$P$2:$T$769,2,FALSE)</f>
        <v>3.5164800000000003E-2</v>
      </c>
      <c r="E82" s="52">
        <f>VLOOKUP(DATE!C81,'App MESURE'!$P$2:$T$769,2,FALSE)</f>
        <v>7.6636799999999977E-2</v>
      </c>
      <c r="F82" s="52">
        <f>VLOOKUP(DATE!D81,'App MESURE'!$P$2:$T$769,2,FALSE)</f>
        <v>0</v>
      </c>
      <c r="G82" s="52">
        <f>VLOOKUP(DATE!E81,'App MESURE'!$P$2:$T$769,2,FALSE)</f>
        <v>0</v>
      </c>
      <c r="H82" s="52">
        <f>VLOOKUP(DATE!F81,'App MESURE'!$P$2:$T$769,2,FALSE)</f>
        <v>0</v>
      </c>
      <c r="I82" s="52">
        <f>VLOOKUP(DATE!G81,'App MESURE'!$P$2:$T$769,2,FALSE)</f>
        <v>0</v>
      </c>
      <c r="J82" s="52">
        <f>VLOOKUP(DATE!H81,'App MESURE'!$P$2:$T$769,2,FALSE)</f>
        <v>0</v>
      </c>
      <c r="K82" s="52">
        <f>VLOOKUP(DATE!I81,'App MESURE'!$P$2:$T$769,2,FALSE)</f>
        <v>0</v>
      </c>
      <c r="L82" s="52">
        <f>VLOOKUP(DATE!J81,'App MESURE'!$P$2:$T$769,2,FALSE)</f>
        <v>0</v>
      </c>
      <c r="M82" s="52">
        <f>VLOOKUP(DATE!K81,'App MESURE'!$P$2:$T$769,2,FALSE)</f>
        <v>0</v>
      </c>
      <c r="N82" s="52">
        <f>VLOOKUP(DATE!L81,'App MESURE'!$P$2:$T$769,2,FALSE)</f>
        <v>0</v>
      </c>
      <c r="O82" s="52">
        <f>VLOOKUP(DATE!M81,'App MESURE'!$P$2:$T$769,2,FALSE)</f>
        <v>0</v>
      </c>
      <c r="P82" s="36">
        <f t="shared" si="1"/>
        <v>0.11180159999999997</v>
      </c>
    </row>
    <row r="83" spans="1:18" x14ac:dyDescent="0.2">
      <c r="A83">
        <v>2019</v>
      </c>
      <c r="B83" t="s">
        <v>59</v>
      </c>
      <c r="C83" s="55" t="s">
        <v>176</v>
      </c>
      <c r="D83" s="52">
        <f>VLOOKUP(DATE!B82,'App MESURE'!$P$2:$T$769,2,FALSE)</f>
        <v>0</v>
      </c>
      <c r="E83" s="52">
        <f>VLOOKUP(DATE!C82,'App MESURE'!$P$2:$T$769,2,FALSE)</f>
        <v>0</v>
      </c>
      <c r="F83" s="52">
        <f>VLOOKUP(DATE!D82,'App MESURE'!$P$2:$T$769,2,FALSE)</f>
        <v>0</v>
      </c>
      <c r="G83" s="52">
        <f>VLOOKUP(DATE!E82,'App MESURE'!$P$2:$T$769,2,FALSE)</f>
        <v>0</v>
      </c>
      <c r="H83" s="52">
        <f>VLOOKUP(DATE!F82,'App MESURE'!$P$2:$T$769,2,FALSE)</f>
        <v>0</v>
      </c>
      <c r="I83" s="52">
        <f>VLOOKUP(DATE!G82,'App MESURE'!$P$2:$T$769,2,FALSE)</f>
        <v>0</v>
      </c>
      <c r="J83" s="52">
        <f>VLOOKUP(DATE!H82,'App MESURE'!$P$2:$T$769,2,FALSE)</f>
        <v>0</v>
      </c>
      <c r="K83" s="52">
        <f>VLOOKUP(DATE!I82,'App MESURE'!$P$2:$T$769,2,FALSE)</f>
        <v>0</v>
      </c>
      <c r="L83" s="52">
        <f>VLOOKUP(DATE!J82,'App MESURE'!$P$2:$T$769,2,FALSE)</f>
        <v>2.8771200000000004E-2</v>
      </c>
      <c r="M83" s="52">
        <f>VLOOKUP(DATE!K82,'App MESURE'!$P$2:$T$769,2,FALSE)</f>
        <v>0</v>
      </c>
      <c r="N83" s="52">
        <f>VLOOKUP(DATE!L82,'App MESURE'!$P$2:$T$769,2,FALSE)</f>
        <v>0</v>
      </c>
      <c r="O83" s="52">
        <f>VLOOKUP(DATE!M82,'App MESURE'!$P$2:$T$769,2,FALSE)</f>
        <v>0</v>
      </c>
      <c r="P83" s="36">
        <f t="shared" si="1"/>
        <v>2.8771200000000004E-2</v>
      </c>
    </row>
    <row r="84" spans="1:18" x14ac:dyDescent="0.2">
      <c r="A84">
        <v>2020</v>
      </c>
      <c r="B84" t="s">
        <v>59</v>
      </c>
      <c r="C84" s="55" t="s">
        <v>177</v>
      </c>
      <c r="D84" s="52">
        <f>VLOOKUP(DATE!B83,'App MESURE'!$P$2:$T$769,2,FALSE)</f>
        <v>0</v>
      </c>
      <c r="E84" s="52">
        <f>VLOOKUP(DATE!C83,'App MESURE'!$P$2:$T$769,2,FALSE)</f>
        <v>0</v>
      </c>
      <c r="F84" s="52">
        <f>VLOOKUP(DATE!D83,'App MESURE'!$P$2:$T$769,2,FALSE)</f>
        <v>0</v>
      </c>
      <c r="G84" s="52">
        <f>VLOOKUP(DATE!E83,'App MESURE'!$P$2:$T$769,2,FALSE)</f>
        <v>0</v>
      </c>
      <c r="H84" s="52">
        <f>VLOOKUP(DATE!F83,'App MESURE'!$P$2:$T$769,2,FALSE)</f>
        <v>2.6092799999999999E-2</v>
      </c>
      <c r="I84" s="52">
        <f>VLOOKUP(DATE!G83,'App MESURE'!$P$2:$T$769,2,FALSE)</f>
        <v>7.7759999999999993E-4</v>
      </c>
      <c r="J84" s="52">
        <f>VLOOKUP(DATE!H83,'App MESURE'!$P$2:$T$769,2,FALSE)</f>
        <v>8.6400000000000008E-4</v>
      </c>
      <c r="K84" s="52">
        <f>VLOOKUP(DATE!I83,'App MESURE'!$P$2:$T$769,2,FALSE)</f>
        <v>0</v>
      </c>
      <c r="L84" s="52">
        <f>VLOOKUP(DATE!J83,'App MESURE'!$P$2:$T$769,2,FALSE)</f>
        <v>0</v>
      </c>
      <c r="M84" s="52">
        <f>VLOOKUP(DATE!K83,'App MESURE'!$P$2:$T$769,2,FALSE)</f>
        <v>0</v>
      </c>
      <c r="N84" s="52">
        <f>VLOOKUP(DATE!L83,'App MESURE'!$P$2:$T$769,2,FALSE)</f>
        <v>0</v>
      </c>
      <c r="O84" s="52">
        <f>VLOOKUP(DATE!M83,'App MESURE'!$P$2:$T$769,2,FALSE)</f>
        <v>0</v>
      </c>
      <c r="P84" s="36">
        <f t="shared" si="1"/>
        <v>2.7734399999999999E-2</v>
      </c>
    </row>
    <row r="85" spans="1:18" x14ac:dyDescent="0.2">
      <c r="A85">
        <v>2021</v>
      </c>
      <c r="B85" t="s">
        <v>59</v>
      </c>
      <c r="C85" s="55" t="s">
        <v>178</v>
      </c>
      <c r="D85" s="52">
        <f>VLOOKUP(DATE!B84,'App MESURE'!$P$2:$T$769,2,FALSE)</f>
        <v>0</v>
      </c>
      <c r="E85" s="52">
        <f>VLOOKUP(DATE!C84,'App MESURE'!$P$2:$T$769,2,FALSE)</f>
        <v>0</v>
      </c>
      <c r="F85" s="52">
        <f>VLOOKUP(DATE!D84,'App MESURE'!$P$2:$T$769,2,FALSE)</f>
        <v>0</v>
      </c>
      <c r="G85" s="52">
        <f>VLOOKUP(DATE!E84,'App MESURE'!$P$2:$T$769,2,FALSE)</f>
        <v>0</v>
      </c>
      <c r="H85" s="52">
        <f>VLOOKUP(DATE!F84,'App MESURE'!$P$2:$T$769,2,FALSE)</f>
        <v>0</v>
      </c>
      <c r="I85" s="52">
        <f>VLOOKUP(DATE!G84,'App MESURE'!$P$2:$T$769,2,FALSE)</f>
        <v>0</v>
      </c>
      <c r="J85" s="52">
        <f>VLOOKUP(DATE!H84,'App MESURE'!$P$2:$T$769,2,FALSE)</f>
        <v>1.6248384000000001E-3</v>
      </c>
      <c r="K85" s="52">
        <f>VLOOKUP(DATE!I84,'App MESURE'!$P$2:$T$769,2,FALSE)</f>
        <v>0</v>
      </c>
      <c r="L85" s="52">
        <f>VLOOKUP(DATE!J84,'App MESURE'!$P$2:$T$769,2,FALSE)</f>
        <v>0</v>
      </c>
      <c r="M85" s="52">
        <f>VLOOKUP(DATE!K84,'App MESURE'!$P$2:$T$769,2,FALSE)</f>
        <v>0</v>
      </c>
      <c r="N85" s="52">
        <f>VLOOKUP(DATE!L84,'App MESURE'!$P$2:$T$769,2,FALSE)</f>
        <v>0</v>
      </c>
      <c r="O85" s="52">
        <f>VLOOKUP(DATE!M84,'App MESURE'!$P$2:$T$769,2,FALSE)</f>
        <v>0</v>
      </c>
      <c r="P85" s="36">
        <f t="shared" si="1"/>
        <v>1.6248384000000001E-3</v>
      </c>
    </row>
    <row r="86" spans="1:18" x14ac:dyDescent="0.2">
      <c r="A86">
        <v>2022</v>
      </c>
      <c r="B86" t="s">
        <v>59</v>
      </c>
      <c r="C86" s="55" t="s">
        <v>179</v>
      </c>
      <c r="D86" s="52">
        <f>VLOOKUP(DATE!B85,'App MESURE'!$P$2:$T$769,2,FALSE)</f>
        <v>0</v>
      </c>
      <c r="E86" s="52">
        <f>VLOOKUP(DATE!C85,'App MESURE'!$P$2:$T$769,2,FALSE)</f>
        <v>0</v>
      </c>
      <c r="F86" s="52">
        <f>VLOOKUP(DATE!D85,'App MESURE'!$P$2:$T$769,2,FALSE)</f>
        <v>0</v>
      </c>
      <c r="G86" s="52">
        <f>VLOOKUP(DATE!E85,'App MESURE'!$P$2:$T$769,2,FALSE)</f>
        <v>3.2531500800000002E-2</v>
      </c>
      <c r="H86" s="52">
        <f>VLOOKUP(DATE!F85,'App MESURE'!$P$2:$T$769,2,FALSE)</f>
        <v>0</v>
      </c>
      <c r="I86" s="52">
        <f>VLOOKUP(DATE!G85,'App MESURE'!$P$2:$T$769,2,FALSE)</f>
        <v>7.4710079999999995E-4</v>
      </c>
      <c r="J86" s="52">
        <f>VLOOKUP(DATE!H85,'App MESURE'!$P$2:$T$769,2,FALSE)</f>
        <v>0</v>
      </c>
      <c r="K86" s="52">
        <f>VLOOKUP(DATE!I85,'App MESURE'!$P$2:$T$769,2,FALSE)</f>
        <v>0</v>
      </c>
      <c r="L86" s="52">
        <f>VLOOKUP(DATE!J85,'App MESURE'!$P$2:$T$769,2,FALSE)</f>
        <v>0</v>
      </c>
      <c r="M86" s="52">
        <f>VLOOKUP(DATE!K85,'App MESURE'!$P$2:$T$769,2,FALSE)</f>
        <v>0</v>
      </c>
      <c r="N86" s="52">
        <f>VLOOKUP(DATE!L85,'App MESURE'!$P$2:$T$769,2,FALSE)</f>
        <v>0</v>
      </c>
      <c r="O86" s="52">
        <f>VLOOKUP(DATE!M85,'App MESURE'!$P$2:$T$769,2,FALSE)</f>
        <v>0</v>
      </c>
      <c r="P86" s="36">
        <f t="shared" si="1"/>
        <v>3.3278601599999999E-2</v>
      </c>
    </row>
    <row r="87" spans="1:18" x14ac:dyDescent="0.2">
      <c r="A87">
        <v>2023</v>
      </c>
      <c r="B87" t="s">
        <v>59</v>
      </c>
      <c r="C87" s="55" t="s">
        <v>180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59</v>
      </c>
      <c r="C88" s="55" t="s">
        <v>181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60</v>
      </c>
      <c r="C90" s="38"/>
      <c r="D90" s="53">
        <f t="shared" ref="D90:P90" si="2">AVERAGE(D1:D66)</f>
        <v>6.3893040389687841E-3</v>
      </c>
      <c r="E90" s="53">
        <f t="shared" si="2"/>
        <v>4.1071461476048517E-2</v>
      </c>
      <c r="F90" s="53">
        <f t="shared" si="2"/>
        <v>2.9569519839454133</v>
      </c>
      <c r="G90" s="53">
        <f t="shared" si="2"/>
        <v>0.28323421797279669</v>
      </c>
      <c r="H90" s="53">
        <f t="shared" si="2"/>
        <v>0.29759029604700193</v>
      </c>
      <c r="I90" s="53">
        <f t="shared" si="2"/>
        <v>0.22798370822698494</v>
      </c>
      <c r="J90" s="53">
        <f t="shared" si="2"/>
        <v>0.26909186156981996</v>
      </c>
      <c r="K90" s="53">
        <f t="shared" si="2"/>
        <v>0.21260690298594737</v>
      </c>
      <c r="L90" s="53">
        <f t="shared" si="2"/>
        <v>7.1473648098900902E-2</v>
      </c>
      <c r="M90" s="53">
        <f t="shared" si="2"/>
        <v>3.2236595355400785E-2</v>
      </c>
      <c r="N90" s="53">
        <f t="shared" si="2"/>
        <v>1.6850794063628813E-2</v>
      </c>
      <c r="O90" s="53">
        <f t="shared" si="2"/>
        <v>8.8082893818145214E-3</v>
      </c>
      <c r="P90" s="53">
        <f t="shared" si="2"/>
        <v>4.4242890631627265</v>
      </c>
      <c r="Q90" s="53"/>
    </row>
    <row r="91" spans="1:18" x14ac:dyDescent="0.2">
      <c r="A91" s="37" t="s">
        <v>61</v>
      </c>
      <c r="C91" s="38"/>
      <c r="D91" s="53">
        <f t="shared" ref="D91:P91" si="3">STDEV(D1:D66)</f>
        <v>1.1234422005394271E-2</v>
      </c>
      <c r="E91" s="53">
        <f t="shared" si="3"/>
        <v>5.8819408789764639E-2</v>
      </c>
      <c r="F91" s="53">
        <f t="shared" si="3"/>
        <v>10.465874995738002</v>
      </c>
      <c r="G91" s="53">
        <f t="shared" si="3"/>
        <v>0.41183932690422864</v>
      </c>
      <c r="H91" s="53">
        <f t="shared" si="3"/>
        <v>0.59696701256050799</v>
      </c>
      <c r="I91" s="53">
        <f t="shared" si="3"/>
        <v>0.36927929009935068</v>
      </c>
      <c r="J91" s="53">
        <f t="shared" si="3"/>
        <v>0.4669500662005423</v>
      </c>
      <c r="K91" s="53">
        <f t="shared" si="3"/>
        <v>0.2460071918571913</v>
      </c>
      <c r="L91" s="53">
        <f t="shared" si="3"/>
        <v>0.12018486237176532</v>
      </c>
      <c r="M91" s="53">
        <f t="shared" si="3"/>
        <v>5.3598332911314925E-2</v>
      </c>
      <c r="N91" s="53">
        <f t="shared" si="3"/>
        <v>2.801705515378107E-2</v>
      </c>
      <c r="O91" s="53">
        <f t="shared" si="3"/>
        <v>1.4645145415041475E-2</v>
      </c>
      <c r="P91" s="53">
        <f t="shared" si="3"/>
        <v>10.204501471966756</v>
      </c>
    </row>
    <row r="92" spans="1:18" x14ac:dyDescent="0.2">
      <c r="A92" s="37" t="s">
        <v>62</v>
      </c>
      <c r="D92" s="53">
        <f t="shared" ref="D92:P92" si="4">MIN(D1:D66)</f>
        <v>0</v>
      </c>
      <c r="E92" s="53">
        <f t="shared" si="4"/>
        <v>0</v>
      </c>
      <c r="F92" s="53">
        <f t="shared" si="4"/>
        <v>0</v>
      </c>
      <c r="G92" s="53">
        <f t="shared" si="4"/>
        <v>0</v>
      </c>
      <c r="H92" s="53">
        <f t="shared" si="4"/>
        <v>0</v>
      </c>
      <c r="I92" s="53">
        <f t="shared" si="4"/>
        <v>0</v>
      </c>
      <c r="J92" s="53">
        <f t="shared" si="4"/>
        <v>0</v>
      </c>
      <c r="K92" s="53">
        <f t="shared" si="4"/>
        <v>0</v>
      </c>
      <c r="L92" s="53">
        <f t="shared" si="4"/>
        <v>0</v>
      </c>
      <c r="M92" s="53">
        <f t="shared" si="4"/>
        <v>0</v>
      </c>
      <c r="N92" s="53">
        <f t="shared" si="4"/>
        <v>0</v>
      </c>
      <c r="O92" s="53">
        <f t="shared" si="4"/>
        <v>0</v>
      </c>
      <c r="P92" s="53">
        <f t="shared" si="4"/>
        <v>9.9857313319024171E-2</v>
      </c>
    </row>
    <row r="93" spans="1:18" ht="13.5" thickBot="1" x14ac:dyDescent="0.25">
      <c r="A93" s="39" t="s">
        <v>63</v>
      </c>
      <c r="B93" s="40"/>
      <c r="C93" s="40"/>
      <c r="D93" s="54">
        <f t="shared" ref="D93:P93" si="5">MAX(D1:D66)</f>
        <v>3.3770687947425597E-2</v>
      </c>
      <c r="E93" s="54">
        <f t="shared" si="5"/>
        <v>0.2037608774446337</v>
      </c>
      <c r="F93" s="54">
        <f t="shared" si="5"/>
        <v>37.787040000000012</v>
      </c>
      <c r="G93" s="54">
        <f t="shared" si="5"/>
        <v>1.4612207267574682</v>
      </c>
      <c r="H93" s="54">
        <f t="shared" si="5"/>
        <v>1.9679631726036753</v>
      </c>
      <c r="I93" s="54">
        <f t="shared" si="5"/>
        <v>1.3019788020711844</v>
      </c>
      <c r="J93" s="54">
        <f t="shared" si="5"/>
        <v>1.489494901405243</v>
      </c>
      <c r="K93" s="54">
        <f t="shared" si="5"/>
        <v>0.62163723941039772</v>
      </c>
      <c r="L93" s="54">
        <f t="shared" si="5"/>
        <v>0.41016596366588814</v>
      </c>
      <c r="M93" s="54">
        <f t="shared" si="5"/>
        <v>0.16985542781029894</v>
      </c>
      <c r="N93" s="54">
        <f t="shared" si="5"/>
        <v>8.8787255697007003E-2</v>
      </c>
      <c r="O93" s="54">
        <f t="shared" si="5"/>
        <v>4.6411097224458076E-2</v>
      </c>
      <c r="P93" s="54">
        <f t="shared" si="5"/>
        <v>37.821168000000014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S971"/>
  <sheetViews>
    <sheetView view="pageBreakPreview" zoomScale="75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T8" sqref="T8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18" s="1" customFormat="1" ht="13.5" thickBot="1" x14ac:dyDescent="0.25">
      <c r="A1" s="82" t="s">
        <v>114</v>
      </c>
      <c r="B1" s="1" t="s">
        <v>0</v>
      </c>
      <c r="E1" s="2" t="s">
        <v>1</v>
      </c>
      <c r="F1" s="8" t="s">
        <v>36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89" t="s">
        <v>182</v>
      </c>
      <c r="P1" s="90"/>
    </row>
    <row r="2" spans="1:18" s="1" customFormat="1" ht="13.5" thickBot="1" x14ac:dyDescent="0.25">
      <c r="A2" s="83" t="s">
        <v>115</v>
      </c>
      <c r="B2" s="59" t="s">
        <v>35</v>
      </c>
      <c r="C2" s="60"/>
      <c r="D2" s="60"/>
      <c r="E2" s="20"/>
      <c r="F2" s="69">
        <f>SQRT(RSQ(P6:P270,O6:O270))</f>
        <v>0.52184543171828801</v>
      </c>
      <c r="G2" s="6">
        <v>0</v>
      </c>
      <c r="H2" s="57">
        <v>0</v>
      </c>
      <c r="I2" s="44">
        <v>0.02</v>
      </c>
      <c r="J2" s="45">
        <v>31.221074069910053</v>
      </c>
      <c r="K2" s="26">
        <v>0.15958916066679005</v>
      </c>
      <c r="L2" s="43">
        <v>10.986539059572314</v>
      </c>
      <c r="M2" s="26">
        <v>0.47727748920589091</v>
      </c>
      <c r="N2" s="43">
        <v>9.0937818773533525</v>
      </c>
      <c r="O2" s="91">
        <f>SQRT(RSQ(P271:P401,O271:O401))</f>
        <v>0.23212378150115467</v>
      </c>
      <c r="P2" s="92"/>
    </row>
    <row r="3" spans="1:18" s="1" customFormat="1" ht="14.25" thickTop="1" thickBot="1" x14ac:dyDescent="0.25">
      <c r="A3" s="46">
        <f>SUM(R6:R270)</f>
        <v>964.94566611887615</v>
      </c>
      <c r="B3" s="61" t="e">
        <f>SQRT(#REF!)</f>
        <v>#REF!</v>
      </c>
      <c r="C3" s="61"/>
      <c r="D3" s="61"/>
      <c r="E3" s="5" t="s">
        <v>10</v>
      </c>
      <c r="F3" s="93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</row>
    <row r="4" spans="1:18" s="1" customFormat="1" ht="13.5" thickTop="1" x14ac:dyDescent="0.2">
      <c r="C4" s="10"/>
      <c r="D4" s="10"/>
      <c r="E4" s="10" t="s">
        <v>17</v>
      </c>
      <c r="F4" s="10" t="s">
        <v>65</v>
      </c>
      <c r="G4" s="10" t="s">
        <v>18</v>
      </c>
      <c r="H4" s="10" t="s">
        <v>19</v>
      </c>
      <c r="I4" s="10" t="s">
        <v>20</v>
      </c>
      <c r="J4" s="10" t="s">
        <v>21</v>
      </c>
      <c r="K4" s="10" t="s">
        <v>22</v>
      </c>
      <c r="L4" s="10" t="s">
        <v>22</v>
      </c>
      <c r="M4" s="10" t="s">
        <v>23</v>
      </c>
      <c r="N4" s="11" t="s">
        <v>24</v>
      </c>
      <c r="O4" s="10" t="s">
        <v>24</v>
      </c>
      <c r="P4" s="10" t="s">
        <v>24</v>
      </c>
      <c r="Q4" s="10" t="s">
        <v>137</v>
      </c>
      <c r="R4" s="10" t="s">
        <v>139</v>
      </c>
    </row>
    <row r="5" spans="1:18" s="1" customFormat="1" ht="13.5" thickBot="1" x14ac:dyDescent="0.25">
      <c r="A5" s="17"/>
      <c r="C5" s="12"/>
      <c r="D5" s="12"/>
      <c r="E5" s="12" t="s">
        <v>64</v>
      </c>
      <c r="F5" s="12" t="s">
        <v>64</v>
      </c>
      <c r="G5" s="12" t="s">
        <v>25</v>
      </c>
      <c r="H5" s="12" t="s">
        <v>26</v>
      </c>
      <c r="I5" s="12" t="s">
        <v>27</v>
      </c>
      <c r="J5" s="13" t="s">
        <v>28</v>
      </c>
      <c r="K5" s="12" t="s">
        <v>29</v>
      </c>
      <c r="L5" s="12" t="s">
        <v>30</v>
      </c>
      <c r="M5" s="12" t="s">
        <v>31</v>
      </c>
      <c r="N5" s="14" t="s">
        <v>32</v>
      </c>
      <c r="O5" s="12" t="s">
        <v>34</v>
      </c>
      <c r="P5" s="12" t="s">
        <v>33</v>
      </c>
      <c r="Q5" s="12" t="s">
        <v>138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>
        <v>9.5904761900000004</v>
      </c>
      <c r="F6" s="51">
        <v>12.58</v>
      </c>
      <c r="G6" s="16">
        <f t="shared" ref="G6:G18" si="0">IF((F6-$J$2)&gt;0,$I$2*(F6-$J$2),0)</f>
        <v>0</v>
      </c>
      <c r="H6" s="16">
        <f t="shared" ref="H6:H18" si="1">F6-G6</f>
        <v>12.58</v>
      </c>
      <c r="I6" s="22">
        <f>H6+$H$3-$J$3</f>
        <v>8.58</v>
      </c>
      <c r="J6" s="16">
        <f>I6/SQRT(1+(I6/($K$2*(300+(25*Q6)+0.05*(Q6)^3)))^2)</f>
        <v>8.5746201525819465</v>
      </c>
      <c r="K6" s="16">
        <f t="shared" ref="K6:K70" si="2">I6-J6</f>
        <v>5.3798474180535294E-3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0</v>
      </c>
      <c r="Q6" s="84">
        <v>23.323603266666666</v>
      </c>
      <c r="R6" s="78">
        <f>(P6-O6)^2</f>
        <v>0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>
        <v>22.176190479999999</v>
      </c>
      <c r="F7" s="51">
        <v>26.21</v>
      </c>
      <c r="G7" s="16">
        <f t="shared" si="0"/>
        <v>0</v>
      </c>
      <c r="H7" s="16">
        <f t="shared" si="1"/>
        <v>26.21</v>
      </c>
      <c r="I7" s="23">
        <f t="shared" ref="I7:I70" si="7">H7+K6-L6</f>
        <v>26.215379847418056</v>
      </c>
      <c r="J7" s="16">
        <f t="shared" ref="J7:J70" si="8">I7/SQRT(1+(I7/($K$2*(300+(25*Q7)+0.05*(Q7)^3)))^2)</f>
        <v>25.904102635488741</v>
      </c>
      <c r="K7" s="16">
        <f t="shared" si="2"/>
        <v>0.31127721192931546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</v>
      </c>
      <c r="P7" s="1">
        <f>'App MESURE'!T3</f>
        <v>0</v>
      </c>
      <c r="Q7" s="84">
        <v>18.200245483870962</v>
      </c>
      <c r="R7" s="78">
        <f t="shared" ref="R7:R70" si="10">(P7-O7)^2</f>
        <v>0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>
        <v>35.35</v>
      </c>
      <c r="F8" s="51">
        <v>20.059999999999999</v>
      </c>
      <c r="G8" s="16">
        <f t="shared" si="0"/>
        <v>0</v>
      </c>
      <c r="H8" s="16">
        <f t="shared" si="1"/>
        <v>20.059999999999999</v>
      </c>
      <c r="I8" s="23">
        <f t="shared" si="7"/>
        <v>20.371277211929314</v>
      </c>
      <c r="J8" s="16">
        <f t="shared" si="8"/>
        <v>20.132964749269377</v>
      </c>
      <c r="K8" s="16">
        <f t="shared" si="2"/>
        <v>0.23831246265993755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0</v>
      </c>
      <c r="P8" s="1">
        <f>'App MESURE'!T4</f>
        <v>0</v>
      </c>
      <c r="Q8" s="84">
        <v>14.714828466666665</v>
      </c>
      <c r="R8" s="78">
        <f t="shared" si="10"/>
        <v>0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>
        <v>81.383333329999999</v>
      </c>
      <c r="F9" s="51">
        <v>60.26</v>
      </c>
      <c r="G9" s="16">
        <f t="shared" si="0"/>
        <v>0.58077851860179897</v>
      </c>
      <c r="H9" s="16">
        <f t="shared" si="1"/>
        <v>59.679221481398201</v>
      </c>
      <c r="I9" s="23">
        <f t="shared" si="7"/>
        <v>59.917533944058135</v>
      </c>
      <c r="J9" s="16">
        <f t="shared" si="8"/>
        <v>52.55420894287932</v>
      </c>
      <c r="K9" s="16">
        <f t="shared" si="2"/>
        <v>7.3633250011788149</v>
      </c>
      <c r="L9" s="16">
        <f t="shared" si="3"/>
        <v>0</v>
      </c>
      <c r="M9" s="16">
        <f t="shared" si="9"/>
        <v>0</v>
      </c>
      <c r="N9" s="16">
        <f t="shared" si="4"/>
        <v>0</v>
      </c>
      <c r="O9" s="16">
        <f t="shared" si="5"/>
        <v>0.58077851860179897</v>
      </c>
      <c r="P9" s="1">
        <f>'App MESURE'!T5</f>
        <v>0</v>
      </c>
      <c r="Q9" s="84">
        <v>11.983789241935483</v>
      </c>
      <c r="R9" s="78">
        <f t="shared" si="10"/>
        <v>0.33730368766930013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>
        <v>6.4285714289999998</v>
      </c>
      <c r="F10" s="51">
        <v>4.6900000000000004</v>
      </c>
      <c r="G10" s="16">
        <f t="shared" si="0"/>
        <v>0</v>
      </c>
      <c r="H10" s="16">
        <f t="shared" si="1"/>
        <v>4.6900000000000004</v>
      </c>
      <c r="I10" s="23">
        <f t="shared" si="7"/>
        <v>12.053325001178816</v>
      </c>
      <c r="J10" s="16">
        <f t="shared" si="8"/>
        <v>11.960533541578677</v>
      </c>
      <c r="K10" s="16">
        <f t="shared" si="2"/>
        <v>9.2791459600139348E-2</v>
      </c>
      <c r="L10" s="16">
        <f t="shared" si="3"/>
        <v>0</v>
      </c>
      <c r="M10" s="16">
        <f t="shared" si="9"/>
        <v>0</v>
      </c>
      <c r="N10" s="16">
        <f t="shared" si="4"/>
        <v>0</v>
      </c>
      <c r="O10" s="16">
        <f t="shared" si="5"/>
        <v>0</v>
      </c>
      <c r="P10" s="1">
        <f>'App MESURE'!T6</f>
        <v>0</v>
      </c>
      <c r="Q10" s="84">
        <v>10.12833922580645</v>
      </c>
      <c r="R10" s="78">
        <f t="shared" si="10"/>
        <v>0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>
        <v>84.121428570000006</v>
      </c>
      <c r="F11" s="51">
        <v>99.26</v>
      </c>
      <c r="G11" s="16">
        <f t="shared" si="0"/>
        <v>1.3607785186017993</v>
      </c>
      <c r="H11" s="16">
        <f t="shared" si="1"/>
        <v>97.8992214813982</v>
      </c>
      <c r="I11" s="23">
        <f t="shared" si="7"/>
        <v>97.992012940998336</v>
      </c>
      <c r="J11" s="16">
        <f t="shared" si="8"/>
        <v>68.508971436154511</v>
      </c>
      <c r="K11" s="16">
        <f t="shared" si="2"/>
        <v>29.483041504843825</v>
      </c>
      <c r="L11" s="16">
        <f t="shared" si="3"/>
        <v>1.8558400891248632</v>
      </c>
      <c r="M11" s="16">
        <f t="shared" si="9"/>
        <v>1.8558400891248632</v>
      </c>
      <c r="N11" s="16">
        <f t="shared" si="4"/>
        <v>0.8857506981051515</v>
      </c>
      <c r="O11" s="16">
        <f t="shared" si="5"/>
        <v>2.2465292167069508</v>
      </c>
      <c r="P11" s="1">
        <f>'App MESURE'!T7</f>
        <v>0</v>
      </c>
      <c r="Q11" s="84">
        <v>10.009979239285716</v>
      </c>
      <c r="R11" s="78">
        <f t="shared" si="10"/>
        <v>5.046893521517946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>
        <v>150.69047620000001</v>
      </c>
      <c r="F12" s="51">
        <v>128.35</v>
      </c>
      <c r="G12" s="16">
        <f t="shared" si="0"/>
        <v>1.9425785186017988</v>
      </c>
      <c r="H12" s="16">
        <f t="shared" si="1"/>
        <v>126.4074214813982</v>
      </c>
      <c r="I12" s="23">
        <f t="shared" si="7"/>
        <v>154.03462289711717</v>
      </c>
      <c r="J12" s="16">
        <f t="shared" si="8"/>
        <v>92.043604353698228</v>
      </c>
      <c r="K12" s="16">
        <f t="shared" si="2"/>
        <v>61.991018543418946</v>
      </c>
      <c r="L12" s="16">
        <f t="shared" si="3"/>
        <v>4.8147315891966427</v>
      </c>
      <c r="M12" s="16">
        <f t="shared" si="9"/>
        <v>5.784820980216355</v>
      </c>
      <c r="N12" s="16">
        <f t="shared" si="4"/>
        <v>2.7609648329432228</v>
      </c>
      <c r="O12" s="16">
        <f t="shared" si="5"/>
        <v>4.7035433515450213</v>
      </c>
      <c r="P12" s="1">
        <f>'App MESURE'!T8</f>
        <v>0</v>
      </c>
      <c r="Q12" s="84">
        <v>12.687324774193545</v>
      </c>
      <c r="R12" s="78">
        <f t="shared" si="10"/>
        <v>22.123320059863371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>
        <v>38.323809519999998</v>
      </c>
      <c r="F13" s="51">
        <v>38.119999999999997</v>
      </c>
      <c r="G13" s="16">
        <f t="shared" si="0"/>
        <v>0.13797851860179891</v>
      </c>
      <c r="H13" s="16">
        <f t="shared" si="1"/>
        <v>37.982021481398199</v>
      </c>
      <c r="I13" s="23">
        <f t="shared" si="7"/>
        <v>95.158308435620512</v>
      </c>
      <c r="J13" s="16">
        <f t="shared" si="8"/>
        <v>76.372430037764516</v>
      </c>
      <c r="K13" s="16">
        <f t="shared" si="2"/>
        <v>18.785878397855996</v>
      </c>
      <c r="L13" s="16">
        <f t="shared" si="3"/>
        <v>0.88217922568237239</v>
      </c>
      <c r="M13" s="16">
        <f t="shared" si="9"/>
        <v>3.9060353729555044</v>
      </c>
      <c r="N13" s="16">
        <f t="shared" si="4"/>
        <v>1.8642627555535989</v>
      </c>
      <c r="O13" s="16">
        <f t="shared" si="5"/>
        <v>2.0022412741553977</v>
      </c>
      <c r="P13" s="1">
        <f>'App MESURE'!T9</f>
        <v>0</v>
      </c>
      <c r="Q13" s="84">
        <v>14.2731934</v>
      </c>
      <c r="R13" s="78">
        <f t="shared" si="10"/>
        <v>4.0089701199314307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>
        <v>4.0928571429999998</v>
      </c>
      <c r="F14" s="51">
        <v>4.3499999999999996</v>
      </c>
      <c r="G14" s="16">
        <f t="shared" si="0"/>
        <v>0</v>
      </c>
      <c r="H14" s="16">
        <f t="shared" si="1"/>
        <v>4.3499999999999996</v>
      </c>
      <c r="I14" s="23">
        <f t="shared" si="7"/>
        <v>22.253699172173626</v>
      </c>
      <c r="J14" s="16">
        <f t="shared" si="8"/>
        <v>22.048433726785252</v>
      </c>
      <c r="K14" s="16">
        <f t="shared" si="2"/>
        <v>0.20526544538837399</v>
      </c>
      <c r="L14" s="16">
        <f t="shared" si="3"/>
        <v>0</v>
      </c>
      <c r="M14" s="16">
        <f t="shared" si="9"/>
        <v>2.0417726174019055</v>
      </c>
      <c r="N14" s="16">
        <f t="shared" si="4"/>
        <v>0.97449210836292155</v>
      </c>
      <c r="O14" s="16">
        <f t="shared" si="5"/>
        <v>0.97449210836292155</v>
      </c>
      <c r="P14" s="1">
        <f>'App MESURE'!T10</f>
        <v>0</v>
      </c>
      <c r="Q14" s="84">
        <v>17.696987951612904</v>
      </c>
      <c r="R14" s="78">
        <f t="shared" si="10"/>
        <v>0.949634869261612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>
        <v>5.9357142859999996</v>
      </c>
      <c r="F15" s="51">
        <v>6.61</v>
      </c>
      <c r="G15" s="16">
        <f t="shared" si="0"/>
        <v>0</v>
      </c>
      <c r="H15" s="16">
        <f t="shared" si="1"/>
        <v>6.61</v>
      </c>
      <c r="I15" s="23">
        <f t="shared" si="7"/>
        <v>6.8152654453883743</v>
      </c>
      <c r="J15" s="16">
        <f t="shared" si="8"/>
        <v>6.811893674279113</v>
      </c>
      <c r="K15" s="16">
        <f t="shared" si="2"/>
        <v>3.3717711092613456E-3</v>
      </c>
      <c r="L15" s="16">
        <f t="shared" si="3"/>
        <v>0</v>
      </c>
      <c r="M15" s="16">
        <f t="shared" si="9"/>
        <v>1.0672805090389841</v>
      </c>
      <c r="N15" s="16">
        <f t="shared" si="4"/>
        <v>0.50938896163251146</v>
      </c>
      <c r="O15" s="16">
        <f t="shared" si="5"/>
        <v>0.50938896163251146</v>
      </c>
      <c r="P15" s="1">
        <f>'App MESURE'!T11</f>
        <v>0</v>
      </c>
      <c r="Q15" s="84">
        <v>21.738595533333331</v>
      </c>
      <c r="R15" s="78">
        <f t="shared" si="10"/>
        <v>0.25947711423304826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>
        <v>3.792857143</v>
      </c>
      <c r="F16" s="51">
        <v>5.89</v>
      </c>
      <c r="G16" s="16">
        <f t="shared" si="0"/>
        <v>0</v>
      </c>
      <c r="H16" s="16">
        <f t="shared" si="1"/>
        <v>5.89</v>
      </c>
      <c r="I16" s="23">
        <f t="shared" si="7"/>
        <v>5.893371771109261</v>
      </c>
      <c r="J16" s="16">
        <f t="shared" si="8"/>
        <v>5.8919424072222917</v>
      </c>
      <c r="K16" s="16">
        <f t="shared" si="2"/>
        <v>1.4293638869693481E-3</v>
      </c>
      <c r="L16" s="16">
        <f t="shared" si="3"/>
        <v>0</v>
      </c>
      <c r="M16" s="16">
        <f t="shared" si="9"/>
        <v>0.55789154740647262</v>
      </c>
      <c r="N16" s="16">
        <f t="shared" si="4"/>
        <v>0.26626907699535052</v>
      </c>
      <c r="O16" s="16">
        <f t="shared" si="5"/>
        <v>0.26626907699535052</v>
      </c>
      <c r="P16" s="1">
        <f>'App MESURE'!T12</f>
        <v>0</v>
      </c>
      <c r="Q16" s="84">
        <v>24.746587870967737</v>
      </c>
      <c r="R16" s="80">
        <f t="shared" si="10"/>
        <v>7.0899221363955905E-2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>
        <v>3.7642857140000001</v>
      </c>
      <c r="F17" s="58">
        <v>3.29</v>
      </c>
      <c r="G17" s="25">
        <f t="shared" si="0"/>
        <v>0</v>
      </c>
      <c r="H17" s="25">
        <f t="shared" si="1"/>
        <v>3.29</v>
      </c>
      <c r="I17" s="24">
        <f t="shared" si="7"/>
        <v>3.2914293638869694</v>
      </c>
      <c r="J17" s="25">
        <f t="shared" si="8"/>
        <v>3.2911979179255666</v>
      </c>
      <c r="K17" s="25">
        <f t="shared" si="2"/>
        <v>2.314459614027875E-4</v>
      </c>
      <c r="L17" s="25">
        <f t="shared" si="3"/>
        <v>0</v>
      </c>
      <c r="M17" s="25">
        <f t="shared" si="9"/>
        <v>0.2916224704111221</v>
      </c>
      <c r="N17" s="25">
        <f t="shared" si="4"/>
        <v>0.13918484047383958</v>
      </c>
      <c r="O17" s="25">
        <f t="shared" si="5"/>
        <v>0.13918484047383958</v>
      </c>
      <c r="P17" s="4">
        <f>'App MESURE'!T13</f>
        <v>0</v>
      </c>
      <c r="Q17" s="85">
        <v>25.27378896774194</v>
      </c>
      <c r="R17" s="81">
        <f t="shared" si="10"/>
        <v>1.9372419817728172E-2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>
        <v>44.271428569999998</v>
      </c>
      <c r="F18" s="51">
        <v>24.82</v>
      </c>
      <c r="G18" s="16">
        <f t="shared" si="0"/>
        <v>0</v>
      </c>
      <c r="H18" s="16">
        <f t="shared" si="1"/>
        <v>24.82</v>
      </c>
      <c r="I18" s="23">
        <f t="shared" si="7"/>
        <v>24.820231445961404</v>
      </c>
      <c r="J18" s="16">
        <f t="shared" si="8"/>
        <v>24.674223808669694</v>
      </c>
      <c r="K18" s="16">
        <f t="shared" si="2"/>
        <v>0.14600763729171007</v>
      </c>
      <c r="L18" s="16">
        <f t="shared" si="3"/>
        <v>0</v>
      </c>
      <c r="M18" s="16">
        <f t="shared" si="9"/>
        <v>0.15243762993728252</v>
      </c>
      <c r="N18" s="16">
        <f t="shared" si="4"/>
        <v>7.2755049276962955E-2</v>
      </c>
      <c r="O18" s="16">
        <f t="shared" si="5"/>
        <v>7.2755049276962955E-2</v>
      </c>
      <c r="P18" s="1">
        <f>'App MESURE'!T14</f>
        <v>0</v>
      </c>
      <c r="Q18" s="84">
        <v>22.45516356666667</v>
      </c>
      <c r="R18" s="78">
        <f t="shared" si="10"/>
        <v>5.2932971952933082E-3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>
        <v>53.266666669999999</v>
      </c>
      <c r="F19" s="51">
        <v>51.69</v>
      </c>
      <c r="G19" s="16">
        <f t="shared" ref="G19:G70" si="11">IF((F19-$J$2)&gt;0,$I$2*(F19-$J$2),0)</f>
        <v>0.40937851860179891</v>
      </c>
      <c r="H19" s="16">
        <f t="shared" ref="H19:H70" si="12">F19-G19</f>
        <v>51.2806214813982</v>
      </c>
      <c r="I19" s="23">
        <f t="shared" si="7"/>
        <v>51.42662911868991</v>
      </c>
      <c r="J19" s="16">
        <f t="shared" si="8"/>
        <v>48.665315962108387</v>
      </c>
      <c r="K19" s="16">
        <f t="shared" si="2"/>
        <v>2.7613131565815223</v>
      </c>
      <c r="L19" s="16">
        <f t="shared" si="3"/>
        <v>0</v>
      </c>
      <c r="M19" s="16">
        <f t="shared" si="9"/>
        <v>7.9682580660319566E-2</v>
      </c>
      <c r="N19" s="16">
        <f t="shared" si="4"/>
        <v>3.8030702031003207E-2</v>
      </c>
      <c r="O19" s="16">
        <f t="shared" si="5"/>
        <v>0.44740922063280214</v>
      </c>
      <c r="P19" s="1">
        <f>'App MESURE'!T15</f>
        <v>0</v>
      </c>
      <c r="Q19" s="84">
        <v>16.593646564516131</v>
      </c>
      <c r="R19" s="78">
        <f t="shared" si="10"/>
        <v>0.20017501070725141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>
        <v>9.5119047620000003</v>
      </c>
      <c r="F20" s="51">
        <v>5.76</v>
      </c>
      <c r="G20" s="16">
        <f t="shared" si="11"/>
        <v>0</v>
      </c>
      <c r="H20" s="16">
        <f t="shared" si="12"/>
        <v>5.76</v>
      </c>
      <c r="I20" s="23">
        <f t="shared" si="7"/>
        <v>8.5213131565815221</v>
      </c>
      <c r="J20" s="16">
        <f t="shared" si="8"/>
        <v>8.5017627134450802</v>
      </c>
      <c r="K20" s="16">
        <f t="shared" si="2"/>
        <v>1.9550443136441942E-2</v>
      </c>
      <c r="L20" s="16">
        <f t="shared" si="3"/>
        <v>0</v>
      </c>
      <c r="M20" s="16">
        <f t="shared" si="9"/>
        <v>4.1651878629316359E-2</v>
      </c>
      <c r="N20" s="16">
        <f t="shared" si="4"/>
        <v>1.9879504052908618E-2</v>
      </c>
      <c r="O20" s="16">
        <f t="shared" si="5"/>
        <v>1.9879504052908618E-2</v>
      </c>
      <c r="P20" s="1">
        <f>'App MESURE'!T16</f>
        <v>0</v>
      </c>
      <c r="Q20" s="84">
        <v>13.99432581666667</v>
      </c>
      <c r="R20" s="78">
        <f t="shared" si="10"/>
        <v>3.9519468138961018E-4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>
        <v>21.666666670000001</v>
      </c>
      <c r="F21" s="51">
        <v>18.329999999999998</v>
      </c>
      <c r="G21" s="16">
        <f t="shared" si="11"/>
        <v>0</v>
      </c>
      <c r="H21" s="16">
        <f t="shared" si="12"/>
        <v>18.329999999999998</v>
      </c>
      <c r="I21" s="23">
        <f t="shared" si="7"/>
        <v>18.34955044313644</v>
      </c>
      <c r="J21" s="16">
        <f t="shared" si="8"/>
        <v>18.126030149901695</v>
      </c>
      <c r="K21" s="16">
        <f t="shared" si="2"/>
        <v>0.22352029323474554</v>
      </c>
      <c r="L21" s="16">
        <f t="shared" si="3"/>
        <v>0</v>
      </c>
      <c r="M21" s="16">
        <f t="shared" si="9"/>
        <v>2.1772374576407742E-2</v>
      </c>
      <c r="N21" s="16">
        <f t="shared" si="4"/>
        <v>1.039146427187806E-2</v>
      </c>
      <c r="O21" s="16">
        <f t="shared" si="5"/>
        <v>1.039146427187806E-2</v>
      </c>
      <c r="P21" s="1">
        <f>'App MESURE'!T17</f>
        <v>0</v>
      </c>
      <c r="Q21" s="84">
        <v>12.901372032258063</v>
      </c>
      <c r="R21" s="78">
        <f t="shared" si="10"/>
        <v>1.0798252971371821E-4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>
        <v>0.89285714299999996</v>
      </c>
      <c r="F22" s="51">
        <v>0.74</v>
      </c>
      <c r="G22" s="16">
        <f t="shared" si="11"/>
        <v>0</v>
      </c>
      <c r="H22" s="16">
        <f t="shared" si="12"/>
        <v>0.74</v>
      </c>
      <c r="I22" s="23">
        <f t="shared" si="7"/>
        <v>0.96352029323474553</v>
      </c>
      <c r="J22" s="16">
        <f t="shared" si="8"/>
        <v>0.96347550814902849</v>
      </c>
      <c r="K22" s="16">
        <f t="shared" si="2"/>
        <v>4.478508571703621E-5</v>
      </c>
      <c r="L22" s="16">
        <f t="shared" si="3"/>
        <v>0</v>
      </c>
      <c r="M22" s="16">
        <f t="shared" si="9"/>
        <v>1.1380910304529682E-2</v>
      </c>
      <c r="N22" s="16">
        <f t="shared" si="4"/>
        <v>5.4318522950233782E-3</v>
      </c>
      <c r="O22" s="16">
        <f t="shared" si="5"/>
        <v>5.4318522950233782E-3</v>
      </c>
      <c r="P22" s="1">
        <f>'App MESURE'!T18</f>
        <v>0</v>
      </c>
      <c r="Q22" s="84">
        <v>10.638589193548389</v>
      </c>
      <c r="R22" s="78">
        <f t="shared" si="10"/>
        <v>2.950501935495074E-5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>
        <v>39.59285714</v>
      </c>
      <c r="F23" s="51">
        <v>36.32</v>
      </c>
      <c r="G23" s="16">
        <f t="shared" si="11"/>
        <v>0.10197851860179896</v>
      </c>
      <c r="H23" s="16">
        <f t="shared" si="12"/>
        <v>36.218021481398203</v>
      </c>
      <c r="I23" s="23">
        <f t="shared" si="7"/>
        <v>36.218066266483923</v>
      </c>
      <c r="J23" s="16">
        <f t="shared" si="8"/>
        <v>34.722616700401829</v>
      </c>
      <c r="K23" s="16">
        <f t="shared" si="2"/>
        <v>1.4954495660820939</v>
      </c>
      <c r="L23" s="16">
        <f t="shared" si="3"/>
        <v>0</v>
      </c>
      <c r="M23" s="16">
        <f t="shared" si="9"/>
        <v>5.9490580095063039E-3</v>
      </c>
      <c r="N23" s="16">
        <f t="shared" si="4"/>
        <v>2.8393514699173636E-3</v>
      </c>
      <c r="O23" s="16">
        <f t="shared" si="5"/>
        <v>0.10481787007171632</v>
      </c>
      <c r="P23" s="1">
        <f>'App MESURE'!T19</f>
        <v>0</v>
      </c>
      <c r="Q23" s="84">
        <v>13.586654137931035</v>
      </c>
      <c r="R23" s="78">
        <f t="shared" si="10"/>
        <v>1.0986785886371205E-2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>
        <v>52.916666669999998</v>
      </c>
      <c r="F24" s="51">
        <v>42.61</v>
      </c>
      <c r="G24" s="16">
        <f t="shared" si="11"/>
        <v>0.22777851860179893</v>
      </c>
      <c r="H24" s="16">
        <f t="shared" si="12"/>
        <v>42.382221481398197</v>
      </c>
      <c r="I24" s="23">
        <f t="shared" si="7"/>
        <v>43.877671047480291</v>
      </c>
      <c r="J24" s="16">
        <f t="shared" si="8"/>
        <v>41.448337681892667</v>
      </c>
      <c r="K24" s="16">
        <f t="shared" si="2"/>
        <v>2.4293333655876239</v>
      </c>
      <c r="L24" s="16">
        <f t="shared" si="3"/>
        <v>0</v>
      </c>
      <c r="M24" s="16">
        <f t="shared" si="9"/>
        <v>3.1097065395889402E-3</v>
      </c>
      <c r="N24" s="16">
        <f t="shared" si="4"/>
        <v>1.4841929293821488E-3</v>
      </c>
      <c r="O24" s="16">
        <f t="shared" si="5"/>
        <v>0.22926271153118108</v>
      </c>
      <c r="P24" s="1">
        <f>'App MESURE'!T20</f>
        <v>0</v>
      </c>
      <c r="Q24" s="84">
        <v>14.079206935483873</v>
      </c>
      <c r="R24" s="78">
        <f t="shared" si="10"/>
        <v>5.2561390898629552E-2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>
        <v>50.430952380000001</v>
      </c>
      <c r="F25" s="51">
        <v>55.98</v>
      </c>
      <c r="G25" s="16">
        <f t="shared" si="11"/>
        <v>0.4951785186017989</v>
      </c>
      <c r="H25" s="16">
        <f t="shared" si="12"/>
        <v>55.4848214813982</v>
      </c>
      <c r="I25" s="23">
        <f t="shared" si="7"/>
        <v>57.914154846985824</v>
      </c>
      <c r="J25" s="16">
        <f t="shared" si="8"/>
        <v>53.844326539318708</v>
      </c>
      <c r="K25" s="16">
        <f t="shared" si="2"/>
        <v>4.069828307667116</v>
      </c>
      <c r="L25" s="16">
        <f t="shared" si="3"/>
        <v>0</v>
      </c>
      <c r="M25" s="16">
        <f t="shared" si="9"/>
        <v>1.6255136102067914E-3</v>
      </c>
      <c r="N25" s="16">
        <f t="shared" si="4"/>
        <v>7.7582105454950066E-4</v>
      </c>
      <c r="O25" s="16">
        <f t="shared" si="5"/>
        <v>0.49595433965634839</v>
      </c>
      <c r="P25" s="1">
        <f>'App MESURE'!T21</f>
        <v>0</v>
      </c>
      <c r="Q25" s="84">
        <v>16.178687533333331</v>
      </c>
      <c r="R25" s="78">
        <f t="shared" si="10"/>
        <v>0.24597070702396459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>
        <v>33.678571429999998</v>
      </c>
      <c r="F26" s="51">
        <v>32.07</v>
      </c>
      <c r="G26" s="16">
        <f t="shared" si="11"/>
        <v>1.6978518601798952E-2</v>
      </c>
      <c r="H26" s="16">
        <f t="shared" si="12"/>
        <v>32.053021481398204</v>
      </c>
      <c r="I26" s="23">
        <f t="shared" si="7"/>
        <v>36.12284978906532</v>
      </c>
      <c r="J26" s="16">
        <f t="shared" si="8"/>
        <v>35.508325525867804</v>
      </c>
      <c r="K26" s="16">
        <f t="shared" si="2"/>
        <v>0.61452426319751652</v>
      </c>
      <c r="L26" s="16">
        <f t="shared" si="3"/>
        <v>0</v>
      </c>
      <c r="M26" s="16">
        <f t="shared" si="9"/>
        <v>8.4969255565729078E-4</v>
      </c>
      <c r="N26" s="16">
        <f t="shared" si="4"/>
        <v>4.0553912956104848E-4</v>
      </c>
      <c r="O26" s="16">
        <f t="shared" si="5"/>
        <v>1.7384057731360002E-2</v>
      </c>
      <c r="P26" s="1">
        <f>'App MESURE'!T22</f>
        <v>0</v>
      </c>
      <c r="Q26" s="84">
        <v>20.133509516129038</v>
      </c>
      <c r="R26" s="78">
        <f t="shared" si="10"/>
        <v>3.0220546320725743E-4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>
        <v>20.9047619</v>
      </c>
      <c r="F27" s="51">
        <v>16.13</v>
      </c>
      <c r="G27" s="16">
        <f t="shared" si="11"/>
        <v>0</v>
      </c>
      <c r="H27" s="16">
        <f t="shared" si="12"/>
        <v>16.13</v>
      </c>
      <c r="I27" s="23">
        <f t="shared" si="7"/>
        <v>16.744524263197516</v>
      </c>
      <c r="J27" s="16">
        <f t="shared" si="8"/>
        <v>16.65880577407734</v>
      </c>
      <c r="K27" s="16">
        <f t="shared" si="2"/>
        <v>8.5718489120175434E-2</v>
      </c>
      <c r="L27" s="16">
        <f t="shared" si="3"/>
        <v>0</v>
      </c>
      <c r="M27" s="16">
        <f t="shared" si="9"/>
        <v>4.441534260962423E-4</v>
      </c>
      <c r="N27" s="16">
        <f t="shared" si="4"/>
        <v>2.1198443202940874E-4</v>
      </c>
      <c r="O27" s="16">
        <f t="shared" si="5"/>
        <v>2.1198443202940874E-4</v>
      </c>
      <c r="P27" s="1">
        <f>'App MESURE'!T23</f>
        <v>0</v>
      </c>
      <c r="Q27" s="84">
        <v>17.88202316666667</v>
      </c>
      <c r="R27" s="78">
        <f t="shared" si="10"/>
        <v>4.4937399422831018E-8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>
        <v>0.76666666699999997</v>
      </c>
      <c r="F28" s="51">
        <v>1.03</v>
      </c>
      <c r="G28" s="16">
        <f t="shared" si="11"/>
        <v>0</v>
      </c>
      <c r="H28" s="16">
        <f t="shared" si="12"/>
        <v>1.03</v>
      </c>
      <c r="I28" s="23">
        <f t="shared" si="7"/>
        <v>1.1157184891201755</v>
      </c>
      <c r="J28" s="16">
        <f t="shared" si="8"/>
        <v>1.1157068668518961</v>
      </c>
      <c r="K28" s="16">
        <f t="shared" si="2"/>
        <v>1.1622268279332104E-5</v>
      </c>
      <c r="L28" s="16">
        <f t="shared" si="3"/>
        <v>0</v>
      </c>
      <c r="M28" s="16">
        <f t="shared" si="9"/>
        <v>2.3216899406683356E-4</v>
      </c>
      <c r="N28" s="16">
        <f t="shared" si="4"/>
        <v>1.1080903455967571E-4</v>
      </c>
      <c r="O28" s="16">
        <f t="shared" si="5"/>
        <v>1.1080903455967571E-4</v>
      </c>
      <c r="P28" s="1">
        <f>'App MESURE'!T24</f>
        <v>0</v>
      </c>
      <c r="Q28" s="84">
        <v>23.456116709677421</v>
      </c>
      <c r="R28" s="78">
        <f t="shared" si="10"/>
        <v>1.2278642140047405E-8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>
        <v>6.5404761899999997</v>
      </c>
      <c r="F29" s="58">
        <v>10.210000000000001</v>
      </c>
      <c r="G29" s="25">
        <f t="shared" si="11"/>
        <v>0</v>
      </c>
      <c r="H29" s="25">
        <f t="shared" si="12"/>
        <v>10.210000000000001</v>
      </c>
      <c r="I29" s="24">
        <f t="shared" si="7"/>
        <v>10.210011622268279</v>
      </c>
      <c r="J29" s="25">
        <f t="shared" si="8"/>
        <v>10.202243337513652</v>
      </c>
      <c r="K29" s="25">
        <f t="shared" si="2"/>
        <v>7.7682847546274303E-3</v>
      </c>
      <c r="L29" s="25">
        <f t="shared" si="3"/>
        <v>0</v>
      </c>
      <c r="M29" s="25">
        <f t="shared" si="9"/>
        <v>1.2135995950715785E-4</v>
      </c>
      <c r="N29" s="25">
        <f t="shared" si="4"/>
        <v>5.7922376763704889E-5</v>
      </c>
      <c r="O29" s="25">
        <f t="shared" si="5"/>
        <v>5.7922376763704889E-5</v>
      </c>
      <c r="P29" s="4">
        <f>'App MESURE'!T25</f>
        <v>2.880887988371581</v>
      </c>
      <c r="Q29" s="85">
        <v>24.424299741935485</v>
      </c>
      <c r="R29" s="79">
        <f t="shared" si="10"/>
        <v>8.2991818691397032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>
        <v>5.292857143</v>
      </c>
      <c r="F30" s="51">
        <v>9.3699999999999992</v>
      </c>
      <c r="G30" s="16">
        <f t="shared" si="11"/>
        <v>0</v>
      </c>
      <c r="H30" s="16">
        <f t="shared" si="12"/>
        <v>9.3699999999999992</v>
      </c>
      <c r="I30" s="23">
        <f t="shared" si="7"/>
        <v>9.3777682847546266</v>
      </c>
      <c r="J30" s="16">
        <f t="shared" si="8"/>
        <v>9.3696073912732611</v>
      </c>
      <c r="K30" s="16">
        <f t="shared" si="2"/>
        <v>8.1608934813655054E-3</v>
      </c>
      <c r="L30" s="16">
        <f t="shared" si="3"/>
        <v>0</v>
      </c>
      <c r="M30" s="16">
        <f t="shared" si="9"/>
        <v>6.3437582743452962E-5</v>
      </c>
      <c r="N30" s="16">
        <f t="shared" si="4"/>
        <v>3.0277330213086182E-5</v>
      </c>
      <c r="O30" s="16">
        <f t="shared" si="5"/>
        <v>3.0277330213086182E-5</v>
      </c>
      <c r="P30" s="1">
        <f>'App MESURE'!T26</f>
        <v>0</v>
      </c>
      <c r="Q30" s="84">
        <v>22.255944866666674</v>
      </c>
      <c r="R30" s="78">
        <f t="shared" si="10"/>
        <v>9.1671672483226132E-10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>
        <v>34.06428571</v>
      </c>
      <c r="F31" s="51">
        <v>24.92</v>
      </c>
      <c r="G31" s="16">
        <f t="shared" si="11"/>
        <v>0</v>
      </c>
      <c r="H31" s="16">
        <f t="shared" si="12"/>
        <v>24.92</v>
      </c>
      <c r="I31" s="23">
        <f t="shared" si="7"/>
        <v>24.928160893481369</v>
      </c>
      <c r="J31" s="16">
        <f t="shared" si="8"/>
        <v>24.599988785463207</v>
      </c>
      <c r="K31" s="16">
        <f t="shared" si="2"/>
        <v>0.32817210801816188</v>
      </c>
      <c r="L31" s="16">
        <f t="shared" si="3"/>
        <v>0</v>
      </c>
      <c r="M31" s="16">
        <f t="shared" si="9"/>
        <v>3.3160252530366777E-5</v>
      </c>
      <c r="N31" s="16">
        <f t="shared" si="4"/>
        <v>1.5826642069126745E-5</v>
      </c>
      <c r="O31" s="16">
        <f t="shared" si="5"/>
        <v>1.5826642069126745E-5</v>
      </c>
      <c r="P31" s="1">
        <f>'App MESURE'!T27</f>
        <v>0</v>
      </c>
      <c r="Q31" s="84">
        <v>16.740947999999999</v>
      </c>
      <c r="R31" s="78">
        <f t="shared" si="10"/>
        <v>2.5048259918425252E-10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>
        <v>17.819047619999999</v>
      </c>
      <c r="F32" s="51">
        <v>9.56</v>
      </c>
      <c r="G32" s="16">
        <f t="shared" si="11"/>
        <v>0</v>
      </c>
      <c r="H32" s="16">
        <f t="shared" si="12"/>
        <v>9.56</v>
      </c>
      <c r="I32" s="23">
        <f t="shared" si="7"/>
        <v>9.8881721080181624</v>
      </c>
      <c r="J32" s="16">
        <f t="shared" si="8"/>
        <v>9.8607119773649785</v>
      </c>
      <c r="K32" s="16">
        <f t="shared" si="2"/>
        <v>2.7460130653183867E-2</v>
      </c>
      <c r="L32" s="16">
        <f t="shared" si="3"/>
        <v>0</v>
      </c>
      <c r="M32" s="16">
        <f t="shared" si="9"/>
        <v>1.7333610461240031E-5</v>
      </c>
      <c r="N32" s="16">
        <f t="shared" si="4"/>
        <v>8.2729420798136072E-6</v>
      </c>
      <c r="O32" s="16">
        <f t="shared" si="5"/>
        <v>8.2729420798136072E-6</v>
      </c>
      <c r="P32" s="1">
        <f>'App MESURE'!T28</f>
        <v>0</v>
      </c>
      <c r="Q32" s="84">
        <v>14.757877566666668</v>
      </c>
      <c r="R32" s="78">
        <f t="shared" si="10"/>
        <v>6.8441570655950697E-11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>
        <v>20.40952381</v>
      </c>
      <c r="F33" s="51">
        <v>16.07</v>
      </c>
      <c r="G33" s="16">
        <f t="shared" si="11"/>
        <v>0</v>
      </c>
      <c r="H33" s="16">
        <f t="shared" si="12"/>
        <v>16.07</v>
      </c>
      <c r="I33" s="23">
        <f t="shared" si="7"/>
        <v>16.097460130653182</v>
      </c>
      <c r="J33" s="16">
        <f t="shared" si="8"/>
        <v>15.933121622873447</v>
      </c>
      <c r="K33" s="16">
        <f t="shared" si="2"/>
        <v>0.16433850777973547</v>
      </c>
      <c r="L33" s="16">
        <f t="shared" si="3"/>
        <v>0</v>
      </c>
      <c r="M33" s="16">
        <f t="shared" si="9"/>
        <v>9.0606683814264242E-6</v>
      </c>
      <c r="N33" s="16">
        <f t="shared" si="4"/>
        <v>4.3244530556144075E-6</v>
      </c>
      <c r="O33" s="16">
        <f t="shared" si="5"/>
        <v>4.3244530556144075E-6</v>
      </c>
      <c r="P33" s="1">
        <f>'App MESURE'!T29</f>
        <v>0</v>
      </c>
      <c r="Q33" s="84">
        <v>12.2989089516129</v>
      </c>
      <c r="R33" s="78">
        <f t="shared" si="10"/>
        <v>1.8700894230212785E-11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>
        <v>19.80238095</v>
      </c>
      <c r="F34" s="51">
        <v>25.65</v>
      </c>
      <c r="G34" s="16">
        <f t="shared" si="11"/>
        <v>0</v>
      </c>
      <c r="H34" s="16">
        <f t="shared" si="12"/>
        <v>25.65</v>
      </c>
      <c r="I34" s="23">
        <f t="shared" si="7"/>
        <v>25.814338507779734</v>
      </c>
      <c r="J34" s="16">
        <f t="shared" si="8"/>
        <v>24.894976776694538</v>
      </c>
      <c r="K34" s="16">
        <f t="shared" si="2"/>
        <v>0.91936173108519625</v>
      </c>
      <c r="L34" s="16">
        <f t="shared" si="3"/>
        <v>0</v>
      </c>
      <c r="M34" s="16">
        <f t="shared" si="9"/>
        <v>4.7362153258120167E-6</v>
      </c>
      <c r="N34" s="16">
        <f t="shared" si="4"/>
        <v>2.2604889590420201E-6</v>
      </c>
      <c r="O34" s="16">
        <f t="shared" si="5"/>
        <v>2.2604889590420201E-6</v>
      </c>
      <c r="P34" s="1">
        <f>'App MESURE'!T30</f>
        <v>0</v>
      </c>
      <c r="Q34" s="84">
        <v>9.741756193548385</v>
      </c>
      <c r="R34" s="78">
        <f t="shared" si="10"/>
        <v>5.1098103339508756E-12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>
        <v>27.957142860000001</v>
      </c>
      <c r="F35" s="51">
        <v>18.22</v>
      </c>
      <c r="G35" s="16">
        <f t="shared" si="11"/>
        <v>0</v>
      </c>
      <c r="H35" s="16">
        <f t="shared" si="12"/>
        <v>18.22</v>
      </c>
      <c r="I35" s="23">
        <f t="shared" si="7"/>
        <v>19.139361731085195</v>
      </c>
      <c r="J35" s="16">
        <f t="shared" si="8"/>
        <v>18.863610949312243</v>
      </c>
      <c r="K35" s="16">
        <f t="shared" si="2"/>
        <v>0.27575078177295254</v>
      </c>
      <c r="L35" s="16">
        <f t="shared" si="3"/>
        <v>0</v>
      </c>
      <c r="M35" s="16">
        <f t="shared" si="9"/>
        <v>2.4757263667699966E-6</v>
      </c>
      <c r="N35" s="16">
        <f t="shared" si="4"/>
        <v>1.1816084642928066E-6</v>
      </c>
      <c r="O35" s="16">
        <f t="shared" si="5"/>
        <v>1.1816084642928066E-6</v>
      </c>
      <c r="P35" s="1">
        <f>'App MESURE'!T31</f>
        <v>0</v>
      </c>
      <c r="Q35" s="84">
        <v>12.264370535714283</v>
      </c>
      <c r="R35" s="78">
        <f t="shared" si="10"/>
        <v>1.3961985628884049E-12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>
        <v>54.883333329999999</v>
      </c>
      <c r="F36" s="51">
        <v>53.21</v>
      </c>
      <c r="G36" s="16">
        <f t="shared" si="11"/>
        <v>0.43977851860179895</v>
      </c>
      <c r="H36" s="16">
        <f t="shared" si="12"/>
        <v>52.770221481398202</v>
      </c>
      <c r="I36" s="23">
        <f t="shared" si="7"/>
        <v>53.045972263171151</v>
      </c>
      <c r="J36" s="16">
        <f t="shared" si="8"/>
        <v>49.38044012337366</v>
      </c>
      <c r="K36" s="16">
        <f t="shared" si="2"/>
        <v>3.6655321397974916</v>
      </c>
      <c r="L36" s="16">
        <f t="shared" si="3"/>
        <v>0</v>
      </c>
      <c r="M36" s="16">
        <f t="shared" si="9"/>
        <v>1.2941179024771899E-6</v>
      </c>
      <c r="N36" s="16">
        <f t="shared" si="4"/>
        <v>6.1765334323070719E-7</v>
      </c>
      <c r="O36" s="16">
        <f t="shared" si="5"/>
        <v>0.4397791362551422</v>
      </c>
      <c r="P36" s="1">
        <f>'App MESURE'!T32</f>
        <v>0</v>
      </c>
      <c r="Q36" s="84">
        <v>15.056725293548391</v>
      </c>
      <c r="R36" s="78">
        <f t="shared" si="10"/>
        <v>0.19340568868531893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>
        <v>31.44761905</v>
      </c>
      <c r="F37" s="51">
        <v>25.39</v>
      </c>
      <c r="G37" s="16">
        <f t="shared" si="11"/>
        <v>0</v>
      </c>
      <c r="H37" s="16">
        <f t="shared" si="12"/>
        <v>25.39</v>
      </c>
      <c r="I37" s="23">
        <f t="shared" si="7"/>
        <v>29.055532139797492</v>
      </c>
      <c r="J37" s="16">
        <f t="shared" si="8"/>
        <v>28.400072372712039</v>
      </c>
      <c r="K37" s="16">
        <f t="shared" si="2"/>
        <v>0.65545976708545339</v>
      </c>
      <c r="L37" s="16">
        <f t="shared" si="3"/>
        <v>0</v>
      </c>
      <c r="M37" s="16">
        <f t="shared" si="9"/>
        <v>6.7646455924648275E-7</v>
      </c>
      <c r="N37" s="16">
        <f t="shared" si="4"/>
        <v>3.2286130637393095E-7</v>
      </c>
      <c r="O37" s="16">
        <f t="shared" si="5"/>
        <v>3.2286130637393095E-7</v>
      </c>
      <c r="P37" s="1">
        <f>'App MESURE'!T33</f>
        <v>0</v>
      </c>
      <c r="Q37" s="84">
        <v>14.979888816666667</v>
      </c>
      <c r="R37" s="78">
        <f t="shared" si="10"/>
        <v>1.042394231534813E-13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>
        <v>27.31666667</v>
      </c>
      <c r="F38" s="51">
        <v>27.89</v>
      </c>
      <c r="G38" s="16">
        <f t="shared" si="11"/>
        <v>0</v>
      </c>
      <c r="H38" s="16">
        <f t="shared" si="12"/>
        <v>27.89</v>
      </c>
      <c r="I38" s="23">
        <f t="shared" si="7"/>
        <v>28.545459767085454</v>
      </c>
      <c r="J38" s="16">
        <f t="shared" si="8"/>
        <v>28.055863641926159</v>
      </c>
      <c r="K38" s="16">
        <f t="shared" si="2"/>
        <v>0.48959612515929507</v>
      </c>
      <c r="L38" s="16">
        <f t="shared" si="3"/>
        <v>0</v>
      </c>
      <c r="M38" s="16">
        <f t="shared" si="9"/>
        <v>3.5360325287255181E-7</v>
      </c>
      <c r="N38" s="16">
        <f t="shared" si="4"/>
        <v>1.6876687270604726E-7</v>
      </c>
      <c r="O38" s="16">
        <f t="shared" si="5"/>
        <v>1.6876687270604726E-7</v>
      </c>
      <c r="P38" s="1">
        <f>'App MESURE'!T34</f>
        <v>0</v>
      </c>
      <c r="Q38" s="84">
        <v>16.743571580645163</v>
      </c>
      <c r="R38" s="78">
        <f t="shared" si="10"/>
        <v>2.8482257322979155E-14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>
        <v>2.2190476189999999</v>
      </c>
      <c r="F39" s="51">
        <v>1.36</v>
      </c>
      <c r="G39" s="16">
        <f t="shared" si="11"/>
        <v>0</v>
      </c>
      <c r="H39" s="16">
        <f t="shared" si="12"/>
        <v>1.36</v>
      </c>
      <c r="I39" s="23">
        <f t="shared" si="7"/>
        <v>1.8495961251592952</v>
      </c>
      <c r="J39" s="16">
        <f t="shared" si="8"/>
        <v>1.849512051303918</v>
      </c>
      <c r="K39" s="16">
        <f t="shared" si="2"/>
        <v>8.407385537712031E-5</v>
      </c>
      <c r="L39" s="16">
        <f t="shared" si="3"/>
        <v>0</v>
      </c>
      <c r="M39" s="16">
        <f t="shared" si="9"/>
        <v>1.8483638016650455E-7</v>
      </c>
      <c r="N39" s="16">
        <f t="shared" si="4"/>
        <v>8.8218243439774832E-8</v>
      </c>
      <c r="O39" s="16">
        <f t="shared" si="5"/>
        <v>8.8218243439774832E-8</v>
      </c>
      <c r="P39" s="1">
        <f>'App MESURE'!T35</f>
        <v>0</v>
      </c>
      <c r="Q39" s="84">
        <v>20.181084133333336</v>
      </c>
      <c r="R39" s="78">
        <f t="shared" si="10"/>
        <v>7.7824584755993759E-15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>
        <v>0.57857142900000003</v>
      </c>
      <c r="F40" s="51">
        <v>0.68</v>
      </c>
      <c r="G40" s="16">
        <f t="shared" si="11"/>
        <v>0</v>
      </c>
      <c r="H40" s="16">
        <f t="shared" si="12"/>
        <v>0.68</v>
      </c>
      <c r="I40" s="23">
        <f t="shared" si="7"/>
        <v>0.68008407385537717</v>
      </c>
      <c r="J40" s="16">
        <f t="shared" si="8"/>
        <v>0.68008183887716978</v>
      </c>
      <c r="K40" s="16">
        <f t="shared" si="2"/>
        <v>2.2349782073938229E-6</v>
      </c>
      <c r="L40" s="16">
        <f t="shared" si="3"/>
        <v>0</v>
      </c>
      <c r="M40" s="16">
        <f t="shared" si="9"/>
        <v>9.661813672672972E-8</v>
      </c>
      <c r="N40" s="16">
        <f t="shared" si="4"/>
        <v>4.6113661708685037E-8</v>
      </c>
      <c r="O40" s="16">
        <f t="shared" si="5"/>
        <v>4.6113661708685037E-8</v>
      </c>
      <c r="P40" s="1">
        <f>'App MESURE'!T36</f>
        <v>0</v>
      </c>
      <c r="Q40" s="84">
        <v>24.624774548387098</v>
      </c>
      <c r="R40" s="78">
        <f t="shared" si="10"/>
        <v>2.1264697961830445E-15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>
        <v>1.3333333329999999</v>
      </c>
      <c r="F41" s="58">
        <v>1.1599999999999999</v>
      </c>
      <c r="G41" s="25">
        <f t="shared" si="11"/>
        <v>0</v>
      </c>
      <c r="H41" s="25">
        <f t="shared" si="12"/>
        <v>1.1599999999999999</v>
      </c>
      <c r="I41" s="24">
        <f t="shared" si="7"/>
        <v>1.1600022349782073</v>
      </c>
      <c r="J41" s="25">
        <f t="shared" si="8"/>
        <v>1.1599885058950099</v>
      </c>
      <c r="K41" s="25">
        <f t="shared" si="2"/>
        <v>1.3729083197411285E-5</v>
      </c>
      <c r="L41" s="25">
        <f t="shared" si="3"/>
        <v>0</v>
      </c>
      <c r="M41" s="25">
        <f t="shared" si="9"/>
        <v>5.0504475018044683E-8</v>
      </c>
      <c r="N41" s="25">
        <f t="shared" si="4"/>
        <v>2.410464903027401E-8</v>
      </c>
      <c r="O41" s="25">
        <f t="shared" si="5"/>
        <v>2.410464903027401E-8</v>
      </c>
      <c r="P41" s="4">
        <f>'App MESURE'!T37</f>
        <v>0</v>
      </c>
      <c r="Q41" s="85">
        <v>23.101541935483873</v>
      </c>
      <c r="R41" s="79">
        <f t="shared" si="10"/>
        <v>5.8103410487268973E-16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>
        <v>4.7380952379999997</v>
      </c>
      <c r="F42" s="51">
        <v>5.58</v>
      </c>
      <c r="G42" s="16">
        <f t="shared" ref="G42:G54" si="13">IF((F42-$J$2)&gt;0,$I$2*(F42-$J$2),0)</f>
        <v>0</v>
      </c>
      <c r="H42" s="16">
        <f t="shared" ref="H42:H54" si="14">F42-G42</f>
        <v>5.58</v>
      </c>
      <c r="I42" s="23">
        <f t="shared" si="7"/>
        <v>5.5800137290831975</v>
      </c>
      <c r="J42" s="16">
        <f t="shared" si="8"/>
        <v>5.5774426208060728</v>
      </c>
      <c r="K42" s="16">
        <f t="shared" si="2"/>
        <v>2.5711082771247007E-3</v>
      </c>
      <c r="L42" s="16">
        <f t="shared" si="3"/>
        <v>0</v>
      </c>
      <c r="M42" s="16">
        <f t="shared" si="9"/>
        <v>2.6399825987770673E-8</v>
      </c>
      <c r="N42" s="16">
        <f t="shared" si="4"/>
        <v>1.2600042662915616E-8</v>
      </c>
      <c r="O42" s="16">
        <f t="shared" si="5"/>
        <v>1.2600042662915616E-8</v>
      </c>
      <c r="P42" s="1">
        <f>'App MESURE'!T38</f>
        <v>0</v>
      </c>
      <c r="Q42" s="84">
        <v>19.416262900000003</v>
      </c>
      <c r="R42" s="78">
        <f t="shared" si="10"/>
        <v>1.5876107510729366E-16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>
        <v>33.990476190000003</v>
      </c>
      <c r="F43" s="51">
        <v>45.63</v>
      </c>
      <c r="G43" s="16">
        <f t="shared" si="13"/>
        <v>0.28817851860179899</v>
      </c>
      <c r="H43" s="16">
        <f t="shared" si="14"/>
        <v>45.341821481398206</v>
      </c>
      <c r="I43" s="23">
        <f t="shared" si="7"/>
        <v>45.34439258967533</v>
      </c>
      <c r="J43" s="16">
        <f t="shared" si="8"/>
        <v>43.430077569327786</v>
      </c>
      <c r="K43" s="16">
        <f t="shared" si="2"/>
        <v>1.9143150203475443</v>
      </c>
      <c r="L43" s="16">
        <f t="shared" si="3"/>
        <v>0</v>
      </c>
      <c r="M43" s="16">
        <f t="shared" si="9"/>
        <v>1.3799783324855057E-8</v>
      </c>
      <c r="N43" s="16">
        <f t="shared" si="4"/>
        <v>6.5863259368721431E-9</v>
      </c>
      <c r="O43" s="16">
        <f t="shared" si="5"/>
        <v>0.28817852518812492</v>
      </c>
      <c r="P43" s="1">
        <f>'App MESURE'!T39</f>
        <v>0</v>
      </c>
      <c r="Q43" s="84">
        <v>16.643213112903226</v>
      </c>
      <c r="R43" s="78">
        <f t="shared" si="10"/>
        <v>8.3046862379602751E-2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>
        <v>99.530952380000002</v>
      </c>
      <c r="F44" s="51">
        <v>97.74</v>
      </c>
      <c r="G44" s="16">
        <f t="shared" si="13"/>
        <v>1.3303785186017991</v>
      </c>
      <c r="H44" s="16">
        <f t="shared" si="14"/>
        <v>96.40962148139819</v>
      </c>
      <c r="I44" s="23">
        <f t="shared" si="7"/>
        <v>98.323936501745735</v>
      </c>
      <c r="J44" s="16">
        <f t="shared" si="8"/>
        <v>75.319165715637752</v>
      </c>
      <c r="K44" s="16">
        <f t="shared" si="2"/>
        <v>23.004770786107983</v>
      </c>
      <c r="L44" s="16">
        <f t="shared" si="3"/>
        <v>1.2661848133725344</v>
      </c>
      <c r="M44" s="16">
        <f t="shared" si="9"/>
        <v>1.2661848205859918</v>
      </c>
      <c r="N44" s="16">
        <f t="shared" si="4"/>
        <v>0.60432151203989359</v>
      </c>
      <c r="O44" s="16">
        <f t="shared" si="5"/>
        <v>1.9347000306416926</v>
      </c>
      <c r="P44" s="1">
        <f>'App MESURE'!T40</f>
        <v>3.2336730828524862</v>
      </c>
      <c r="Q44" s="84">
        <v>12.987395283333333</v>
      </c>
      <c r="R44" s="78">
        <f t="shared" si="10"/>
        <v>1.6873309903698253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>
        <v>17.426190479999999</v>
      </c>
      <c r="F45" s="51">
        <v>12.79</v>
      </c>
      <c r="G45" s="16">
        <f t="shared" si="13"/>
        <v>0</v>
      </c>
      <c r="H45" s="16">
        <f t="shared" si="14"/>
        <v>12.79</v>
      </c>
      <c r="I45" s="23">
        <f t="shared" si="7"/>
        <v>34.528585972735449</v>
      </c>
      <c r="J45" s="16">
        <f t="shared" si="8"/>
        <v>32.846912945342432</v>
      </c>
      <c r="K45" s="16">
        <f t="shared" si="2"/>
        <v>1.6816730273930176</v>
      </c>
      <c r="L45" s="16">
        <f t="shared" si="3"/>
        <v>0</v>
      </c>
      <c r="M45" s="16">
        <f t="shared" si="9"/>
        <v>0.66186330854609821</v>
      </c>
      <c r="N45" s="16">
        <f t="shared" si="4"/>
        <v>0.31589245810038563</v>
      </c>
      <c r="O45" s="16">
        <f t="shared" si="5"/>
        <v>0.31589245810038563</v>
      </c>
      <c r="P45" s="1">
        <f>'App MESURE'!T41</f>
        <v>0</v>
      </c>
      <c r="Q45" s="84">
        <v>11.591236725806452</v>
      </c>
      <c r="R45" s="78">
        <f t="shared" si="10"/>
        <v>9.9788045084703889E-2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>
        <v>44.295238099999999</v>
      </c>
      <c r="F46" s="51">
        <v>43.69</v>
      </c>
      <c r="G46" s="16">
        <f t="shared" si="13"/>
        <v>0.24937851860179891</v>
      </c>
      <c r="H46" s="16">
        <f t="shared" si="14"/>
        <v>43.440621481398196</v>
      </c>
      <c r="I46" s="23">
        <f t="shared" si="7"/>
        <v>45.122294508791214</v>
      </c>
      <c r="J46" s="16">
        <f t="shared" si="8"/>
        <v>40.963451044522913</v>
      </c>
      <c r="K46" s="16">
        <f t="shared" si="2"/>
        <v>4.1588434642683012</v>
      </c>
      <c r="L46" s="16">
        <f t="shared" si="3"/>
        <v>0</v>
      </c>
      <c r="M46" s="16">
        <f t="shared" si="9"/>
        <v>0.34597085044571257</v>
      </c>
      <c r="N46" s="16">
        <f t="shared" si="4"/>
        <v>0.16512409883915649</v>
      </c>
      <c r="O46" s="16">
        <f t="shared" si="5"/>
        <v>0.4145026174409554</v>
      </c>
      <c r="P46" s="1">
        <f>'App MESURE'!T42</f>
        <v>0</v>
      </c>
      <c r="Q46" s="84">
        <v>10.299457174193547</v>
      </c>
      <c r="R46" s="78">
        <f t="shared" si="10"/>
        <v>0.17181241986540302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>
        <v>95.27380952</v>
      </c>
      <c r="F47" s="51">
        <v>69.83</v>
      </c>
      <c r="G47" s="16">
        <f t="shared" si="13"/>
        <v>0.77217851860179898</v>
      </c>
      <c r="H47" s="16">
        <f t="shared" si="14"/>
        <v>69.057821481398193</v>
      </c>
      <c r="I47" s="23">
        <f t="shared" si="7"/>
        <v>73.216664945666494</v>
      </c>
      <c r="J47" s="16">
        <f t="shared" si="8"/>
        <v>60.821930396259788</v>
      </c>
      <c r="K47" s="16">
        <f t="shared" si="2"/>
        <v>12.394734549406706</v>
      </c>
      <c r="L47" s="16">
        <f t="shared" si="3"/>
        <v>0.30045427901858784</v>
      </c>
      <c r="M47" s="16">
        <f t="shared" si="9"/>
        <v>0.48130103062514396</v>
      </c>
      <c r="N47" s="16">
        <f t="shared" si="4"/>
        <v>0.22971414744897631</v>
      </c>
      <c r="O47" s="16">
        <f t="shared" si="5"/>
        <v>1.0018926660507752</v>
      </c>
      <c r="P47" s="1">
        <f>'App MESURE'!T43</f>
        <v>0</v>
      </c>
      <c r="Q47" s="84">
        <v>11.961190385714286</v>
      </c>
      <c r="R47" s="78">
        <f t="shared" si="10"/>
        <v>1.0037889142863301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>
        <v>33.926190480000002</v>
      </c>
      <c r="F48" s="51">
        <v>49.89</v>
      </c>
      <c r="G48" s="16">
        <f t="shared" si="13"/>
        <v>0.37337851860179899</v>
      </c>
      <c r="H48" s="16">
        <f t="shared" si="14"/>
        <v>49.516621481398204</v>
      </c>
      <c r="I48" s="23">
        <f t="shared" si="7"/>
        <v>61.610901751786322</v>
      </c>
      <c r="J48" s="16">
        <f t="shared" si="8"/>
        <v>55.77996289612728</v>
      </c>
      <c r="K48" s="16">
        <f t="shared" si="2"/>
        <v>5.830938855659042</v>
      </c>
      <c r="L48" s="16">
        <f t="shared" si="3"/>
        <v>0</v>
      </c>
      <c r="M48" s="16">
        <f t="shared" si="9"/>
        <v>0.25158688317616762</v>
      </c>
      <c r="N48" s="16">
        <f t="shared" si="4"/>
        <v>0.12007675591945707</v>
      </c>
      <c r="O48" s="16">
        <f t="shared" si="5"/>
        <v>0.49345527452125604</v>
      </c>
      <c r="P48" s="1">
        <f>'App MESURE'!T44</f>
        <v>0</v>
      </c>
      <c r="Q48" s="84">
        <v>14.643468048387096</v>
      </c>
      <c r="R48" s="78">
        <f t="shared" si="10"/>
        <v>0.24349810795284815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>
        <v>9.8976190479999993</v>
      </c>
      <c r="F49" s="51">
        <v>11.94</v>
      </c>
      <c r="G49" s="16">
        <f t="shared" si="13"/>
        <v>0</v>
      </c>
      <c r="H49" s="16">
        <f t="shared" si="14"/>
        <v>11.94</v>
      </c>
      <c r="I49" s="23">
        <f t="shared" si="7"/>
        <v>17.77093885565904</v>
      </c>
      <c r="J49" s="16">
        <f t="shared" si="8"/>
        <v>17.617835270852563</v>
      </c>
      <c r="K49" s="16">
        <f t="shared" si="2"/>
        <v>0.15310358480647679</v>
      </c>
      <c r="L49" s="16">
        <f t="shared" si="3"/>
        <v>0</v>
      </c>
      <c r="M49" s="16">
        <f t="shared" si="9"/>
        <v>0.13151012725671055</v>
      </c>
      <c r="N49" s="16">
        <f t="shared" si="4"/>
        <v>6.2766823342230008E-2</v>
      </c>
      <c r="O49" s="16">
        <f t="shared" si="5"/>
        <v>6.2766823342230008E-2</v>
      </c>
      <c r="P49" s="1">
        <f>'App MESURE'!T45</f>
        <v>0</v>
      </c>
      <c r="Q49" s="84">
        <v>14.984135966666669</v>
      </c>
      <c r="R49" s="78">
        <f t="shared" si="10"/>
        <v>3.9396741124747099E-3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>
        <v>26.97380952</v>
      </c>
      <c r="F50" s="51">
        <v>18.62</v>
      </c>
      <c r="G50" s="16">
        <f t="shared" si="13"/>
        <v>0</v>
      </c>
      <c r="H50" s="16">
        <f t="shared" si="14"/>
        <v>18.62</v>
      </c>
      <c r="I50" s="23">
        <f t="shared" si="7"/>
        <v>18.773103584806478</v>
      </c>
      <c r="J50" s="16">
        <f t="shared" si="8"/>
        <v>18.655999091589276</v>
      </c>
      <c r="K50" s="16">
        <f t="shared" si="2"/>
        <v>0.11710449321720162</v>
      </c>
      <c r="L50" s="16">
        <f t="shared" si="3"/>
        <v>0</v>
      </c>
      <c r="M50" s="16">
        <f t="shared" si="9"/>
        <v>6.8743303914480539E-2</v>
      </c>
      <c r="N50" s="16">
        <f t="shared" si="4"/>
        <v>3.2809631492020763E-2</v>
      </c>
      <c r="O50" s="16">
        <f t="shared" si="5"/>
        <v>3.2809631492020763E-2</v>
      </c>
      <c r="P50" s="1">
        <f>'App MESURE'!T46</f>
        <v>0</v>
      </c>
      <c r="Q50" s="84">
        <v>18.08988712903226</v>
      </c>
      <c r="R50" s="78">
        <f t="shared" si="10"/>
        <v>1.0764719186422006E-3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>
        <v>1.8285714289999999</v>
      </c>
      <c r="F51" s="51">
        <v>2.39</v>
      </c>
      <c r="G51" s="16">
        <f t="shared" si="13"/>
        <v>0</v>
      </c>
      <c r="H51" s="16">
        <f t="shared" si="14"/>
        <v>2.39</v>
      </c>
      <c r="I51" s="23">
        <f t="shared" si="7"/>
        <v>2.5071044932172017</v>
      </c>
      <c r="J51" s="16">
        <f t="shared" si="8"/>
        <v>2.5069433536662111</v>
      </c>
      <c r="K51" s="16">
        <f t="shared" si="2"/>
        <v>1.6113955099061883E-4</v>
      </c>
      <c r="L51" s="16">
        <f t="shared" si="3"/>
        <v>0</v>
      </c>
      <c r="M51" s="16">
        <f t="shared" si="9"/>
        <v>3.5933672422459775E-2</v>
      </c>
      <c r="N51" s="16">
        <f t="shared" si="4"/>
        <v>1.7150332951738564E-2</v>
      </c>
      <c r="O51" s="16">
        <f t="shared" si="5"/>
        <v>1.7150332951738564E-2</v>
      </c>
      <c r="P51" s="1">
        <f>'App MESURE'!T47</f>
        <v>0</v>
      </c>
      <c r="Q51" s="84">
        <v>22.032110633333328</v>
      </c>
      <c r="R51" s="78">
        <f t="shared" si="10"/>
        <v>2.941339203554896E-4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>
        <v>2.4904761899999999</v>
      </c>
      <c r="F52" s="51">
        <v>5.14</v>
      </c>
      <c r="G52" s="16">
        <f t="shared" si="13"/>
        <v>0</v>
      </c>
      <c r="H52" s="16">
        <f t="shared" si="14"/>
        <v>5.14</v>
      </c>
      <c r="I52" s="23">
        <f t="shared" si="7"/>
        <v>5.1401611395509903</v>
      </c>
      <c r="J52" s="16">
        <f t="shared" si="8"/>
        <v>5.1393716082011531</v>
      </c>
      <c r="K52" s="16">
        <f t="shared" si="2"/>
        <v>7.8953134983716922E-4</v>
      </c>
      <c r="L52" s="16">
        <f t="shared" si="3"/>
        <v>0</v>
      </c>
      <c r="M52" s="16">
        <f t="shared" si="9"/>
        <v>1.8783339470721212E-2</v>
      </c>
      <c r="N52" s="16">
        <f t="shared" si="4"/>
        <v>8.9648651014877286E-3</v>
      </c>
      <c r="O52" s="16">
        <f t="shared" si="5"/>
        <v>8.9648651014877286E-3</v>
      </c>
      <c r="P52" s="1">
        <f>'App MESURE'!T48</f>
        <v>0</v>
      </c>
      <c r="Q52" s="84">
        <v>26.068171451612908</v>
      </c>
      <c r="R52" s="78">
        <f t="shared" si="10"/>
        <v>8.0368806287872582E-5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>
        <v>1.792857143</v>
      </c>
      <c r="F53" s="58">
        <v>3.12</v>
      </c>
      <c r="G53" s="25">
        <f t="shared" si="13"/>
        <v>0</v>
      </c>
      <c r="H53" s="25">
        <f t="shared" si="14"/>
        <v>3.12</v>
      </c>
      <c r="I53" s="24">
        <f t="shared" si="7"/>
        <v>3.1207895313498373</v>
      </c>
      <c r="J53" s="25">
        <f t="shared" si="8"/>
        <v>3.1205563661892861</v>
      </c>
      <c r="K53" s="25">
        <f t="shared" si="2"/>
        <v>2.331651605511631E-4</v>
      </c>
      <c r="L53" s="25">
        <f t="shared" si="3"/>
        <v>0</v>
      </c>
      <c r="M53" s="25">
        <f t="shared" si="9"/>
        <v>9.818474369233483E-3</v>
      </c>
      <c r="N53" s="25">
        <f t="shared" si="4"/>
        <v>4.6861367947801501E-3</v>
      </c>
      <c r="O53" s="25">
        <f t="shared" si="5"/>
        <v>4.6861367947801501E-3</v>
      </c>
      <c r="P53" s="4">
        <f>'App MESURE'!T49</f>
        <v>0</v>
      </c>
      <c r="Q53" s="85">
        <v>24.075575290322583</v>
      </c>
      <c r="R53" s="79">
        <f t="shared" si="10"/>
        <v>2.1959878059392378E-5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>
        <v>7.7404761899999999</v>
      </c>
      <c r="F54" s="51">
        <v>4.29</v>
      </c>
      <c r="G54" s="16">
        <f t="shared" si="13"/>
        <v>0</v>
      </c>
      <c r="H54" s="16">
        <f t="shared" si="14"/>
        <v>4.29</v>
      </c>
      <c r="I54" s="23">
        <f t="shared" si="7"/>
        <v>4.2902331651605508</v>
      </c>
      <c r="J54" s="16">
        <f t="shared" si="8"/>
        <v>4.2892159613905072</v>
      </c>
      <c r="K54" s="16">
        <f t="shared" si="2"/>
        <v>1.017203770043551E-3</v>
      </c>
      <c r="L54" s="16">
        <f t="shared" si="3"/>
        <v>0</v>
      </c>
      <c r="M54" s="16">
        <f t="shared" si="9"/>
        <v>5.1323375744533328E-3</v>
      </c>
      <c r="N54" s="16">
        <f t="shared" si="4"/>
        <v>2.4495491912921389E-3</v>
      </c>
      <c r="O54" s="16">
        <f t="shared" si="5"/>
        <v>2.4495491912921389E-3</v>
      </c>
      <c r="P54" s="1">
        <f>'App MESURE'!T50</f>
        <v>0</v>
      </c>
      <c r="Q54" s="84">
        <v>20.397937066666664</v>
      </c>
      <c r="R54" s="78">
        <f t="shared" si="10"/>
        <v>6.0002912405599713E-6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>
        <v>38.857142860000003</v>
      </c>
      <c r="F55" s="51">
        <v>44.49</v>
      </c>
      <c r="G55" s="16">
        <f t="shared" si="11"/>
        <v>0.26537851860179901</v>
      </c>
      <c r="H55" s="16">
        <f t="shared" si="12"/>
        <v>44.224621481398202</v>
      </c>
      <c r="I55" s="23">
        <f t="shared" si="7"/>
        <v>44.225638685168249</v>
      </c>
      <c r="J55" s="16">
        <f t="shared" si="8"/>
        <v>42.956411685861234</v>
      </c>
      <c r="K55" s="16">
        <f t="shared" si="2"/>
        <v>1.2692269993070155</v>
      </c>
      <c r="L55" s="16">
        <f t="shared" si="3"/>
        <v>0</v>
      </c>
      <c r="M55" s="16">
        <f t="shared" si="9"/>
        <v>2.6827883831611939E-3</v>
      </c>
      <c r="N55" s="16">
        <f t="shared" si="4"/>
        <v>1.2804345035859063E-3</v>
      </c>
      <c r="O55" s="16">
        <f t="shared" si="5"/>
        <v>0.2666589531053849</v>
      </c>
      <c r="P55" s="1">
        <f>'App MESURE'!T51</f>
        <v>0</v>
      </c>
      <c r="Q55" s="84">
        <v>19.172130935483864</v>
      </c>
      <c r="R55" s="78">
        <f t="shared" si="10"/>
        <v>7.1106997271259867E-2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>
        <v>17.542857139999999</v>
      </c>
      <c r="F56" s="51">
        <v>15.75</v>
      </c>
      <c r="G56" s="16">
        <f t="shared" si="11"/>
        <v>0</v>
      </c>
      <c r="H56" s="16">
        <f t="shared" si="12"/>
        <v>15.75</v>
      </c>
      <c r="I56" s="23">
        <f t="shared" si="7"/>
        <v>17.019226999307016</v>
      </c>
      <c r="J56" s="16">
        <f t="shared" si="8"/>
        <v>16.907812085767084</v>
      </c>
      <c r="K56" s="16">
        <f t="shared" si="2"/>
        <v>0.1114149135399316</v>
      </c>
      <c r="L56" s="16">
        <f t="shared" si="3"/>
        <v>0</v>
      </c>
      <c r="M56" s="16">
        <f t="shared" si="9"/>
        <v>1.4023538795752877E-3</v>
      </c>
      <c r="N56" s="16">
        <f t="shared" si="4"/>
        <v>6.6931193862183359E-4</v>
      </c>
      <c r="O56" s="16">
        <f t="shared" si="5"/>
        <v>6.6931193862183359E-4</v>
      </c>
      <c r="P56" s="1">
        <f>'App MESURE'!T52</f>
        <v>0</v>
      </c>
      <c r="Q56" s="84">
        <v>16.352146316666669</v>
      </c>
      <c r="R56" s="78">
        <f t="shared" si="10"/>
        <v>4.4797847118171713E-7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>
        <v>1.230952381</v>
      </c>
      <c r="F57" s="51">
        <v>3.81</v>
      </c>
      <c r="G57" s="16">
        <f t="shared" si="11"/>
        <v>0</v>
      </c>
      <c r="H57" s="16">
        <f t="shared" si="12"/>
        <v>3.81</v>
      </c>
      <c r="I57" s="23">
        <f t="shared" si="7"/>
        <v>3.9214149135399317</v>
      </c>
      <c r="J57" s="16">
        <f t="shared" si="8"/>
        <v>3.9191982012540416</v>
      </c>
      <c r="K57" s="16">
        <f t="shared" si="2"/>
        <v>2.2167122858900434E-3</v>
      </c>
      <c r="L57" s="16">
        <f t="shared" si="3"/>
        <v>0</v>
      </c>
      <c r="M57" s="16">
        <f t="shared" si="9"/>
        <v>7.3304194095345407E-4</v>
      </c>
      <c r="N57" s="16">
        <f t="shared" si="4"/>
        <v>3.498644170608775E-4</v>
      </c>
      <c r="O57" s="16">
        <f t="shared" si="5"/>
        <v>3.498644170608775E-4</v>
      </c>
      <c r="P57" s="1">
        <f>'App MESURE'!T53</f>
        <v>0</v>
      </c>
      <c r="Q57" s="84">
        <v>12.912868290322582</v>
      </c>
      <c r="R57" s="78">
        <f t="shared" si="10"/>
        <v>1.2240511032534762E-7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>
        <v>9.0285714289999994</v>
      </c>
      <c r="F58" s="51">
        <v>8.27</v>
      </c>
      <c r="G58" s="16">
        <f t="shared" si="11"/>
        <v>0</v>
      </c>
      <c r="H58" s="16">
        <f t="shared" si="12"/>
        <v>8.27</v>
      </c>
      <c r="I58" s="23">
        <f t="shared" si="7"/>
        <v>8.2722167122858892</v>
      </c>
      <c r="J58" s="16">
        <f t="shared" si="8"/>
        <v>8.2467273090077171</v>
      </c>
      <c r="K58" s="16">
        <f t="shared" si="2"/>
        <v>2.5489403278172063E-2</v>
      </c>
      <c r="L58" s="16">
        <f t="shared" si="3"/>
        <v>0</v>
      </c>
      <c r="M58" s="16">
        <f t="shared" si="9"/>
        <v>3.8317752389257657E-4</v>
      </c>
      <c r="N58" s="16">
        <f t="shared" si="4"/>
        <v>1.8288200652357922E-4</v>
      </c>
      <c r="O58" s="16">
        <f t="shared" si="5"/>
        <v>1.8288200652357922E-4</v>
      </c>
      <c r="P58" s="1">
        <f>'App MESURE'!T54</f>
        <v>0</v>
      </c>
      <c r="Q58" s="84">
        <v>11.39293554516129</v>
      </c>
      <c r="R58" s="78">
        <f t="shared" si="10"/>
        <v>3.3445828310090469E-8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>
        <v>42.164285710000001</v>
      </c>
      <c r="F59" s="51">
        <v>32.01</v>
      </c>
      <c r="G59" s="16">
        <f t="shared" si="11"/>
        <v>1.5778518601798908E-2</v>
      </c>
      <c r="H59" s="16">
        <f t="shared" si="12"/>
        <v>31.994221481398199</v>
      </c>
      <c r="I59" s="23">
        <f t="shared" si="7"/>
        <v>32.019710884676371</v>
      </c>
      <c r="J59" s="16">
        <f t="shared" si="8"/>
        <v>30.936558865163253</v>
      </c>
      <c r="K59" s="16">
        <f t="shared" si="2"/>
        <v>1.0831520195131183</v>
      </c>
      <c r="L59" s="16">
        <f t="shared" si="3"/>
        <v>0</v>
      </c>
      <c r="M59" s="16">
        <f t="shared" si="9"/>
        <v>2.0029551736899735E-4</v>
      </c>
      <c r="N59" s="16">
        <f t="shared" si="4"/>
        <v>9.5596541629069975E-5</v>
      </c>
      <c r="O59" s="16">
        <f t="shared" si="5"/>
        <v>1.5874115143427979E-2</v>
      </c>
      <c r="P59" s="1">
        <f>'App MESURE'!T55</f>
        <v>0</v>
      </c>
      <c r="Q59" s="84">
        <v>13.329632267857145</v>
      </c>
      <c r="R59" s="78">
        <f t="shared" si="10"/>
        <v>2.5198753158680947E-4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>
        <v>23.452380949999998</v>
      </c>
      <c r="F60" s="51">
        <v>30.16</v>
      </c>
      <c r="G60" s="16">
        <f t="shared" si="11"/>
        <v>0</v>
      </c>
      <c r="H60" s="16">
        <f t="shared" si="12"/>
        <v>30.16</v>
      </c>
      <c r="I60" s="23">
        <f t="shared" si="7"/>
        <v>31.243152019513118</v>
      </c>
      <c r="J60" s="16">
        <f t="shared" si="8"/>
        <v>30.490825674163098</v>
      </c>
      <c r="K60" s="16">
        <f t="shared" si="2"/>
        <v>0.75232634535002063</v>
      </c>
      <c r="L60" s="16">
        <f t="shared" si="3"/>
        <v>0</v>
      </c>
      <c r="M60" s="16">
        <f t="shared" si="9"/>
        <v>1.0469897573992738E-4</v>
      </c>
      <c r="N60" s="16">
        <f t="shared" si="4"/>
        <v>4.9970464263581027E-5</v>
      </c>
      <c r="O60" s="16">
        <f t="shared" si="5"/>
        <v>4.9970464263581027E-5</v>
      </c>
      <c r="P60" s="1">
        <f>'App MESURE'!T56</f>
        <v>0</v>
      </c>
      <c r="Q60" s="84">
        <v>15.536123967741934</v>
      </c>
      <c r="R60" s="78">
        <f t="shared" si="10"/>
        <v>2.4970472987178284E-9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>
        <v>78.433333329999996</v>
      </c>
      <c r="F61" s="51">
        <v>119.94</v>
      </c>
      <c r="G61" s="16">
        <f t="shared" si="11"/>
        <v>1.7743785186017988</v>
      </c>
      <c r="H61" s="16">
        <f t="shared" si="12"/>
        <v>118.1656214813982</v>
      </c>
      <c r="I61" s="23">
        <f t="shared" si="7"/>
        <v>118.91794782674822</v>
      </c>
      <c r="J61" s="16">
        <f t="shared" si="8"/>
        <v>93.03794018123159</v>
      </c>
      <c r="K61" s="16">
        <f t="shared" si="2"/>
        <v>25.880007645516628</v>
      </c>
      <c r="L61" s="16">
        <f t="shared" si="3"/>
        <v>1.5278902370567582</v>
      </c>
      <c r="M61" s="16">
        <f t="shared" si="9"/>
        <v>1.5279449655682344</v>
      </c>
      <c r="N61" s="16">
        <f t="shared" si="4"/>
        <v>0.72925373681118844</v>
      </c>
      <c r="O61" s="16">
        <f t="shared" si="5"/>
        <v>2.5036322554129873</v>
      </c>
      <c r="P61" s="1">
        <f>'App MESURE'!T57</f>
        <v>2.9528150464696297</v>
      </c>
      <c r="Q61" s="84">
        <v>16.48395068333333</v>
      </c>
      <c r="R61" s="78">
        <f t="shared" si="10"/>
        <v>0.20176517978143524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>
        <v>7.1666666670000003</v>
      </c>
      <c r="F62" s="51">
        <v>7.35</v>
      </c>
      <c r="G62" s="16">
        <f t="shared" si="11"/>
        <v>0</v>
      </c>
      <c r="H62" s="16">
        <f t="shared" si="12"/>
        <v>7.35</v>
      </c>
      <c r="I62" s="23">
        <f t="shared" si="7"/>
        <v>31.70211740845987</v>
      </c>
      <c r="J62" s="16">
        <f t="shared" si="8"/>
        <v>31.307694911813613</v>
      </c>
      <c r="K62" s="16">
        <f t="shared" si="2"/>
        <v>0.39442249664625706</v>
      </c>
      <c r="L62" s="16">
        <f t="shared" si="3"/>
        <v>0</v>
      </c>
      <c r="M62" s="16">
        <f t="shared" si="9"/>
        <v>0.79869122875704601</v>
      </c>
      <c r="N62" s="16">
        <f t="shared" si="4"/>
        <v>0.38119734431193075</v>
      </c>
      <c r="O62" s="16">
        <f t="shared" si="5"/>
        <v>0.38119734431193075</v>
      </c>
      <c r="P62" s="1">
        <f>'App MESURE'!T58</f>
        <v>0</v>
      </c>
      <c r="Q62" s="84">
        <v>20.548463935483866</v>
      </c>
      <c r="R62" s="78">
        <f t="shared" si="10"/>
        <v>0.14531141531046868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>
        <v>24.3</v>
      </c>
      <c r="F63" s="51">
        <v>16.829999999999998</v>
      </c>
      <c r="G63" s="16">
        <f t="shared" si="11"/>
        <v>0</v>
      </c>
      <c r="H63" s="16">
        <f t="shared" si="12"/>
        <v>16.829999999999998</v>
      </c>
      <c r="I63" s="23">
        <f t="shared" si="7"/>
        <v>17.224422496646255</v>
      </c>
      <c r="J63" s="16">
        <f t="shared" si="8"/>
        <v>17.158784110905003</v>
      </c>
      <c r="K63" s="16">
        <f t="shared" si="2"/>
        <v>6.5638385741252137E-2</v>
      </c>
      <c r="L63" s="16">
        <f t="shared" si="3"/>
        <v>0</v>
      </c>
      <c r="M63" s="16">
        <f t="shared" si="9"/>
        <v>0.41749388444511526</v>
      </c>
      <c r="N63" s="16">
        <f t="shared" si="4"/>
        <v>0.19926043292677897</v>
      </c>
      <c r="O63" s="16">
        <f t="shared" si="5"/>
        <v>0.19926043292677897</v>
      </c>
      <c r="P63" s="1">
        <f>'App MESURE'!T59</f>
        <v>0</v>
      </c>
      <c r="Q63" s="84">
        <v>20.380181933333329</v>
      </c>
      <c r="R63" s="78">
        <f t="shared" si="10"/>
        <v>3.9704720130167383E-2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>
        <v>7.1785714289999998</v>
      </c>
      <c r="F64" s="51">
        <v>8.24</v>
      </c>
      <c r="G64" s="16">
        <f t="shared" si="11"/>
        <v>0</v>
      </c>
      <c r="H64" s="16">
        <f t="shared" si="12"/>
        <v>8.24</v>
      </c>
      <c r="I64" s="23">
        <f t="shared" si="7"/>
        <v>8.3056383857412523</v>
      </c>
      <c r="J64" s="16">
        <f t="shared" si="8"/>
        <v>8.3015709611888067</v>
      </c>
      <c r="K64" s="16">
        <f t="shared" si="2"/>
        <v>4.0674245524456865E-3</v>
      </c>
      <c r="L64" s="16">
        <f t="shared" si="3"/>
        <v>0</v>
      </c>
      <c r="M64" s="16">
        <f t="shared" si="9"/>
        <v>0.21823345151833629</v>
      </c>
      <c r="N64" s="16">
        <f t="shared" si="4"/>
        <v>0.10415791380140707</v>
      </c>
      <c r="O64" s="16">
        <f t="shared" si="5"/>
        <v>0.10415791380140707</v>
      </c>
      <c r="P64" s="1">
        <f>'App MESURE'!T60</f>
        <v>0</v>
      </c>
      <c r="Q64" s="84">
        <v>24.625897709677425</v>
      </c>
      <c r="R64" s="78">
        <f t="shared" si="10"/>
        <v>1.0848871007461345E-2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>
        <v>3.4214285709999999</v>
      </c>
      <c r="F65" s="58">
        <v>4.3099999999999996</v>
      </c>
      <c r="G65" s="25">
        <f t="shared" si="11"/>
        <v>0</v>
      </c>
      <c r="H65" s="25">
        <f t="shared" si="12"/>
        <v>4.3099999999999996</v>
      </c>
      <c r="I65" s="24">
        <f t="shared" si="7"/>
        <v>4.3140674245524453</v>
      </c>
      <c r="J65" s="25">
        <f t="shared" si="8"/>
        <v>4.3134635996661768</v>
      </c>
      <c r="K65" s="25">
        <f t="shared" si="2"/>
        <v>6.0382488626853359E-4</v>
      </c>
      <c r="L65" s="25">
        <f t="shared" si="3"/>
        <v>0</v>
      </c>
      <c r="M65" s="25">
        <f t="shared" si="9"/>
        <v>0.11407553771692922</v>
      </c>
      <c r="N65" s="25">
        <f t="shared" si="4"/>
        <v>5.4445686221347885E-2</v>
      </c>
      <c r="O65" s="25">
        <f t="shared" si="5"/>
        <v>5.4445686221347885E-2</v>
      </c>
      <c r="P65" s="4">
        <f>'App MESURE'!T61</f>
        <v>0</v>
      </c>
      <c r="Q65" s="85">
        <v>24.216741870967741</v>
      </c>
      <c r="R65" s="79">
        <f t="shared" si="10"/>
        <v>2.964332748113471E-3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>
        <v>14.14285714</v>
      </c>
      <c r="F66" s="51">
        <v>15.96</v>
      </c>
      <c r="G66" s="16">
        <f t="shared" si="11"/>
        <v>0</v>
      </c>
      <c r="H66" s="16">
        <f t="shared" si="12"/>
        <v>15.96</v>
      </c>
      <c r="I66" s="23">
        <f t="shared" si="7"/>
        <v>15.96060382488627</v>
      </c>
      <c r="J66" s="16">
        <f t="shared" si="8"/>
        <v>15.909543407365524</v>
      </c>
      <c r="K66" s="16">
        <f t="shared" si="2"/>
        <v>5.1060417520746526E-2</v>
      </c>
      <c r="L66" s="16">
        <f t="shared" si="3"/>
        <v>0</v>
      </c>
      <c r="M66" s="16">
        <f t="shared" si="9"/>
        <v>5.9629851495581331E-2</v>
      </c>
      <c r="N66" s="16">
        <f t="shared" si="4"/>
        <v>2.8459985803531197E-2</v>
      </c>
      <c r="O66" s="16">
        <f t="shared" si="5"/>
        <v>2.8459985803531197E-2</v>
      </c>
      <c r="P66" s="1">
        <f>'App MESURE'!T62</f>
        <v>0</v>
      </c>
      <c r="Q66" s="84">
        <v>20.545809999999996</v>
      </c>
      <c r="R66" s="78">
        <f t="shared" si="10"/>
        <v>8.0997079193719727E-4</v>
      </c>
    </row>
    <row r="67" spans="1:18" s="1" customFormat="1" x14ac:dyDescent="0.2">
      <c r="A67" s="17">
        <v>34973</v>
      </c>
      <c r="B67" s="1">
        <f t="shared" ref="B67:B77" si="15">B66+1</f>
        <v>10</v>
      </c>
      <c r="C67" s="47"/>
      <c r="D67" s="47"/>
      <c r="E67" s="47">
        <v>8.7380952379999997</v>
      </c>
      <c r="F67" s="51">
        <v>9.49</v>
      </c>
      <c r="G67" s="16">
        <f t="shared" si="11"/>
        <v>0</v>
      </c>
      <c r="H67" s="16">
        <f t="shared" si="12"/>
        <v>9.49</v>
      </c>
      <c r="I67" s="23">
        <f t="shared" si="7"/>
        <v>9.5410604175207467</v>
      </c>
      <c r="J67" s="16">
        <f t="shared" si="8"/>
        <v>9.5311634241426972</v>
      </c>
      <c r="K67" s="16">
        <f t="shared" si="2"/>
        <v>9.8969933780495012E-3</v>
      </c>
      <c r="L67" s="16">
        <f t="shared" si="3"/>
        <v>0</v>
      </c>
      <c r="M67" s="16">
        <f t="shared" si="9"/>
        <v>3.1169865692050134E-2</v>
      </c>
      <c r="N67" s="16">
        <f t="shared" si="4"/>
        <v>1.4876675236386527E-2</v>
      </c>
      <c r="O67" s="16">
        <f t="shared" si="5"/>
        <v>1.4876675236386527E-2</v>
      </c>
      <c r="P67" s="1">
        <f>'App MESURE'!T63</f>
        <v>0</v>
      </c>
      <c r="Q67" s="84">
        <v>21.255616258064521</v>
      </c>
      <c r="R67" s="78">
        <f t="shared" si="10"/>
        <v>2.2131546608891614E-4</v>
      </c>
    </row>
    <row r="68" spans="1:18" s="1" customFormat="1" x14ac:dyDescent="0.2">
      <c r="A68" s="17">
        <v>35004</v>
      </c>
      <c r="B68" s="1">
        <f t="shared" si="15"/>
        <v>11</v>
      </c>
      <c r="C68" s="47"/>
      <c r="D68" s="47"/>
      <c r="E68" s="47">
        <v>42.530952380000002</v>
      </c>
      <c r="F68" s="51">
        <v>32.380000000000003</v>
      </c>
      <c r="G68" s="16">
        <f t="shared" si="11"/>
        <v>2.3178518601798998E-2</v>
      </c>
      <c r="H68" s="16">
        <f t="shared" si="12"/>
        <v>32.356821481398207</v>
      </c>
      <c r="I68" s="23">
        <f t="shared" si="7"/>
        <v>32.366718474776256</v>
      </c>
      <c r="J68" s="16">
        <f t="shared" si="8"/>
        <v>31.76022541287869</v>
      </c>
      <c r="K68" s="16">
        <f t="shared" si="2"/>
        <v>0.60649306189756658</v>
      </c>
      <c r="L68" s="16">
        <f t="shared" si="3"/>
        <v>0</v>
      </c>
      <c r="M68" s="16">
        <f t="shared" si="9"/>
        <v>1.6293190455663607E-2</v>
      </c>
      <c r="N68" s="16">
        <f t="shared" si="4"/>
        <v>7.7763730318325119E-3</v>
      </c>
      <c r="O68" s="16">
        <f t="shared" si="5"/>
        <v>3.095489163363151E-2</v>
      </c>
      <c r="P68" s="1">
        <f>'App MESURE'!T64</f>
        <v>0</v>
      </c>
      <c r="Q68" s="84">
        <v>17.880866433333335</v>
      </c>
      <c r="R68" s="78">
        <f t="shared" si="10"/>
        <v>9.5820531604987004E-4</v>
      </c>
    </row>
    <row r="69" spans="1:18" s="1" customFormat="1" x14ac:dyDescent="0.2">
      <c r="A69" s="17">
        <v>35034</v>
      </c>
      <c r="B69" s="1">
        <f t="shared" si="15"/>
        <v>12</v>
      </c>
      <c r="C69" s="47"/>
      <c r="D69" s="47"/>
      <c r="E69" s="47">
        <v>82.564285709999993</v>
      </c>
      <c r="F69" s="51">
        <v>101.7</v>
      </c>
      <c r="G69" s="16">
        <f t="shared" si="11"/>
        <v>1.4095785186017993</v>
      </c>
      <c r="H69" s="16">
        <f t="shared" si="12"/>
        <v>100.2904214813982</v>
      </c>
      <c r="I69" s="23">
        <f t="shared" si="7"/>
        <v>100.89691454329576</v>
      </c>
      <c r="J69" s="16">
        <f t="shared" si="8"/>
        <v>78.390308594542276</v>
      </c>
      <c r="K69" s="16">
        <f t="shared" si="2"/>
        <v>22.506605948753489</v>
      </c>
      <c r="L69" s="16">
        <f t="shared" si="3"/>
        <v>1.2208416134209124</v>
      </c>
      <c r="M69" s="16">
        <f t="shared" si="9"/>
        <v>1.2293584308447434</v>
      </c>
      <c r="N69" s="16">
        <f t="shared" si="4"/>
        <v>0.58674510520767298</v>
      </c>
      <c r="O69" s="16">
        <f t="shared" si="5"/>
        <v>1.9963236238094724</v>
      </c>
      <c r="P69" s="1">
        <f>'App MESURE'!T65</f>
        <v>5.023477073514513E-2</v>
      </c>
      <c r="Q69" s="84">
        <v>13.870721596774196</v>
      </c>
      <c r="R69" s="78">
        <f t="shared" si="10"/>
        <v>3.7872618240601503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>
        <v>230.42857140000001</v>
      </c>
      <c r="F70" s="51">
        <v>207.34</v>
      </c>
      <c r="G70" s="16">
        <f t="shared" si="11"/>
        <v>3.5223785186017991</v>
      </c>
      <c r="H70" s="16">
        <f t="shared" si="12"/>
        <v>203.81762148139819</v>
      </c>
      <c r="I70" s="23">
        <f t="shared" si="7"/>
        <v>225.10338581673076</v>
      </c>
      <c r="J70" s="16">
        <f t="shared" si="8"/>
        <v>104.61487818629351</v>
      </c>
      <c r="K70" s="16">
        <f t="shared" si="2"/>
        <v>120.48850763043725</v>
      </c>
      <c r="L70" s="16">
        <f t="shared" si="3"/>
        <v>10.139200811927054</v>
      </c>
      <c r="M70" s="16">
        <f t="shared" si="9"/>
        <v>10.781814137564126</v>
      </c>
      <c r="N70" s="16">
        <f t="shared" si="4"/>
        <v>5.1459171806611845</v>
      </c>
      <c r="O70" s="16">
        <f t="shared" si="5"/>
        <v>8.668295699262984</v>
      </c>
      <c r="P70" s="1">
        <f>'App MESURE'!T66</f>
        <v>3.6359318151786097</v>
      </c>
      <c r="Q70" s="84">
        <v>13.108463419354837</v>
      </c>
      <c r="R70" s="78">
        <f t="shared" si="10"/>
        <v>25.324686261836764</v>
      </c>
    </row>
    <row r="71" spans="1:18" s="1" customFormat="1" x14ac:dyDescent="0.2">
      <c r="A71" s="17">
        <v>35096</v>
      </c>
      <c r="B71" s="1">
        <f t="shared" si="15"/>
        <v>2</v>
      </c>
      <c r="C71" s="47"/>
      <c r="D71" s="47"/>
      <c r="E71" s="47">
        <v>43.569047619999999</v>
      </c>
      <c r="F71" s="51">
        <v>46.92</v>
      </c>
      <c r="G71" s="16">
        <f t="shared" ref="G71:G77" si="16">IF((F71-$J$2)&gt;0,$I$2*(F71-$J$2),0)</f>
        <v>0.31397851860179898</v>
      </c>
      <c r="H71" s="16">
        <f t="shared" ref="H71:H77" si="17">F71-G71</f>
        <v>46.606021481398201</v>
      </c>
      <c r="I71" s="23">
        <f t="shared" ref="I71:I77" si="18">H71+K70-L70</f>
        <v>156.95532829990842</v>
      </c>
      <c r="J71" s="16">
        <f t="shared" ref="J71:J134" si="19">I71/SQRT(1+(I71/($K$2*(300+(25*Q71)+0.05*(Q71)^3)))^2)</f>
        <v>84.996927449966563</v>
      </c>
      <c r="K71" s="16">
        <f t="shared" ref="K71:K77" si="20">I71-J71</f>
        <v>71.958400849941853</v>
      </c>
      <c r="L71" s="16">
        <f t="shared" ref="L71:L77" si="21">IF(K71&gt;$N$2,(K71-$N$2)/$L$2,0)</f>
        <v>5.7219674577879038</v>
      </c>
      <c r="M71" s="16">
        <f t="shared" ref="M71:M77" si="22">L71+M70-N70</f>
        <v>11.357864414690846</v>
      </c>
      <c r="N71" s="16">
        <f t="shared" ref="N71:N77" si="23">$M$2*M71</f>
        <v>5.4208530105845831</v>
      </c>
      <c r="O71" s="16">
        <f t="shared" ref="O71:O77" si="24">N71+G71</f>
        <v>5.7348315291863825</v>
      </c>
      <c r="P71" s="1">
        <f>'App MESURE'!T67</f>
        <v>0.57884156278905896</v>
      </c>
      <c r="Q71" s="84">
        <v>10.812911537931035</v>
      </c>
      <c r="R71" s="78">
        <f t="shared" ref="R71:R134" si="25">(P71-O71)^2</f>
        <v>26.584232533589876</v>
      </c>
    </row>
    <row r="72" spans="1:18" s="1" customFormat="1" x14ac:dyDescent="0.2">
      <c r="A72" s="17">
        <v>35125</v>
      </c>
      <c r="B72" s="1">
        <f t="shared" si="15"/>
        <v>3</v>
      </c>
      <c r="C72" s="47"/>
      <c r="D72" s="47"/>
      <c r="E72" s="47">
        <v>96.964285709999999</v>
      </c>
      <c r="F72" s="51">
        <v>97.35</v>
      </c>
      <c r="G72" s="16">
        <f t="shared" si="16"/>
        <v>1.3225785186017986</v>
      </c>
      <c r="H72" s="16">
        <f t="shared" si="17"/>
        <v>96.027421481398193</v>
      </c>
      <c r="I72" s="23">
        <f t="shared" si="18"/>
        <v>162.26385487355213</v>
      </c>
      <c r="J72" s="16">
        <f t="shared" si="19"/>
        <v>97.818045873324422</v>
      </c>
      <c r="K72" s="16">
        <f t="shared" si="20"/>
        <v>64.445809000227712</v>
      </c>
      <c r="L72" s="16">
        <f t="shared" si="21"/>
        <v>5.0381677817499257</v>
      </c>
      <c r="M72" s="16">
        <f t="shared" si="22"/>
        <v>10.975179185856188</v>
      </c>
      <c r="N72" s="16">
        <f t="shared" si="23"/>
        <v>5.2382059654101951</v>
      </c>
      <c r="O72" s="16">
        <f t="shared" si="24"/>
        <v>6.560784484011994</v>
      </c>
      <c r="P72" s="1">
        <f>'App MESURE'!T68</f>
        <v>3.3592600096903471</v>
      </c>
      <c r="Q72" s="84">
        <v>13.646293467741936</v>
      </c>
      <c r="R72" s="78">
        <f t="shared" si="25"/>
        <v>10.249758959680497</v>
      </c>
    </row>
    <row r="73" spans="1:18" s="1" customFormat="1" x14ac:dyDescent="0.2">
      <c r="A73" s="17">
        <v>35156</v>
      </c>
      <c r="B73" s="1">
        <f t="shared" si="15"/>
        <v>4</v>
      </c>
      <c r="C73" s="47"/>
      <c r="D73" s="47"/>
      <c r="E73" s="47">
        <v>27.271428570000001</v>
      </c>
      <c r="F73" s="51">
        <v>17.05</v>
      </c>
      <c r="G73" s="16">
        <f t="shared" si="16"/>
        <v>0</v>
      </c>
      <c r="H73" s="16">
        <f t="shared" si="17"/>
        <v>17.05</v>
      </c>
      <c r="I73" s="23">
        <f t="shared" si="18"/>
        <v>76.457641218477789</v>
      </c>
      <c r="J73" s="16">
        <f t="shared" si="19"/>
        <v>67.611002987394201</v>
      </c>
      <c r="K73" s="16">
        <f t="shared" si="20"/>
        <v>8.8466382310835883</v>
      </c>
      <c r="L73" s="16">
        <f t="shared" si="21"/>
        <v>0</v>
      </c>
      <c r="M73" s="16">
        <f t="shared" si="22"/>
        <v>5.7369732204459929</v>
      </c>
      <c r="N73" s="16">
        <f t="shared" si="23"/>
        <v>2.7381281742958978</v>
      </c>
      <c r="O73" s="16">
        <f t="shared" si="24"/>
        <v>2.7381281742958978</v>
      </c>
      <c r="P73" s="1">
        <f>'App MESURE'!T69</f>
        <v>0.35582962604061136</v>
      </c>
      <c r="Q73" s="84">
        <v>16.039705399999999</v>
      </c>
      <c r="R73" s="78">
        <f t="shared" si="25"/>
        <v>5.6753463730192459</v>
      </c>
    </row>
    <row r="74" spans="1:18" s="1" customFormat="1" x14ac:dyDescent="0.2">
      <c r="A74" s="17">
        <v>35186</v>
      </c>
      <c r="B74" s="1">
        <f t="shared" si="15"/>
        <v>5</v>
      </c>
      <c r="C74" s="47"/>
      <c r="D74" s="47"/>
      <c r="E74" s="47">
        <v>72.8</v>
      </c>
      <c r="F74" s="51">
        <v>49.99</v>
      </c>
      <c r="G74" s="16">
        <f t="shared" si="16"/>
        <v>0.37537851860179899</v>
      </c>
      <c r="H74" s="16">
        <f t="shared" si="17"/>
        <v>49.614621481398203</v>
      </c>
      <c r="I74" s="23">
        <f t="shared" si="18"/>
        <v>58.461259712481791</v>
      </c>
      <c r="J74" s="16">
        <f t="shared" si="19"/>
        <v>55.480906764612804</v>
      </c>
      <c r="K74" s="16">
        <f t="shared" si="20"/>
        <v>2.9803529478689867</v>
      </c>
      <c r="L74" s="16">
        <f t="shared" si="21"/>
        <v>0</v>
      </c>
      <c r="M74" s="16">
        <f t="shared" si="22"/>
        <v>2.9988450461500951</v>
      </c>
      <c r="N74" s="16">
        <f t="shared" si="23"/>
        <v>1.4312812341440415</v>
      </c>
      <c r="O74" s="16">
        <f t="shared" si="24"/>
        <v>1.8066597527458406</v>
      </c>
      <c r="P74" s="1">
        <f>'App MESURE'!T70</f>
        <v>0.61765934017530733</v>
      </c>
      <c r="Q74" s="84">
        <v>18.808412548387093</v>
      </c>
      <c r="R74" s="78">
        <f t="shared" si="25"/>
        <v>1.4137219810928985</v>
      </c>
    </row>
    <row r="75" spans="1:18" s="1" customFormat="1" x14ac:dyDescent="0.2">
      <c r="A75" s="17">
        <v>35217</v>
      </c>
      <c r="B75" s="1">
        <f t="shared" si="15"/>
        <v>6</v>
      </c>
      <c r="C75" s="47"/>
      <c r="D75" s="47"/>
      <c r="E75" s="47">
        <v>22.495238100000002</v>
      </c>
      <c r="F75" s="51">
        <v>16.54</v>
      </c>
      <c r="G75" s="16">
        <f t="shared" si="16"/>
        <v>0</v>
      </c>
      <c r="H75" s="16">
        <f t="shared" si="17"/>
        <v>16.54</v>
      </c>
      <c r="I75" s="23">
        <f t="shared" si="18"/>
        <v>19.520352947868986</v>
      </c>
      <c r="J75" s="16">
        <f t="shared" si="19"/>
        <v>19.457015973506543</v>
      </c>
      <c r="K75" s="16">
        <f t="shared" si="20"/>
        <v>6.3336974362442788E-2</v>
      </c>
      <c r="L75" s="16">
        <f t="shared" si="21"/>
        <v>0</v>
      </c>
      <c r="M75" s="16">
        <f t="shared" si="22"/>
        <v>1.5675638120060535</v>
      </c>
      <c r="N75" s="16">
        <f t="shared" si="23"/>
        <v>0.74816292036426446</v>
      </c>
      <c r="O75" s="16">
        <f t="shared" si="24"/>
        <v>0.74816292036426446</v>
      </c>
      <c r="P75" s="1">
        <f>'App MESURE'!T71</f>
        <v>0</v>
      </c>
      <c r="Q75" s="84">
        <v>23.297458799999994</v>
      </c>
      <c r="R75" s="78">
        <f t="shared" si="25"/>
        <v>0.55974775540798472</v>
      </c>
    </row>
    <row r="76" spans="1:18" s="1" customFormat="1" x14ac:dyDescent="0.2">
      <c r="A76" s="17">
        <v>35247</v>
      </c>
      <c r="B76" s="1">
        <f t="shared" si="15"/>
        <v>7</v>
      </c>
      <c r="C76" s="47"/>
      <c r="D76" s="47"/>
      <c r="E76" s="47">
        <v>3.0071428569999998</v>
      </c>
      <c r="F76" s="51">
        <v>2.11</v>
      </c>
      <c r="G76" s="16">
        <f t="shared" si="16"/>
        <v>0</v>
      </c>
      <c r="H76" s="16">
        <f t="shared" si="17"/>
        <v>2.11</v>
      </c>
      <c r="I76" s="23">
        <f t="shared" si="18"/>
        <v>2.1733369743624427</v>
      </c>
      <c r="J76" s="16">
        <f t="shared" si="19"/>
        <v>2.1732634386862313</v>
      </c>
      <c r="K76" s="16">
        <f t="shared" si="20"/>
        <v>7.3535676211378131E-5</v>
      </c>
      <c r="L76" s="16">
        <f t="shared" si="21"/>
        <v>0</v>
      </c>
      <c r="M76" s="16">
        <f t="shared" si="22"/>
        <v>0.81940089164178909</v>
      </c>
      <c r="N76" s="16">
        <f t="shared" si="23"/>
        <v>0.39108160021586136</v>
      </c>
      <c r="O76" s="16">
        <f t="shared" si="24"/>
        <v>0.39108160021586136</v>
      </c>
      <c r="P76" s="1">
        <f>'App MESURE'!T72</f>
        <v>0</v>
      </c>
      <c r="Q76" s="84">
        <v>24.566175806451614</v>
      </c>
      <c r="R76" s="78">
        <f t="shared" si="25"/>
        <v>0.15294481802739882</v>
      </c>
    </row>
    <row r="77" spans="1:18" s="4" customFormat="1" ht="13.5" thickBot="1" x14ac:dyDescent="0.25">
      <c r="A77" s="17">
        <v>35278</v>
      </c>
      <c r="B77" s="4">
        <f t="shared" si="15"/>
        <v>8</v>
      </c>
      <c r="C77" s="48"/>
      <c r="D77" s="48"/>
      <c r="E77" s="48">
        <v>0.38095238100000001</v>
      </c>
      <c r="F77" s="58">
        <v>0.22</v>
      </c>
      <c r="G77" s="25">
        <f t="shared" si="16"/>
        <v>0</v>
      </c>
      <c r="H77" s="25">
        <f t="shared" si="17"/>
        <v>0.22</v>
      </c>
      <c r="I77" s="24">
        <f t="shared" si="18"/>
        <v>0.22007353567621138</v>
      </c>
      <c r="J77" s="25">
        <f t="shared" si="19"/>
        <v>0.22007342327746574</v>
      </c>
      <c r="K77" s="25">
        <f t="shared" si="20"/>
        <v>1.1239874564417107E-7</v>
      </c>
      <c r="L77" s="25">
        <f t="shared" si="21"/>
        <v>0</v>
      </c>
      <c r="M77" s="25">
        <f t="shared" si="22"/>
        <v>0.42831929142592773</v>
      </c>
      <c r="N77" s="25">
        <f t="shared" si="23"/>
        <v>0.20442715599021308</v>
      </c>
      <c r="O77" s="25">
        <f t="shared" si="24"/>
        <v>0.20442715599021308</v>
      </c>
      <c r="P77" s="4">
        <f>'App MESURE'!T73</f>
        <v>0</v>
      </c>
      <c r="Q77" s="85">
        <v>21.814762354838713</v>
      </c>
      <c r="R77" s="79">
        <f t="shared" si="25"/>
        <v>4.1790462106246908E-2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>
        <v>27.557142859999999</v>
      </c>
      <c r="F78" s="51">
        <v>18.239999999999998</v>
      </c>
      <c r="G78" s="16">
        <f t="shared" ref="G78:G90" si="26">IF((F78-$J$2)&gt;0,$I$2*(F78-$J$2),0)</f>
        <v>0</v>
      </c>
      <c r="H78" s="16">
        <f t="shared" ref="H78:H90" si="27">F78-G78</f>
        <v>18.239999999999998</v>
      </c>
      <c r="I78" s="23">
        <f t="shared" ref="I78:I142" si="28">H78+K77-L77</f>
        <v>18.240000112398743</v>
      </c>
      <c r="J78" s="16">
        <f t="shared" si="19"/>
        <v>18.167798933226361</v>
      </c>
      <c r="K78" s="16">
        <f t="shared" ref="K78:K141" si="29">I78-J78</f>
        <v>7.2201179172381558E-2</v>
      </c>
      <c r="L78" s="16">
        <f t="shared" ref="L78:L141" si="30">IF(K78&gt;$N$2,(K78-$N$2)/$L$2,0)</f>
        <v>0</v>
      </c>
      <c r="M78" s="16">
        <f t="shared" ref="M78:M142" si="31">L78+M77-N77</f>
        <v>0.22389213543571465</v>
      </c>
      <c r="N78" s="16">
        <f t="shared" ref="N78:N141" si="32">$M$2*M78</f>
        <v>0.10685867625370317</v>
      </c>
      <c r="O78" s="16">
        <f t="shared" ref="O78:O141" si="33">N78+G78</f>
        <v>0.10685867625370317</v>
      </c>
      <c r="P78" s="1">
        <f>'App MESURE'!T74</f>
        <v>0</v>
      </c>
      <c r="Q78" s="84">
        <v>20.919365533333337</v>
      </c>
      <c r="R78" s="78">
        <f t="shared" si="25"/>
        <v>1.1418776690693746E-2</v>
      </c>
    </row>
    <row r="79" spans="1:18" s="1" customFormat="1" x14ac:dyDescent="0.2">
      <c r="A79" s="17">
        <v>35339</v>
      </c>
      <c r="B79" s="1">
        <f t="shared" ref="B79:B89" si="34">B78+1</f>
        <v>10</v>
      </c>
      <c r="C79" s="47"/>
      <c r="D79" s="47"/>
      <c r="E79" s="47">
        <v>19.1547619</v>
      </c>
      <c r="F79" s="51">
        <v>20.25</v>
      </c>
      <c r="G79" s="16">
        <f t="shared" si="26"/>
        <v>0</v>
      </c>
      <c r="H79" s="16">
        <f t="shared" si="27"/>
        <v>20.25</v>
      </c>
      <c r="I79" s="23">
        <f t="shared" si="28"/>
        <v>20.322201179172382</v>
      </c>
      <c r="J79" s="16">
        <f t="shared" si="19"/>
        <v>20.191278122618311</v>
      </c>
      <c r="K79" s="16">
        <f t="shared" si="29"/>
        <v>0.13092305655407088</v>
      </c>
      <c r="L79" s="16">
        <f t="shared" si="30"/>
        <v>0</v>
      </c>
      <c r="M79" s="16">
        <f t="shared" si="31"/>
        <v>0.11703345918201148</v>
      </c>
      <c r="N79" s="16">
        <f t="shared" si="32"/>
        <v>5.5857435551470561E-2</v>
      </c>
      <c r="O79" s="16">
        <f t="shared" si="33"/>
        <v>5.5857435551470561E-2</v>
      </c>
      <c r="P79" s="1">
        <f>'App MESURE'!T75</f>
        <v>0</v>
      </c>
      <c r="Q79" s="84">
        <v>18.980516935483873</v>
      </c>
      <c r="R79" s="78">
        <f t="shared" si="25"/>
        <v>3.1200531063866875E-3</v>
      </c>
    </row>
    <row r="80" spans="1:18" s="1" customFormat="1" x14ac:dyDescent="0.2">
      <c r="A80" s="17">
        <v>35370</v>
      </c>
      <c r="B80" s="1">
        <f t="shared" si="34"/>
        <v>11</v>
      </c>
      <c r="C80" s="47"/>
      <c r="D80" s="47"/>
      <c r="E80" s="47">
        <v>40.97142857</v>
      </c>
      <c r="F80" s="51">
        <v>38.950000000000003</v>
      </c>
      <c r="G80" s="16">
        <f t="shared" si="26"/>
        <v>0.154578518601799</v>
      </c>
      <c r="H80" s="16">
        <f t="shared" si="27"/>
        <v>38.795421481398201</v>
      </c>
      <c r="I80" s="23">
        <f t="shared" si="28"/>
        <v>38.926344537952275</v>
      </c>
      <c r="J80" s="16">
        <f t="shared" si="19"/>
        <v>37.474075489950728</v>
      </c>
      <c r="K80" s="16">
        <f t="shared" si="29"/>
        <v>1.452269048001547</v>
      </c>
      <c r="L80" s="16">
        <f t="shared" si="30"/>
        <v>0</v>
      </c>
      <c r="M80" s="16">
        <f t="shared" si="31"/>
        <v>6.1176023630540921E-2</v>
      </c>
      <c r="N80" s="16">
        <f t="shared" si="32"/>
        <v>2.9197938957984823E-2</v>
      </c>
      <c r="O80" s="16">
        <f t="shared" si="33"/>
        <v>0.18377645755978383</v>
      </c>
      <c r="P80" s="1">
        <f>'App MESURE'!T76</f>
        <v>0</v>
      </c>
      <c r="Q80" s="84">
        <v>15.402427150000003</v>
      </c>
      <c r="R80" s="78">
        <f t="shared" si="25"/>
        <v>3.3773786353223027E-2</v>
      </c>
    </row>
    <row r="81" spans="1:18" s="1" customFormat="1" x14ac:dyDescent="0.2">
      <c r="A81" s="17">
        <v>35400</v>
      </c>
      <c r="B81" s="1">
        <f t="shared" si="34"/>
        <v>12</v>
      </c>
      <c r="C81" s="47"/>
      <c r="D81" s="47"/>
      <c r="E81" s="47">
        <v>217.70714290000001</v>
      </c>
      <c r="F81" s="51">
        <v>185.49</v>
      </c>
      <c r="G81" s="16">
        <f t="shared" si="26"/>
        <v>3.0853785186017992</v>
      </c>
      <c r="H81" s="16">
        <f t="shared" si="27"/>
        <v>182.40462148139821</v>
      </c>
      <c r="I81" s="23">
        <f t="shared" si="28"/>
        <v>183.85689052939975</v>
      </c>
      <c r="J81" s="16">
        <f t="shared" si="19"/>
        <v>97.980217528589634</v>
      </c>
      <c r="K81" s="16">
        <f t="shared" si="29"/>
        <v>85.876673000810115</v>
      </c>
      <c r="L81" s="16">
        <f t="shared" si="30"/>
        <v>6.9888151953146362</v>
      </c>
      <c r="M81" s="16">
        <f t="shared" si="31"/>
        <v>7.0207932799871919</v>
      </c>
      <c r="N81" s="16">
        <f t="shared" si="32"/>
        <v>3.3508665889058786</v>
      </c>
      <c r="O81" s="16">
        <f t="shared" si="33"/>
        <v>6.4362451075076779</v>
      </c>
      <c r="P81" s="1">
        <f>'App MESURE'!T77</f>
        <v>5.5532255649033173</v>
      </c>
      <c r="Q81" s="84">
        <v>12.814325154838707</v>
      </c>
      <c r="R81" s="78">
        <f t="shared" si="25"/>
        <v>0.77972351262121409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>
        <v>107.3404762</v>
      </c>
      <c r="F82" s="51">
        <v>82.12</v>
      </c>
      <c r="G82" s="16">
        <f t="shared" si="26"/>
        <v>1.0179785186017991</v>
      </c>
      <c r="H82" s="16">
        <f t="shared" si="27"/>
        <v>81.102021481398211</v>
      </c>
      <c r="I82" s="23">
        <f t="shared" si="28"/>
        <v>159.98987928689368</v>
      </c>
      <c r="J82" s="16">
        <f t="shared" ref="J82:J94" si="35">I82/SQRT(1+(I82/($K$2*(300+(25*Q82)+0.05*(Q82)^3)))^2)</f>
        <v>93.965759291695392</v>
      </c>
      <c r="K82" s="16">
        <f t="shared" si="29"/>
        <v>66.024119995198291</v>
      </c>
      <c r="L82" s="16">
        <f t="shared" si="30"/>
        <v>5.1818263976627721</v>
      </c>
      <c r="M82" s="16">
        <f t="shared" si="31"/>
        <v>8.8517530887440845</v>
      </c>
      <c r="N82" s="16">
        <f t="shared" si="32"/>
        <v>4.2247424892662666</v>
      </c>
      <c r="O82" s="16">
        <f t="shared" si="33"/>
        <v>5.2427210078680657</v>
      </c>
      <c r="P82" s="1">
        <f>'App MESURE'!T78</f>
        <v>22.258570233008861</v>
      </c>
      <c r="Q82" s="84">
        <v>12.853039145161295</v>
      </c>
      <c r="R82" s="78">
        <f t="shared" si="25"/>
        <v>289.53912485272457</v>
      </c>
    </row>
    <row r="83" spans="1:18" s="1" customFormat="1" x14ac:dyDescent="0.2">
      <c r="A83" s="17">
        <v>35462</v>
      </c>
      <c r="B83" s="1">
        <f t="shared" si="34"/>
        <v>2</v>
      </c>
      <c r="C83" s="47"/>
      <c r="D83" s="47"/>
      <c r="E83" s="47">
        <v>2.7738095239999998</v>
      </c>
      <c r="F83" s="51">
        <v>5.03</v>
      </c>
      <c r="G83" s="16">
        <f t="shared" si="26"/>
        <v>0</v>
      </c>
      <c r="H83" s="16">
        <f t="shared" si="27"/>
        <v>5.03</v>
      </c>
      <c r="I83" s="23">
        <f t="shared" si="28"/>
        <v>65.872293597535517</v>
      </c>
      <c r="J83" s="16">
        <f t="shared" si="35"/>
        <v>58.967877203944646</v>
      </c>
      <c r="K83" s="16">
        <f t="shared" si="29"/>
        <v>6.9044163935908713</v>
      </c>
      <c r="L83" s="16">
        <f t="shared" si="30"/>
        <v>0</v>
      </c>
      <c r="M83" s="16">
        <f t="shared" si="31"/>
        <v>4.6270105994778179</v>
      </c>
      <c r="N83" s="16">
        <f t="shared" si="32"/>
        <v>2.2083680014478171</v>
      </c>
      <c r="O83" s="16">
        <f t="shared" si="33"/>
        <v>2.2083680014478171</v>
      </c>
      <c r="P83" s="1">
        <f>'App MESURE'!T79</f>
        <v>6.841823547548783</v>
      </c>
      <c r="Q83" s="84">
        <v>14.747141124999999</v>
      </c>
      <c r="R83" s="78">
        <f t="shared" si="25"/>
        <v>21.4689102976938</v>
      </c>
    </row>
    <row r="84" spans="1:18" s="1" customFormat="1" x14ac:dyDescent="0.2">
      <c r="A84" s="17">
        <v>35490</v>
      </c>
      <c r="B84" s="1">
        <f t="shared" si="34"/>
        <v>3</v>
      </c>
      <c r="C84" s="47"/>
      <c r="D84" s="47"/>
      <c r="E84" s="47">
        <v>19</v>
      </c>
      <c r="F84" s="51">
        <v>17.03</v>
      </c>
      <c r="G84" s="16">
        <f t="shared" si="26"/>
        <v>0</v>
      </c>
      <c r="H84" s="16">
        <f t="shared" si="27"/>
        <v>17.03</v>
      </c>
      <c r="I84" s="23">
        <f t="shared" si="28"/>
        <v>23.934416393590872</v>
      </c>
      <c r="J84" s="16">
        <f t="shared" si="35"/>
        <v>23.663806203187136</v>
      </c>
      <c r="K84" s="16">
        <f t="shared" si="29"/>
        <v>0.27061019040373679</v>
      </c>
      <c r="L84" s="16">
        <f t="shared" si="30"/>
        <v>0</v>
      </c>
      <c r="M84" s="16">
        <f t="shared" si="31"/>
        <v>2.4186425980300008</v>
      </c>
      <c r="N84" s="16">
        <f t="shared" si="32"/>
        <v>1.1543636664741717</v>
      </c>
      <c r="O84" s="16">
        <f t="shared" si="33"/>
        <v>1.1543636664741717</v>
      </c>
      <c r="P84" s="1">
        <f>'App MESURE'!T80</f>
        <v>0.52594282693917105</v>
      </c>
      <c r="Q84" s="84">
        <v>17.263871677419353</v>
      </c>
      <c r="R84" s="78">
        <f t="shared" si="25"/>
        <v>0.394912751561875</v>
      </c>
    </row>
    <row r="85" spans="1:18" s="1" customFormat="1" x14ac:dyDescent="0.2">
      <c r="A85" s="17">
        <v>35521</v>
      </c>
      <c r="B85" s="1">
        <f t="shared" si="34"/>
        <v>4</v>
      </c>
      <c r="C85" s="47"/>
      <c r="D85" s="47"/>
      <c r="E85" s="47">
        <v>83.992857139999998</v>
      </c>
      <c r="F85" s="51">
        <v>104.31</v>
      </c>
      <c r="G85" s="16">
        <f t="shared" si="26"/>
        <v>1.4617785186017989</v>
      </c>
      <c r="H85" s="16">
        <f t="shared" si="27"/>
        <v>102.8482214813982</v>
      </c>
      <c r="I85" s="23">
        <f t="shared" si="28"/>
        <v>103.11883167180193</v>
      </c>
      <c r="J85" s="16">
        <f t="shared" si="35"/>
        <v>86.343854970626111</v>
      </c>
      <c r="K85" s="16">
        <f t="shared" si="29"/>
        <v>16.774976701175817</v>
      </c>
      <c r="L85" s="16">
        <f t="shared" si="30"/>
        <v>0.69914599876928663</v>
      </c>
      <c r="M85" s="16">
        <f t="shared" si="31"/>
        <v>1.9634249303251157</v>
      </c>
      <c r="N85" s="16">
        <f t="shared" si="32"/>
        <v>0.93709852098982249</v>
      </c>
      <c r="O85" s="16">
        <f t="shared" si="33"/>
        <v>2.3988770395916212</v>
      </c>
      <c r="P85" s="1">
        <f>'App MESURE'!T81</f>
        <v>2.4257305201955686</v>
      </c>
      <c r="Q85" s="84">
        <v>17.274866733333337</v>
      </c>
      <c r="R85" s="78">
        <f t="shared" si="25"/>
        <v>7.2110942054657505E-4</v>
      </c>
    </row>
    <row r="86" spans="1:18" s="1" customFormat="1" x14ac:dyDescent="0.2">
      <c r="A86" s="17">
        <v>35551</v>
      </c>
      <c r="B86" s="1">
        <f t="shared" si="34"/>
        <v>5</v>
      </c>
      <c r="C86" s="47"/>
      <c r="D86" s="47"/>
      <c r="E86" s="47">
        <v>13.8452381</v>
      </c>
      <c r="F86" s="51">
        <v>10.53</v>
      </c>
      <c r="G86" s="16">
        <f t="shared" si="26"/>
        <v>0</v>
      </c>
      <c r="H86" s="16">
        <f t="shared" si="27"/>
        <v>10.53</v>
      </c>
      <c r="I86" s="23">
        <f t="shared" si="28"/>
        <v>26.605830702406532</v>
      </c>
      <c r="J86" s="16">
        <f t="shared" si="35"/>
        <v>26.276939543127341</v>
      </c>
      <c r="K86" s="16">
        <f t="shared" si="29"/>
        <v>0.32889115927919121</v>
      </c>
      <c r="L86" s="16">
        <f t="shared" si="30"/>
        <v>0</v>
      </c>
      <c r="M86" s="16">
        <f t="shared" si="31"/>
        <v>1.0263264093352933</v>
      </c>
      <c r="N86" s="16">
        <f t="shared" si="32"/>
        <v>0.48984249175324623</v>
      </c>
      <c r="O86" s="16">
        <f t="shared" si="33"/>
        <v>0.48984249175324623</v>
      </c>
      <c r="P86" s="1">
        <f>'App MESURE'!T82</f>
        <v>0.56894683522001477</v>
      </c>
      <c r="Q86" s="84">
        <v>18.119379822580647</v>
      </c>
      <c r="R86" s="78">
        <f t="shared" si="25"/>
        <v>6.2574971553084856E-3</v>
      </c>
    </row>
    <row r="87" spans="1:18" s="1" customFormat="1" x14ac:dyDescent="0.2">
      <c r="A87" s="17">
        <v>35582</v>
      </c>
      <c r="B87" s="1">
        <f t="shared" si="34"/>
        <v>6</v>
      </c>
      <c r="C87" s="47"/>
      <c r="D87" s="47"/>
      <c r="E87" s="47">
        <v>22.945238100000001</v>
      </c>
      <c r="F87" s="51">
        <v>11.19</v>
      </c>
      <c r="G87" s="16">
        <f t="shared" si="26"/>
        <v>0</v>
      </c>
      <c r="H87" s="16">
        <f t="shared" si="27"/>
        <v>11.19</v>
      </c>
      <c r="I87" s="23">
        <f t="shared" si="28"/>
        <v>11.518891159279191</v>
      </c>
      <c r="J87" s="16">
        <f t="shared" si="35"/>
        <v>11.498663139057934</v>
      </c>
      <c r="K87" s="16">
        <f t="shared" si="29"/>
        <v>2.0228020221257026E-2</v>
      </c>
      <c r="L87" s="16">
        <f t="shared" si="30"/>
        <v>0</v>
      </c>
      <c r="M87" s="16">
        <f t="shared" si="31"/>
        <v>0.53648391758204705</v>
      </c>
      <c r="N87" s="16">
        <f t="shared" si="32"/>
        <v>0.25605169718289955</v>
      </c>
      <c r="O87" s="16">
        <f t="shared" si="33"/>
        <v>0.25605169718289955</v>
      </c>
      <c r="P87" s="1">
        <f>'App MESURE'!T83</f>
        <v>2.2833986697793244E-2</v>
      </c>
      <c r="Q87" s="84">
        <v>20.190728799999999</v>
      </c>
      <c r="R87" s="78">
        <f t="shared" si="25"/>
        <v>5.4390500483914868E-2</v>
      </c>
    </row>
    <row r="88" spans="1:18" s="1" customFormat="1" x14ac:dyDescent="0.2">
      <c r="A88" s="17">
        <v>35612</v>
      </c>
      <c r="B88" s="1">
        <f t="shared" si="34"/>
        <v>7</v>
      </c>
      <c r="C88" s="47"/>
      <c r="D88" s="47"/>
      <c r="E88" s="47">
        <v>2.2261904760000002</v>
      </c>
      <c r="F88" s="51">
        <v>2.2799999999999998</v>
      </c>
      <c r="G88" s="16">
        <f t="shared" si="26"/>
        <v>0</v>
      </c>
      <c r="H88" s="16">
        <f t="shared" si="27"/>
        <v>2.2799999999999998</v>
      </c>
      <c r="I88" s="23">
        <f t="shared" si="28"/>
        <v>2.3002280202212568</v>
      </c>
      <c r="J88" s="16">
        <f t="shared" si="35"/>
        <v>2.300105779834785</v>
      </c>
      <c r="K88" s="16">
        <f t="shared" si="29"/>
        <v>1.2224038647179469E-4</v>
      </c>
      <c r="L88" s="16">
        <f t="shared" si="30"/>
        <v>0</v>
      </c>
      <c r="M88" s="16">
        <f t="shared" si="31"/>
        <v>0.2804322203991475</v>
      </c>
      <c r="N88" s="16">
        <f t="shared" si="32"/>
        <v>0.13384398604453815</v>
      </c>
      <c r="O88" s="16">
        <f t="shared" si="33"/>
        <v>0.13384398604453815</v>
      </c>
      <c r="P88" s="1">
        <f>'App MESURE'!T84</f>
        <v>0</v>
      </c>
      <c r="Q88" s="84">
        <v>22.159178709677416</v>
      </c>
      <c r="R88" s="78">
        <f t="shared" si="25"/>
        <v>1.7914212600290524E-2</v>
      </c>
    </row>
    <row r="89" spans="1:18" s="4" customFormat="1" ht="13.5" thickBot="1" x14ac:dyDescent="0.25">
      <c r="A89" s="17">
        <v>35643</v>
      </c>
      <c r="B89" s="4">
        <f t="shared" si="34"/>
        <v>8</v>
      </c>
      <c r="C89" s="48"/>
      <c r="D89" s="48"/>
      <c r="E89" s="48">
        <v>8.4</v>
      </c>
      <c r="F89" s="58">
        <v>9.7899999999999991</v>
      </c>
      <c r="G89" s="25">
        <f t="shared" si="26"/>
        <v>0</v>
      </c>
      <c r="H89" s="25">
        <f t="shared" si="27"/>
        <v>9.7899999999999991</v>
      </c>
      <c r="I89" s="24">
        <f t="shared" si="28"/>
        <v>9.7901222403864701</v>
      </c>
      <c r="J89" s="25">
        <f t="shared" si="35"/>
        <v>9.7818546054682294</v>
      </c>
      <c r="K89" s="25">
        <f t="shared" si="29"/>
        <v>8.2676349182406739E-3</v>
      </c>
      <c r="L89" s="25">
        <f t="shared" si="30"/>
        <v>0</v>
      </c>
      <c r="M89" s="25">
        <f t="shared" si="31"/>
        <v>0.14658823435460935</v>
      </c>
      <c r="N89" s="25">
        <f t="shared" si="32"/>
        <v>6.9963264439892675E-2</v>
      </c>
      <c r="O89" s="25">
        <f t="shared" si="33"/>
        <v>6.9963264439892675E-2</v>
      </c>
      <c r="P89" s="4">
        <f>'App MESURE'!T85</f>
        <v>0</v>
      </c>
      <c r="Q89" s="85">
        <v>23.080346806451615</v>
      </c>
      <c r="R89" s="79">
        <f t="shared" si="25"/>
        <v>4.8948583710863511E-3</v>
      </c>
    </row>
    <row r="90" spans="1:18" s="1" customFormat="1" x14ac:dyDescent="0.2">
      <c r="A90" s="17">
        <v>35674</v>
      </c>
      <c r="B90" s="1">
        <f t="shared" ref="B90:B153" si="36">B78</f>
        <v>9</v>
      </c>
      <c r="C90" s="47"/>
      <c r="D90" s="47"/>
      <c r="E90" s="47">
        <v>38.79047619</v>
      </c>
      <c r="F90" s="51">
        <v>36.83</v>
      </c>
      <c r="G90" s="16">
        <f t="shared" si="26"/>
        <v>0.11217851860179892</v>
      </c>
      <c r="H90" s="16">
        <f t="shared" si="27"/>
        <v>36.717821481398197</v>
      </c>
      <c r="I90" s="23">
        <f t="shared" si="28"/>
        <v>36.726089116316437</v>
      </c>
      <c r="J90" s="16">
        <f t="shared" si="35"/>
        <v>36.277425929745618</v>
      </c>
      <c r="K90" s="16">
        <f t="shared" si="29"/>
        <v>0.44866318657081905</v>
      </c>
      <c r="L90" s="16">
        <f t="shared" si="30"/>
        <v>0</v>
      </c>
      <c r="M90" s="16">
        <f t="shared" si="31"/>
        <v>7.6624969914716679E-2</v>
      </c>
      <c r="N90" s="16">
        <f t="shared" si="32"/>
        <v>3.6571373251372906E-2</v>
      </c>
      <c r="O90" s="16">
        <f t="shared" si="33"/>
        <v>0.14874989185317183</v>
      </c>
      <c r="P90" s="1">
        <f>'App MESURE'!T86</f>
        <v>0</v>
      </c>
      <c r="Q90" s="84">
        <v>22.762224233333331</v>
      </c>
      <c r="R90" s="78">
        <f t="shared" si="25"/>
        <v>2.2126530326330315E-2</v>
      </c>
    </row>
    <row r="91" spans="1:18" s="1" customFormat="1" x14ac:dyDescent="0.2">
      <c r="A91" s="17">
        <v>35704</v>
      </c>
      <c r="B91" s="1">
        <f t="shared" si="36"/>
        <v>10</v>
      </c>
      <c r="C91" s="47"/>
      <c r="D91" s="47"/>
      <c r="E91" s="47">
        <v>42.678571429999998</v>
      </c>
      <c r="F91" s="51">
        <v>40.86</v>
      </c>
      <c r="G91" s="16">
        <f t="shared" ref="G91:G141" si="37">IF((F91-$J$2)&gt;0,$I$2*(F91-$J$2),0)</f>
        <v>0.19277851860179895</v>
      </c>
      <c r="H91" s="16">
        <f t="shared" ref="H91:H141" si="38">F91-G91</f>
        <v>40.667221481398201</v>
      </c>
      <c r="I91" s="23">
        <f t="shared" si="28"/>
        <v>41.11588466796902</v>
      </c>
      <c r="J91" s="16">
        <f t="shared" si="35"/>
        <v>40.256599868509547</v>
      </c>
      <c r="K91" s="16">
        <f t="shared" si="29"/>
        <v>0.85928479945947345</v>
      </c>
      <c r="L91" s="16">
        <f t="shared" si="30"/>
        <v>0</v>
      </c>
      <c r="M91" s="16">
        <f t="shared" si="31"/>
        <v>4.0053596663343773E-2</v>
      </c>
      <c r="N91" s="16">
        <f t="shared" si="32"/>
        <v>1.9116680049146167E-2</v>
      </c>
      <c r="O91" s="16">
        <f t="shared" si="33"/>
        <v>0.21189519865094511</v>
      </c>
      <c r="P91" s="1">
        <f>'App MESURE'!T87</f>
        <v>0.49169184689248091</v>
      </c>
      <c r="Q91" s="84">
        <v>20.466681645161291</v>
      </c>
      <c r="R91" s="78">
        <f t="shared" si="25"/>
        <v>7.8286164367197736E-2</v>
      </c>
    </row>
    <row r="92" spans="1:18" s="1" customFormat="1" x14ac:dyDescent="0.2">
      <c r="A92" s="17">
        <v>35735</v>
      </c>
      <c r="B92" s="1">
        <f t="shared" si="36"/>
        <v>11</v>
      </c>
      <c r="C92" s="47"/>
      <c r="D92" s="47"/>
      <c r="E92" s="47">
        <v>81.383333329999999</v>
      </c>
      <c r="F92" s="51">
        <v>66.02</v>
      </c>
      <c r="G92" s="16">
        <f t="shared" si="37"/>
        <v>0.69597851860179893</v>
      </c>
      <c r="H92" s="16">
        <f t="shared" si="38"/>
        <v>65.324021481398191</v>
      </c>
      <c r="I92" s="23">
        <f t="shared" si="28"/>
        <v>66.183306280857664</v>
      </c>
      <c r="J92" s="16">
        <f t="shared" si="35"/>
        <v>60.140889137247498</v>
      </c>
      <c r="K92" s="16">
        <f t="shared" si="29"/>
        <v>6.0424171436101659</v>
      </c>
      <c r="L92" s="16">
        <f t="shared" si="30"/>
        <v>0</v>
      </c>
      <c r="M92" s="16">
        <f t="shared" si="31"/>
        <v>2.0936916614197606E-2</v>
      </c>
      <c r="N92" s="16">
        <f t="shared" si="32"/>
        <v>9.9927189933373354E-3</v>
      </c>
      <c r="O92" s="16">
        <f t="shared" si="33"/>
        <v>0.70597123759513625</v>
      </c>
      <c r="P92" s="1">
        <f>'App MESURE'!T88</f>
        <v>0.69643659428269389</v>
      </c>
      <c r="Q92" s="84">
        <v>15.967586316666667</v>
      </c>
      <c r="R92" s="78">
        <f t="shared" si="25"/>
        <v>9.0909423095501796E-5</v>
      </c>
    </row>
    <row r="93" spans="1:18" s="1" customFormat="1" x14ac:dyDescent="0.2">
      <c r="A93" s="17">
        <v>35765</v>
      </c>
      <c r="B93" s="1">
        <f t="shared" si="36"/>
        <v>12</v>
      </c>
      <c r="C93" s="47"/>
      <c r="D93" s="47"/>
      <c r="E93" s="47">
        <v>89.121428570000006</v>
      </c>
      <c r="F93" s="51">
        <v>87.26</v>
      </c>
      <c r="G93" s="16">
        <f t="shared" si="37"/>
        <v>1.1207785186017991</v>
      </c>
      <c r="H93" s="16">
        <f t="shared" si="38"/>
        <v>86.139221481398209</v>
      </c>
      <c r="I93" s="23">
        <f t="shared" si="28"/>
        <v>92.181638625008375</v>
      </c>
      <c r="J93" s="16">
        <f t="shared" si="35"/>
        <v>72.162036711535876</v>
      </c>
      <c r="K93" s="16">
        <f t="shared" si="29"/>
        <v>20.019601913472499</v>
      </c>
      <c r="L93" s="16">
        <f t="shared" si="30"/>
        <v>0.99447332566480395</v>
      </c>
      <c r="M93" s="16">
        <f t="shared" si="31"/>
        <v>1.0054175232856641</v>
      </c>
      <c r="N93" s="16">
        <f t="shared" si="32"/>
        <v>0.47986315111738714</v>
      </c>
      <c r="O93" s="16">
        <f t="shared" si="33"/>
        <v>1.6006416697191863</v>
      </c>
      <c r="P93" s="1">
        <f>'App MESURE'!T89</f>
        <v>1.0271488349557329</v>
      </c>
      <c r="Q93" s="84">
        <v>12.836787983870966</v>
      </c>
      <c r="R93" s="78">
        <f t="shared" si="25"/>
        <v>0.32889403152502161</v>
      </c>
    </row>
    <row r="94" spans="1:18" s="1" customFormat="1" x14ac:dyDescent="0.2">
      <c r="A94" s="17">
        <v>35796</v>
      </c>
      <c r="B94" s="1">
        <f t="shared" si="36"/>
        <v>1</v>
      </c>
      <c r="C94" s="47"/>
      <c r="D94" s="47"/>
      <c r="E94" s="47">
        <v>35.114285709999997</v>
      </c>
      <c r="F94" s="51">
        <v>37.979999999999997</v>
      </c>
      <c r="G94" s="16">
        <f t="shared" si="37"/>
        <v>0.13517851860179889</v>
      </c>
      <c r="H94" s="16">
        <f t="shared" si="38"/>
        <v>37.844821481398199</v>
      </c>
      <c r="I94" s="23">
        <f t="shared" si="28"/>
        <v>56.869950069205892</v>
      </c>
      <c r="J94" s="16">
        <f t="shared" si="35"/>
        <v>50.315060778059276</v>
      </c>
      <c r="K94" s="16">
        <f t="shared" si="29"/>
        <v>6.5548892911466154</v>
      </c>
      <c r="L94" s="16">
        <f t="shared" si="30"/>
        <v>0</v>
      </c>
      <c r="M94" s="16">
        <f t="shared" si="31"/>
        <v>0.52555437216827694</v>
      </c>
      <c r="N94" s="16">
        <f t="shared" si="32"/>
        <v>0.2508352711896536</v>
      </c>
      <c r="O94" s="16">
        <f t="shared" si="33"/>
        <v>0.38601378979145251</v>
      </c>
      <c r="P94" s="1">
        <f>'App MESURE'!T90</f>
        <v>1.1123957186274944</v>
      </c>
      <c r="Q94" s="84">
        <v>11.784430667741937</v>
      </c>
      <c r="R94" s="78">
        <f t="shared" si="25"/>
        <v>0.52763070653956867</v>
      </c>
    </row>
    <row r="95" spans="1:18" s="1" customFormat="1" x14ac:dyDescent="0.2">
      <c r="A95" s="17">
        <v>35827</v>
      </c>
      <c r="B95" s="1">
        <f t="shared" si="36"/>
        <v>2</v>
      </c>
      <c r="C95" s="47"/>
      <c r="D95" s="47"/>
      <c r="E95" s="47">
        <v>72.585714289999999</v>
      </c>
      <c r="F95" s="51">
        <v>66.900000000000006</v>
      </c>
      <c r="G95" s="16">
        <f t="shared" si="37"/>
        <v>0.71357851860179911</v>
      </c>
      <c r="H95" s="16">
        <f t="shared" si="38"/>
        <v>66.186421481398213</v>
      </c>
      <c r="I95" s="23">
        <f t="shared" si="28"/>
        <v>72.741310772544836</v>
      </c>
      <c r="J95" s="16">
        <f t="shared" si="19"/>
        <v>64.464941246342406</v>
      </c>
      <c r="K95" s="16">
        <f t="shared" si="29"/>
        <v>8.2763695262024299</v>
      </c>
      <c r="L95" s="16">
        <f t="shared" si="30"/>
        <v>0</v>
      </c>
      <c r="M95" s="16">
        <f t="shared" si="31"/>
        <v>0.27471910097862334</v>
      </c>
      <c r="N95" s="16">
        <f t="shared" si="32"/>
        <v>0.13111724275197695</v>
      </c>
      <c r="O95" s="16">
        <f t="shared" si="33"/>
        <v>0.844695761353776</v>
      </c>
      <c r="P95" s="1">
        <f>'App MESURE'!T91</f>
        <v>5.0714284455798788</v>
      </c>
      <c r="Q95" s="84">
        <v>15.471494446428574</v>
      </c>
      <c r="R95" s="78">
        <f t="shared" si="25"/>
        <v>17.865269183905195</v>
      </c>
    </row>
    <row r="96" spans="1:18" s="1" customFormat="1" x14ac:dyDescent="0.2">
      <c r="A96" s="17">
        <v>35855</v>
      </c>
      <c r="B96" s="1">
        <f t="shared" si="36"/>
        <v>3</v>
      </c>
      <c r="C96" s="47"/>
      <c r="D96" s="47"/>
      <c r="E96" s="47">
        <v>18.373809519999998</v>
      </c>
      <c r="F96" s="51">
        <v>26.42</v>
      </c>
      <c r="G96" s="16">
        <f t="shared" si="37"/>
        <v>0</v>
      </c>
      <c r="H96" s="16">
        <f t="shared" si="38"/>
        <v>26.42</v>
      </c>
      <c r="I96" s="23">
        <f t="shared" si="28"/>
        <v>34.696369526202432</v>
      </c>
      <c r="J96" s="16">
        <f t="shared" si="19"/>
        <v>33.883064404880358</v>
      </c>
      <c r="K96" s="16">
        <f t="shared" si="29"/>
        <v>0.81330512132207389</v>
      </c>
      <c r="L96" s="16">
        <f t="shared" si="30"/>
        <v>0</v>
      </c>
      <c r="M96" s="16">
        <f t="shared" si="31"/>
        <v>0.14360185822664639</v>
      </c>
      <c r="N96" s="16">
        <f t="shared" si="32"/>
        <v>6.8537934339714099E-2</v>
      </c>
      <c r="O96" s="16">
        <f t="shared" si="33"/>
        <v>6.8537934339714099E-2</v>
      </c>
      <c r="P96" s="1">
        <f>'App MESURE'!T92</f>
        <v>0.13281768929216403</v>
      </c>
      <c r="Q96" s="84">
        <v>17.228036290322585</v>
      </c>
      <c r="R96" s="78">
        <f t="shared" si="25"/>
        <v>4.1318868967470113E-3</v>
      </c>
    </row>
    <row r="97" spans="1:18" s="1" customFormat="1" x14ac:dyDescent="0.2">
      <c r="A97" s="17">
        <v>35886</v>
      </c>
      <c r="B97" s="1">
        <f t="shared" si="36"/>
        <v>4</v>
      </c>
      <c r="C97" s="47"/>
      <c r="D97" s="47"/>
      <c r="E97" s="47">
        <v>15.46428571</v>
      </c>
      <c r="F97" s="51">
        <v>18.04</v>
      </c>
      <c r="G97" s="16">
        <f t="shared" si="37"/>
        <v>0</v>
      </c>
      <c r="H97" s="16">
        <f t="shared" si="38"/>
        <v>18.04</v>
      </c>
      <c r="I97" s="23">
        <f t="shared" si="28"/>
        <v>18.853305121322073</v>
      </c>
      <c r="J97" s="16">
        <f t="shared" si="19"/>
        <v>18.666020678036386</v>
      </c>
      <c r="K97" s="16">
        <f t="shared" si="29"/>
        <v>0.18728444328568727</v>
      </c>
      <c r="L97" s="16">
        <f t="shared" si="30"/>
        <v>0</v>
      </c>
      <c r="M97" s="16">
        <f t="shared" si="31"/>
        <v>7.5063923886932296E-2</v>
      </c>
      <c r="N97" s="16">
        <f t="shared" si="32"/>
        <v>3.5826321122697145E-2</v>
      </c>
      <c r="O97" s="16">
        <f t="shared" si="33"/>
        <v>3.5826321122697145E-2</v>
      </c>
      <c r="P97" s="1">
        <f>'App MESURE'!T93</f>
        <v>0.20322248161035991</v>
      </c>
      <c r="Q97" s="84">
        <v>14.796270733333332</v>
      </c>
      <c r="R97" s="78">
        <f t="shared" si="25"/>
        <v>2.8021474546011348E-2</v>
      </c>
    </row>
    <row r="98" spans="1:18" s="1" customFormat="1" x14ac:dyDescent="0.2">
      <c r="A98" s="17">
        <v>35916</v>
      </c>
      <c r="B98" s="1">
        <f t="shared" si="36"/>
        <v>5</v>
      </c>
      <c r="C98" s="47"/>
      <c r="D98" s="47"/>
      <c r="E98" s="47">
        <v>20.202380949999998</v>
      </c>
      <c r="F98" s="51">
        <v>20.05</v>
      </c>
      <c r="G98" s="16">
        <f t="shared" si="37"/>
        <v>0</v>
      </c>
      <c r="H98" s="16">
        <f t="shared" si="38"/>
        <v>20.05</v>
      </c>
      <c r="I98" s="23">
        <f t="shared" si="28"/>
        <v>20.237284443285688</v>
      </c>
      <c r="J98" s="16">
        <f t="shared" si="19"/>
        <v>20.067718646172093</v>
      </c>
      <c r="K98" s="16">
        <f t="shared" si="29"/>
        <v>0.1695657971135951</v>
      </c>
      <c r="L98" s="16">
        <f t="shared" si="30"/>
        <v>0</v>
      </c>
      <c r="M98" s="16">
        <f t="shared" si="31"/>
        <v>3.9237602764235151E-2</v>
      </c>
      <c r="N98" s="16">
        <f t="shared" si="32"/>
        <v>1.8727224529772279E-2</v>
      </c>
      <c r="O98" s="16">
        <f t="shared" si="33"/>
        <v>1.8727224529772279E-2</v>
      </c>
      <c r="P98" s="1">
        <f>'App MESURE'!T94</f>
        <v>0.39959476721138193</v>
      </c>
      <c r="Q98" s="84">
        <v>17.040399403225813</v>
      </c>
      <c r="R98" s="78">
        <f t="shared" si="25"/>
        <v>0.14506008506832777</v>
      </c>
    </row>
    <row r="99" spans="1:18" s="1" customFormat="1" x14ac:dyDescent="0.2">
      <c r="A99" s="17">
        <v>35947</v>
      </c>
      <c r="B99" s="1">
        <f t="shared" si="36"/>
        <v>6</v>
      </c>
      <c r="C99" s="47"/>
      <c r="D99" s="47"/>
      <c r="E99" s="47">
        <v>20.34047619</v>
      </c>
      <c r="F99" s="51">
        <v>13.98</v>
      </c>
      <c r="G99" s="16">
        <f t="shared" si="37"/>
        <v>0</v>
      </c>
      <c r="H99" s="16">
        <f t="shared" si="38"/>
        <v>13.98</v>
      </c>
      <c r="I99" s="23">
        <f t="shared" si="28"/>
        <v>14.149565797113596</v>
      </c>
      <c r="J99" s="16">
        <f t="shared" si="19"/>
        <v>14.12221994783668</v>
      </c>
      <c r="K99" s="16">
        <f t="shared" si="29"/>
        <v>2.7345849276915857E-2</v>
      </c>
      <c r="L99" s="16">
        <f t="shared" si="30"/>
        <v>0</v>
      </c>
      <c r="M99" s="16">
        <f t="shared" si="31"/>
        <v>2.0510378234462872E-2</v>
      </c>
      <c r="N99" s="16">
        <f t="shared" si="32"/>
        <v>9.7891418264075929E-3</v>
      </c>
      <c r="O99" s="16">
        <f t="shared" si="33"/>
        <v>9.7891418264075929E-3</v>
      </c>
      <c r="P99" s="1">
        <f>'App MESURE'!T95</f>
        <v>8.7530282341540741E-3</v>
      </c>
      <c r="Q99" s="84">
        <v>22.420559733333331</v>
      </c>
      <c r="R99" s="78">
        <f t="shared" si="25"/>
        <v>1.0735313760524909E-6</v>
      </c>
    </row>
    <row r="100" spans="1:18" s="1" customFormat="1" x14ac:dyDescent="0.2">
      <c r="A100" s="17">
        <v>35977</v>
      </c>
      <c r="B100" s="1">
        <f t="shared" si="36"/>
        <v>7</v>
      </c>
      <c r="C100" s="47"/>
      <c r="D100" s="47"/>
      <c r="E100" s="47">
        <v>0.8</v>
      </c>
      <c r="F100" s="51">
        <v>0.72</v>
      </c>
      <c r="G100" s="16">
        <f t="shared" si="37"/>
        <v>0</v>
      </c>
      <c r="H100" s="16">
        <f t="shared" si="38"/>
        <v>0.72</v>
      </c>
      <c r="I100" s="23">
        <f t="shared" si="28"/>
        <v>0.74734584927691583</v>
      </c>
      <c r="J100" s="16">
        <f t="shared" si="19"/>
        <v>0.74734268780371993</v>
      </c>
      <c r="K100" s="16">
        <f t="shared" si="29"/>
        <v>3.1614731959006548E-6</v>
      </c>
      <c r="L100" s="16">
        <f t="shared" si="30"/>
        <v>0</v>
      </c>
      <c r="M100" s="16">
        <f t="shared" si="31"/>
        <v>1.0721236408055279E-2</v>
      </c>
      <c r="N100" s="16">
        <f t="shared" si="32"/>
        <v>5.117004794019408E-3</v>
      </c>
      <c r="O100" s="16">
        <f t="shared" si="33"/>
        <v>5.117004794019408E-3</v>
      </c>
      <c r="P100" s="1">
        <f>'App MESURE'!T96</f>
        <v>0</v>
      </c>
      <c r="Q100" s="84">
        <v>24.167586806451617</v>
      </c>
      <c r="R100" s="78">
        <f t="shared" si="25"/>
        <v>2.6183738062017603E-5</v>
      </c>
    </row>
    <row r="101" spans="1:18" s="1" customFormat="1" ht="13.5" thickBot="1" x14ac:dyDescent="0.25">
      <c r="A101" s="17">
        <v>36008</v>
      </c>
      <c r="B101" s="4">
        <f t="shared" si="36"/>
        <v>8</v>
      </c>
      <c r="C101" s="48"/>
      <c r="D101" s="48"/>
      <c r="E101" s="48">
        <v>2.8547619050000002</v>
      </c>
      <c r="F101" s="58">
        <v>2.14</v>
      </c>
      <c r="G101" s="25">
        <f t="shared" si="37"/>
        <v>0</v>
      </c>
      <c r="H101" s="25">
        <f t="shared" si="38"/>
        <v>2.14</v>
      </c>
      <c r="I101" s="24">
        <f t="shared" si="28"/>
        <v>2.1400031614731958</v>
      </c>
      <c r="J101" s="25">
        <f t="shared" si="19"/>
        <v>2.1399346989084678</v>
      </c>
      <c r="K101" s="25">
        <f t="shared" si="29"/>
        <v>6.846256472803347E-5</v>
      </c>
      <c r="L101" s="25">
        <f t="shared" si="30"/>
        <v>0</v>
      </c>
      <c r="M101" s="25">
        <f t="shared" si="31"/>
        <v>5.6042316140358711E-3</v>
      </c>
      <c r="N101" s="25">
        <f t="shared" si="32"/>
        <v>2.6747735936753182E-3</v>
      </c>
      <c r="O101" s="25">
        <f t="shared" si="33"/>
        <v>2.6747735936753182E-3</v>
      </c>
      <c r="P101" s="4">
        <f>'App MESURE'!T97</f>
        <v>0</v>
      </c>
      <c r="Q101" s="85">
        <v>24.746233612903225</v>
      </c>
      <c r="R101" s="79">
        <f t="shared" si="25"/>
        <v>7.1544137774227761E-6</v>
      </c>
    </row>
    <row r="102" spans="1:18" s="1" customFormat="1" x14ac:dyDescent="0.2">
      <c r="A102" s="17">
        <v>36039</v>
      </c>
      <c r="B102" s="1">
        <f t="shared" si="36"/>
        <v>9</v>
      </c>
      <c r="C102" s="47"/>
      <c r="D102" s="47"/>
      <c r="E102" s="47">
        <v>20.319047619999999</v>
      </c>
      <c r="F102" s="51">
        <v>17.329999999999998</v>
      </c>
      <c r="G102" s="16">
        <f t="shared" si="37"/>
        <v>0</v>
      </c>
      <c r="H102" s="16">
        <f t="shared" si="38"/>
        <v>17.329999999999998</v>
      </c>
      <c r="I102" s="23">
        <f t="shared" si="28"/>
        <v>17.330068462564725</v>
      </c>
      <c r="J102" s="16">
        <f t="shared" si="19"/>
        <v>17.276003567114689</v>
      </c>
      <c r="K102" s="16">
        <f t="shared" si="29"/>
        <v>5.4064895450036232E-2</v>
      </c>
      <c r="L102" s="16">
        <f t="shared" si="30"/>
        <v>0</v>
      </c>
      <c r="M102" s="16">
        <f t="shared" si="31"/>
        <v>2.9294580203605529E-3</v>
      </c>
      <c r="N102" s="16">
        <f t="shared" si="32"/>
        <v>1.3981643686917444E-3</v>
      </c>
      <c r="O102" s="16">
        <f t="shared" si="33"/>
        <v>1.3981643686917444E-3</v>
      </c>
      <c r="P102" s="1">
        <f>'App MESURE'!T98</f>
        <v>0</v>
      </c>
      <c r="Q102" s="84">
        <v>21.888238566666669</v>
      </c>
      <c r="R102" s="78">
        <f t="shared" si="25"/>
        <v>1.9548636018791839E-6</v>
      </c>
    </row>
    <row r="103" spans="1:18" s="1" customFormat="1" x14ac:dyDescent="0.2">
      <c r="A103" s="17">
        <v>36069</v>
      </c>
      <c r="B103" s="1">
        <f t="shared" si="36"/>
        <v>10</v>
      </c>
      <c r="C103" s="47"/>
      <c r="D103" s="47"/>
      <c r="E103" s="47">
        <v>5.3833333330000004</v>
      </c>
      <c r="F103" s="51">
        <v>6.97</v>
      </c>
      <c r="G103" s="16">
        <f t="shared" si="37"/>
        <v>0</v>
      </c>
      <c r="H103" s="16">
        <f t="shared" si="38"/>
        <v>6.97</v>
      </c>
      <c r="I103" s="23">
        <f t="shared" si="28"/>
        <v>7.024064895450036</v>
      </c>
      <c r="J103" s="16">
        <f t="shared" si="19"/>
        <v>7.0183627573409204</v>
      </c>
      <c r="K103" s="16">
        <f t="shared" si="29"/>
        <v>5.7021381091155732E-3</v>
      </c>
      <c r="L103" s="16">
        <f t="shared" si="30"/>
        <v>0</v>
      </c>
      <c r="M103" s="16">
        <f t="shared" si="31"/>
        <v>1.5312936516688085E-3</v>
      </c>
      <c r="N103" s="16">
        <f t="shared" si="32"/>
        <v>7.30851989305409E-4</v>
      </c>
      <c r="O103" s="16">
        <f t="shared" si="33"/>
        <v>7.30851989305409E-4</v>
      </c>
      <c r="P103" s="1">
        <f>'App MESURE'!T99</f>
        <v>0</v>
      </c>
      <c r="Q103" s="84">
        <v>18.663590870967742</v>
      </c>
      <c r="R103" s="78">
        <f t="shared" si="25"/>
        <v>5.3414463027167365E-7</v>
      </c>
    </row>
    <row r="104" spans="1:18" s="1" customFormat="1" x14ac:dyDescent="0.2">
      <c r="A104" s="17">
        <v>36100</v>
      </c>
      <c r="B104" s="1">
        <f t="shared" si="36"/>
        <v>11</v>
      </c>
      <c r="C104" s="47"/>
      <c r="D104" s="47"/>
      <c r="E104" s="47">
        <v>0.55238095200000004</v>
      </c>
      <c r="F104" s="51">
        <v>0.96</v>
      </c>
      <c r="G104" s="16">
        <f t="shared" si="37"/>
        <v>0</v>
      </c>
      <c r="H104" s="16">
        <f t="shared" si="38"/>
        <v>0.96</v>
      </c>
      <c r="I104" s="23">
        <f t="shared" si="28"/>
        <v>0.96570213810911554</v>
      </c>
      <c r="J104" s="16">
        <f t="shared" si="19"/>
        <v>0.96568142865360596</v>
      </c>
      <c r="K104" s="16">
        <f t="shared" si="29"/>
        <v>2.0709455509582142E-5</v>
      </c>
      <c r="L104" s="16">
        <f t="shared" si="30"/>
        <v>0</v>
      </c>
      <c r="M104" s="16">
        <f t="shared" si="31"/>
        <v>8.0044166236339952E-4</v>
      </c>
      <c r="N104" s="16">
        <f t="shared" si="32"/>
        <v>3.8203278686859278E-4</v>
      </c>
      <c r="O104" s="16">
        <f t="shared" si="33"/>
        <v>3.8203278686859278E-4</v>
      </c>
      <c r="P104" s="1">
        <f>'App MESURE'!T100</f>
        <v>0</v>
      </c>
      <c r="Q104" s="84">
        <v>16.298869766666666</v>
      </c>
      <c r="R104" s="78">
        <f t="shared" si="25"/>
        <v>1.4594905024258362E-7</v>
      </c>
    </row>
    <row r="105" spans="1:18" s="1" customFormat="1" x14ac:dyDescent="0.2">
      <c r="A105" s="17">
        <v>36130</v>
      </c>
      <c r="B105" s="1">
        <f t="shared" si="36"/>
        <v>12</v>
      </c>
      <c r="C105" s="47"/>
      <c r="D105" s="47"/>
      <c r="E105" s="47">
        <v>60.27857143</v>
      </c>
      <c r="F105" s="51">
        <v>58.89</v>
      </c>
      <c r="G105" s="16">
        <f t="shared" si="37"/>
        <v>0.55337851860179899</v>
      </c>
      <c r="H105" s="16">
        <f t="shared" si="38"/>
        <v>58.336621481398204</v>
      </c>
      <c r="I105" s="23">
        <f t="shared" si="28"/>
        <v>58.336642190853716</v>
      </c>
      <c r="J105" s="16">
        <f t="shared" si="19"/>
        <v>50.879575414051608</v>
      </c>
      <c r="K105" s="16">
        <f t="shared" si="29"/>
        <v>7.4570667768021082</v>
      </c>
      <c r="L105" s="16">
        <f t="shared" si="30"/>
        <v>0</v>
      </c>
      <c r="M105" s="16">
        <f t="shared" si="31"/>
        <v>4.1840887549480675E-4</v>
      </c>
      <c r="N105" s="16">
        <f t="shared" si="32"/>
        <v>1.9969713755762158E-4</v>
      </c>
      <c r="O105" s="16">
        <f t="shared" si="33"/>
        <v>0.55357821573935662</v>
      </c>
      <c r="P105" s="1">
        <f>'App MESURE'!T101</f>
        <v>0</v>
      </c>
      <c r="Q105" s="84">
        <v>11.233345193548386</v>
      </c>
      <c r="R105" s="78">
        <f t="shared" si="25"/>
        <v>0.30644884094116964</v>
      </c>
    </row>
    <row r="106" spans="1:18" s="1" customFormat="1" x14ac:dyDescent="0.2">
      <c r="A106" s="17">
        <v>36161</v>
      </c>
      <c r="B106" s="1">
        <f t="shared" si="36"/>
        <v>1</v>
      </c>
      <c r="C106" s="47"/>
      <c r="D106" s="47"/>
      <c r="E106" s="47">
        <v>82.295238100000006</v>
      </c>
      <c r="F106" s="51">
        <v>57.79</v>
      </c>
      <c r="G106" s="16">
        <f t="shared" si="37"/>
        <v>0.53137851860179897</v>
      </c>
      <c r="H106" s="16">
        <f t="shared" si="38"/>
        <v>57.258621481398201</v>
      </c>
      <c r="I106" s="23">
        <f t="shared" si="28"/>
        <v>64.715688258200316</v>
      </c>
      <c r="J106" s="16">
        <f t="shared" si="19"/>
        <v>54.614014013573588</v>
      </c>
      <c r="K106" s="16">
        <f t="shared" si="29"/>
        <v>10.101674244626729</v>
      </c>
      <c r="L106" s="16">
        <f t="shared" si="30"/>
        <v>9.1738841668725798E-2</v>
      </c>
      <c r="M106" s="16">
        <f t="shared" si="31"/>
        <v>9.1957553406662992E-2</v>
      </c>
      <c r="N106" s="16">
        <f t="shared" si="32"/>
        <v>4.3889270203448731E-2</v>
      </c>
      <c r="O106" s="16">
        <f t="shared" si="33"/>
        <v>0.57526778880524765</v>
      </c>
      <c r="P106" s="1">
        <f>'App MESURE'!T102</f>
        <v>0</v>
      </c>
      <c r="Q106" s="84">
        <v>10.914681709677419</v>
      </c>
      <c r="R106" s="78">
        <f t="shared" si="25"/>
        <v>0.33093302883687903</v>
      </c>
    </row>
    <row r="107" spans="1:18" s="1" customFormat="1" x14ac:dyDescent="0.2">
      <c r="A107" s="17">
        <v>36192</v>
      </c>
      <c r="B107" s="1">
        <f t="shared" si="36"/>
        <v>2</v>
      </c>
      <c r="C107" s="47"/>
      <c r="D107" s="47"/>
      <c r="E107" s="47">
        <v>52.952380949999998</v>
      </c>
      <c r="F107" s="51">
        <v>44.49</v>
      </c>
      <c r="G107" s="16">
        <f t="shared" si="37"/>
        <v>0.26537851860179901</v>
      </c>
      <c r="H107" s="16">
        <f t="shared" si="38"/>
        <v>44.224621481398202</v>
      </c>
      <c r="I107" s="23">
        <f t="shared" si="28"/>
        <v>54.234556884356202</v>
      </c>
      <c r="J107" s="16">
        <f t="shared" si="19"/>
        <v>47.485080736547424</v>
      </c>
      <c r="K107" s="16">
        <f t="shared" si="29"/>
        <v>6.7494761478087781</v>
      </c>
      <c r="L107" s="16">
        <f t="shared" si="30"/>
        <v>0</v>
      </c>
      <c r="M107" s="16">
        <f t="shared" si="31"/>
        <v>4.8068283203214261E-2</v>
      </c>
      <c r="N107" s="16">
        <f t="shared" si="32"/>
        <v>2.2941909517667801E-2</v>
      </c>
      <c r="O107" s="16">
        <f t="shared" si="33"/>
        <v>0.28832042811946679</v>
      </c>
      <c r="P107" s="1">
        <f>'App MESURE'!T103</f>
        <v>0</v>
      </c>
      <c r="Q107" s="84">
        <v>10.391060999999999</v>
      </c>
      <c r="R107" s="78">
        <f t="shared" si="25"/>
        <v>8.3128669270992619E-2</v>
      </c>
    </row>
    <row r="108" spans="1:18" s="1" customFormat="1" x14ac:dyDescent="0.2">
      <c r="A108" s="17">
        <v>36220</v>
      </c>
      <c r="B108" s="1">
        <f t="shared" si="36"/>
        <v>3</v>
      </c>
      <c r="C108" s="47"/>
      <c r="D108" s="47"/>
      <c r="E108" s="47">
        <v>35.397619050000003</v>
      </c>
      <c r="F108" s="51">
        <v>36.49</v>
      </c>
      <c r="G108" s="16">
        <f t="shared" si="37"/>
        <v>0.10537851860179899</v>
      </c>
      <c r="H108" s="16">
        <f t="shared" si="38"/>
        <v>36.384621481398206</v>
      </c>
      <c r="I108" s="23">
        <f t="shared" si="28"/>
        <v>43.134097629206984</v>
      </c>
      <c r="J108" s="16">
        <f t="shared" si="19"/>
        <v>40.70395379051751</v>
      </c>
      <c r="K108" s="16">
        <f t="shared" si="29"/>
        <v>2.4301438386894745</v>
      </c>
      <c r="L108" s="16">
        <f t="shared" si="30"/>
        <v>0</v>
      </c>
      <c r="M108" s="16">
        <f t="shared" si="31"/>
        <v>2.512637368554646E-2</v>
      </c>
      <c r="N108" s="16">
        <f t="shared" si="32"/>
        <v>1.1992252545486583E-2</v>
      </c>
      <c r="O108" s="16">
        <f t="shared" si="33"/>
        <v>0.11737077114728557</v>
      </c>
      <c r="P108" s="1">
        <f>'App MESURE'!T104</f>
        <v>0</v>
      </c>
      <c r="Q108" s="84">
        <v>13.694149854838711</v>
      </c>
      <c r="R108" s="78">
        <f t="shared" si="25"/>
        <v>1.3775897919708483E-2</v>
      </c>
    </row>
    <row r="109" spans="1:18" s="1" customFormat="1" x14ac:dyDescent="0.2">
      <c r="A109" s="17">
        <v>36251</v>
      </c>
      <c r="B109" s="1">
        <f t="shared" si="36"/>
        <v>4</v>
      </c>
      <c r="C109" s="47"/>
      <c r="D109" s="47"/>
      <c r="E109" s="47">
        <v>6.5785714290000001</v>
      </c>
      <c r="F109" s="51">
        <v>4.05</v>
      </c>
      <c r="G109" s="16">
        <f t="shared" si="37"/>
        <v>0</v>
      </c>
      <c r="H109" s="16">
        <f t="shared" si="38"/>
        <v>4.05</v>
      </c>
      <c r="I109" s="23">
        <f t="shared" si="28"/>
        <v>6.4801438386894743</v>
      </c>
      <c r="J109" s="16">
        <f t="shared" si="19"/>
        <v>6.4744382234158193</v>
      </c>
      <c r="K109" s="16">
        <f t="shared" si="29"/>
        <v>5.7056152736549848E-3</v>
      </c>
      <c r="L109" s="16">
        <f t="shared" si="30"/>
        <v>0</v>
      </c>
      <c r="M109" s="16">
        <f t="shared" si="31"/>
        <v>1.3134121140059877E-2</v>
      </c>
      <c r="N109" s="16">
        <f t="shared" si="32"/>
        <v>6.2686203606537915E-3</v>
      </c>
      <c r="O109" s="16">
        <f t="shared" si="33"/>
        <v>6.2686203606537915E-3</v>
      </c>
      <c r="P109" s="1">
        <f>'App MESURE'!T105</f>
        <v>0</v>
      </c>
      <c r="Q109" s="84">
        <v>16.946293066666666</v>
      </c>
      <c r="R109" s="78">
        <f t="shared" si="25"/>
        <v>3.9295601226003271E-5</v>
      </c>
    </row>
    <row r="110" spans="1:18" s="1" customFormat="1" x14ac:dyDescent="0.2">
      <c r="A110" s="17">
        <v>36281</v>
      </c>
      <c r="B110" s="1">
        <f t="shared" si="36"/>
        <v>5</v>
      </c>
      <c r="C110" s="47"/>
      <c r="D110" s="47"/>
      <c r="E110" s="47">
        <v>13.69047619</v>
      </c>
      <c r="F110" s="51">
        <v>14.18</v>
      </c>
      <c r="G110" s="16">
        <f t="shared" si="37"/>
        <v>0</v>
      </c>
      <c r="H110" s="16">
        <f t="shared" si="38"/>
        <v>14.18</v>
      </c>
      <c r="I110" s="23">
        <f t="shared" si="28"/>
        <v>14.185705615273655</v>
      </c>
      <c r="J110" s="16">
        <f t="shared" si="19"/>
        <v>14.143178694253582</v>
      </c>
      <c r="K110" s="16">
        <f t="shared" si="29"/>
        <v>4.2526921020073161E-2</v>
      </c>
      <c r="L110" s="16">
        <f t="shared" si="30"/>
        <v>0</v>
      </c>
      <c r="M110" s="16">
        <f t="shared" si="31"/>
        <v>6.8655007794060858E-3</v>
      </c>
      <c r="N110" s="16">
        <f t="shared" si="32"/>
        <v>3.2767489741360239E-3</v>
      </c>
      <c r="O110" s="16">
        <f t="shared" si="33"/>
        <v>3.2767489741360239E-3</v>
      </c>
      <c r="P110" s="1">
        <f>'App MESURE'!T106</f>
        <v>0</v>
      </c>
      <c r="Q110" s="84">
        <v>19.342256612903224</v>
      </c>
      <c r="R110" s="78">
        <f t="shared" si="25"/>
        <v>1.0737083839501485E-5</v>
      </c>
    </row>
    <row r="111" spans="1:18" s="1" customFormat="1" x14ac:dyDescent="0.2">
      <c r="A111" s="17">
        <v>36312</v>
      </c>
      <c r="B111" s="1">
        <f t="shared" si="36"/>
        <v>6</v>
      </c>
      <c r="C111" s="47"/>
      <c r="D111" s="47"/>
      <c r="E111" s="47">
        <v>9.7619048E-2</v>
      </c>
      <c r="F111" s="51">
        <v>0.17</v>
      </c>
      <c r="G111" s="16">
        <f t="shared" si="37"/>
        <v>0</v>
      </c>
      <c r="H111" s="16">
        <f t="shared" si="38"/>
        <v>0.17</v>
      </c>
      <c r="I111" s="23">
        <f t="shared" si="28"/>
        <v>0.21252692102007317</v>
      </c>
      <c r="J111" s="16">
        <f t="shared" si="19"/>
        <v>0.21252681147360344</v>
      </c>
      <c r="K111" s="16">
        <f t="shared" si="29"/>
        <v>1.0954646972871629E-7</v>
      </c>
      <c r="L111" s="16">
        <f t="shared" si="30"/>
        <v>0</v>
      </c>
      <c r="M111" s="16">
        <f t="shared" si="31"/>
        <v>3.5887518052700618E-3</v>
      </c>
      <c r="N111" s="16">
        <f t="shared" si="32"/>
        <v>1.7128304510024034E-3</v>
      </c>
      <c r="O111" s="16">
        <f t="shared" si="33"/>
        <v>1.7128304510024034E-3</v>
      </c>
      <c r="P111" s="1">
        <f>'App MESURE'!T107</f>
        <v>0</v>
      </c>
      <c r="Q111" s="84">
        <v>21.25614726666667</v>
      </c>
      <c r="R111" s="78">
        <f t="shared" si="25"/>
        <v>2.9337881538810967E-6</v>
      </c>
    </row>
    <row r="112" spans="1:18" s="1" customFormat="1" x14ac:dyDescent="0.2">
      <c r="A112" s="17">
        <v>36342</v>
      </c>
      <c r="B112" s="1">
        <f t="shared" si="36"/>
        <v>7</v>
      </c>
      <c r="C112" s="47"/>
      <c r="D112" s="47"/>
      <c r="E112" s="47">
        <v>0.83571428599999997</v>
      </c>
      <c r="F112" s="51">
        <v>0.75</v>
      </c>
      <c r="G112" s="16">
        <f t="shared" si="37"/>
        <v>0</v>
      </c>
      <c r="H112" s="16">
        <f t="shared" si="38"/>
        <v>0.75</v>
      </c>
      <c r="I112" s="23">
        <f t="shared" si="28"/>
        <v>0.75000010954646967</v>
      </c>
      <c r="J112" s="16">
        <f t="shared" si="19"/>
        <v>0.74999673881178386</v>
      </c>
      <c r="K112" s="16">
        <f t="shared" si="29"/>
        <v>3.3707346858147247E-6</v>
      </c>
      <c r="L112" s="16">
        <f t="shared" si="30"/>
        <v>0</v>
      </c>
      <c r="M112" s="16">
        <f t="shared" si="31"/>
        <v>1.8759213542676584E-3</v>
      </c>
      <c r="N112" s="16">
        <f t="shared" si="32"/>
        <v>8.9533503391258263E-4</v>
      </c>
      <c r="O112" s="16">
        <f t="shared" si="33"/>
        <v>8.9533503391258263E-4</v>
      </c>
      <c r="P112" s="1">
        <f>'App MESURE'!T108</f>
        <v>0</v>
      </c>
      <c r="Q112" s="84">
        <v>23.78585016129032</v>
      </c>
      <c r="R112" s="78">
        <f t="shared" si="25"/>
        <v>8.0162482295124544E-7</v>
      </c>
    </row>
    <row r="113" spans="1:18" s="1" customFormat="1" ht="13.5" thickBot="1" x14ac:dyDescent="0.25">
      <c r="A113" s="17">
        <v>36373</v>
      </c>
      <c r="B113" s="4">
        <f t="shared" si="36"/>
        <v>8</v>
      </c>
      <c r="C113" s="48"/>
      <c r="D113" s="48"/>
      <c r="E113" s="48">
        <v>1.588095238</v>
      </c>
      <c r="F113" s="58">
        <v>3.42</v>
      </c>
      <c r="G113" s="25">
        <f t="shared" si="37"/>
        <v>0</v>
      </c>
      <c r="H113" s="25">
        <f t="shared" si="38"/>
        <v>3.42</v>
      </c>
      <c r="I113" s="24">
        <f t="shared" si="28"/>
        <v>3.420003370734686</v>
      </c>
      <c r="J113" s="25">
        <f t="shared" si="19"/>
        <v>3.4196925651759038</v>
      </c>
      <c r="K113" s="25">
        <f t="shared" si="29"/>
        <v>3.1080555878215677E-4</v>
      </c>
      <c r="L113" s="25">
        <f t="shared" si="30"/>
        <v>0</v>
      </c>
      <c r="M113" s="25">
        <f t="shared" si="31"/>
        <v>9.8058632035507567E-4</v>
      </c>
      <c r="N113" s="25">
        <f t="shared" si="32"/>
        <v>4.6801177692871391E-4</v>
      </c>
      <c r="O113" s="25">
        <f t="shared" si="33"/>
        <v>4.6801177692871391E-4</v>
      </c>
      <c r="P113" s="4">
        <f>'App MESURE'!T109</f>
        <v>0</v>
      </c>
      <c r="Q113" s="85">
        <v>23.98430096774193</v>
      </c>
      <c r="R113" s="79">
        <f t="shared" si="25"/>
        <v>2.1903502334397228E-7</v>
      </c>
    </row>
    <row r="114" spans="1:18" s="1" customFormat="1" x14ac:dyDescent="0.2">
      <c r="A114" s="17">
        <v>36404</v>
      </c>
      <c r="B114" s="1">
        <f t="shared" si="36"/>
        <v>9</v>
      </c>
      <c r="C114" s="47"/>
      <c r="D114" s="47"/>
      <c r="E114" s="47">
        <v>11.38809524</v>
      </c>
      <c r="F114" s="51">
        <v>11.05</v>
      </c>
      <c r="G114" s="16">
        <f t="shared" si="37"/>
        <v>0</v>
      </c>
      <c r="H114" s="16">
        <f t="shared" si="38"/>
        <v>11.05</v>
      </c>
      <c r="I114" s="23">
        <f t="shared" si="28"/>
        <v>11.050310805558784</v>
      </c>
      <c r="J114" s="16">
        <f t="shared" si="19"/>
        <v>11.034738476084664</v>
      </c>
      <c r="K114" s="16">
        <f t="shared" si="29"/>
        <v>1.5572329474119684E-2</v>
      </c>
      <c r="L114" s="16">
        <f t="shared" si="30"/>
        <v>0</v>
      </c>
      <c r="M114" s="16">
        <f t="shared" si="31"/>
        <v>5.1257454342636176E-4</v>
      </c>
      <c r="N114" s="16">
        <f t="shared" si="32"/>
        <v>2.4464029111738981E-4</v>
      </c>
      <c r="O114" s="16">
        <f t="shared" si="33"/>
        <v>2.4464029111738981E-4</v>
      </c>
      <c r="P114" s="1">
        <f>'App MESURE'!T110</f>
        <v>0</v>
      </c>
      <c r="Q114" s="84">
        <v>21.161881466666664</v>
      </c>
      <c r="R114" s="78">
        <f t="shared" si="25"/>
        <v>5.9848872038001241E-8</v>
      </c>
    </row>
    <row r="115" spans="1:18" s="1" customFormat="1" x14ac:dyDescent="0.2">
      <c r="A115" s="17">
        <v>36434</v>
      </c>
      <c r="B115" s="1">
        <f t="shared" si="36"/>
        <v>10</v>
      </c>
      <c r="C115" s="47"/>
      <c r="D115" s="47"/>
      <c r="E115" s="47">
        <v>64.7</v>
      </c>
      <c r="F115" s="51">
        <v>76.09</v>
      </c>
      <c r="G115" s="16">
        <f t="shared" si="37"/>
        <v>0.89737851860179907</v>
      </c>
      <c r="H115" s="16">
        <f t="shared" si="38"/>
        <v>75.192621481398206</v>
      </c>
      <c r="I115" s="23">
        <f t="shared" si="28"/>
        <v>75.208193810872331</v>
      </c>
      <c r="J115" s="16">
        <f t="shared" si="19"/>
        <v>69.510170999407066</v>
      </c>
      <c r="K115" s="16">
        <f t="shared" si="29"/>
        <v>5.6980228114652647</v>
      </c>
      <c r="L115" s="16">
        <f t="shared" si="30"/>
        <v>0</v>
      </c>
      <c r="M115" s="16">
        <f t="shared" si="31"/>
        <v>2.6793425230897195E-4</v>
      </c>
      <c r="N115" s="16">
        <f t="shared" si="32"/>
        <v>1.2787898721428382E-4</v>
      </c>
      <c r="O115" s="16">
        <f t="shared" si="33"/>
        <v>0.8975063975890134</v>
      </c>
      <c r="P115" s="1">
        <f>'App MESURE'!T111</f>
        <v>0</v>
      </c>
      <c r="Q115" s="84">
        <v>19.284980096774188</v>
      </c>
      <c r="R115" s="78">
        <f t="shared" si="25"/>
        <v>0.80551773371320823</v>
      </c>
    </row>
    <row r="116" spans="1:18" s="1" customFormat="1" x14ac:dyDescent="0.2">
      <c r="A116" s="17">
        <v>36465</v>
      </c>
      <c r="B116" s="1">
        <f t="shared" si="36"/>
        <v>11</v>
      </c>
      <c r="C116" s="47"/>
      <c r="D116" s="47"/>
      <c r="E116" s="47">
        <v>35.98809524</v>
      </c>
      <c r="F116" s="51">
        <v>25.85</v>
      </c>
      <c r="G116" s="16">
        <f t="shared" si="37"/>
        <v>0</v>
      </c>
      <c r="H116" s="16">
        <f t="shared" si="38"/>
        <v>25.85</v>
      </c>
      <c r="I116" s="23">
        <f t="shared" si="28"/>
        <v>31.548022811465266</v>
      </c>
      <c r="J116" s="16">
        <f t="shared" si="19"/>
        <v>30.619969516241003</v>
      </c>
      <c r="K116" s="16">
        <f t="shared" si="29"/>
        <v>0.92805329522426305</v>
      </c>
      <c r="L116" s="16">
        <f t="shared" si="30"/>
        <v>0</v>
      </c>
      <c r="M116" s="16">
        <f t="shared" si="31"/>
        <v>1.4005526509468813E-4</v>
      </c>
      <c r="N116" s="16">
        <f t="shared" si="32"/>
        <v>6.6845225274458201E-5</v>
      </c>
      <c r="O116" s="16">
        <f t="shared" si="33"/>
        <v>6.6845225274458201E-5</v>
      </c>
      <c r="P116" s="1">
        <f>'App MESURE'!T112</f>
        <v>0</v>
      </c>
      <c r="Q116" s="84">
        <v>14.177086500000003</v>
      </c>
      <c r="R116" s="78">
        <f t="shared" si="25"/>
        <v>4.4682841419930657E-9</v>
      </c>
    </row>
    <row r="117" spans="1:18" s="1" customFormat="1" x14ac:dyDescent="0.2">
      <c r="A117" s="17">
        <v>36495</v>
      </c>
      <c r="B117" s="1">
        <f t="shared" si="36"/>
        <v>12</v>
      </c>
      <c r="C117" s="47"/>
      <c r="D117" s="47"/>
      <c r="E117" s="47">
        <v>37.364285709999997</v>
      </c>
      <c r="F117" s="51">
        <v>34.99</v>
      </c>
      <c r="G117" s="16">
        <f t="shared" si="37"/>
        <v>7.5378518601798991E-2</v>
      </c>
      <c r="H117" s="16">
        <f t="shared" si="38"/>
        <v>34.9146214813982</v>
      </c>
      <c r="I117" s="23">
        <f t="shared" si="28"/>
        <v>35.842674776622459</v>
      </c>
      <c r="J117" s="16">
        <f t="shared" si="19"/>
        <v>33.909033262784803</v>
      </c>
      <c r="K117" s="16">
        <f t="shared" si="29"/>
        <v>1.9336415138376566</v>
      </c>
      <c r="L117" s="16">
        <f t="shared" si="30"/>
        <v>0</v>
      </c>
      <c r="M117" s="16">
        <f t="shared" si="31"/>
        <v>7.321003982022993E-5</v>
      </c>
      <c r="N117" s="16">
        <f t="shared" si="32"/>
        <v>3.4941503990062632E-5</v>
      </c>
      <c r="O117" s="16">
        <f t="shared" si="33"/>
        <v>7.541346010578906E-2</v>
      </c>
      <c r="P117" s="1">
        <f>'App MESURE'!T113</f>
        <v>0</v>
      </c>
      <c r="Q117" s="84">
        <v>11.325303532258067</v>
      </c>
      <c r="R117" s="78">
        <f t="shared" si="25"/>
        <v>5.6871899651274377E-3</v>
      </c>
    </row>
    <row r="118" spans="1:18" s="1" customFormat="1" x14ac:dyDescent="0.2">
      <c r="A118" s="17">
        <v>36526</v>
      </c>
      <c r="B118" s="1">
        <f t="shared" si="36"/>
        <v>1</v>
      </c>
      <c r="C118" s="47"/>
      <c r="D118" s="47"/>
      <c r="E118" s="47">
        <v>29.6547619</v>
      </c>
      <c r="F118" s="51">
        <v>34.72</v>
      </c>
      <c r="G118" s="16">
        <f t="shared" si="37"/>
        <v>6.997851860179892E-2</v>
      </c>
      <c r="H118" s="16">
        <f t="shared" si="38"/>
        <v>34.650021481398198</v>
      </c>
      <c r="I118" s="23">
        <f t="shared" si="28"/>
        <v>36.583662995235855</v>
      </c>
      <c r="J118" s="16">
        <f t="shared" si="19"/>
        <v>34.257995673526345</v>
      </c>
      <c r="K118" s="16">
        <f t="shared" si="29"/>
        <v>2.3256673217095098</v>
      </c>
      <c r="L118" s="16">
        <f t="shared" si="30"/>
        <v>0</v>
      </c>
      <c r="M118" s="16">
        <f t="shared" si="31"/>
        <v>3.8268535830167299E-5</v>
      </c>
      <c r="N118" s="16">
        <f t="shared" si="32"/>
        <v>1.8264710696607921E-5</v>
      </c>
      <c r="O118" s="16">
        <f t="shared" si="33"/>
        <v>6.9996783312495522E-2</v>
      </c>
      <c r="P118" s="1">
        <f>'App MESURE'!T114</f>
        <v>0</v>
      </c>
      <c r="Q118" s="84">
        <v>10.292400690322582</v>
      </c>
      <c r="R118" s="78">
        <f t="shared" si="25"/>
        <v>4.8995496740964518E-3</v>
      </c>
    </row>
    <row r="119" spans="1:18" s="1" customFormat="1" x14ac:dyDescent="0.2">
      <c r="A119" s="17">
        <v>36557</v>
      </c>
      <c r="B119" s="1">
        <f t="shared" si="36"/>
        <v>2</v>
      </c>
      <c r="C119" s="47"/>
      <c r="D119" s="47"/>
      <c r="E119" s="47">
        <v>2.1428571E-2</v>
      </c>
      <c r="F119" s="51">
        <v>0.11</v>
      </c>
      <c r="G119" s="16">
        <f t="shared" si="37"/>
        <v>0</v>
      </c>
      <c r="H119" s="16">
        <f t="shared" si="38"/>
        <v>0.11</v>
      </c>
      <c r="I119" s="23">
        <f t="shared" si="28"/>
        <v>2.4356673217095097</v>
      </c>
      <c r="J119" s="16">
        <f t="shared" si="19"/>
        <v>2.4352443001510977</v>
      </c>
      <c r="K119" s="16">
        <f t="shared" si="29"/>
        <v>4.2302155841200673E-4</v>
      </c>
      <c r="L119" s="16">
        <f t="shared" si="30"/>
        <v>0</v>
      </c>
      <c r="M119" s="16">
        <f t="shared" si="31"/>
        <v>2.0003825133559377E-5</v>
      </c>
      <c r="N119" s="16">
        <f t="shared" si="32"/>
        <v>9.5473754342589158E-6</v>
      </c>
      <c r="O119" s="16">
        <f t="shared" si="33"/>
        <v>9.5473754342589158E-6</v>
      </c>
      <c r="P119" s="1">
        <f>'App MESURE'!T115</f>
        <v>0</v>
      </c>
      <c r="Q119" s="84">
        <v>14.568013206896557</v>
      </c>
      <c r="R119" s="78">
        <f t="shared" si="25"/>
        <v>9.1152377682690628E-11</v>
      </c>
    </row>
    <row r="120" spans="1:18" s="1" customFormat="1" x14ac:dyDescent="0.2">
      <c r="A120" s="17">
        <v>36586</v>
      </c>
      <c r="B120" s="1">
        <f t="shared" si="36"/>
        <v>3</v>
      </c>
      <c r="C120" s="47"/>
      <c r="D120" s="47"/>
      <c r="E120" s="47">
        <v>1.9238095239999999</v>
      </c>
      <c r="F120" s="51">
        <v>1.74</v>
      </c>
      <c r="G120" s="16">
        <f t="shared" si="37"/>
        <v>0</v>
      </c>
      <c r="H120" s="16">
        <f t="shared" si="38"/>
        <v>1.74</v>
      </c>
      <c r="I120" s="23">
        <f t="shared" si="28"/>
        <v>1.740423021558412</v>
      </c>
      <c r="J120" s="16">
        <f t="shared" si="19"/>
        <v>1.7403108401508038</v>
      </c>
      <c r="K120" s="16">
        <f t="shared" si="29"/>
        <v>1.1218140760815842E-4</v>
      </c>
      <c r="L120" s="16">
        <f t="shared" si="30"/>
        <v>0</v>
      </c>
      <c r="M120" s="16">
        <f t="shared" si="31"/>
        <v>1.0456449699300462E-5</v>
      </c>
      <c r="N120" s="16">
        <f t="shared" si="32"/>
        <v>4.9906280584898172E-6</v>
      </c>
      <c r="O120" s="16">
        <f t="shared" si="33"/>
        <v>4.9906280584898172E-6</v>
      </c>
      <c r="P120" s="1">
        <f>'App MESURE'!T116</f>
        <v>0</v>
      </c>
      <c r="Q120" s="84">
        <v>16.85018040322581</v>
      </c>
      <c r="R120" s="78">
        <f t="shared" si="25"/>
        <v>2.4906368418185842E-11</v>
      </c>
    </row>
    <row r="121" spans="1:18" s="1" customFormat="1" x14ac:dyDescent="0.2">
      <c r="A121" s="17">
        <v>36617</v>
      </c>
      <c r="B121" s="1">
        <f t="shared" si="36"/>
        <v>4</v>
      </c>
      <c r="C121" s="47"/>
      <c r="D121" s="47"/>
      <c r="E121" s="47">
        <v>68.909523809999996</v>
      </c>
      <c r="F121" s="51">
        <v>67.23</v>
      </c>
      <c r="G121" s="16">
        <f t="shared" si="37"/>
        <v>0.72017851860179904</v>
      </c>
      <c r="H121" s="16">
        <f t="shared" si="38"/>
        <v>66.509821481398205</v>
      </c>
      <c r="I121" s="23">
        <f t="shared" si="28"/>
        <v>66.509933662805807</v>
      </c>
      <c r="J121" s="16">
        <f t="shared" si="19"/>
        <v>59.283173028176115</v>
      </c>
      <c r="K121" s="16">
        <f t="shared" si="29"/>
        <v>7.2267606346296915</v>
      </c>
      <c r="L121" s="16">
        <f t="shared" si="30"/>
        <v>0</v>
      </c>
      <c r="M121" s="16">
        <f t="shared" si="31"/>
        <v>5.4658216408106444E-6</v>
      </c>
      <c r="N121" s="16">
        <f t="shared" si="32"/>
        <v>2.6087136291733274E-6</v>
      </c>
      <c r="O121" s="16">
        <f t="shared" si="33"/>
        <v>0.72018112731542827</v>
      </c>
      <c r="P121" s="1">
        <f>'App MESURE'!T117</f>
        <v>0</v>
      </c>
      <c r="Q121" s="84">
        <v>14.57940975</v>
      </c>
      <c r="R121" s="78">
        <f t="shared" si="25"/>
        <v>0.51866085614132107</v>
      </c>
    </row>
    <row r="122" spans="1:18" s="1" customFormat="1" x14ac:dyDescent="0.2">
      <c r="A122" s="17">
        <v>36647</v>
      </c>
      <c r="B122" s="1">
        <f t="shared" si="36"/>
        <v>5</v>
      </c>
      <c r="C122" s="47"/>
      <c r="D122" s="47"/>
      <c r="E122" s="47">
        <v>39.928571429999998</v>
      </c>
      <c r="F122" s="51">
        <v>39.67</v>
      </c>
      <c r="G122" s="16">
        <f t="shared" si="37"/>
        <v>0.16897851860179899</v>
      </c>
      <c r="H122" s="16">
        <f t="shared" si="38"/>
        <v>39.501021481398205</v>
      </c>
      <c r="I122" s="23">
        <f t="shared" si="28"/>
        <v>46.727782116027896</v>
      </c>
      <c r="J122" s="16">
        <f t="shared" si="19"/>
        <v>45.074046562505586</v>
      </c>
      <c r="K122" s="16">
        <f t="shared" si="29"/>
        <v>1.6537355535223099</v>
      </c>
      <c r="L122" s="16">
        <f t="shared" si="30"/>
        <v>0</v>
      </c>
      <c r="M122" s="16">
        <f t="shared" si="31"/>
        <v>2.857108011637317E-6</v>
      </c>
      <c r="N122" s="16">
        <f t="shared" si="32"/>
        <v>1.363633338184294E-6</v>
      </c>
      <c r="O122" s="16">
        <f t="shared" si="33"/>
        <v>0.16897988223513719</v>
      </c>
      <c r="P122" s="1">
        <f>'App MESURE'!T118</f>
        <v>0</v>
      </c>
      <c r="Q122" s="84">
        <v>18.395361032258066</v>
      </c>
      <c r="R122" s="78">
        <f t="shared" si="25"/>
        <v>2.8554200600200832E-2</v>
      </c>
    </row>
    <row r="123" spans="1:18" s="1" customFormat="1" x14ac:dyDescent="0.2">
      <c r="A123" s="17">
        <v>36678</v>
      </c>
      <c r="B123" s="1">
        <f t="shared" si="36"/>
        <v>6</v>
      </c>
      <c r="C123" s="47"/>
      <c r="D123" s="47"/>
      <c r="E123" s="47">
        <v>0.51904761899999996</v>
      </c>
      <c r="F123" s="51">
        <v>0.5</v>
      </c>
      <c r="G123" s="16">
        <f t="shared" si="37"/>
        <v>0</v>
      </c>
      <c r="H123" s="16">
        <f t="shared" si="38"/>
        <v>0.5</v>
      </c>
      <c r="I123" s="23">
        <f t="shared" si="28"/>
        <v>2.1537355535223099</v>
      </c>
      <c r="J123" s="16">
        <f t="shared" si="19"/>
        <v>2.1536470158412295</v>
      </c>
      <c r="K123" s="16">
        <f t="shared" si="29"/>
        <v>8.8537681080413932E-5</v>
      </c>
      <c r="L123" s="16">
        <f t="shared" si="30"/>
        <v>0</v>
      </c>
      <c r="M123" s="16">
        <f t="shared" si="31"/>
        <v>1.493474673453023E-6</v>
      </c>
      <c r="N123" s="16">
        <f t="shared" si="32"/>
        <v>7.1280184233824661E-7</v>
      </c>
      <c r="O123" s="16">
        <f t="shared" si="33"/>
        <v>7.1280184233824661E-7</v>
      </c>
      <c r="P123" s="1">
        <f>'App MESURE'!T119</f>
        <v>0</v>
      </c>
      <c r="Q123" s="84">
        <v>23.047435433333341</v>
      </c>
      <c r="R123" s="78">
        <f t="shared" si="25"/>
        <v>5.0808646644079859E-13</v>
      </c>
    </row>
    <row r="124" spans="1:18" s="1" customFormat="1" x14ac:dyDescent="0.2">
      <c r="A124" s="17">
        <v>36708</v>
      </c>
      <c r="B124" s="1">
        <f t="shared" si="36"/>
        <v>7</v>
      </c>
      <c r="C124" s="47"/>
      <c r="D124" s="47"/>
      <c r="E124" s="47">
        <v>0.97857142900000005</v>
      </c>
      <c r="F124" s="51">
        <v>1.96</v>
      </c>
      <c r="G124" s="16">
        <f t="shared" si="37"/>
        <v>0</v>
      </c>
      <c r="H124" s="16">
        <f t="shared" si="38"/>
        <v>1.96</v>
      </c>
      <c r="I124" s="23">
        <f t="shared" si="28"/>
        <v>1.9600885376810804</v>
      </c>
      <c r="J124" s="16">
        <f t="shared" si="19"/>
        <v>1.960029291274229</v>
      </c>
      <c r="K124" s="16">
        <f t="shared" si="29"/>
        <v>5.9246406851398703E-5</v>
      </c>
      <c r="L124" s="16">
        <f t="shared" si="30"/>
        <v>0</v>
      </c>
      <c r="M124" s="16">
        <f t="shared" si="31"/>
        <v>7.8067283111477637E-7</v>
      </c>
      <c r="N124" s="16">
        <f t="shared" si="32"/>
        <v>3.7259756872571497E-7</v>
      </c>
      <c r="O124" s="16">
        <f t="shared" si="33"/>
        <v>3.7259756872571497E-7</v>
      </c>
      <c r="P124" s="1">
        <f>'App MESURE'!T120</f>
        <v>0</v>
      </c>
      <c r="Q124" s="84">
        <v>23.895754032258065</v>
      </c>
      <c r="R124" s="78">
        <f t="shared" si="25"/>
        <v>1.3882894822031389E-13</v>
      </c>
    </row>
    <row r="125" spans="1:18" s="1" customFormat="1" ht="13.5" thickBot="1" x14ac:dyDescent="0.25">
      <c r="A125" s="17">
        <v>36739</v>
      </c>
      <c r="B125" s="4">
        <f t="shared" si="36"/>
        <v>8</v>
      </c>
      <c r="C125" s="48"/>
      <c r="D125" s="48"/>
      <c r="E125" s="48">
        <v>2.404761905</v>
      </c>
      <c r="F125" s="58">
        <v>3.18</v>
      </c>
      <c r="G125" s="25">
        <f t="shared" si="37"/>
        <v>0</v>
      </c>
      <c r="H125" s="25">
        <f t="shared" si="38"/>
        <v>3.18</v>
      </c>
      <c r="I125" s="24">
        <f t="shared" si="28"/>
        <v>3.1800592464068513</v>
      </c>
      <c r="J125" s="25">
        <f t="shared" si="19"/>
        <v>3.1798392219541753</v>
      </c>
      <c r="K125" s="25">
        <f t="shared" si="29"/>
        <v>2.2002445267599313E-4</v>
      </c>
      <c r="L125" s="25">
        <f t="shared" si="30"/>
        <v>0</v>
      </c>
      <c r="M125" s="25">
        <f t="shared" si="31"/>
        <v>4.080752623890614E-7</v>
      </c>
      <c r="N125" s="25">
        <f t="shared" si="32"/>
        <v>1.9476513664008636E-7</v>
      </c>
      <c r="O125" s="25">
        <f t="shared" si="33"/>
        <v>1.9476513664008636E-7</v>
      </c>
      <c r="P125" s="4">
        <f>'App MESURE'!T121</f>
        <v>0</v>
      </c>
      <c r="Q125" s="85">
        <v>24.895281354838712</v>
      </c>
      <c r="R125" s="79">
        <f t="shared" si="25"/>
        <v>3.793345845043151E-14</v>
      </c>
    </row>
    <row r="126" spans="1:18" s="1" customFormat="1" x14ac:dyDescent="0.2">
      <c r="A126" s="17">
        <v>36770</v>
      </c>
      <c r="B126" s="1">
        <f t="shared" si="36"/>
        <v>9</v>
      </c>
      <c r="C126" s="47"/>
      <c r="D126" s="47"/>
      <c r="E126" s="47">
        <v>14.852380950000001</v>
      </c>
      <c r="F126" s="51">
        <v>9.3699999999999992</v>
      </c>
      <c r="G126" s="16">
        <f t="shared" si="37"/>
        <v>0</v>
      </c>
      <c r="H126" s="16">
        <f t="shared" si="38"/>
        <v>9.3699999999999992</v>
      </c>
      <c r="I126" s="23">
        <f t="shared" si="28"/>
        <v>9.3702200244526743</v>
      </c>
      <c r="J126" s="16">
        <f t="shared" si="19"/>
        <v>9.3623516494968761</v>
      </c>
      <c r="K126" s="16">
        <f t="shared" si="29"/>
        <v>7.8683749557981741E-3</v>
      </c>
      <c r="L126" s="16">
        <f t="shared" si="30"/>
        <v>0</v>
      </c>
      <c r="M126" s="16">
        <f t="shared" si="31"/>
        <v>2.1331012574897504E-7</v>
      </c>
      <c r="N126" s="16">
        <f t="shared" si="32"/>
        <v>1.0180812123966367E-7</v>
      </c>
      <c r="O126" s="16">
        <f t="shared" si="33"/>
        <v>1.0180812123966367E-7</v>
      </c>
      <c r="P126" s="1">
        <f>'App MESURE'!T122</f>
        <v>0</v>
      </c>
      <c r="Q126" s="84">
        <v>22.497962433333331</v>
      </c>
      <c r="R126" s="78">
        <f t="shared" si="25"/>
        <v>1.0364893550350056E-14</v>
      </c>
    </row>
    <row r="127" spans="1:18" s="1" customFormat="1" x14ac:dyDescent="0.2">
      <c r="A127" s="17">
        <v>36800</v>
      </c>
      <c r="B127" s="1">
        <f t="shared" si="36"/>
        <v>10</v>
      </c>
      <c r="C127" s="47"/>
      <c r="D127" s="47"/>
      <c r="E127" s="47">
        <v>48.8</v>
      </c>
      <c r="F127" s="51">
        <v>32.01</v>
      </c>
      <c r="G127" s="16">
        <f t="shared" si="37"/>
        <v>1.5778518601798908E-2</v>
      </c>
      <c r="H127" s="16">
        <f t="shared" si="38"/>
        <v>31.994221481398199</v>
      </c>
      <c r="I127" s="23">
        <f t="shared" si="28"/>
        <v>32.002089856353997</v>
      </c>
      <c r="J127" s="16">
        <f t="shared" si="19"/>
        <v>31.363026270379137</v>
      </c>
      <c r="K127" s="16">
        <f t="shared" si="29"/>
        <v>0.6390635859748599</v>
      </c>
      <c r="L127" s="16">
        <f t="shared" si="30"/>
        <v>0</v>
      </c>
      <c r="M127" s="16">
        <f t="shared" si="31"/>
        <v>1.1150200450931137E-7</v>
      </c>
      <c r="N127" s="16">
        <f t="shared" si="32"/>
        <v>5.3217396753628056E-8</v>
      </c>
      <c r="O127" s="16">
        <f t="shared" si="33"/>
        <v>1.5778571819195661E-2</v>
      </c>
      <c r="P127" s="1">
        <f>'App MESURE'!T123</f>
        <v>0</v>
      </c>
      <c r="Q127" s="84">
        <v>17.256004145161292</v>
      </c>
      <c r="R127" s="78">
        <f t="shared" si="25"/>
        <v>2.4896332865351548E-4</v>
      </c>
    </row>
    <row r="128" spans="1:18" s="1" customFormat="1" x14ac:dyDescent="0.2">
      <c r="A128" s="17">
        <v>36831</v>
      </c>
      <c r="B128" s="1">
        <f t="shared" si="36"/>
        <v>11</v>
      </c>
      <c r="C128" s="47"/>
      <c r="D128" s="47"/>
      <c r="E128" s="47">
        <v>18.990476189999999</v>
      </c>
      <c r="F128" s="51">
        <v>12.18</v>
      </c>
      <c r="G128" s="16">
        <f t="shared" si="37"/>
        <v>0</v>
      </c>
      <c r="H128" s="16">
        <f t="shared" si="38"/>
        <v>12.18</v>
      </c>
      <c r="I128" s="23">
        <f t="shared" si="28"/>
        <v>12.81906358597486</v>
      </c>
      <c r="J128" s="16">
        <f t="shared" si="19"/>
        <v>12.754954770248185</v>
      </c>
      <c r="K128" s="16">
        <f t="shared" si="29"/>
        <v>6.4108815726674706E-2</v>
      </c>
      <c r="L128" s="16">
        <f t="shared" si="30"/>
        <v>0</v>
      </c>
      <c r="M128" s="16">
        <f t="shared" si="31"/>
        <v>5.8284607755683315E-8</v>
      </c>
      <c r="N128" s="16">
        <f t="shared" si="32"/>
        <v>2.781793124898273E-8</v>
      </c>
      <c r="O128" s="16">
        <f t="shared" si="33"/>
        <v>2.781793124898273E-8</v>
      </c>
      <c r="P128" s="1">
        <f>'App MESURE'!T124</f>
        <v>0</v>
      </c>
      <c r="Q128" s="84">
        <v>14.235959900000001</v>
      </c>
      <c r="R128" s="78">
        <f t="shared" si="25"/>
        <v>7.7383729897312986E-16</v>
      </c>
    </row>
    <row r="129" spans="1:18" s="1" customFormat="1" x14ac:dyDescent="0.2">
      <c r="A129" s="17">
        <v>36861</v>
      </c>
      <c r="B129" s="1">
        <f t="shared" si="36"/>
        <v>12</v>
      </c>
      <c r="C129" s="47"/>
      <c r="D129" s="47"/>
      <c r="E129" s="47">
        <v>108.4666667</v>
      </c>
      <c r="F129" s="51">
        <v>115.78</v>
      </c>
      <c r="G129" s="16">
        <f t="shared" si="37"/>
        <v>1.6911785186017989</v>
      </c>
      <c r="H129" s="16">
        <f t="shared" si="38"/>
        <v>114.0888214813982</v>
      </c>
      <c r="I129" s="23">
        <f t="shared" si="28"/>
        <v>114.15293029712487</v>
      </c>
      <c r="J129" s="16">
        <f t="shared" si="19"/>
        <v>83.301917400181921</v>
      </c>
      <c r="K129" s="16">
        <f t="shared" si="29"/>
        <v>30.851012896942947</v>
      </c>
      <c r="L129" s="16">
        <f t="shared" si="30"/>
        <v>1.9803534945459491</v>
      </c>
      <c r="M129" s="16">
        <f t="shared" si="31"/>
        <v>1.9803535250126256</v>
      </c>
      <c r="N129" s="16">
        <f t="shared" si="32"/>
        <v>0.9451781581580615</v>
      </c>
      <c r="O129" s="16">
        <f t="shared" si="33"/>
        <v>2.6363566767598603</v>
      </c>
      <c r="P129" s="1">
        <f>'App MESURE'!T125</f>
        <v>13.169882394397213</v>
      </c>
      <c r="Q129" s="84">
        <v>13.555533129032259</v>
      </c>
      <c r="R129" s="78">
        <f t="shared" si="25"/>
        <v>110.95516404412751</v>
      </c>
    </row>
    <row r="130" spans="1:18" s="1" customFormat="1" x14ac:dyDescent="0.2">
      <c r="A130" s="17">
        <v>36892</v>
      </c>
      <c r="B130" s="1">
        <f t="shared" si="36"/>
        <v>1</v>
      </c>
      <c r="C130" s="47"/>
      <c r="D130" s="47"/>
      <c r="E130" s="47">
        <v>62.514285710000003</v>
      </c>
      <c r="F130" s="51">
        <v>56.84</v>
      </c>
      <c r="G130" s="16">
        <f t="shared" si="37"/>
        <v>0.51237851860179906</v>
      </c>
      <c r="H130" s="16">
        <f t="shared" si="38"/>
        <v>56.327621481398204</v>
      </c>
      <c r="I130" s="23">
        <f t="shared" si="28"/>
        <v>85.198280883795192</v>
      </c>
      <c r="J130" s="16">
        <f t="shared" si="19"/>
        <v>67.189928499905349</v>
      </c>
      <c r="K130" s="16">
        <f t="shared" si="29"/>
        <v>18.008352383889843</v>
      </c>
      <c r="L130" s="16">
        <f t="shared" si="30"/>
        <v>0.81140843883583469</v>
      </c>
      <c r="M130" s="16">
        <f t="shared" si="31"/>
        <v>1.8465838056903987</v>
      </c>
      <c r="N130" s="16">
        <f t="shared" si="32"/>
        <v>0.8813328823881722</v>
      </c>
      <c r="O130" s="16">
        <f t="shared" si="33"/>
        <v>1.3937114009899711</v>
      </c>
      <c r="P130" s="1">
        <f>'App MESURE'!T126</f>
        <v>2.8253252874069505</v>
      </c>
      <c r="Q130" s="84">
        <v>11.964099516129032</v>
      </c>
      <c r="R130" s="78">
        <f t="shared" si="25"/>
        <v>2.049518319781928</v>
      </c>
    </row>
    <row r="131" spans="1:18" s="1" customFormat="1" x14ac:dyDescent="0.2">
      <c r="A131" s="17">
        <v>36923</v>
      </c>
      <c r="B131" s="1">
        <f t="shared" si="36"/>
        <v>2</v>
      </c>
      <c r="C131" s="47"/>
      <c r="D131" s="47"/>
      <c r="E131" s="47">
        <v>8.0142857139999997</v>
      </c>
      <c r="F131" s="51">
        <v>7.02</v>
      </c>
      <c r="G131" s="16">
        <f t="shared" si="37"/>
        <v>0</v>
      </c>
      <c r="H131" s="16">
        <f t="shared" si="38"/>
        <v>7.02</v>
      </c>
      <c r="I131" s="23">
        <f t="shared" si="28"/>
        <v>24.216943945054009</v>
      </c>
      <c r="J131" s="16">
        <f t="shared" si="19"/>
        <v>23.691588150227183</v>
      </c>
      <c r="K131" s="16">
        <f t="shared" si="29"/>
        <v>0.52535579482682593</v>
      </c>
      <c r="L131" s="16">
        <f t="shared" si="30"/>
        <v>0</v>
      </c>
      <c r="M131" s="16">
        <f t="shared" si="31"/>
        <v>0.9652509233022265</v>
      </c>
      <c r="N131" s="16">
        <f t="shared" si="32"/>
        <v>0.46069253712735464</v>
      </c>
      <c r="O131" s="16">
        <f t="shared" si="33"/>
        <v>0.46069253712735464</v>
      </c>
      <c r="P131" s="1">
        <f>'App MESURE'!T127</f>
        <v>0</v>
      </c>
      <c r="Q131" s="84">
        <v>12.632355857142858</v>
      </c>
      <c r="R131" s="78">
        <f t="shared" si="25"/>
        <v>0.21223761376483904</v>
      </c>
    </row>
    <row r="132" spans="1:18" s="1" customFormat="1" x14ac:dyDescent="0.2">
      <c r="A132" s="17">
        <v>36951</v>
      </c>
      <c r="B132" s="1">
        <f t="shared" si="36"/>
        <v>3</v>
      </c>
      <c r="C132" s="47"/>
      <c r="D132" s="47"/>
      <c r="E132" s="47">
        <v>13.233333330000001</v>
      </c>
      <c r="F132" s="51">
        <v>11.18</v>
      </c>
      <c r="G132" s="16">
        <f t="shared" si="37"/>
        <v>0</v>
      </c>
      <c r="H132" s="16">
        <f t="shared" si="38"/>
        <v>11.18</v>
      </c>
      <c r="I132" s="23">
        <f t="shared" si="28"/>
        <v>11.705355794826826</v>
      </c>
      <c r="J132" s="16">
        <f t="shared" si="19"/>
        <v>11.668038307463517</v>
      </c>
      <c r="K132" s="16">
        <f t="shared" si="29"/>
        <v>3.7317487363308643E-2</v>
      </c>
      <c r="L132" s="16">
        <f t="shared" si="30"/>
        <v>0</v>
      </c>
      <c r="M132" s="16">
        <f t="shared" si="31"/>
        <v>0.50455838617487192</v>
      </c>
      <c r="N132" s="16">
        <f t="shared" si="32"/>
        <v>0.24081435971131918</v>
      </c>
      <c r="O132" s="16">
        <f t="shared" si="33"/>
        <v>0.24081435971131918</v>
      </c>
      <c r="P132" s="1">
        <f>'App MESURE'!T128</f>
        <v>0</v>
      </c>
      <c r="Q132" s="84">
        <v>16.180952516129032</v>
      </c>
      <c r="R132" s="78">
        <f t="shared" si="25"/>
        <v>5.7991555843172622E-2</v>
      </c>
    </row>
    <row r="133" spans="1:18" s="1" customFormat="1" x14ac:dyDescent="0.2">
      <c r="A133" s="17">
        <v>36982</v>
      </c>
      <c r="B133" s="1">
        <f t="shared" si="36"/>
        <v>4</v>
      </c>
      <c r="C133" s="47"/>
      <c r="D133" s="47"/>
      <c r="E133" s="47">
        <v>2.6571428570000002</v>
      </c>
      <c r="F133" s="51">
        <v>2.65</v>
      </c>
      <c r="G133" s="16">
        <f t="shared" si="37"/>
        <v>0</v>
      </c>
      <c r="H133" s="16">
        <f t="shared" si="38"/>
        <v>2.65</v>
      </c>
      <c r="I133" s="23">
        <f t="shared" si="28"/>
        <v>2.6873174873633086</v>
      </c>
      <c r="J133" s="16">
        <f t="shared" si="19"/>
        <v>2.6868906388708367</v>
      </c>
      <c r="K133" s="16">
        <f t="shared" si="29"/>
        <v>4.2684849247187628E-4</v>
      </c>
      <c r="L133" s="16">
        <f t="shared" si="30"/>
        <v>0</v>
      </c>
      <c r="M133" s="16">
        <f t="shared" si="31"/>
        <v>0.26374402646355277</v>
      </c>
      <c r="N133" s="16">
        <f t="shared" si="32"/>
        <v>0.12587908674357651</v>
      </c>
      <c r="O133" s="16">
        <f t="shared" si="33"/>
        <v>0.12587908674357651</v>
      </c>
      <c r="P133" s="1">
        <f>'App MESURE'!T129</f>
        <v>0</v>
      </c>
      <c r="Q133" s="84">
        <v>16.614108333333331</v>
      </c>
      <c r="R133" s="78">
        <f t="shared" si="25"/>
        <v>1.5845544479396859E-2</v>
      </c>
    </row>
    <row r="134" spans="1:18" s="1" customFormat="1" x14ac:dyDescent="0.2">
      <c r="A134" s="17">
        <v>37012</v>
      </c>
      <c r="B134" s="1">
        <f t="shared" si="36"/>
        <v>5</v>
      </c>
      <c r="C134" s="47"/>
      <c r="D134" s="47"/>
      <c r="E134" s="47">
        <v>13.45238095</v>
      </c>
      <c r="F134" s="51">
        <v>8.18</v>
      </c>
      <c r="G134" s="16">
        <f t="shared" si="37"/>
        <v>0</v>
      </c>
      <c r="H134" s="16">
        <f t="shared" si="38"/>
        <v>8.18</v>
      </c>
      <c r="I134" s="23">
        <f t="shared" si="28"/>
        <v>8.1804268484924716</v>
      </c>
      <c r="J134" s="16">
        <f t="shared" si="19"/>
        <v>8.1711217577553334</v>
      </c>
      <c r="K134" s="16">
        <f t="shared" si="29"/>
        <v>9.3050907371381442E-3</v>
      </c>
      <c r="L134" s="16">
        <f t="shared" si="30"/>
        <v>0</v>
      </c>
      <c r="M134" s="16">
        <f t="shared" si="31"/>
        <v>0.13786493971997626</v>
      </c>
      <c r="N134" s="16">
        <f t="shared" si="32"/>
        <v>6.5799832279071768E-2</v>
      </c>
      <c r="O134" s="16">
        <f t="shared" si="33"/>
        <v>6.5799832279071768E-2</v>
      </c>
      <c r="P134" s="1">
        <f>'App MESURE'!T130</f>
        <v>0</v>
      </c>
      <c r="Q134" s="84">
        <v>18.430352919354839</v>
      </c>
      <c r="R134" s="78">
        <f t="shared" si="25"/>
        <v>4.329617927953975E-3</v>
      </c>
    </row>
    <row r="135" spans="1:18" s="1" customFormat="1" x14ac:dyDescent="0.2">
      <c r="A135" s="17">
        <v>37043</v>
      </c>
      <c r="B135" s="1">
        <f t="shared" si="36"/>
        <v>6</v>
      </c>
      <c r="C135" s="47"/>
      <c r="D135" s="47"/>
      <c r="E135" s="47">
        <v>0.94285714300000001</v>
      </c>
      <c r="F135" s="51">
        <v>1.21</v>
      </c>
      <c r="G135" s="16">
        <f t="shared" si="37"/>
        <v>0</v>
      </c>
      <c r="H135" s="16">
        <f t="shared" si="38"/>
        <v>1.21</v>
      </c>
      <c r="I135" s="23">
        <f t="shared" si="28"/>
        <v>1.2193050907371381</v>
      </c>
      <c r="J135" s="16">
        <f t="shared" ref="J135:J198" si="39">I135/SQRT(1+(I135/($K$2*(300+(25*Q135)+0.05*(Q135)^3)))^2)</f>
        <v>1.2192882781675709</v>
      </c>
      <c r="K135" s="16">
        <f t="shared" si="29"/>
        <v>1.6812569567203894E-5</v>
      </c>
      <c r="L135" s="16">
        <f t="shared" si="30"/>
        <v>0</v>
      </c>
      <c r="M135" s="16">
        <f t="shared" si="31"/>
        <v>7.2065107440904497E-2</v>
      </c>
      <c r="N135" s="16">
        <f t="shared" si="32"/>
        <v>3.4395053538747666E-2</v>
      </c>
      <c r="O135" s="16">
        <f t="shared" si="33"/>
        <v>3.4395053538747666E-2</v>
      </c>
      <c r="P135" s="1">
        <f>'App MESURE'!T131</f>
        <v>0</v>
      </c>
      <c r="Q135" s="84">
        <v>22.724720300000005</v>
      </c>
      <c r="R135" s="78">
        <f t="shared" ref="R135:R198" si="40">(P135-O135)^2</f>
        <v>1.1830197079333183E-3</v>
      </c>
    </row>
    <row r="136" spans="1:18" s="1" customFormat="1" x14ac:dyDescent="0.2">
      <c r="A136" s="17">
        <v>37073</v>
      </c>
      <c r="B136" s="1">
        <f t="shared" si="36"/>
        <v>7</v>
      </c>
      <c r="C136" s="47"/>
      <c r="D136" s="47"/>
      <c r="E136" s="47">
        <v>0.41666666699999999</v>
      </c>
      <c r="F136" s="51">
        <v>0.46</v>
      </c>
      <c r="G136" s="16">
        <f t="shared" si="37"/>
        <v>0</v>
      </c>
      <c r="H136" s="16">
        <f t="shared" si="38"/>
        <v>0.46</v>
      </c>
      <c r="I136" s="23">
        <f t="shared" si="28"/>
        <v>0.46001681256956722</v>
      </c>
      <c r="J136" s="16">
        <f t="shared" si="39"/>
        <v>0.46001590182491314</v>
      </c>
      <c r="K136" s="16">
        <f t="shared" si="29"/>
        <v>9.1074465408125249E-7</v>
      </c>
      <c r="L136" s="16">
        <f t="shared" si="30"/>
        <v>0</v>
      </c>
      <c r="M136" s="16">
        <f t="shared" si="31"/>
        <v>3.767005390215683E-2</v>
      </c>
      <c r="N136" s="16">
        <f t="shared" si="32"/>
        <v>1.7979068744671985E-2</v>
      </c>
      <c r="O136" s="16">
        <f t="shared" si="33"/>
        <v>1.7979068744671985E-2</v>
      </c>
      <c r="P136" s="1">
        <f>'App MESURE'!T132</f>
        <v>0</v>
      </c>
      <c r="Q136" s="84">
        <v>22.663082935483871</v>
      </c>
      <c r="R136" s="78">
        <f t="shared" si="40"/>
        <v>3.2324691292564108E-4</v>
      </c>
    </row>
    <row r="137" spans="1:18" s="1" customFormat="1" ht="13.5" thickBot="1" x14ac:dyDescent="0.25">
      <c r="A137" s="17">
        <v>37104</v>
      </c>
      <c r="B137" s="4">
        <f t="shared" si="36"/>
        <v>8</v>
      </c>
      <c r="C137" s="48"/>
      <c r="D137" s="48"/>
      <c r="E137" s="48">
        <v>1.9261904759999999</v>
      </c>
      <c r="F137" s="58">
        <v>1.03</v>
      </c>
      <c r="G137" s="25">
        <f t="shared" si="37"/>
        <v>0</v>
      </c>
      <c r="H137" s="25">
        <f t="shared" si="38"/>
        <v>1.03</v>
      </c>
      <c r="I137" s="24">
        <f t="shared" si="28"/>
        <v>1.0300009107446542</v>
      </c>
      <c r="J137" s="25">
        <f t="shared" si="39"/>
        <v>1.0299922772310264</v>
      </c>
      <c r="K137" s="25">
        <f t="shared" si="29"/>
        <v>8.6335136277870816E-6</v>
      </c>
      <c r="L137" s="25">
        <f t="shared" si="30"/>
        <v>0</v>
      </c>
      <c r="M137" s="25">
        <f t="shared" si="31"/>
        <v>1.9690985157484846E-2</v>
      </c>
      <c r="N137" s="25">
        <f t="shared" si="32"/>
        <v>9.3980639559548308E-3</v>
      </c>
      <c r="O137" s="25">
        <f t="shared" si="33"/>
        <v>9.3980639559548308E-3</v>
      </c>
      <c r="P137" s="4">
        <f>'App MESURE'!T133</f>
        <v>0</v>
      </c>
      <c r="Q137" s="85">
        <v>23.865752096774187</v>
      </c>
      <c r="R137" s="79">
        <f t="shared" si="40"/>
        <v>8.8323606120217359E-5</v>
      </c>
    </row>
    <row r="138" spans="1:18" s="1" customFormat="1" x14ac:dyDescent="0.2">
      <c r="A138" s="17">
        <v>37135</v>
      </c>
      <c r="B138" s="1">
        <f t="shared" si="36"/>
        <v>9</v>
      </c>
      <c r="C138" s="47"/>
      <c r="D138" s="47"/>
      <c r="E138" s="47">
        <v>6.9690476190000004</v>
      </c>
      <c r="F138" s="51">
        <v>7.49</v>
      </c>
      <c r="G138" s="16">
        <f t="shared" si="37"/>
        <v>0</v>
      </c>
      <c r="H138" s="16">
        <f t="shared" si="38"/>
        <v>7.49</v>
      </c>
      <c r="I138" s="23">
        <f t="shared" si="28"/>
        <v>7.4900086335136278</v>
      </c>
      <c r="J138" s="16">
        <f t="shared" si="39"/>
        <v>7.4852296034966033</v>
      </c>
      <c r="K138" s="16">
        <f t="shared" si="29"/>
        <v>4.7790300170245104E-3</v>
      </c>
      <c r="L138" s="16">
        <f t="shared" si="30"/>
        <v>0</v>
      </c>
      <c r="M138" s="16">
        <f t="shared" si="31"/>
        <v>1.0292921201530015E-2</v>
      </c>
      <c r="N138" s="16">
        <f t="shared" si="32"/>
        <v>4.9125795876603278E-3</v>
      </c>
      <c r="O138" s="16">
        <f t="shared" si="33"/>
        <v>4.9125795876603278E-3</v>
      </c>
      <c r="P138" s="1">
        <f>'App MESURE'!T134</f>
        <v>0</v>
      </c>
      <c r="Q138" s="84">
        <v>21.273209666666663</v>
      </c>
      <c r="R138" s="78">
        <f t="shared" si="40"/>
        <v>2.4133438205096915E-5</v>
      </c>
    </row>
    <row r="139" spans="1:18" s="1" customFormat="1" x14ac:dyDescent="0.2">
      <c r="A139" s="17">
        <v>37165</v>
      </c>
      <c r="B139" s="1">
        <f t="shared" si="36"/>
        <v>10</v>
      </c>
      <c r="C139" s="47"/>
      <c r="D139" s="47"/>
      <c r="E139" s="47">
        <v>2.0023809520000002</v>
      </c>
      <c r="F139" s="51">
        <v>3.04</v>
      </c>
      <c r="G139" s="16">
        <f t="shared" si="37"/>
        <v>0</v>
      </c>
      <c r="H139" s="16">
        <f t="shared" si="38"/>
        <v>3.04</v>
      </c>
      <c r="I139" s="23">
        <f t="shared" si="28"/>
        <v>3.0447790300170245</v>
      </c>
      <c r="J139" s="16">
        <f t="shared" si="39"/>
        <v>3.0444634077305337</v>
      </c>
      <c r="K139" s="16">
        <f t="shared" si="29"/>
        <v>3.1562228649084645E-4</v>
      </c>
      <c r="L139" s="16">
        <f t="shared" si="30"/>
        <v>0</v>
      </c>
      <c r="M139" s="16">
        <f t="shared" si="31"/>
        <v>5.3803416138696871E-3</v>
      </c>
      <c r="N139" s="16">
        <f t="shared" si="32"/>
        <v>2.5679159365376951E-3</v>
      </c>
      <c r="O139" s="16">
        <f t="shared" si="33"/>
        <v>2.5679159365376951E-3</v>
      </c>
      <c r="P139" s="1">
        <f>'App MESURE'!T135</f>
        <v>0</v>
      </c>
      <c r="Q139" s="84">
        <v>21.399223967741932</v>
      </c>
      <c r="R139" s="78">
        <f t="shared" si="40"/>
        <v>6.5941922571242679E-6</v>
      </c>
    </row>
    <row r="140" spans="1:18" s="1" customFormat="1" x14ac:dyDescent="0.2">
      <c r="A140" s="17">
        <v>37196</v>
      </c>
      <c r="B140" s="1">
        <f t="shared" si="36"/>
        <v>11</v>
      </c>
      <c r="C140" s="47"/>
      <c r="D140" s="47"/>
      <c r="E140" s="47">
        <v>22.138095239999998</v>
      </c>
      <c r="F140" s="51">
        <v>17.34</v>
      </c>
      <c r="G140" s="16">
        <f t="shared" si="37"/>
        <v>0</v>
      </c>
      <c r="H140" s="16">
        <f t="shared" si="38"/>
        <v>17.34</v>
      </c>
      <c r="I140" s="23">
        <f t="shared" si="28"/>
        <v>17.340315622286489</v>
      </c>
      <c r="J140" s="16">
        <f t="shared" si="39"/>
        <v>17.1994490430139</v>
      </c>
      <c r="K140" s="16">
        <f t="shared" si="29"/>
        <v>0.14086657927258983</v>
      </c>
      <c r="L140" s="16">
        <f t="shared" si="30"/>
        <v>0</v>
      </c>
      <c r="M140" s="16">
        <f t="shared" si="31"/>
        <v>2.8124256773319921E-3</v>
      </c>
      <c r="N140" s="16">
        <f t="shared" si="32"/>
        <v>1.3423074658551902E-3</v>
      </c>
      <c r="O140" s="16">
        <f t="shared" si="33"/>
        <v>1.3423074658551902E-3</v>
      </c>
      <c r="P140" s="1">
        <f>'App MESURE'!T136</f>
        <v>0</v>
      </c>
      <c r="Q140" s="84">
        <v>15.059204083333329</v>
      </c>
      <c r="R140" s="78">
        <f t="shared" si="40"/>
        <v>1.8017893328905826E-6</v>
      </c>
    </row>
    <row r="141" spans="1:18" s="1" customFormat="1" x14ac:dyDescent="0.2">
      <c r="A141" s="17">
        <v>37226</v>
      </c>
      <c r="B141" s="1">
        <f t="shared" si="36"/>
        <v>12</v>
      </c>
      <c r="C141" s="47"/>
      <c r="D141" s="47"/>
      <c r="E141" s="47">
        <v>114.547619</v>
      </c>
      <c r="F141" s="51">
        <v>104.65</v>
      </c>
      <c r="G141" s="16">
        <f t="shared" si="37"/>
        <v>1.468578518601799</v>
      </c>
      <c r="H141" s="16">
        <f t="shared" si="38"/>
        <v>103.1814214813982</v>
      </c>
      <c r="I141" s="23">
        <f t="shared" si="28"/>
        <v>103.32228806067079</v>
      </c>
      <c r="J141" s="16">
        <f t="shared" si="39"/>
        <v>81.727641108462336</v>
      </c>
      <c r="K141" s="16">
        <f t="shared" si="29"/>
        <v>21.59464695220845</v>
      </c>
      <c r="L141" s="16">
        <f t="shared" si="30"/>
        <v>1.1378346726909769</v>
      </c>
      <c r="M141" s="16">
        <f t="shared" si="31"/>
        <v>1.1393047909024538</v>
      </c>
      <c r="N141" s="16">
        <f t="shared" si="32"/>
        <v>0.54376453004216574</v>
      </c>
      <c r="O141" s="16">
        <f t="shared" si="33"/>
        <v>2.0123430486439648</v>
      </c>
      <c r="P141" s="1">
        <f>'App MESURE'!T137</f>
        <v>18.915294014006964</v>
      </c>
      <c r="Q141" s="84">
        <v>14.885147532258067</v>
      </c>
      <c r="R141" s="78">
        <f t="shared" si="40"/>
        <v>285.70975133746589</v>
      </c>
    </row>
    <row r="142" spans="1:18" s="1" customFormat="1" x14ac:dyDescent="0.2">
      <c r="A142" s="17">
        <v>37257</v>
      </c>
      <c r="B142" s="1">
        <f t="shared" si="36"/>
        <v>1</v>
      </c>
      <c r="C142" s="47"/>
      <c r="D142" s="47"/>
      <c r="E142" s="47">
        <v>0.19761904799999999</v>
      </c>
      <c r="F142" s="51">
        <v>0.42</v>
      </c>
      <c r="G142" s="16">
        <f t="shared" ref="G142:G205" si="41">IF((F142-$J$2)&gt;0,$I$2*(F142-$J$2),0)</f>
        <v>0</v>
      </c>
      <c r="H142" s="16">
        <f t="shared" ref="H142:H205" si="42">F142-G142</f>
        <v>0.42</v>
      </c>
      <c r="I142" s="23">
        <f t="shared" si="28"/>
        <v>20.876812279517473</v>
      </c>
      <c r="J142" s="16">
        <f t="shared" si="39"/>
        <v>20.577668474709476</v>
      </c>
      <c r="K142" s="16">
        <f t="shared" ref="K142:K205" si="43">I142-J142</f>
        <v>0.29914380480799707</v>
      </c>
      <c r="L142" s="16">
        <f t="shared" ref="L142:L205" si="44">IF(K142&gt;$N$2,(K142-$N$2)/$L$2,0)</f>
        <v>0</v>
      </c>
      <c r="M142" s="16">
        <f t="shared" si="31"/>
        <v>0.59554026086028811</v>
      </c>
      <c r="N142" s="16">
        <f t="shared" ref="N142:N205" si="45">$M$2*M142</f>
        <v>0.28423796042441962</v>
      </c>
      <c r="O142" s="16">
        <f t="shared" ref="O142:O205" si="46">N142+G142</f>
        <v>0.28423796042441962</v>
      </c>
      <c r="P142" s="1">
        <f>'App MESURE'!T138</f>
        <v>2.6639651147425452E-3</v>
      </c>
      <c r="Q142" s="84">
        <v>13.574298483870967</v>
      </c>
      <c r="R142" s="78">
        <f t="shared" si="40"/>
        <v>7.9283914834654051E-2</v>
      </c>
    </row>
    <row r="143" spans="1:18" s="1" customFormat="1" x14ac:dyDescent="0.2">
      <c r="A143" s="17">
        <v>37288</v>
      </c>
      <c r="B143" s="1">
        <f t="shared" si="36"/>
        <v>2</v>
      </c>
      <c r="C143" s="47"/>
      <c r="D143" s="47"/>
      <c r="E143" s="47">
        <v>8.3119047619999993</v>
      </c>
      <c r="F143" s="51">
        <v>12.23</v>
      </c>
      <c r="G143" s="16">
        <f t="shared" si="41"/>
        <v>0</v>
      </c>
      <c r="H143" s="16">
        <f t="shared" si="42"/>
        <v>12.23</v>
      </c>
      <c r="I143" s="23">
        <f t="shared" ref="I143:I206" si="47">H143+K142-L142</f>
        <v>12.529143804807997</v>
      </c>
      <c r="J143" s="16">
        <f t="shared" si="39"/>
        <v>12.468469594760153</v>
      </c>
      <c r="K143" s="16">
        <f t="shared" si="43"/>
        <v>6.0674210047844568E-2</v>
      </c>
      <c r="L143" s="16">
        <f t="shared" si="44"/>
        <v>0</v>
      </c>
      <c r="M143" s="16">
        <f t="shared" ref="M143:M206" si="48">L143+M142-N142</f>
        <v>0.31130230043586848</v>
      </c>
      <c r="N143" s="16">
        <f t="shared" si="45"/>
        <v>0.14857758033604923</v>
      </c>
      <c r="O143" s="16">
        <f t="shared" si="46"/>
        <v>0.14857758033604923</v>
      </c>
      <c r="P143" s="1">
        <f>'App MESURE'!T139</f>
        <v>0</v>
      </c>
      <c r="Q143" s="84">
        <v>14.139688785714288</v>
      </c>
      <c r="R143" s="78">
        <f t="shared" si="40"/>
        <v>2.2075297378515164E-2</v>
      </c>
    </row>
    <row r="144" spans="1:18" s="1" customFormat="1" x14ac:dyDescent="0.2">
      <c r="A144" s="17">
        <v>37316</v>
      </c>
      <c r="B144" s="1">
        <f t="shared" si="36"/>
        <v>3</v>
      </c>
      <c r="C144" s="47"/>
      <c r="D144" s="47"/>
      <c r="E144" s="47">
        <v>69.780952380000002</v>
      </c>
      <c r="F144" s="51">
        <v>87.89</v>
      </c>
      <c r="G144" s="16">
        <f t="shared" si="41"/>
        <v>1.1333785186017991</v>
      </c>
      <c r="H144" s="16">
        <f t="shared" si="42"/>
        <v>86.756621481398199</v>
      </c>
      <c r="I144" s="23">
        <f t="shared" si="47"/>
        <v>86.817295691446049</v>
      </c>
      <c r="J144" s="16">
        <f t="shared" si="39"/>
        <v>73.361360753927613</v>
      </c>
      <c r="K144" s="16">
        <f t="shared" si="43"/>
        <v>13.455934937518435</v>
      </c>
      <c r="L144" s="16">
        <f t="shared" si="44"/>
        <v>0.39704524204685199</v>
      </c>
      <c r="M144" s="16">
        <f t="shared" si="48"/>
        <v>0.55976996214667119</v>
      </c>
      <c r="N144" s="16">
        <f t="shared" si="45"/>
        <v>0.26716560206623985</v>
      </c>
      <c r="O144" s="16">
        <f t="shared" si="46"/>
        <v>1.4005441206680389</v>
      </c>
      <c r="P144" s="1">
        <f>'App MESURE'!T140</f>
        <v>0</v>
      </c>
      <c r="Q144" s="84">
        <v>15.267520999999999</v>
      </c>
      <c r="R144" s="78">
        <f t="shared" si="40"/>
        <v>1.9615238339378103</v>
      </c>
    </row>
    <row r="145" spans="1:18" s="1" customFormat="1" x14ac:dyDescent="0.2">
      <c r="A145" s="17">
        <v>37347</v>
      </c>
      <c r="B145" s="1">
        <f t="shared" si="36"/>
        <v>4</v>
      </c>
      <c r="C145" s="47"/>
      <c r="D145" s="47"/>
      <c r="E145" s="47">
        <v>87.69761905</v>
      </c>
      <c r="F145" s="51">
        <v>72.67</v>
      </c>
      <c r="G145" s="16">
        <f t="shared" si="41"/>
        <v>0.82897851860179905</v>
      </c>
      <c r="H145" s="16">
        <f t="shared" si="42"/>
        <v>71.841021481398201</v>
      </c>
      <c r="I145" s="23">
        <f t="shared" si="47"/>
        <v>84.899911176869779</v>
      </c>
      <c r="J145" s="16">
        <f t="shared" si="39"/>
        <v>73.142132087536993</v>
      </c>
      <c r="K145" s="16">
        <f t="shared" si="43"/>
        <v>11.757779089332786</v>
      </c>
      <c r="L145" s="16">
        <f t="shared" si="44"/>
        <v>0.2424782907096075</v>
      </c>
      <c r="M145" s="16">
        <f t="shared" si="48"/>
        <v>0.53508265079003881</v>
      </c>
      <c r="N145" s="16">
        <f t="shared" si="45"/>
        <v>0.25538290408670222</v>
      </c>
      <c r="O145" s="16">
        <f t="shared" si="46"/>
        <v>1.0843614226885012</v>
      </c>
      <c r="P145" s="1">
        <f>'App MESURE'!T141</f>
        <v>0</v>
      </c>
      <c r="Q145" s="84">
        <v>15.966146883333336</v>
      </c>
      <c r="R145" s="78">
        <f t="shared" si="40"/>
        <v>1.1758396950150305</v>
      </c>
    </row>
    <row r="146" spans="1:18" s="1" customFormat="1" x14ac:dyDescent="0.2">
      <c r="A146" s="17">
        <v>37377</v>
      </c>
      <c r="B146" s="1">
        <f t="shared" si="36"/>
        <v>5</v>
      </c>
      <c r="C146" s="47"/>
      <c r="D146" s="47"/>
      <c r="E146" s="47">
        <v>12.12619048</v>
      </c>
      <c r="F146" s="51">
        <v>9.0500000000000007</v>
      </c>
      <c r="G146" s="16">
        <f t="shared" si="41"/>
        <v>0</v>
      </c>
      <c r="H146" s="16">
        <f t="shared" si="42"/>
        <v>9.0500000000000007</v>
      </c>
      <c r="I146" s="23">
        <f t="shared" si="47"/>
        <v>20.565300798623181</v>
      </c>
      <c r="J146" s="16">
        <f t="shared" si="39"/>
        <v>20.396194344032651</v>
      </c>
      <c r="K146" s="16">
        <f t="shared" si="43"/>
        <v>0.16910645459052986</v>
      </c>
      <c r="L146" s="16">
        <f t="shared" si="44"/>
        <v>0</v>
      </c>
      <c r="M146" s="16">
        <f t="shared" si="48"/>
        <v>0.27969974670333658</v>
      </c>
      <c r="N146" s="16">
        <f t="shared" si="45"/>
        <v>0.13349439283809214</v>
      </c>
      <c r="O146" s="16">
        <f t="shared" si="46"/>
        <v>0.13349439283809214</v>
      </c>
      <c r="P146" s="1">
        <f>'App MESURE'!T142</f>
        <v>0</v>
      </c>
      <c r="Q146" s="84">
        <v>17.403517193548392</v>
      </c>
      <c r="R146" s="78">
        <f t="shared" si="40"/>
        <v>1.7820752919210866E-2</v>
      </c>
    </row>
    <row r="147" spans="1:18" s="1" customFormat="1" x14ac:dyDescent="0.2">
      <c r="A147" s="17">
        <v>37408</v>
      </c>
      <c r="B147" s="1">
        <f t="shared" si="36"/>
        <v>6</v>
      </c>
      <c r="C147" s="47"/>
      <c r="D147" s="47"/>
      <c r="E147" s="47">
        <v>0.84523809500000002</v>
      </c>
      <c r="F147" s="51">
        <v>0.56000000000000005</v>
      </c>
      <c r="G147" s="16">
        <f t="shared" si="41"/>
        <v>0</v>
      </c>
      <c r="H147" s="16">
        <f t="shared" si="42"/>
        <v>0.56000000000000005</v>
      </c>
      <c r="I147" s="23">
        <f t="shared" si="47"/>
        <v>0.72910645459052992</v>
      </c>
      <c r="J147" s="16">
        <f t="shared" si="39"/>
        <v>0.7291015487356598</v>
      </c>
      <c r="K147" s="16">
        <f t="shared" si="43"/>
        <v>4.9058548701186311E-6</v>
      </c>
      <c r="L147" s="16">
        <f t="shared" si="44"/>
        <v>0</v>
      </c>
      <c r="M147" s="16">
        <f t="shared" si="48"/>
        <v>0.14620535386524444</v>
      </c>
      <c r="N147" s="16">
        <f t="shared" si="45"/>
        <v>6.978052420126267E-2</v>
      </c>
      <c r="O147" s="16">
        <f t="shared" si="46"/>
        <v>6.978052420126267E-2</v>
      </c>
      <c r="P147" s="1">
        <f>'App MESURE'!T143</f>
        <v>0</v>
      </c>
      <c r="Q147" s="84">
        <v>20.524317533333331</v>
      </c>
      <c r="R147" s="78">
        <f t="shared" si="40"/>
        <v>4.8693215578030054E-3</v>
      </c>
    </row>
    <row r="148" spans="1:18" s="1" customFormat="1" x14ac:dyDescent="0.2">
      <c r="A148" s="17">
        <v>37438</v>
      </c>
      <c r="B148" s="1">
        <f t="shared" si="36"/>
        <v>7</v>
      </c>
      <c r="C148" s="47"/>
      <c r="D148" s="47"/>
      <c r="E148" s="47">
        <v>0.72142857100000002</v>
      </c>
      <c r="F148" s="51">
        <v>0.55000000000000004</v>
      </c>
      <c r="G148" s="16">
        <f t="shared" si="41"/>
        <v>0</v>
      </c>
      <c r="H148" s="16">
        <f t="shared" si="42"/>
        <v>0.55000000000000004</v>
      </c>
      <c r="I148" s="23">
        <f t="shared" si="47"/>
        <v>0.55000490585487016</v>
      </c>
      <c r="J148" s="16">
        <f t="shared" si="39"/>
        <v>0.55000338105989988</v>
      </c>
      <c r="K148" s="16">
        <f t="shared" si="43"/>
        <v>1.5247949702867913E-6</v>
      </c>
      <c r="L148" s="16">
        <f t="shared" si="44"/>
        <v>0</v>
      </c>
      <c r="M148" s="16">
        <f t="shared" si="48"/>
        <v>7.6424829663981772E-2</v>
      </c>
      <c r="N148" s="16">
        <f t="shared" si="45"/>
        <v>3.647585081501311E-2</v>
      </c>
      <c r="O148" s="16">
        <f t="shared" si="46"/>
        <v>3.647585081501311E-2</v>
      </c>
      <c r="P148" s="1">
        <f>'App MESURE'!T144</f>
        <v>0</v>
      </c>
      <c r="Q148" s="84">
        <v>22.809616451612907</v>
      </c>
      <c r="R148" s="78">
        <f t="shared" si="40"/>
        <v>1.3304876926790925E-3</v>
      </c>
    </row>
    <row r="149" spans="1:18" s="1" customFormat="1" ht="13.5" thickBot="1" x14ac:dyDescent="0.25">
      <c r="A149" s="17">
        <v>37469</v>
      </c>
      <c r="B149" s="4">
        <f t="shared" si="36"/>
        <v>8</v>
      </c>
      <c r="C149" s="48"/>
      <c r="D149" s="48"/>
      <c r="E149" s="48">
        <v>1.154761905</v>
      </c>
      <c r="F149" s="58">
        <v>0.48</v>
      </c>
      <c r="G149" s="25">
        <f t="shared" si="41"/>
        <v>0</v>
      </c>
      <c r="H149" s="25">
        <f t="shared" si="42"/>
        <v>0.48</v>
      </c>
      <c r="I149" s="24">
        <f t="shared" si="47"/>
        <v>0.48000152479497027</v>
      </c>
      <c r="J149" s="25">
        <f t="shared" si="39"/>
        <v>0.48000038940534367</v>
      </c>
      <c r="K149" s="25">
        <f t="shared" si="43"/>
        <v>1.1353896265942076E-6</v>
      </c>
      <c r="L149" s="25">
        <f t="shared" si="44"/>
        <v>0</v>
      </c>
      <c r="M149" s="25">
        <f t="shared" si="48"/>
        <v>3.9948978848968662E-2</v>
      </c>
      <c r="N149" s="25">
        <f t="shared" si="45"/>
        <v>1.9066748321375004E-2</v>
      </c>
      <c r="O149" s="25">
        <f t="shared" si="46"/>
        <v>1.9066748321375004E-2</v>
      </c>
      <c r="P149" s="4">
        <f>'App MESURE'!T145</f>
        <v>0</v>
      </c>
      <c r="Q149" s="85">
        <v>22.004519645161292</v>
      </c>
      <c r="R149" s="79">
        <f t="shared" si="40"/>
        <v>3.6354089155065652E-4</v>
      </c>
    </row>
    <row r="150" spans="1:18" s="1" customFormat="1" x14ac:dyDescent="0.2">
      <c r="A150" s="17">
        <v>37500</v>
      </c>
      <c r="B150" s="1">
        <f t="shared" si="36"/>
        <v>9</v>
      </c>
      <c r="C150" s="47"/>
      <c r="D150" s="47"/>
      <c r="E150" s="47">
        <v>2.233333333</v>
      </c>
      <c r="F150" s="51">
        <v>2.74</v>
      </c>
      <c r="G150" s="16">
        <f t="shared" si="41"/>
        <v>0</v>
      </c>
      <c r="H150" s="16">
        <f t="shared" si="42"/>
        <v>2.74</v>
      </c>
      <c r="I150" s="23">
        <f t="shared" si="47"/>
        <v>2.740001135389627</v>
      </c>
      <c r="J150" s="16">
        <f t="shared" si="39"/>
        <v>2.7397859166576075</v>
      </c>
      <c r="K150" s="16">
        <f t="shared" si="43"/>
        <v>2.1521873201946207E-4</v>
      </c>
      <c r="L150" s="16">
        <f t="shared" si="44"/>
        <v>0</v>
      </c>
      <c r="M150" s="16">
        <f t="shared" si="48"/>
        <v>2.0882230527593658E-2</v>
      </c>
      <c r="N150" s="16">
        <f t="shared" si="45"/>
        <v>9.9666185552285073E-3</v>
      </c>
      <c r="O150" s="16">
        <f t="shared" si="46"/>
        <v>9.9666185552285073E-3</v>
      </c>
      <c r="P150" s="1">
        <f>'App MESURE'!T146</f>
        <v>0</v>
      </c>
      <c r="Q150" s="84">
        <v>21.869843433333337</v>
      </c>
      <c r="R150" s="78">
        <f t="shared" si="40"/>
        <v>9.9333485425425177E-5</v>
      </c>
    </row>
    <row r="151" spans="1:18" s="1" customFormat="1" x14ac:dyDescent="0.2">
      <c r="A151" s="17">
        <v>37530</v>
      </c>
      <c r="B151" s="1">
        <f t="shared" si="36"/>
        <v>10</v>
      </c>
      <c r="C151" s="47"/>
      <c r="D151" s="47"/>
      <c r="E151" s="47">
        <v>55.014285710000003</v>
      </c>
      <c r="F151" s="51">
        <v>32.130000000000003</v>
      </c>
      <c r="G151" s="16">
        <f t="shared" si="41"/>
        <v>1.8178518601799001E-2</v>
      </c>
      <c r="H151" s="16">
        <f t="shared" si="42"/>
        <v>32.111821481398202</v>
      </c>
      <c r="I151" s="23">
        <f t="shared" si="47"/>
        <v>32.112036700130218</v>
      </c>
      <c r="J151" s="16">
        <f t="shared" si="39"/>
        <v>31.704634033544135</v>
      </c>
      <c r="K151" s="16">
        <f t="shared" si="43"/>
        <v>0.40740266658608348</v>
      </c>
      <c r="L151" s="16">
        <f t="shared" si="44"/>
        <v>0</v>
      </c>
      <c r="M151" s="16">
        <f t="shared" si="48"/>
        <v>1.0915611972365151E-2</v>
      </c>
      <c r="N151" s="16">
        <f t="shared" si="45"/>
        <v>5.2097758753162022E-3</v>
      </c>
      <c r="O151" s="16">
        <f t="shared" si="46"/>
        <v>2.3388294477115202E-2</v>
      </c>
      <c r="P151" s="1">
        <f>'App MESURE'!T147</f>
        <v>0.15032374576047217</v>
      </c>
      <c r="Q151" s="84">
        <v>20.589345645161291</v>
      </c>
      <c r="R151" s="78">
        <f t="shared" si="40"/>
        <v>1.6112608792509486E-2</v>
      </c>
    </row>
    <row r="152" spans="1:18" s="1" customFormat="1" x14ac:dyDescent="0.2">
      <c r="A152" s="17">
        <v>37561</v>
      </c>
      <c r="B152" s="1">
        <f t="shared" si="36"/>
        <v>11</v>
      </c>
      <c r="C152" s="47"/>
      <c r="D152" s="47"/>
      <c r="E152" s="47">
        <v>180.24047619999999</v>
      </c>
      <c r="F152" s="51">
        <v>165.03</v>
      </c>
      <c r="G152" s="16">
        <f t="shared" si="41"/>
        <v>2.676178518601799</v>
      </c>
      <c r="H152" s="16">
        <f t="shared" si="42"/>
        <v>162.3538214813982</v>
      </c>
      <c r="I152" s="23">
        <f t="shared" si="47"/>
        <v>162.76122414798428</v>
      </c>
      <c r="J152" s="16">
        <f t="shared" si="39"/>
        <v>105.90867722046541</v>
      </c>
      <c r="K152" s="16">
        <f t="shared" si="43"/>
        <v>56.852546927518873</v>
      </c>
      <c r="L152" s="16">
        <f t="shared" si="44"/>
        <v>4.3470254637245773</v>
      </c>
      <c r="M152" s="16">
        <f t="shared" si="48"/>
        <v>4.3527312998216265</v>
      </c>
      <c r="N152" s="16">
        <f t="shared" si="45"/>
        <v>2.0774606659667598</v>
      </c>
      <c r="O152" s="16">
        <f t="shared" si="46"/>
        <v>4.7536391845685593</v>
      </c>
      <c r="Q152" s="84">
        <v>15.504462666666663</v>
      </c>
      <c r="R152" s="78"/>
    </row>
    <row r="153" spans="1:18" s="1" customFormat="1" x14ac:dyDescent="0.2">
      <c r="A153" s="17">
        <v>37591</v>
      </c>
      <c r="B153" s="1">
        <f t="shared" si="36"/>
        <v>12</v>
      </c>
      <c r="C153" s="47"/>
      <c r="D153" s="47"/>
      <c r="E153" s="47">
        <v>40.057142859999999</v>
      </c>
      <c r="F153" s="51">
        <v>48.93</v>
      </c>
      <c r="G153" s="16">
        <f t="shared" si="41"/>
        <v>0.35417851860179894</v>
      </c>
      <c r="H153" s="16">
        <f t="shared" si="42"/>
        <v>48.575821481398201</v>
      </c>
      <c r="I153" s="23">
        <f t="shared" si="47"/>
        <v>101.08134294519249</v>
      </c>
      <c r="J153" s="16">
        <f t="shared" si="39"/>
        <v>78.694646153482779</v>
      </c>
      <c r="K153" s="16">
        <f t="shared" si="43"/>
        <v>22.38669679170971</v>
      </c>
      <c r="L153" s="16">
        <f t="shared" si="44"/>
        <v>1.2099274250315029</v>
      </c>
      <c r="M153" s="16">
        <f t="shared" si="48"/>
        <v>3.4851980588863696</v>
      </c>
      <c r="N153" s="16">
        <f t="shared" si="45"/>
        <v>1.6634065789305312</v>
      </c>
      <c r="O153" s="16">
        <f t="shared" si="46"/>
        <v>2.0175850975323302</v>
      </c>
      <c r="P153" s="1">
        <f>'App MESURE'!T149</f>
        <v>0</v>
      </c>
      <c r="Q153" s="84">
        <v>13.972236919354836</v>
      </c>
      <c r="R153" s="78">
        <f t="shared" si="40"/>
        <v>4.0706496257845419</v>
      </c>
    </row>
    <row r="154" spans="1:18" s="1" customFormat="1" x14ac:dyDescent="0.2">
      <c r="A154" s="17">
        <v>37622</v>
      </c>
      <c r="B154" s="1">
        <f t="shared" ref="B154:B217" si="49">B142</f>
        <v>1</v>
      </c>
      <c r="C154" s="47"/>
      <c r="D154" s="47"/>
      <c r="E154" s="47">
        <v>58.15714286</v>
      </c>
      <c r="F154" s="51">
        <v>39.15</v>
      </c>
      <c r="G154" s="16">
        <f t="shared" si="41"/>
        <v>0.15857851860179892</v>
      </c>
      <c r="H154" s="16">
        <f t="shared" si="42"/>
        <v>38.991421481398199</v>
      </c>
      <c r="I154" s="23">
        <f t="shared" si="47"/>
        <v>60.168190848076406</v>
      </c>
      <c r="J154" s="16">
        <f t="shared" si="39"/>
        <v>51.684889155196778</v>
      </c>
      <c r="K154" s="16">
        <f t="shared" si="43"/>
        <v>8.4833016928796283</v>
      </c>
      <c r="L154" s="16">
        <f t="shared" si="44"/>
        <v>0</v>
      </c>
      <c r="M154" s="16">
        <f t="shared" si="48"/>
        <v>1.8217914799558383</v>
      </c>
      <c r="N154" s="16">
        <f t="shared" si="45"/>
        <v>0.86950006341000663</v>
      </c>
      <c r="O154" s="16">
        <f t="shared" si="46"/>
        <v>1.0280785820118055</v>
      </c>
      <c r="P154" s="1">
        <f>'App MESURE'!T150</f>
        <v>0</v>
      </c>
      <c r="Q154" s="84">
        <v>10.790632693548385</v>
      </c>
      <c r="R154" s="78">
        <f t="shared" si="40"/>
        <v>1.0569455707914046</v>
      </c>
    </row>
    <row r="155" spans="1:18" s="1" customFormat="1" x14ac:dyDescent="0.2">
      <c r="A155" s="17">
        <v>37653</v>
      </c>
      <c r="B155" s="1">
        <f t="shared" si="49"/>
        <v>2</v>
      </c>
      <c r="C155" s="47"/>
      <c r="D155" s="47"/>
      <c r="E155" s="47">
        <v>34.692857140000001</v>
      </c>
      <c r="F155" s="51">
        <v>33.96</v>
      </c>
      <c r="G155" s="16">
        <f t="shared" si="41"/>
        <v>5.4778518601798963E-2</v>
      </c>
      <c r="H155" s="16">
        <f t="shared" si="42"/>
        <v>33.9052214813982</v>
      </c>
      <c r="I155" s="23">
        <f t="shared" si="47"/>
        <v>42.388523174277829</v>
      </c>
      <c r="J155" s="16">
        <f t="shared" si="39"/>
        <v>39.204385499434643</v>
      </c>
      <c r="K155" s="16">
        <f t="shared" si="43"/>
        <v>3.1841376748431856</v>
      </c>
      <c r="L155" s="16">
        <f t="shared" si="44"/>
        <v>0</v>
      </c>
      <c r="M155" s="16">
        <f t="shared" si="48"/>
        <v>0.95229141654583171</v>
      </c>
      <c r="N155" s="16">
        <f t="shared" si="45"/>
        <v>0.45450725628131577</v>
      </c>
      <c r="O155" s="16">
        <f t="shared" si="46"/>
        <v>0.50928577488311477</v>
      </c>
      <c r="P155" s="1">
        <f>'App MESURE'!T151</f>
        <v>0</v>
      </c>
      <c r="Q155" s="84">
        <v>11.103575557142856</v>
      </c>
      <c r="R155" s="78">
        <f t="shared" si="40"/>
        <v>0.25937200049829467</v>
      </c>
    </row>
    <row r="156" spans="1:18" s="1" customFormat="1" x14ac:dyDescent="0.2">
      <c r="A156" s="17">
        <v>37681</v>
      </c>
      <c r="B156" s="1">
        <f t="shared" si="49"/>
        <v>3</v>
      </c>
      <c r="C156" s="47"/>
      <c r="D156" s="47"/>
      <c r="E156" s="47">
        <v>72.180952379999994</v>
      </c>
      <c r="F156" s="51">
        <v>50.28</v>
      </c>
      <c r="G156" s="16">
        <f t="shared" si="41"/>
        <v>0.38117851860179897</v>
      </c>
      <c r="H156" s="16">
        <f t="shared" si="42"/>
        <v>49.898821481398201</v>
      </c>
      <c r="I156" s="23">
        <f t="shared" si="47"/>
        <v>53.082959156241387</v>
      </c>
      <c r="J156" s="16">
        <f t="shared" si="39"/>
        <v>49.919963080518812</v>
      </c>
      <c r="K156" s="16">
        <f t="shared" si="43"/>
        <v>3.1629960757225746</v>
      </c>
      <c r="L156" s="16">
        <f t="shared" si="44"/>
        <v>0</v>
      </c>
      <c r="M156" s="16">
        <f t="shared" si="48"/>
        <v>0.49778416026451594</v>
      </c>
      <c r="N156" s="16">
        <f t="shared" si="45"/>
        <v>0.23758117417751098</v>
      </c>
      <c r="O156" s="16">
        <f t="shared" si="46"/>
        <v>0.61875969277930998</v>
      </c>
      <c r="P156" s="1">
        <f>'App MESURE'!T152</f>
        <v>0</v>
      </c>
      <c r="Q156" s="84">
        <v>16.236420612903224</v>
      </c>
      <c r="R156" s="78">
        <f t="shared" si="40"/>
        <v>0.38286355740834604</v>
      </c>
    </row>
    <row r="157" spans="1:18" s="1" customFormat="1" x14ac:dyDescent="0.2">
      <c r="A157" s="17">
        <v>37712</v>
      </c>
      <c r="B157" s="1">
        <f t="shared" si="49"/>
        <v>4</v>
      </c>
      <c r="C157" s="47"/>
      <c r="D157" s="47"/>
      <c r="E157" s="47">
        <v>38.561904759999997</v>
      </c>
      <c r="F157" s="51">
        <v>47.78</v>
      </c>
      <c r="G157" s="16">
        <f t="shared" si="41"/>
        <v>0.33117851860179898</v>
      </c>
      <c r="H157" s="16">
        <f t="shared" si="42"/>
        <v>47.448821481398205</v>
      </c>
      <c r="I157" s="23">
        <f t="shared" si="47"/>
        <v>50.61181755712078</v>
      </c>
      <c r="J157" s="16">
        <f t="shared" si="39"/>
        <v>47.741722679736661</v>
      </c>
      <c r="K157" s="16">
        <f t="shared" si="43"/>
        <v>2.8700948773841191</v>
      </c>
      <c r="L157" s="16">
        <f t="shared" si="44"/>
        <v>0</v>
      </c>
      <c r="M157" s="16">
        <f t="shared" si="48"/>
        <v>0.26020298608700498</v>
      </c>
      <c r="N157" s="16">
        <f t="shared" si="45"/>
        <v>0.1241890278834811</v>
      </c>
      <c r="O157" s="16">
        <f t="shared" si="46"/>
        <v>0.45536754648528011</v>
      </c>
      <c r="P157" s="1">
        <f>'App MESURE'!T153</f>
        <v>0</v>
      </c>
      <c r="Q157" s="84">
        <v>15.942514083333331</v>
      </c>
      <c r="R157" s="78">
        <f t="shared" si="40"/>
        <v>0.20735960239202375</v>
      </c>
    </row>
    <row r="158" spans="1:18" s="1" customFormat="1" x14ac:dyDescent="0.2">
      <c r="A158" s="17">
        <v>37742</v>
      </c>
      <c r="B158" s="1">
        <f t="shared" si="49"/>
        <v>5</v>
      </c>
      <c r="C158" s="47"/>
      <c r="D158" s="47"/>
      <c r="E158" s="47">
        <v>15.78095238</v>
      </c>
      <c r="F158" s="51">
        <v>12.76</v>
      </c>
      <c r="G158" s="16">
        <f t="shared" si="41"/>
        <v>0</v>
      </c>
      <c r="H158" s="16">
        <f t="shared" si="42"/>
        <v>12.76</v>
      </c>
      <c r="I158" s="23">
        <f t="shared" si="47"/>
        <v>15.630094877384119</v>
      </c>
      <c r="J158" s="16">
        <f t="shared" si="39"/>
        <v>15.582077385408498</v>
      </c>
      <c r="K158" s="16">
        <f t="shared" si="43"/>
        <v>4.8017491975620885E-2</v>
      </c>
      <c r="L158" s="16">
        <f t="shared" si="44"/>
        <v>0</v>
      </c>
      <c r="M158" s="16">
        <f t="shared" si="48"/>
        <v>0.13601395820352388</v>
      </c>
      <c r="N158" s="16">
        <f t="shared" si="45"/>
        <v>6.4916400468332872E-2</v>
      </c>
      <c r="O158" s="16">
        <f t="shared" si="46"/>
        <v>6.4916400468332872E-2</v>
      </c>
      <c r="P158" s="1">
        <f>'App MESURE'!T154</f>
        <v>0</v>
      </c>
      <c r="Q158" s="84">
        <v>20.53775912903226</v>
      </c>
      <c r="R158" s="78">
        <f t="shared" si="40"/>
        <v>4.2141390497649686E-3</v>
      </c>
    </row>
    <row r="159" spans="1:18" s="1" customFormat="1" x14ac:dyDescent="0.2">
      <c r="A159" s="17">
        <v>37773</v>
      </c>
      <c r="B159" s="1">
        <f t="shared" si="49"/>
        <v>6</v>
      </c>
      <c r="C159" s="47"/>
      <c r="D159" s="47"/>
      <c r="E159" s="47">
        <v>3.9619047620000001</v>
      </c>
      <c r="F159" s="51">
        <v>5.64</v>
      </c>
      <c r="G159" s="16">
        <f t="shared" si="41"/>
        <v>0</v>
      </c>
      <c r="H159" s="16">
        <f t="shared" si="42"/>
        <v>5.64</v>
      </c>
      <c r="I159" s="23">
        <f t="shared" si="47"/>
        <v>5.6880174919756206</v>
      </c>
      <c r="J159" s="16">
        <f t="shared" si="39"/>
        <v>5.6863196421084687</v>
      </c>
      <c r="K159" s="16">
        <f t="shared" si="43"/>
        <v>1.6978498671518238E-3</v>
      </c>
      <c r="L159" s="16">
        <f t="shared" si="44"/>
        <v>0</v>
      </c>
      <c r="M159" s="16">
        <f t="shared" si="48"/>
        <v>7.1097557735191011E-2</v>
      </c>
      <c r="N159" s="16">
        <f t="shared" si="45"/>
        <v>3.3933263844522832E-2</v>
      </c>
      <c r="O159" s="16">
        <f t="shared" si="46"/>
        <v>3.3933263844522832E-2</v>
      </c>
      <c r="P159" s="1">
        <f>'App MESURE'!T155</f>
        <v>0</v>
      </c>
      <c r="Q159" s="84">
        <v>22.758969233333332</v>
      </c>
      <c r="R159" s="78">
        <f t="shared" si="40"/>
        <v>1.1514663951420004E-3</v>
      </c>
    </row>
    <row r="160" spans="1:18" s="1" customFormat="1" x14ac:dyDescent="0.2">
      <c r="A160" s="17">
        <v>37803</v>
      </c>
      <c r="B160" s="1">
        <f t="shared" si="49"/>
        <v>7</v>
      </c>
      <c r="C160" s="47"/>
      <c r="D160" s="47"/>
      <c r="E160" s="47">
        <v>1.35</v>
      </c>
      <c r="F160" s="51">
        <v>3.49</v>
      </c>
      <c r="G160" s="16">
        <f t="shared" si="41"/>
        <v>0</v>
      </c>
      <c r="H160" s="16">
        <f t="shared" si="42"/>
        <v>3.49</v>
      </c>
      <c r="I160" s="23">
        <f t="shared" si="47"/>
        <v>3.491697849867152</v>
      </c>
      <c r="J160" s="16">
        <f t="shared" si="39"/>
        <v>3.4913837625999604</v>
      </c>
      <c r="K160" s="16">
        <f t="shared" si="43"/>
        <v>3.1408726719162061E-4</v>
      </c>
      <c r="L160" s="16">
        <f t="shared" si="44"/>
        <v>0</v>
      </c>
      <c r="M160" s="16">
        <f t="shared" si="48"/>
        <v>3.7164293890668179E-2</v>
      </c>
      <c r="N160" s="16">
        <f t="shared" si="45"/>
        <v>1.7737680876247941E-2</v>
      </c>
      <c r="O160" s="16">
        <f t="shared" si="46"/>
        <v>1.7737680876247941E-2</v>
      </c>
      <c r="P160" s="1">
        <f>'App MESURE'!T156</f>
        <v>0</v>
      </c>
      <c r="Q160" s="84">
        <v>24.354147677419359</v>
      </c>
      <c r="R160" s="78">
        <f t="shared" si="40"/>
        <v>3.1462532286761195E-4</v>
      </c>
    </row>
    <row r="161" spans="1:18" s="1" customFormat="1" ht="13.5" thickBot="1" x14ac:dyDescent="0.25">
      <c r="A161" s="17">
        <v>37834</v>
      </c>
      <c r="B161" s="4">
        <f t="shared" si="49"/>
        <v>8</v>
      </c>
      <c r="C161" s="48"/>
      <c r="D161" s="48"/>
      <c r="E161" s="48">
        <v>5.8809523810000002</v>
      </c>
      <c r="F161" s="58">
        <v>10.8</v>
      </c>
      <c r="G161" s="25">
        <f t="shared" si="41"/>
        <v>0</v>
      </c>
      <c r="H161" s="25">
        <f t="shared" si="42"/>
        <v>10.8</v>
      </c>
      <c r="I161" s="24">
        <f t="shared" si="47"/>
        <v>10.800314087267193</v>
      </c>
      <c r="J161" s="25">
        <f t="shared" si="39"/>
        <v>10.792748111963929</v>
      </c>
      <c r="K161" s="25">
        <f t="shared" si="43"/>
        <v>7.565975303263528E-3</v>
      </c>
      <c r="L161" s="25">
        <f t="shared" si="44"/>
        <v>0</v>
      </c>
      <c r="M161" s="25">
        <f t="shared" si="48"/>
        <v>1.9426613014420238E-2</v>
      </c>
      <c r="N161" s="25">
        <f t="shared" si="45"/>
        <v>9.2718850832969758E-3</v>
      </c>
      <c r="O161" s="25">
        <f t="shared" si="46"/>
        <v>9.2718850832969758E-3</v>
      </c>
      <c r="P161" s="4">
        <f>'App MESURE'!T157</f>
        <v>0</v>
      </c>
      <c r="Q161" s="85">
        <v>25.827181870967738</v>
      </c>
      <c r="R161" s="79">
        <f t="shared" si="40"/>
        <v>8.5967852997864968E-5</v>
      </c>
    </row>
    <row r="162" spans="1:18" s="1" customFormat="1" x14ac:dyDescent="0.2">
      <c r="A162" s="17">
        <v>37865</v>
      </c>
      <c r="B162" s="1">
        <f t="shared" si="49"/>
        <v>9</v>
      </c>
      <c r="C162" s="47"/>
      <c r="D162" s="47"/>
      <c r="E162" s="47">
        <v>1.447619048</v>
      </c>
      <c r="F162" s="51">
        <v>3.18</v>
      </c>
      <c r="G162" s="16">
        <f t="shared" si="41"/>
        <v>0</v>
      </c>
      <c r="H162" s="16">
        <f t="shared" si="42"/>
        <v>3.18</v>
      </c>
      <c r="I162" s="23">
        <f t="shared" si="47"/>
        <v>3.1875659753032637</v>
      </c>
      <c r="J162" s="16">
        <f t="shared" si="39"/>
        <v>3.1872951730371422</v>
      </c>
      <c r="K162" s="16">
        <f t="shared" si="43"/>
        <v>2.7080226612152813E-4</v>
      </c>
      <c r="L162" s="16">
        <f t="shared" si="44"/>
        <v>0</v>
      </c>
      <c r="M162" s="16">
        <f t="shared" si="48"/>
        <v>1.0154727931123262E-2</v>
      </c>
      <c r="N162" s="16">
        <f t="shared" si="45"/>
        <v>4.8466230505354417E-3</v>
      </c>
      <c r="O162" s="16">
        <f t="shared" si="46"/>
        <v>4.8466230505354417E-3</v>
      </c>
      <c r="P162" s="1">
        <f>'App MESURE'!T158</f>
        <v>0</v>
      </c>
      <c r="Q162" s="84">
        <v>23.461097233333341</v>
      </c>
      <c r="R162" s="78">
        <f t="shared" si="40"/>
        <v>2.3489754993981472E-5</v>
      </c>
    </row>
    <row r="163" spans="1:18" s="1" customFormat="1" x14ac:dyDescent="0.2">
      <c r="A163" s="17">
        <v>37895</v>
      </c>
      <c r="B163" s="1">
        <f t="shared" si="49"/>
        <v>10</v>
      </c>
      <c r="C163" s="47"/>
      <c r="D163" s="47"/>
      <c r="E163" s="47">
        <v>123.2095238</v>
      </c>
      <c r="F163" s="51">
        <v>111.84</v>
      </c>
      <c r="G163" s="16">
        <f t="shared" si="41"/>
        <v>1.6123785186017989</v>
      </c>
      <c r="H163" s="16">
        <f t="shared" si="42"/>
        <v>110.2276214813982</v>
      </c>
      <c r="I163" s="23">
        <f t="shared" si="47"/>
        <v>110.22789228366432</v>
      </c>
      <c r="J163" s="16">
        <f t="shared" si="39"/>
        <v>92.625941460550564</v>
      </c>
      <c r="K163" s="16">
        <f t="shared" si="43"/>
        <v>17.601950823113754</v>
      </c>
      <c r="L163" s="16">
        <f t="shared" si="44"/>
        <v>0.77441757587412685</v>
      </c>
      <c r="M163" s="16">
        <f t="shared" si="48"/>
        <v>0.77972568075471471</v>
      </c>
      <c r="N163" s="16">
        <f t="shared" si="45"/>
        <v>0.3721455151799643</v>
      </c>
      <c r="O163" s="16">
        <f t="shared" si="46"/>
        <v>1.9845240337817631</v>
      </c>
      <c r="P163" s="1">
        <f>'App MESURE'!T159</f>
        <v>2.067617495485178</v>
      </c>
      <c r="Q163" s="84">
        <v>18.389146387096773</v>
      </c>
      <c r="R163" s="78">
        <f t="shared" si="40"/>
        <v>6.9045233778568813E-3</v>
      </c>
    </row>
    <row r="164" spans="1:18" s="1" customFormat="1" x14ac:dyDescent="0.2">
      <c r="A164" s="17">
        <v>37926</v>
      </c>
      <c r="B164" s="1">
        <f t="shared" si="49"/>
        <v>11</v>
      </c>
      <c r="C164" s="47"/>
      <c r="D164" s="47"/>
      <c r="E164" s="47">
        <v>78.47619048</v>
      </c>
      <c r="F164" s="51">
        <v>84.23</v>
      </c>
      <c r="G164" s="16">
        <f t="shared" si="41"/>
        <v>1.0601785186017991</v>
      </c>
      <c r="H164" s="16">
        <f t="shared" si="42"/>
        <v>83.169821481398202</v>
      </c>
      <c r="I164" s="23">
        <f t="shared" si="47"/>
        <v>99.997354728637831</v>
      </c>
      <c r="J164" s="16">
        <f t="shared" si="39"/>
        <v>80.510497226077618</v>
      </c>
      <c r="K164" s="16">
        <f t="shared" si="43"/>
        <v>19.486857502560213</v>
      </c>
      <c r="L164" s="16">
        <f t="shared" si="44"/>
        <v>0.94598267651464063</v>
      </c>
      <c r="M164" s="16">
        <f t="shared" si="48"/>
        <v>1.3535628420893913</v>
      </c>
      <c r="N164" s="16">
        <f t="shared" si="45"/>
        <v>0.64602507475481452</v>
      </c>
      <c r="O164" s="16">
        <f t="shared" si="46"/>
        <v>1.7062035933566135</v>
      </c>
      <c r="P164" s="1">
        <f>'App MESURE'!T160</f>
        <v>0.68692243315861334</v>
      </c>
      <c r="Q164" s="84">
        <v>15.115856916666665</v>
      </c>
      <c r="R164" s="78">
        <f t="shared" si="40"/>
        <v>1.0389340835345811</v>
      </c>
    </row>
    <row r="165" spans="1:18" s="1" customFormat="1" x14ac:dyDescent="0.2">
      <c r="A165" s="17">
        <v>37956</v>
      </c>
      <c r="B165" s="1">
        <f t="shared" si="49"/>
        <v>12</v>
      </c>
      <c r="C165" s="47"/>
      <c r="D165" s="47"/>
      <c r="E165" s="47">
        <v>88.428571430000005</v>
      </c>
      <c r="F165" s="51">
        <v>69.87</v>
      </c>
      <c r="G165" s="16">
        <f t="shared" si="41"/>
        <v>0.772978518601799</v>
      </c>
      <c r="H165" s="16">
        <f t="shared" si="42"/>
        <v>69.097021481398201</v>
      </c>
      <c r="I165" s="23">
        <f t="shared" si="47"/>
        <v>87.637896307443768</v>
      </c>
      <c r="J165" s="16">
        <f t="shared" si="39"/>
        <v>68.794177661470641</v>
      </c>
      <c r="K165" s="16">
        <f t="shared" si="43"/>
        <v>18.843718645973127</v>
      </c>
      <c r="L165" s="16">
        <f t="shared" si="44"/>
        <v>0.88744387252006196</v>
      </c>
      <c r="M165" s="16">
        <f t="shared" si="48"/>
        <v>1.5949816398546384</v>
      </c>
      <c r="N165" s="16">
        <f t="shared" si="45"/>
        <v>0.7612488323993164</v>
      </c>
      <c r="O165" s="16">
        <f t="shared" si="46"/>
        <v>1.5342273510011153</v>
      </c>
      <c r="P165" s="1">
        <f>'App MESURE'!T161</f>
        <v>1.5808730123772192</v>
      </c>
      <c r="Q165" s="84">
        <v>12.200485758064515</v>
      </c>
      <c r="R165" s="78">
        <f t="shared" si="40"/>
        <v>2.1758177252141539E-3</v>
      </c>
    </row>
    <row r="166" spans="1:18" s="1" customFormat="1" x14ac:dyDescent="0.2">
      <c r="A166" s="17">
        <v>37987</v>
      </c>
      <c r="B166" s="1">
        <f t="shared" si="49"/>
        <v>1</v>
      </c>
      <c r="C166" s="47"/>
      <c r="D166" s="47"/>
      <c r="E166" s="47">
        <v>2.723809524</v>
      </c>
      <c r="F166" s="51">
        <v>4.4400000000000004</v>
      </c>
      <c r="G166" s="16">
        <f t="shared" si="41"/>
        <v>0</v>
      </c>
      <c r="H166" s="16">
        <f t="shared" si="42"/>
        <v>4.4400000000000004</v>
      </c>
      <c r="I166" s="23">
        <f t="shared" si="47"/>
        <v>22.396274773453065</v>
      </c>
      <c r="J166" s="16">
        <f t="shared" si="39"/>
        <v>21.913299180915715</v>
      </c>
      <c r="K166" s="16">
        <f t="shared" si="43"/>
        <v>0.48297559253735045</v>
      </c>
      <c r="L166" s="16">
        <f t="shared" si="44"/>
        <v>0</v>
      </c>
      <c r="M166" s="16">
        <f t="shared" si="48"/>
        <v>0.83373280745532197</v>
      </c>
      <c r="N166" s="16">
        <f t="shared" si="45"/>
        <v>0.39792190101085456</v>
      </c>
      <c r="O166" s="16">
        <f t="shared" si="46"/>
        <v>0.39792190101085456</v>
      </c>
      <c r="P166" s="1">
        <f>'App MESURE'!T162</f>
        <v>0.44335990838215211</v>
      </c>
      <c r="Q166" s="84">
        <v>11.527230538709677</v>
      </c>
      <c r="R166" s="78">
        <f t="shared" si="40"/>
        <v>2.0646125138740904E-3</v>
      </c>
    </row>
    <row r="167" spans="1:18" s="1" customFormat="1" x14ac:dyDescent="0.2">
      <c r="A167" s="17">
        <v>38018</v>
      </c>
      <c r="B167" s="1">
        <f t="shared" si="49"/>
        <v>2</v>
      </c>
      <c r="C167" s="47"/>
      <c r="D167" s="47"/>
      <c r="E167" s="47">
        <v>34.042857140000002</v>
      </c>
      <c r="F167" s="51">
        <v>39.74</v>
      </c>
      <c r="G167" s="16">
        <f t="shared" si="41"/>
        <v>0.17037851860179898</v>
      </c>
      <c r="H167" s="16">
        <f t="shared" si="42"/>
        <v>39.569621481398201</v>
      </c>
      <c r="I167" s="23">
        <f t="shared" si="47"/>
        <v>40.052597073935551</v>
      </c>
      <c r="J167" s="16">
        <f t="shared" si="39"/>
        <v>37.993720765633235</v>
      </c>
      <c r="K167" s="16">
        <f t="shared" si="43"/>
        <v>2.0588763083023167</v>
      </c>
      <c r="L167" s="16">
        <f t="shared" si="44"/>
        <v>0</v>
      </c>
      <c r="M167" s="16">
        <f t="shared" si="48"/>
        <v>0.43581090644446741</v>
      </c>
      <c r="N167" s="16">
        <f t="shared" si="45"/>
        <v>0.20800273519635884</v>
      </c>
      <c r="O167" s="16">
        <f t="shared" si="46"/>
        <v>0.37838125379815779</v>
      </c>
      <c r="P167" s="1">
        <f>'App MESURE'!T163</f>
        <v>0</v>
      </c>
      <c r="Q167" s="84">
        <v>13.340554120689662</v>
      </c>
      <c r="R167" s="78">
        <f t="shared" si="40"/>
        <v>0.1431723732258659</v>
      </c>
    </row>
    <row r="168" spans="1:18" s="1" customFormat="1" x14ac:dyDescent="0.2">
      <c r="A168" s="17">
        <v>38047</v>
      </c>
      <c r="B168" s="1">
        <f t="shared" si="49"/>
        <v>3</v>
      </c>
      <c r="C168" s="47"/>
      <c r="D168" s="47"/>
      <c r="E168" s="47">
        <v>43.433333330000004</v>
      </c>
      <c r="F168" s="51">
        <v>45.77</v>
      </c>
      <c r="G168" s="16">
        <f t="shared" si="41"/>
        <v>0.29097851860179902</v>
      </c>
      <c r="H168" s="16">
        <f t="shared" si="42"/>
        <v>45.479021481398206</v>
      </c>
      <c r="I168" s="23">
        <f t="shared" si="47"/>
        <v>47.537897789700523</v>
      </c>
      <c r="J168" s="16">
        <f t="shared" si="39"/>
        <v>44.380947300114556</v>
      </c>
      <c r="K168" s="16">
        <f t="shared" si="43"/>
        <v>3.1569504895859666</v>
      </c>
      <c r="L168" s="16">
        <f t="shared" si="44"/>
        <v>0</v>
      </c>
      <c r="M168" s="16">
        <f t="shared" si="48"/>
        <v>0.22780817124810857</v>
      </c>
      <c r="N168" s="16">
        <f t="shared" si="45"/>
        <v>0.10872771199388288</v>
      </c>
      <c r="O168" s="16">
        <f t="shared" si="46"/>
        <v>0.39970623059568189</v>
      </c>
      <c r="P168" s="1">
        <f>'App MESURE'!T164</f>
        <v>0</v>
      </c>
      <c r="Q168" s="84">
        <v>13.793640145161293</v>
      </c>
      <c r="R168" s="78">
        <f t="shared" si="40"/>
        <v>0.15976507077700841</v>
      </c>
    </row>
    <row r="169" spans="1:18" s="1" customFormat="1" x14ac:dyDescent="0.2">
      <c r="A169" s="17">
        <v>38078</v>
      </c>
      <c r="B169" s="1">
        <f t="shared" si="49"/>
        <v>4</v>
      </c>
      <c r="C169" s="47"/>
      <c r="D169" s="47"/>
      <c r="E169" s="47">
        <v>54.833333330000002</v>
      </c>
      <c r="F169" s="51">
        <v>57.48</v>
      </c>
      <c r="G169" s="16">
        <f t="shared" si="41"/>
        <v>0.52517851860179887</v>
      </c>
      <c r="H169" s="16">
        <f t="shared" si="42"/>
        <v>56.954821481398199</v>
      </c>
      <c r="I169" s="23">
        <f t="shared" si="47"/>
        <v>60.111771970984165</v>
      </c>
      <c r="J169" s="16">
        <f t="shared" si="39"/>
        <v>55.212631780147106</v>
      </c>
      <c r="K169" s="16">
        <f t="shared" si="43"/>
        <v>4.8991401908370591</v>
      </c>
      <c r="L169" s="16">
        <f t="shared" si="44"/>
        <v>0</v>
      </c>
      <c r="M169" s="16">
        <f t="shared" si="48"/>
        <v>0.11908045925422568</v>
      </c>
      <c r="N169" s="16">
        <f t="shared" si="45"/>
        <v>5.683442260634123E-2</v>
      </c>
      <c r="O169" s="16">
        <f t="shared" si="46"/>
        <v>0.58201294120814007</v>
      </c>
      <c r="P169" s="1">
        <f>'App MESURE'!T165</f>
        <v>0</v>
      </c>
      <c r="Q169" s="84">
        <v>15.520262650000003</v>
      </c>
      <c r="R169" s="78">
        <f t="shared" si="40"/>
        <v>0.3387390637337499</v>
      </c>
    </row>
    <row r="170" spans="1:18" s="1" customFormat="1" x14ac:dyDescent="0.2">
      <c r="A170" s="17">
        <v>38108</v>
      </c>
      <c r="B170" s="1">
        <f t="shared" si="49"/>
        <v>5</v>
      </c>
      <c r="C170" s="47"/>
      <c r="D170" s="47"/>
      <c r="E170" s="47">
        <v>59.361904760000002</v>
      </c>
      <c r="F170" s="51">
        <v>52.99</v>
      </c>
      <c r="G170" s="16">
        <f t="shared" si="41"/>
        <v>0.43537851860179899</v>
      </c>
      <c r="H170" s="16">
        <f t="shared" si="42"/>
        <v>52.5546214813982</v>
      </c>
      <c r="I170" s="23">
        <f t="shared" si="47"/>
        <v>57.45376167223526</v>
      </c>
      <c r="J170" s="16">
        <f t="shared" si="39"/>
        <v>53.717674855059677</v>
      </c>
      <c r="K170" s="16">
        <f t="shared" si="43"/>
        <v>3.7360868171755826</v>
      </c>
      <c r="L170" s="16">
        <f t="shared" si="44"/>
        <v>0</v>
      </c>
      <c r="M170" s="16">
        <f t="shared" si="48"/>
        <v>6.2246036647884452E-2</v>
      </c>
      <c r="N170" s="16">
        <f t="shared" si="45"/>
        <v>2.9708632084320161E-2</v>
      </c>
      <c r="O170" s="16">
        <f t="shared" si="46"/>
        <v>0.46508715068611917</v>
      </c>
      <c r="P170" s="1">
        <f>'App MESURE'!T166</f>
        <v>0</v>
      </c>
      <c r="Q170" s="84">
        <v>16.678160677419356</v>
      </c>
      <c r="R170" s="78">
        <f t="shared" si="40"/>
        <v>0.21630605773333292</v>
      </c>
    </row>
    <row r="171" spans="1:18" s="1" customFormat="1" x14ac:dyDescent="0.2">
      <c r="A171" s="17">
        <v>38139</v>
      </c>
      <c r="B171" s="1">
        <f t="shared" si="49"/>
        <v>6</v>
      </c>
      <c r="C171" s="47"/>
      <c r="D171" s="47"/>
      <c r="E171" s="47">
        <v>10.169047620000001</v>
      </c>
      <c r="F171" s="51">
        <v>8.16</v>
      </c>
      <c r="G171" s="16">
        <f t="shared" si="41"/>
        <v>0</v>
      </c>
      <c r="H171" s="16">
        <f t="shared" si="42"/>
        <v>8.16</v>
      </c>
      <c r="I171" s="23">
        <f t="shared" si="47"/>
        <v>11.896086817175583</v>
      </c>
      <c r="J171" s="16">
        <f t="shared" si="39"/>
        <v>11.883127846487223</v>
      </c>
      <c r="K171" s="16">
        <f t="shared" si="43"/>
        <v>1.2958970688359273E-2</v>
      </c>
      <c r="L171" s="16">
        <f t="shared" si="44"/>
        <v>0</v>
      </c>
      <c r="M171" s="16">
        <f t="shared" si="48"/>
        <v>3.2537404563564291E-2</v>
      </c>
      <c r="N171" s="16">
        <f t="shared" si="45"/>
        <v>1.5529370755374262E-2</v>
      </c>
      <c r="O171" s="16">
        <f t="shared" si="46"/>
        <v>1.5529370755374262E-2</v>
      </c>
      <c r="P171" s="1">
        <f>'App MESURE'!T167</f>
        <v>0</v>
      </c>
      <c r="Q171" s="84">
        <v>24.040219033333337</v>
      </c>
      <c r="R171" s="78">
        <f t="shared" si="40"/>
        <v>2.4116135605787339E-4</v>
      </c>
    </row>
    <row r="172" spans="1:18" s="1" customFormat="1" x14ac:dyDescent="0.2">
      <c r="A172" s="17">
        <v>38169</v>
      </c>
      <c r="B172" s="1">
        <f t="shared" si="49"/>
        <v>7</v>
      </c>
      <c r="C172" s="47"/>
      <c r="D172" s="47"/>
      <c r="E172" s="47">
        <v>1.95</v>
      </c>
      <c r="F172" s="51">
        <v>4.88</v>
      </c>
      <c r="G172" s="16">
        <f t="shared" si="41"/>
        <v>0</v>
      </c>
      <c r="H172" s="16">
        <f t="shared" si="42"/>
        <v>4.88</v>
      </c>
      <c r="I172" s="23">
        <f t="shared" si="47"/>
        <v>4.8929589706883592</v>
      </c>
      <c r="J172" s="16">
        <f t="shared" si="39"/>
        <v>4.8921610902848016</v>
      </c>
      <c r="K172" s="16">
        <f t="shared" si="43"/>
        <v>7.978804035575493E-4</v>
      </c>
      <c r="L172" s="16">
        <f t="shared" si="44"/>
        <v>0</v>
      </c>
      <c r="M172" s="16">
        <f t="shared" si="48"/>
        <v>1.7008033808190028E-2</v>
      </c>
      <c r="N172" s="16">
        <f t="shared" si="45"/>
        <v>8.1175516723018433E-3</v>
      </c>
      <c r="O172" s="16">
        <f t="shared" si="46"/>
        <v>8.1175516723018433E-3</v>
      </c>
      <c r="P172" s="1">
        <f>'App MESURE'!T168</f>
        <v>0</v>
      </c>
      <c r="Q172" s="84">
        <v>24.926380838709676</v>
      </c>
      <c r="R172" s="78">
        <f t="shared" si="40"/>
        <v>6.5894645152490448E-5</v>
      </c>
    </row>
    <row r="173" spans="1:18" s="1" customFormat="1" ht="13.5" thickBot="1" x14ac:dyDescent="0.25">
      <c r="A173" s="17">
        <v>38200</v>
      </c>
      <c r="B173" s="4">
        <f t="shared" si="49"/>
        <v>8</v>
      </c>
      <c r="C173" s="48"/>
      <c r="D173" s="48"/>
      <c r="E173" s="48">
        <v>1.661904762</v>
      </c>
      <c r="F173" s="58">
        <v>3.41</v>
      </c>
      <c r="G173" s="25">
        <f t="shared" si="41"/>
        <v>0</v>
      </c>
      <c r="H173" s="25">
        <f t="shared" si="42"/>
        <v>3.41</v>
      </c>
      <c r="I173" s="24">
        <f t="shared" si="47"/>
        <v>3.4107978804035577</v>
      </c>
      <c r="J173" s="25">
        <f t="shared" si="39"/>
        <v>3.4105308164780088</v>
      </c>
      <c r="K173" s="25">
        <f t="shared" si="43"/>
        <v>2.6706392554887159E-4</v>
      </c>
      <c r="L173" s="25">
        <f t="shared" si="44"/>
        <v>0</v>
      </c>
      <c r="M173" s="25">
        <f t="shared" si="48"/>
        <v>8.8904821358881843E-3</v>
      </c>
      <c r="N173" s="25">
        <f t="shared" si="45"/>
        <v>4.2432269916465393E-3</v>
      </c>
      <c r="O173" s="25">
        <f t="shared" si="46"/>
        <v>4.2432269916465393E-3</v>
      </c>
      <c r="P173" s="4">
        <f>'App MESURE'!T169</f>
        <v>0</v>
      </c>
      <c r="Q173" s="85">
        <v>25.012897032258056</v>
      </c>
      <c r="R173" s="79">
        <f t="shared" si="40"/>
        <v>1.800497530263774E-5</v>
      </c>
    </row>
    <row r="174" spans="1:18" s="1" customFormat="1" x14ac:dyDescent="0.2">
      <c r="A174" s="17">
        <v>38231</v>
      </c>
      <c r="B174" s="1">
        <f t="shared" si="49"/>
        <v>9</v>
      </c>
      <c r="C174" s="47"/>
      <c r="D174" s="47"/>
      <c r="E174" s="47">
        <v>0.69047619000000005</v>
      </c>
      <c r="F174" s="51">
        <v>3.56</v>
      </c>
      <c r="G174" s="16">
        <f t="shared" si="41"/>
        <v>0</v>
      </c>
      <c r="H174" s="16">
        <f t="shared" si="42"/>
        <v>3.56</v>
      </c>
      <c r="I174" s="23">
        <f t="shared" si="47"/>
        <v>3.5602670639255489</v>
      </c>
      <c r="J174" s="16">
        <f t="shared" si="39"/>
        <v>3.5598693099358809</v>
      </c>
      <c r="K174" s="16">
        <f t="shared" si="43"/>
        <v>3.977539896680149E-4</v>
      </c>
      <c r="L174" s="16">
        <f t="shared" si="44"/>
        <v>0</v>
      </c>
      <c r="M174" s="16">
        <f t="shared" si="48"/>
        <v>4.647255144241645E-3</v>
      </c>
      <c r="N174" s="16">
        <f t="shared" si="45"/>
        <v>2.2180302669428126E-3</v>
      </c>
      <c r="O174" s="16">
        <f t="shared" si="46"/>
        <v>2.2180302669428126E-3</v>
      </c>
      <c r="P174" s="1">
        <f>'App MESURE'!T170</f>
        <v>0</v>
      </c>
      <c r="Q174" s="84">
        <v>23.085712666666666</v>
      </c>
      <c r="R174" s="78">
        <f t="shared" si="40"/>
        <v>4.9196582650744044E-6</v>
      </c>
    </row>
    <row r="175" spans="1:18" s="1" customFormat="1" x14ac:dyDescent="0.2">
      <c r="A175" s="17">
        <v>38261</v>
      </c>
      <c r="B175" s="1">
        <f t="shared" si="49"/>
        <v>10</v>
      </c>
      <c r="C175" s="47"/>
      <c r="D175" s="47"/>
      <c r="E175" s="47">
        <v>74.847619050000006</v>
      </c>
      <c r="F175" s="51">
        <v>49.63</v>
      </c>
      <c r="G175" s="16">
        <f t="shared" si="41"/>
        <v>0.36817851860179901</v>
      </c>
      <c r="H175" s="16">
        <f t="shared" si="42"/>
        <v>49.261821481398201</v>
      </c>
      <c r="I175" s="23">
        <f t="shared" si="47"/>
        <v>49.262219235387867</v>
      </c>
      <c r="J175" s="16">
        <f t="shared" si="39"/>
        <v>47.684813224087598</v>
      </c>
      <c r="K175" s="16">
        <f t="shared" si="43"/>
        <v>1.577406011300269</v>
      </c>
      <c r="L175" s="16">
        <f t="shared" si="44"/>
        <v>0</v>
      </c>
      <c r="M175" s="16">
        <f t="shared" si="48"/>
        <v>2.4292248772988323E-3</v>
      </c>
      <c r="N175" s="16">
        <f t="shared" si="45"/>
        <v>1.159414350153675E-3</v>
      </c>
      <c r="O175" s="16">
        <f t="shared" si="46"/>
        <v>0.36933793295195266</v>
      </c>
      <c r="P175" s="1">
        <f>'App MESURE'!T171</f>
        <v>0</v>
      </c>
      <c r="Q175" s="84">
        <v>19.885264774193544</v>
      </c>
      <c r="R175" s="78">
        <f t="shared" si="40"/>
        <v>0.13641050871722107</v>
      </c>
    </row>
    <row r="176" spans="1:18" s="1" customFormat="1" x14ac:dyDescent="0.2">
      <c r="A176" s="17">
        <v>38292</v>
      </c>
      <c r="B176" s="1">
        <f t="shared" si="49"/>
        <v>11</v>
      </c>
      <c r="C176" s="47"/>
      <c r="D176" s="47"/>
      <c r="E176" s="47">
        <v>38.438095240000003</v>
      </c>
      <c r="F176" s="51">
        <v>36.729999999999997</v>
      </c>
      <c r="G176" s="16">
        <f t="shared" si="41"/>
        <v>0.11017851860179889</v>
      </c>
      <c r="H176" s="16">
        <f t="shared" si="42"/>
        <v>36.619821481398198</v>
      </c>
      <c r="I176" s="23">
        <f t="shared" si="47"/>
        <v>38.197227492698467</v>
      </c>
      <c r="J176" s="16">
        <f t="shared" si="39"/>
        <v>36.703846467586828</v>
      </c>
      <c r="K176" s="16">
        <f t="shared" si="43"/>
        <v>1.4933810251116384</v>
      </c>
      <c r="L176" s="16">
        <f t="shared" si="44"/>
        <v>0</v>
      </c>
      <c r="M176" s="16">
        <f t="shared" si="48"/>
        <v>1.2698105271451573E-3</v>
      </c>
      <c r="N176" s="16">
        <f t="shared" si="45"/>
        <v>6.0605198016304949E-4</v>
      </c>
      <c r="O176" s="16">
        <f t="shared" si="46"/>
        <v>0.11078457058196194</v>
      </c>
      <c r="P176" s="1">
        <f>'App MESURE'!T172</f>
        <v>0</v>
      </c>
      <c r="Q176" s="84">
        <v>14.774849433333328</v>
      </c>
      <c r="R176" s="78">
        <f t="shared" si="40"/>
        <v>1.2273221079029705E-2</v>
      </c>
    </row>
    <row r="177" spans="1:18" s="1" customFormat="1" x14ac:dyDescent="0.2">
      <c r="A177" s="17">
        <v>38322</v>
      </c>
      <c r="B177" s="1">
        <f t="shared" si="49"/>
        <v>12</v>
      </c>
      <c r="C177" s="47"/>
      <c r="D177" s="47"/>
      <c r="E177" s="47">
        <v>46.866666670000001</v>
      </c>
      <c r="F177" s="51">
        <v>41.3</v>
      </c>
      <c r="G177" s="16">
        <f t="shared" si="41"/>
        <v>0.2015785186017989</v>
      </c>
      <c r="H177" s="16">
        <f t="shared" si="42"/>
        <v>41.098421481398198</v>
      </c>
      <c r="I177" s="23">
        <f t="shared" si="47"/>
        <v>42.591802506509836</v>
      </c>
      <c r="J177" s="16">
        <f t="shared" si="39"/>
        <v>39.323512412685758</v>
      </c>
      <c r="K177" s="16">
        <f t="shared" si="43"/>
        <v>3.2682900938240778</v>
      </c>
      <c r="L177" s="16">
        <f t="shared" si="44"/>
        <v>0</v>
      </c>
      <c r="M177" s="16">
        <f t="shared" si="48"/>
        <v>6.637585469821078E-4</v>
      </c>
      <c r="N177" s="16">
        <f t="shared" si="45"/>
        <v>3.1679701274257079E-4</v>
      </c>
      <c r="O177" s="16">
        <f t="shared" si="46"/>
        <v>0.20189531561454147</v>
      </c>
      <c r="P177" s="1">
        <f>'App MESURE'!T173</f>
        <v>0</v>
      </c>
      <c r="Q177" s="84">
        <v>10.996630274193546</v>
      </c>
      <c r="R177" s="78">
        <f t="shared" si="40"/>
        <v>4.0761718467095309E-2</v>
      </c>
    </row>
    <row r="178" spans="1:18" s="1" customFormat="1" x14ac:dyDescent="0.2">
      <c r="A178" s="17">
        <v>38353</v>
      </c>
      <c r="B178" s="1">
        <f t="shared" si="49"/>
        <v>1</v>
      </c>
      <c r="C178" s="47"/>
      <c r="D178" s="47"/>
      <c r="E178" s="47">
        <v>2.8761904760000001</v>
      </c>
      <c r="F178" s="51">
        <v>2.0499999999999998</v>
      </c>
      <c r="G178" s="16">
        <f t="shared" si="41"/>
        <v>0</v>
      </c>
      <c r="H178" s="16">
        <f t="shared" si="42"/>
        <v>2.0499999999999998</v>
      </c>
      <c r="I178" s="23">
        <f t="shared" si="47"/>
        <v>5.3182900938240776</v>
      </c>
      <c r="J178" s="16">
        <f t="shared" si="39"/>
        <v>5.3095277323263863</v>
      </c>
      <c r="K178" s="16">
        <f t="shared" si="43"/>
        <v>8.7623614976912734E-3</v>
      </c>
      <c r="L178" s="16">
        <f t="shared" si="44"/>
        <v>0</v>
      </c>
      <c r="M178" s="16">
        <f t="shared" si="48"/>
        <v>3.4696153423953701E-4</v>
      </c>
      <c r="N178" s="16">
        <f t="shared" si="45"/>
        <v>1.6559692991286996E-4</v>
      </c>
      <c r="O178" s="16">
        <f t="shared" si="46"/>
        <v>1.6559692991286996E-4</v>
      </c>
      <c r="P178" s="1">
        <f>'App MESURE'!T174</f>
        <v>0</v>
      </c>
      <c r="Q178" s="84">
        <v>9.4857080451612887</v>
      </c>
      <c r="R178" s="78">
        <f t="shared" si="40"/>
        <v>2.7422343196567967E-8</v>
      </c>
    </row>
    <row r="179" spans="1:18" s="1" customFormat="1" x14ac:dyDescent="0.2">
      <c r="A179" s="17">
        <v>38384</v>
      </c>
      <c r="B179" s="1">
        <f t="shared" si="49"/>
        <v>2</v>
      </c>
      <c r="C179" s="47"/>
      <c r="D179" s="47"/>
      <c r="E179" s="47">
        <v>36.759523809999997</v>
      </c>
      <c r="F179" s="51">
        <v>47.63</v>
      </c>
      <c r="G179" s="16">
        <f t="shared" si="41"/>
        <v>0.32817851860179903</v>
      </c>
      <c r="H179" s="16">
        <f t="shared" si="42"/>
        <v>47.301821481398207</v>
      </c>
      <c r="I179" s="23">
        <f t="shared" si="47"/>
        <v>47.310583842895895</v>
      </c>
      <c r="J179" s="16">
        <f t="shared" si="39"/>
        <v>42.415972257310926</v>
      </c>
      <c r="K179" s="16">
        <f t="shared" si="43"/>
        <v>4.8946115855849683</v>
      </c>
      <c r="L179" s="16">
        <f t="shared" si="44"/>
        <v>0</v>
      </c>
      <c r="M179" s="16">
        <f t="shared" si="48"/>
        <v>1.8136460432666704E-4</v>
      </c>
      <c r="N179" s="16">
        <f t="shared" si="45"/>
        <v>8.6561242983851505E-5</v>
      </c>
      <c r="O179" s="16">
        <f t="shared" si="46"/>
        <v>0.32826507984478287</v>
      </c>
      <c r="P179" s="1">
        <f>'App MESURE'!T175</f>
        <v>0</v>
      </c>
      <c r="Q179" s="84">
        <v>10.000465460714285</v>
      </c>
      <c r="R179" s="78">
        <f t="shared" si="40"/>
        <v>0.10775796264550168</v>
      </c>
    </row>
    <row r="180" spans="1:18" s="1" customFormat="1" x14ac:dyDescent="0.2">
      <c r="A180" s="17">
        <v>38412</v>
      </c>
      <c r="B180" s="1">
        <f t="shared" si="49"/>
        <v>3</v>
      </c>
      <c r="C180" s="47"/>
      <c r="D180" s="47"/>
      <c r="E180" s="47">
        <v>20.514285709999999</v>
      </c>
      <c r="F180" s="51">
        <v>24.47</v>
      </c>
      <c r="G180" s="16">
        <f t="shared" si="41"/>
        <v>0</v>
      </c>
      <c r="H180" s="16">
        <f t="shared" si="42"/>
        <v>24.47</v>
      </c>
      <c r="I180" s="23">
        <f t="shared" si="47"/>
        <v>29.364611585584967</v>
      </c>
      <c r="J180" s="16">
        <f t="shared" si="39"/>
        <v>28.746360556415627</v>
      </c>
      <c r="K180" s="16">
        <f t="shared" si="43"/>
        <v>0.61825102916933972</v>
      </c>
      <c r="L180" s="16">
        <f t="shared" si="44"/>
        <v>0</v>
      </c>
      <c r="M180" s="16">
        <f t="shared" si="48"/>
        <v>9.4803361342815539E-5</v>
      </c>
      <c r="N180" s="16">
        <f t="shared" si="45"/>
        <v>4.5247510269977817E-5</v>
      </c>
      <c r="O180" s="16">
        <f t="shared" si="46"/>
        <v>4.5247510269977817E-5</v>
      </c>
      <c r="P180" s="1">
        <f>'App MESURE'!T176</f>
        <v>0</v>
      </c>
      <c r="Q180" s="84">
        <v>15.642749435483871</v>
      </c>
      <c r="R180" s="78">
        <f t="shared" si="40"/>
        <v>2.0473371856317479E-9</v>
      </c>
    </row>
    <row r="181" spans="1:18" s="1" customFormat="1" x14ac:dyDescent="0.2">
      <c r="A181" s="17">
        <v>38443</v>
      </c>
      <c r="B181" s="1">
        <f t="shared" si="49"/>
        <v>4</v>
      </c>
      <c r="C181" s="47"/>
      <c r="D181" s="47"/>
      <c r="E181" s="47">
        <v>1.4023809519999999</v>
      </c>
      <c r="F181" s="51">
        <v>1.46</v>
      </c>
      <c r="G181" s="16">
        <f t="shared" si="41"/>
        <v>0</v>
      </c>
      <c r="H181" s="16">
        <f t="shared" si="42"/>
        <v>1.46</v>
      </c>
      <c r="I181" s="23">
        <f t="shared" si="47"/>
        <v>2.0782510291693397</v>
      </c>
      <c r="J181" s="16">
        <f t="shared" si="39"/>
        <v>2.0780393829161716</v>
      </c>
      <c r="K181" s="16">
        <f t="shared" si="43"/>
        <v>2.1164625316805186E-4</v>
      </c>
      <c r="L181" s="16">
        <f t="shared" si="44"/>
        <v>0</v>
      </c>
      <c r="M181" s="16">
        <f t="shared" si="48"/>
        <v>4.9555851072837722E-5</v>
      </c>
      <c r="N181" s="16">
        <f t="shared" si="45"/>
        <v>2.3651892175505045E-5</v>
      </c>
      <c r="O181" s="16">
        <f t="shared" si="46"/>
        <v>2.3651892175505045E-5</v>
      </c>
      <c r="P181" s="1">
        <f>'App MESURE'!T177</f>
        <v>0</v>
      </c>
      <c r="Q181" s="84">
        <v>16.119493533333337</v>
      </c>
      <c r="R181" s="78">
        <f t="shared" si="40"/>
        <v>5.5941200348171678E-10</v>
      </c>
    </row>
    <row r="182" spans="1:18" s="1" customFormat="1" x14ac:dyDescent="0.2">
      <c r="A182" s="17">
        <v>38473</v>
      </c>
      <c r="B182" s="1">
        <f t="shared" si="49"/>
        <v>5</v>
      </c>
      <c r="C182" s="47"/>
      <c r="D182" s="47"/>
      <c r="E182" s="47">
        <v>23.083333329999999</v>
      </c>
      <c r="F182" s="51">
        <v>14.97</v>
      </c>
      <c r="G182" s="16">
        <f t="shared" si="41"/>
        <v>0</v>
      </c>
      <c r="H182" s="16">
        <f t="shared" si="42"/>
        <v>14.97</v>
      </c>
      <c r="I182" s="23">
        <f t="shared" si="47"/>
        <v>14.970211646253169</v>
      </c>
      <c r="J182" s="16">
        <f t="shared" si="39"/>
        <v>14.92172622256442</v>
      </c>
      <c r="K182" s="16">
        <f t="shared" si="43"/>
        <v>4.8485423688749307E-2</v>
      </c>
      <c r="L182" s="16">
        <f t="shared" si="44"/>
        <v>0</v>
      </c>
      <c r="M182" s="16">
        <f t="shared" si="48"/>
        <v>2.5903958897332677E-5</v>
      </c>
      <c r="N182" s="16">
        <f t="shared" si="45"/>
        <v>1.2363376463011538E-5</v>
      </c>
      <c r="O182" s="16">
        <f t="shared" si="46"/>
        <v>1.2363376463011538E-5</v>
      </c>
      <c r="P182" s="1">
        <f>'App MESURE'!T178</f>
        <v>0</v>
      </c>
      <c r="Q182" s="84">
        <v>19.55399735483871</v>
      </c>
      <c r="R182" s="78">
        <f t="shared" si="40"/>
        <v>1.528530775661477E-10</v>
      </c>
    </row>
    <row r="183" spans="1:18" s="1" customFormat="1" x14ac:dyDescent="0.2">
      <c r="A183" s="17">
        <v>38504</v>
      </c>
      <c r="B183" s="1">
        <f t="shared" si="49"/>
        <v>6</v>
      </c>
      <c r="C183" s="47"/>
      <c r="D183" s="47"/>
      <c r="E183" s="47">
        <v>4.766666667</v>
      </c>
      <c r="F183" s="51">
        <v>9.0299999999999994</v>
      </c>
      <c r="G183" s="16">
        <f t="shared" si="41"/>
        <v>0</v>
      </c>
      <c r="H183" s="16">
        <f t="shared" si="42"/>
        <v>9.0299999999999994</v>
      </c>
      <c r="I183" s="23">
        <f t="shared" si="47"/>
        <v>9.0784854236887487</v>
      </c>
      <c r="J183" s="16">
        <f t="shared" si="39"/>
        <v>9.0727610168234509</v>
      </c>
      <c r="K183" s="16">
        <f t="shared" si="43"/>
        <v>5.7244068652977376E-3</v>
      </c>
      <c r="L183" s="16">
        <f t="shared" si="44"/>
        <v>0</v>
      </c>
      <c r="M183" s="16">
        <f t="shared" si="48"/>
        <v>1.3540582434321139E-5</v>
      </c>
      <c r="N183" s="16">
        <f t="shared" si="45"/>
        <v>6.4626151866381838E-6</v>
      </c>
      <c r="O183" s="16">
        <f t="shared" si="46"/>
        <v>6.4626151866381838E-6</v>
      </c>
      <c r="P183" s="1">
        <f>'App MESURE'!T179</f>
        <v>0</v>
      </c>
      <c r="Q183" s="84">
        <v>24.089027833333333</v>
      </c>
      <c r="R183" s="78">
        <f t="shared" si="40"/>
        <v>4.1765395050566487E-11</v>
      </c>
    </row>
    <row r="184" spans="1:18" s="1" customFormat="1" x14ac:dyDescent="0.2">
      <c r="A184" s="17">
        <v>38534</v>
      </c>
      <c r="B184" s="1">
        <f t="shared" si="49"/>
        <v>7</v>
      </c>
      <c r="C184" s="47"/>
      <c r="D184" s="47"/>
      <c r="E184" s="47">
        <v>1.2785714290000001</v>
      </c>
      <c r="F184" s="51">
        <v>2.2799999999999998</v>
      </c>
      <c r="G184" s="16">
        <f t="shared" si="41"/>
        <v>0</v>
      </c>
      <c r="H184" s="16">
        <f t="shared" si="42"/>
        <v>2.2799999999999998</v>
      </c>
      <c r="I184" s="23">
        <f t="shared" si="47"/>
        <v>2.2857244068652975</v>
      </c>
      <c r="J184" s="16">
        <f t="shared" si="39"/>
        <v>2.2856266209306324</v>
      </c>
      <c r="K184" s="16">
        <f t="shared" si="43"/>
        <v>9.7785934665139962E-5</v>
      </c>
      <c r="L184" s="16">
        <f t="shared" si="44"/>
        <v>0</v>
      </c>
      <c r="M184" s="16">
        <f t="shared" si="48"/>
        <v>7.0779672476829552E-6</v>
      </c>
      <c r="N184" s="16">
        <f t="shared" si="45"/>
        <v>3.3781544366556509E-6</v>
      </c>
      <c r="O184" s="16">
        <f t="shared" si="46"/>
        <v>3.3781544366556509E-6</v>
      </c>
      <c r="P184" s="1">
        <f>'App MESURE'!T180</f>
        <v>0</v>
      </c>
      <c r="Q184" s="84">
        <v>23.610346612903225</v>
      </c>
      <c r="R184" s="78">
        <f t="shared" si="40"/>
        <v>1.1411927397896259E-11</v>
      </c>
    </row>
    <row r="185" spans="1:18" s="1" customFormat="1" ht="13.5" thickBot="1" x14ac:dyDescent="0.25">
      <c r="A185" s="17">
        <v>38565</v>
      </c>
      <c r="B185" s="4">
        <f t="shared" si="49"/>
        <v>8</v>
      </c>
      <c r="C185" s="48"/>
      <c r="D185" s="48"/>
      <c r="E185" s="48">
        <v>2.1857142860000001</v>
      </c>
      <c r="F185" s="58">
        <v>2.58</v>
      </c>
      <c r="G185" s="25">
        <f t="shared" si="41"/>
        <v>0</v>
      </c>
      <c r="H185" s="25">
        <f t="shared" si="42"/>
        <v>2.58</v>
      </c>
      <c r="I185" s="24">
        <f t="shared" si="47"/>
        <v>2.5800977859346652</v>
      </c>
      <c r="J185" s="25">
        <f t="shared" si="39"/>
        <v>2.579983990225363</v>
      </c>
      <c r="K185" s="25">
        <f t="shared" si="43"/>
        <v>1.1379570930225569E-4</v>
      </c>
      <c r="L185" s="25">
        <f t="shared" si="44"/>
        <v>0</v>
      </c>
      <c r="M185" s="25">
        <f t="shared" si="48"/>
        <v>3.6998128110273042E-6</v>
      </c>
      <c r="N185" s="25">
        <f t="shared" si="45"/>
        <v>1.7658373689789011E-6</v>
      </c>
      <c r="O185" s="25">
        <f t="shared" si="46"/>
        <v>1.7658373689789011E-6</v>
      </c>
      <c r="P185" s="4">
        <f>'App MESURE'!T181</f>
        <v>0</v>
      </c>
      <c r="Q185" s="85">
        <v>25.126298419354836</v>
      </c>
      <c r="R185" s="79">
        <f t="shared" si="40"/>
        <v>3.1181816136823275E-12</v>
      </c>
    </row>
    <row r="186" spans="1:18" s="1" customFormat="1" x14ac:dyDescent="0.2">
      <c r="A186" s="17">
        <v>38596</v>
      </c>
      <c r="B186" s="1">
        <f t="shared" si="49"/>
        <v>9</v>
      </c>
      <c r="C186" s="47"/>
      <c r="D186" s="47"/>
      <c r="E186" s="47">
        <v>2.2428571430000002</v>
      </c>
      <c r="F186" s="51">
        <v>2.71</v>
      </c>
      <c r="G186" s="16">
        <f t="shared" si="41"/>
        <v>0</v>
      </c>
      <c r="H186" s="16">
        <f t="shared" si="42"/>
        <v>2.71</v>
      </c>
      <c r="I186" s="23">
        <f t="shared" si="47"/>
        <v>2.7101137957093022</v>
      </c>
      <c r="J186" s="16">
        <f t="shared" si="39"/>
        <v>2.7099217369250916</v>
      </c>
      <c r="K186" s="16">
        <f t="shared" si="43"/>
        <v>1.9205878421058031E-4</v>
      </c>
      <c r="L186" s="16">
        <f t="shared" si="44"/>
        <v>0</v>
      </c>
      <c r="M186" s="16">
        <f t="shared" si="48"/>
        <v>1.933975442048403E-6</v>
      </c>
      <c r="N186" s="16">
        <f t="shared" si="45"/>
        <v>9.2304294316671474E-7</v>
      </c>
      <c r="O186" s="16">
        <f t="shared" si="46"/>
        <v>9.2304294316671474E-7</v>
      </c>
      <c r="P186" s="1">
        <f>'App MESURE'!T182</f>
        <v>0</v>
      </c>
      <c r="Q186" s="84">
        <v>22.44349866666666</v>
      </c>
      <c r="R186" s="78">
        <f t="shared" si="40"/>
        <v>8.5200827492987093E-13</v>
      </c>
    </row>
    <row r="187" spans="1:18" s="1" customFormat="1" x14ac:dyDescent="0.2">
      <c r="A187" s="17">
        <v>38626</v>
      </c>
      <c r="B187" s="1">
        <f t="shared" si="49"/>
        <v>10</v>
      </c>
      <c r="C187" s="47"/>
      <c r="D187" s="47"/>
      <c r="E187" s="47">
        <v>21.5952381</v>
      </c>
      <c r="F187" s="51">
        <v>25.07</v>
      </c>
      <c r="G187" s="16">
        <f t="shared" si="41"/>
        <v>0</v>
      </c>
      <c r="H187" s="16">
        <f t="shared" si="42"/>
        <v>25.07</v>
      </c>
      <c r="I187" s="23">
        <f t="shared" si="47"/>
        <v>25.070192058784212</v>
      </c>
      <c r="J187" s="16">
        <f t="shared" si="39"/>
        <v>24.872369052405567</v>
      </c>
      <c r="K187" s="16">
        <f t="shared" si="43"/>
        <v>0.19782300637864481</v>
      </c>
      <c r="L187" s="16">
        <f t="shared" si="44"/>
        <v>0</v>
      </c>
      <c r="M187" s="16">
        <f t="shared" si="48"/>
        <v>1.0109324988816883E-6</v>
      </c>
      <c r="N187" s="16">
        <f t="shared" si="45"/>
        <v>4.8249532482288935E-7</v>
      </c>
      <c r="O187" s="16">
        <f t="shared" si="46"/>
        <v>4.8249532482288935E-7</v>
      </c>
      <c r="P187" s="1">
        <f>'App MESURE'!T183</f>
        <v>0</v>
      </c>
      <c r="Q187" s="84">
        <v>20.497950419354844</v>
      </c>
      <c r="R187" s="78">
        <f t="shared" si="40"/>
        <v>2.3280173847594551E-13</v>
      </c>
    </row>
    <row r="188" spans="1:18" s="1" customFormat="1" x14ac:dyDescent="0.2">
      <c r="A188" s="17">
        <v>38657</v>
      </c>
      <c r="B188" s="1">
        <f t="shared" si="49"/>
        <v>11</v>
      </c>
      <c r="C188" s="47"/>
      <c r="D188" s="47"/>
      <c r="E188" s="47">
        <v>83.295238100000006</v>
      </c>
      <c r="F188" s="51">
        <v>71.98</v>
      </c>
      <c r="G188" s="16">
        <f t="shared" si="41"/>
        <v>0.81517851860179902</v>
      </c>
      <c r="H188" s="16">
        <f t="shared" si="42"/>
        <v>71.164821481398207</v>
      </c>
      <c r="I188" s="23">
        <f t="shared" si="47"/>
        <v>71.362644487776848</v>
      </c>
      <c r="J188" s="16">
        <f t="shared" si="39"/>
        <v>62.268830709380474</v>
      </c>
      <c r="K188" s="16">
        <f t="shared" si="43"/>
        <v>9.0938137783963739</v>
      </c>
      <c r="L188" s="16">
        <f t="shared" si="44"/>
        <v>2.9036480777471024E-6</v>
      </c>
      <c r="M188" s="16">
        <f t="shared" si="48"/>
        <v>3.4320852518059007E-6</v>
      </c>
      <c r="N188" s="16">
        <f t="shared" si="45"/>
        <v>1.6380570317224881E-6</v>
      </c>
      <c r="O188" s="16">
        <f t="shared" si="46"/>
        <v>0.8151801566588307</v>
      </c>
      <c r="P188" s="1">
        <f>'App MESURE'!T184</f>
        <v>7.3829890322864827E-2</v>
      </c>
      <c r="Q188" s="84">
        <v>14.210594683333335</v>
      </c>
      <c r="R188" s="78">
        <f t="shared" si="40"/>
        <v>0.54960021739640763</v>
      </c>
    </row>
    <row r="189" spans="1:18" s="1" customFormat="1" x14ac:dyDescent="0.2">
      <c r="A189" s="17">
        <v>38687</v>
      </c>
      <c r="B189" s="1">
        <f t="shared" si="49"/>
        <v>12</v>
      </c>
      <c r="C189" s="47"/>
      <c r="D189" s="47"/>
      <c r="E189" s="47">
        <v>38.483333330000001</v>
      </c>
      <c r="F189" s="51">
        <v>36.57</v>
      </c>
      <c r="G189" s="16">
        <f t="shared" si="41"/>
        <v>0.10697851860179895</v>
      </c>
      <c r="H189" s="16">
        <f t="shared" si="42"/>
        <v>36.463021481398201</v>
      </c>
      <c r="I189" s="23">
        <f t="shared" si="47"/>
        <v>45.556832356146494</v>
      </c>
      <c r="J189" s="16">
        <f t="shared" si="39"/>
        <v>41.989547194807976</v>
      </c>
      <c r="K189" s="16">
        <f t="shared" si="43"/>
        <v>3.5672851613385177</v>
      </c>
      <c r="L189" s="16">
        <f t="shared" si="44"/>
        <v>0</v>
      </c>
      <c r="M189" s="16">
        <f t="shared" si="48"/>
        <v>1.7940282200834126E-6</v>
      </c>
      <c r="N189" s="16">
        <f t="shared" si="45"/>
        <v>8.5624928444592463E-7</v>
      </c>
      <c r="O189" s="16">
        <f t="shared" si="46"/>
        <v>0.1069793748510834</v>
      </c>
      <c r="P189" s="1">
        <f>'App MESURE'!T185</f>
        <v>0</v>
      </c>
      <c r="Q189" s="84">
        <v>11.824374419354838</v>
      </c>
      <c r="R189" s="78">
        <f t="shared" si="40"/>
        <v>1.1444586643528615E-2</v>
      </c>
    </row>
    <row r="190" spans="1:18" s="1" customFormat="1" x14ac:dyDescent="0.2">
      <c r="A190" s="17">
        <v>38718</v>
      </c>
      <c r="B190" s="1">
        <f t="shared" si="49"/>
        <v>1</v>
      </c>
      <c r="C190" s="47"/>
      <c r="D190" s="47"/>
      <c r="E190" s="47">
        <v>115.1119048</v>
      </c>
      <c r="F190" s="51">
        <v>95.66</v>
      </c>
      <c r="G190" s="16">
        <f t="shared" si="41"/>
        <v>1.2887785186017988</v>
      </c>
      <c r="H190" s="16">
        <f t="shared" si="42"/>
        <v>94.371221481398194</v>
      </c>
      <c r="I190" s="23">
        <f t="shared" si="47"/>
        <v>97.938506642736712</v>
      </c>
      <c r="J190" s="16">
        <f t="shared" si="39"/>
        <v>67.42696141220101</v>
      </c>
      <c r="K190" s="16">
        <f t="shared" si="43"/>
        <v>30.511545230535702</v>
      </c>
      <c r="L190" s="16">
        <f t="shared" si="44"/>
        <v>1.9494549864200916</v>
      </c>
      <c r="M190" s="16">
        <f t="shared" si="48"/>
        <v>1.9494559241990272</v>
      </c>
      <c r="N190" s="16">
        <f t="shared" si="45"/>
        <v>0.93043142881926133</v>
      </c>
      <c r="O190" s="16">
        <f t="shared" si="46"/>
        <v>2.21920994742106</v>
      </c>
      <c r="P190" s="1">
        <f>'App MESURE'!T186</f>
        <v>6.8882526538342953E-2</v>
      </c>
      <c r="Q190" s="84">
        <v>9.556342325806451</v>
      </c>
      <c r="R190" s="78">
        <f t="shared" si="40"/>
        <v>4.6239080170001179</v>
      </c>
    </row>
    <row r="191" spans="1:18" s="1" customFormat="1" x14ac:dyDescent="0.2">
      <c r="A191" s="17">
        <v>38749</v>
      </c>
      <c r="B191" s="1">
        <f t="shared" si="49"/>
        <v>2</v>
      </c>
      <c r="C191" s="47"/>
      <c r="D191" s="47"/>
      <c r="E191" s="47">
        <v>73.228571430000002</v>
      </c>
      <c r="F191" s="51">
        <v>60.36</v>
      </c>
      <c r="G191" s="16">
        <f t="shared" si="41"/>
        <v>0.58277851860179897</v>
      </c>
      <c r="H191" s="16">
        <f t="shared" si="42"/>
        <v>59.7772214813982</v>
      </c>
      <c r="I191" s="23">
        <f t="shared" si="47"/>
        <v>88.339311725513809</v>
      </c>
      <c r="J191" s="16">
        <f t="shared" si="39"/>
        <v>67.373228726601567</v>
      </c>
      <c r="K191" s="16">
        <f t="shared" si="43"/>
        <v>20.966082998912242</v>
      </c>
      <c r="L191" s="16">
        <f t="shared" si="44"/>
        <v>1.0806224833119609</v>
      </c>
      <c r="M191" s="16">
        <f t="shared" si="48"/>
        <v>2.0996469786917267</v>
      </c>
      <c r="N191" s="16">
        <f t="shared" si="45"/>
        <v>1.002114238208722</v>
      </c>
      <c r="O191" s="16">
        <f t="shared" si="46"/>
        <v>1.5848927568105209</v>
      </c>
      <c r="P191" s="1">
        <f>'App MESURE'!T187</f>
        <v>0</v>
      </c>
      <c r="Q191" s="84">
        <v>11.256011874999999</v>
      </c>
      <c r="R191" s="78">
        <f t="shared" si="40"/>
        <v>2.5118850505904531</v>
      </c>
    </row>
    <row r="192" spans="1:18" s="1" customFormat="1" x14ac:dyDescent="0.2">
      <c r="A192" s="17">
        <v>38777</v>
      </c>
      <c r="B192" s="1">
        <f t="shared" si="49"/>
        <v>3</v>
      </c>
      <c r="C192" s="47"/>
      <c r="D192" s="47"/>
      <c r="E192" s="47">
        <v>36.626190479999998</v>
      </c>
      <c r="F192" s="51">
        <v>24.37</v>
      </c>
      <c r="G192" s="16">
        <f t="shared" si="41"/>
        <v>0</v>
      </c>
      <c r="H192" s="16">
        <f t="shared" si="42"/>
        <v>24.37</v>
      </c>
      <c r="I192" s="23">
        <f t="shared" si="47"/>
        <v>44.255460515600284</v>
      </c>
      <c r="J192" s="16">
        <f t="shared" si="39"/>
        <v>41.852978654963067</v>
      </c>
      <c r="K192" s="16">
        <f t="shared" si="43"/>
        <v>2.4024818606372165</v>
      </c>
      <c r="L192" s="16">
        <f t="shared" si="44"/>
        <v>0</v>
      </c>
      <c r="M192" s="16">
        <f t="shared" si="48"/>
        <v>1.0975327404830046</v>
      </c>
      <c r="N192" s="16">
        <f t="shared" si="45"/>
        <v>0.52382767069898917</v>
      </c>
      <c r="O192" s="16">
        <f t="shared" si="46"/>
        <v>0.52382767069898917</v>
      </c>
      <c r="P192" s="1">
        <f>'App MESURE'!T188</f>
        <v>0</v>
      </c>
      <c r="Q192" s="84">
        <v>14.357737903225807</v>
      </c>
      <c r="R192" s="78">
        <f t="shared" si="40"/>
        <v>0.27439542858992866</v>
      </c>
    </row>
    <row r="193" spans="1:18" s="1" customFormat="1" x14ac:dyDescent="0.2">
      <c r="A193" s="17">
        <v>38808</v>
      </c>
      <c r="B193" s="1">
        <f t="shared" si="49"/>
        <v>4</v>
      </c>
      <c r="C193" s="47"/>
      <c r="D193" s="47"/>
      <c r="E193" s="47">
        <v>19.038095240000001</v>
      </c>
      <c r="F193" s="51">
        <v>24.55</v>
      </c>
      <c r="G193" s="16">
        <f t="shared" si="41"/>
        <v>0</v>
      </c>
      <c r="H193" s="16">
        <f t="shared" si="42"/>
        <v>24.55</v>
      </c>
      <c r="I193" s="23">
        <f t="shared" si="47"/>
        <v>26.952481860637217</v>
      </c>
      <c r="J193" s="16">
        <f t="shared" si="39"/>
        <v>26.552501379991394</v>
      </c>
      <c r="K193" s="16">
        <f t="shared" si="43"/>
        <v>0.39998048064582292</v>
      </c>
      <c r="L193" s="16">
        <f t="shared" si="44"/>
        <v>0</v>
      </c>
      <c r="M193" s="16">
        <f t="shared" si="48"/>
        <v>0.57370506978401548</v>
      </c>
      <c r="N193" s="16">
        <f t="shared" si="45"/>
        <v>0.27381651525120532</v>
      </c>
      <c r="O193" s="16">
        <f t="shared" si="46"/>
        <v>0.27381651525120532</v>
      </c>
      <c r="P193" s="1">
        <f>'App MESURE'!T189</f>
        <v>0</v>
      </c>
      <c r="Q193" s="84">
        <v>16.98108715</v>
      </c>
      <c r="R193" s="78">
        <f t="shared" si="40"/>
        <v>7.497548402431356E-2</v>
      </c>
    </row>
    <row r="194" spans="1:18" s="1" customFormat="1" x14ac:dyDescent="0.2">
      <c r="A194" s="17">
        <v>38838</v>
      </c>
      <c r="B194" s="1">
        <f t="shared" si="49"/>
        <v>5</v>
      </c>
      <c r="C194" s="47"/>
      <c r="D194" s="47"/>
      <c r="E194" s="47">
        <v>22.72380952</v>
      </c>
      <c r="F194" s="51">
        <v>14.94</v>
      </c>
      <c r="G194" s="16">
        <f t="shared" si="41"/>
        <v>0</v>
      </c>
      <c r="H194" s="16">
        <f t="shared" si="42"/>
        <v>14.94</v>
      </c>
      <c r="I194" s="23">
        <f t="shared" si="47"/>
        <v>15.339980480645822</v>
      </c>
      <c r="J194" s="16">
        <f t="shared" si="39"/>
        <v>15.293626479823802</v>
      </c>
      <c r="K194" s="16">
        <f t="shared" si="43"/>
        <v>4.635400082202068E-2</v>
      </c>
      <c r="L194" s="16">
        <f t="shared" si="44"/>
        <v>0</v>
      </c>
      <c r="M194" s="16">
        <f t="shared" si="48"/>
        <v>0.29988855453281016</v>
      </c>
      <c r="N194" s="16">
        <f t="shared" si="45"/>
        <v>0.14313005634900353</v>
      </c>
      <c r="O194" s="16">
        <f t="shared" si="46"/>
        <v>0.14313005634900353</v>
      </c>
      <c r="P194" s="1">
        <f>'App MESURE'!T190</f>
        <v>0</v>
      </c>
      <c r="Q194" s="84">
        <v>20.390376919354836</v>
      </c>
      <c r="R194" s="78">
        <f t="shared" si="40"/>
        <v>2.0486213030468926E-2</v>
      </c>
    </row>
    <row r="195" spans="1:18" s="1" customFormat="1" x14ac:dyDescent="0.2">
      <c r="A195" s="17">
        <v>38869</v>
      </c>
      <c r="B195" s="1">
        <f t="shared" si="49"/>
        <v>6</v>
      </c>
      <c r="C195" s="47"/>
      <c r="D195" s="47"/>
      <c r="E195" s="47">
        <v>20.52380952</v>
      </c>
      <c r="F195" s="51">
        <v>16.66</v>
      </c>
      <c r="G195" s="16">
        <f t="shared" si="41"/>
        <v>0</v>
      </c>
      <c r="H195" s="16">
        <f t="shared" si="42"/>
        <v>16.66</v>
      </c>
      <c r="I195" s="23">
        <f t="shared" si="47"/>
        <v>16.706354000822021</v>
      </c>
      <c r="J195" s="16">
        <f t="shared" si="39"/>
        <v>16.657443225051345</v>
      </c>
      <c r="K195" s="16">
        <f t="shared" si="43"/>
        <v>4.8910775770675485E-2</v>
      </c>
      <c r="L195" s="16">
        <f t="shared" si="44"/>
        <v>0</v>
      </c>
      <c r="M195" s="16">
        <f t="shared" si="48"/>
        <v>0.15675849818380663</v>
      </c>
      <c r="N195" s="16">
        <f t="shared" si="45"/>
        <v>7.4817302424853446E-2</v>
      </c>
      <c r="O195" s="16">
        <f t="shared" si="46"/>
        <v>7.4817302424853446E-2</v>
      </c>
      <c r="P195" s="1">
        <f>'App MESURE'!T191</f>
        <v>0</v>
      </c>
      <c r="Q195" s="84">
        <v>21.821091799999994</v>
      </c>
      <c r="R195" s="78">
        <f t="shared" si="40"/>
        <v>5.5976287421319812E-3</v>
      </c>
    </row>
    <row r="196" spans="1:18" s="1" customFormat="1" x14ac:dyDescent="0.2">
      <c r="A196" s="17">
        <v>38899</v>
      </c>
      <c r="B196" s="1">
        <f t="shared" si="49"/>
        <v>7</v>
      </c>
      <c r="C196" s="47"/>
      <c r="D196" s="47"/>
      <c r="E196" s="47">
        <v>4.621428571</v>
      </c>
      <c r="F196" s="51">
        <v>7.53</v>
      </c>
      <c r="G196" s="16">
        <f t="shared" si="41"/>
        <v>0</v>
      </c>
      <c r="H196" s="16">
        <f t="shared" si="42"/>
        <v>7.53</v>
      </c>
      <c r="I196" s="23">
        <f t="shared" si="47"/>
        <v>7.5789107757706757</v>
      </c>
      <c r="J196" s="16">
        <f t="shared" si="39"/>
        <v>7.5763372909490458</v>
      </c>
      <c r="K196" s="16">
        <f t="shared" si="43"/>
        <v>2.57348482162989E-3</v>
      </c>
      <c r="L196" s="16">
        <f t="shared" si="44"/>
        <v>0</v>
      </c>
      <c r="M196" s="16">
        <f t="shared" si="48"/>
        <v>8.1941195758953186E-2</v>
      </c>
      <c r="N196" s="16">
        <f t="shared" si="45"/>
        <v>3.9108688174361576E-2</v>
      </c>
      <c r="O196" s="16">
        <f t="shared" si="46"/>
        <v>3.9108688174361576E-2</v>
      </c>
      <c r="P196" s="1">
        <f>'App MESURE'!T192</f>
        <v>0</v>
      </c>
      <c r="Q196" s="84">
        <v>25.945180612903222</v>
      </c>
      <c r="R196" s="78">
        <f t="shared" si="40"/>
        <v>1.529489490719449E-3</v>
      </c>
    </row>
    <row r="197" spans="1:18" s="1" customFormat="1" ht="13.5" thickBot="1" x14ac:dyDescent="0.25">
      <c r="A197" s="17">
        <v>38930</v>
      </c>
      <c r="B197" s="4">
        <f t="shared" si="49"/>
        <v>8</v>
      </c>
      <c r="C197" s="48"/>
      <c r="D197" s="48"/>
      <c r="E197" s="48">
        <v>3.0404761900000001</v>
      </c>
      <c r="F197" s="58">
        <v>5.15</v>
      </c>
      <c r="G197" s="25">
        <f t="shared" si="41"/>
        <v>0</v>
      </c>
      <c r="H197" s="25">
        <f t="shared" si="42"/>
        <v>5.15</v>
      </c>
      <c r="I197" s="24">
        <f t="shared" si="47"/>
        <v>5.1525734848216302</v>
      </c>
      <c r="J197" s="25">
        <f t="shared" si="39"/>
        <v>5.1516205611902848</v>
      </c>
      <c r="K197" s="25">
        <f t="shared" si="43"/>
        <v>9.5292363134547031E-4</v>
      </c>
      <c r="L197" s="25">
        <f t="shared" si="44"/>
        <v>0</v>
      </c>
      <c r="M197" s="25">
        <f t="shared" si="48"/>
        <v>4.283250758459161E-2</v>
      </c>
      <c r="N197" s="25">
        <f t="shared" si="45"/>
        <v>2.0442991676366162E-2</v>
      </c>
      <c r="O197" s="25">
        <f t="shared" si="46"/>
        <v>2.0442991676366162E-2</v>
      </c>
      <c r="P197" s="4">
        <f>'App MESURE'!T193</f>
        <v>0</v>
      </c>
      <c r="Q197" s="85">
        <v>24.764810903225811</v>
      </c>
      <c r="R197" s="79">
        <f t="shared" si="40"/>
        <v>4.1791590867997619E-4</v>
      </c>
    </row>
    <row r="198" spans="1:18" s="1" customFormat="1" x14ac:dyDescent="0.2">
      <c r="A198" s="17">
        <v>38961</v>
      </c>
      <c r="B198" s="1">
        <f t="shared" si="49"/>
        <v>9</v>
      </c>
      <c r="C198" s="47"/>
      <c r="D198" s="47"/>
      <c r="E198" s="47">
        <v>8.9095238099999996</v>
      </c>
      <c r="F198" s="51">
        <v>12.79</v>
      </c>
      <c r="G198" s="16">
        <f t="shared" si="41"/>
        <v>0</v>
      </c>
      <c r="H198" s="16">
        <f t="shared" si="42"/>
        <v>12.79</v>
      </c>
      <c r="I198" s="23">
        <f t="shared" si="47"/>
        <v>12.790952923631345</v>
      </c>
      <c r="J198" s="16">
        <f t="shared" si="39"/>
        <v>12.773531330092778</v>
      </c>
      <c r="K198" s="16">
        <f t="shared" si="43"/>
        <v>1.7421593538566427E-2</v>
      </c>
      <c r="L198" s="16">
        <f t="shared" si="44"/>
        <v>0</v>
      </c>
      <c r="M198" s="16">
        <f t="shared" si="48"/>
        <v>2.2389515908225448E-2</v>
      </c>
      <c r="N198" s="16">
        <f t="shared" si="45"/>
        <v>1.0686011937213195E-2</v>
      </c>
      <c r="O198" s="16">
        <f t="shared" si="46"/>
        <v>1.0686011937213195E-2</v>
      </c>
      <c r="P198" s="1">
        <f>'App MESURE'!T194</f>
        <v>0</v>
      </c>
      <c r="Q198" s="84">
        <v>23.478529799999997</v>
      </c>
      <c r="R198" s="78">
        <f t="shared" si="40"/>
        <v>1.1419085112226289E-4</v>
      </c>
    </row>
    <row r="199" spans="1:18" s="1" customFormat="1" x14ac:dyDescent="0.2">
      <c r="A199" s="17">
        <v>38991</v>
      </c>
      <c r="B199" s="1">
        <f t="shared" si="49"/>
        <v>10</v>
      </c>
      <c r="C199" s="47"/>
      <c r="D199" s="47"/>
      <c r="E199" s="47">
        <v>21.254761899999998</v>
      </c>
      <c r="F199" s="51">
        <v>18.79</v>
      </c>
      <c r="G199" s="16">
        <f t="shared" si="41"/>
        <v>0</v>
      </c>
      <c r="H199" s="16">
        <f t="shared" si="42"/>
        <v>18.79</v>
      </c>
      <c r="I199" s="23">
        <f t="shared" si="47"/>
        <v>18.807421593538564</v>
      </c>
      <c r="J199" s="16">
        <f t="shared" ref="J199:J261" si="50">I199/SQRT(1+(I199/($K$2*(300+(25*Q199)+0.05*(Q199)^3)))^2)</f>
        <v>18.726075809578166</v>
      </c>
      <c r="K199" s="16">
        <f t="shared" si="43"/>
        <v>8.1345783960397711E-2</v>
      </c>
      <c r="L199" s="16">
        <f t="shared" si="44"/>
        <v>0</v>
      </c>
      <c r="M199" s="16">
        <f t="shared" si="48"/>
        <v>1.1703503971012254E-2</v>
      </c>
      <c r="N199" s="16">
        <f t="shared" si="45"/>
        <v>5.585818990195902E-3</v>
      </c>
      <c r="O199" s="16">
        <f t="shared" si="46"/>
        <v>5.585818990195902E-3</v>
      </c>
      <c r="P199" s="1">
        <f>'App MESURE'!T195</f>
        <v>0</v>
      </c>
      <c r="Q199" s="84">
        <v>20.722277419354846</v>
      </c>
      <c r="R199" s="78">
        <f t="shared" ref="R199:R262" si="51">(P199-O199)^2</f>
        <v>3.120137379123317E-5</v>
      </c>
    </row>
    <row r="200" spans="1:18" s="1" customFormat="1" x14ac:dyDescent="0.2">
      <c r="A200" s="17">
        <v>39022</v>
      </c>
      <c r="B200" s="1">
        <f t="shared" si="49"/>
        <v>11</v>
      </c>
      <c r="C200" s="47"/>
      <c r="D200" s="47"/>
      <c r="E200" s="47">
        <v>21.247619050000001</v>
      </c>
      <c r="F200" s="51">
        <v>19.38</v>
      </c>
      <c r="G200" s="16">
        <f t="shared" si="41"/>
        <v>0</v>
      </c>
      <c r="H200" s="16">
        <f t="shared" si="42"/>
        <v>19.38</v>
      </c>
      <c r="I200" s="23">
        <f t="shared" si="47"/>
        <v>19.461345783960397</v>
      </c>
      <c r="J200" s="16">
        <f t="shared" si="50"/>
        <v>19.32444027670757</v>
      </c>
      <c r="K200" s="16">
        <f t="shared" si="43"/>
        <v>0.13690550725282691</v>
      </c>
      <c r="L200" s="16">
        <f t="shared" si="44"/>
        <v>0</v>
      </c>
      <c r="M200" s="16">
        <f t="shared" si="48"/>
        <v>6.1176849808163517E-3</v>
      </c>
      <c r="N200" s="16">
        <f t="shared" si="45"/>
        <v>2.9198333273966173E-3</v>
      </c>
      <c r="O200" s="16">
        <f t="shared" si="46"/>
        <v>2.9198333273966173E-3</v>
      </c>
      <c r="P200" s="1">
        <f>'App MESURE'!T196</f>
        <v>0</v>
      </c>
      <c r="Q200" s="84">
        <v>17.740145849999994</v>
      </c>
      <c r="R200" s="78">
        <f t="shared" si="51"/>
        <v>8.5254266597760016E-6</v>
      </c>
    </row>
    <row r="201" spans="1:18" s="1" customFormat="1" x14ac:dyDescent="0.2">
      <c r="A201" s="17">
        <v>39052</v>
      </c>
      <c r="B201" s="1">
        <f t="shared" si="49"/>
        <v>12</v>
      </c>
      <c r="C201" s="47"/>
      <c r="D201" s="47"/>
      <c r="E201" s="47">
        <v>17.86904762</v>
      </c>
      <c r="F201" s="51">
        <v>10.29</v>
      </c>
      <c r="G201" s="16">
        <f t="shared" si="41"/>
        <v>0</v>
      </c>
      <c r="H201" s="16">
        <f t="shared" si="42"/>
        <v>10.29</v>
      </c>
      <c r="I201" s="23">
        <f t="shared" si="47"/>
        <v>10.426905507252826</v>
      </c>
      <c r="J201" s="16">
        <f t="shared" si="50"/>
        <v>10.376204328146592</v>
      </c>
      <c r="K201" s="16">
        <f t="shared" si="43"/>
        <v>5.0701179106233951E-2</v>
      </c>
      <c r="L201" s="16">
        <f t="shared" si="44"/>
        <v>0</v>
      </c>
      <c r="M201" s="16">
        <f t="shared" si="48"/>
        <v>3.1978516534197344E-3</v>
      </c>
      <c r="N201" s="16">
        <f t="shared" si="45"/>
        <v>1.5262626079970776E-3</v>
      </c>
      <c r="O201" s="16">
        <f t="shared" si="46"/>
        <v>1.5262626079970776E-3</v>
      </c>
      <c r="P201" s="1">
        <f>'App MESURE'!T197</f>
        <v>0</v>
      </c>
      <c r="Q201" s="84">
        <v>11.423228596774194</v>
      </c>
      <c r="R201" s="78">
        <f t="shared" si="51"/>
        <v>2.3294775485700411E-6</v>
      </c>
    </row>
    <row r="202" spans="1:18" s="1" customFormat="1" x14ac:dyDescent="0.2">
      <c r="A202" s="17">
        <v>39083</v>
      </c>
      <c r="B202" s="1">
        <f t="shared" si="49"/>
        <v>1</v>
      </c>
      <c r="C202" s="47"/>
      <c r="D202" s="47"/>
      <c r="E202" s="47">
        <v>19.647619049999999</v>
      </c>
      <c r="F202" s="51">
        <v>18.53</v>
      </c>
      <c r="G202" s="16">
        <f t="shared" si="41"/>
        <v>0</v>
      </c>
      <c r="H202" s="16">
        <f t="shared" si="42"/>
        <v>18.53</v>
      </c>
      <c r="I202" s="23">
        <f t="shared" si="47"/>
        <v>18.580701179106235</v>
      </c>
      <c r="J202" s="16">
        <f t="shared" ref="J202:J214" si="52">I202/SQRT(1+(I202/($K$2*(300+(25*Q202)+0.05*(Q202)^3)))^2)</f>
        <v>18.307192072806618</v>
      </c>
      <c r="K202" s="16">
        <f t="shared" si="43"/>
        <v>0.27350910629961689</v>
      </c>
      <c r="L202" s="16">
        <f t="shared" si="44"/>
        <v>0</v>
      </c>
      <c r="M202" s="16">
        <f t="shared" si="48"/>
        <v>1.6715890454226568E-3</v>
      </c>
      <c r="N202" s="16">
        <f t="shared" si="45"/>
        <v>7.9781182258339761E-4</v>
      </c>
      <c r="O202" s="16">
        <f t="shared" si="46"/>
        <v>7.9781182258339761E-4</v>
      </c>
      <c r="P202" s="1">
        <f>'App MESURE'!T198</f>
        <v>0</v>
      </c>
      <c r="Q202" s="84">
        <v>11.666263716129038</v>
      </c>
      <c r="R202" s="78">
        <f t="shared" si="51"/>
        <v>6.365037042538427E-7</v>
      </c>
    </row>
    <row r="203" spans="1:18" s="1" customFormat="1" x14ac:dyDescent="0.2">
      <c r="A203" s="17">
        <v>39114</v>
      </c>
      <c r="B203" s="1">
        <f t="shared" si="49"/>
        <v>2</v>
      </c>
      <c r="C203" s="47"/>
      <c r="D203" s="47"/>
      <c r="E203" s="47">
        <v>44.847619049999999</v>
      </c>
      <c r="F203" s="51">
        <v>41.92</v>
      </c>
      <c r="G203" s="16">
        <f t="shared" si="41"/>
        <v>0.21397851860179898</v>
      </c>
      <c r="H203" s="16">
        <f t="shared" si="42"/>
        <v>41.706021481398203</v>
      </c>
      <c r="I203" s="23">
        <f t="shared" si="47"/>
        <v>41.979530587697823</v>
      </c>
      <c r="J203" s="16">
        <f t="shared" si="52"/>
        <v>39.707100702837863</v>
      </c>
      <c r="K203" s="16">
        <f t="shared" si="43"/>
        <v>2.2724298848599602</v>
      </c>
      <c r="L203" s="16">
        <f t="shared" si="44"/>
        <v>0</v>
      </c>
      <c r="M203" s="16">
        <f t="shared" si="48"/>
        <v>8.7377722283925915E-4</v>
      </c>
      <c r="N203" s="16">
        <f t="shared" si="45"/>
        <v>4.1703419904201783E-4</v>
      </c>
      <c r="O203" s="16">
        <f t="shared" si="46"/>
        <v>0.21439555280084099</v>
      </c>
      <c r="P203" s="1">
        <f>'App MESURE'!T199</f>
        <v>0</v>
      </c>
      <c r="Q203" s="84">
        <v>13.616102000000001</v>
      </c>
      <c r="R203" s="78">
        <f t="shared" si="51"/>
        <v>4.5965453060778198E-2</v>
      </c>
    </row>
    <row r="204" spans="1:18" s="1" customFormat="1" x14ac:dyDescent="0.2">
      <c r="A204" s="17">
        <v>39142</v>
      </c>
      <c r="B204" s="1">
        <f t="shared" si="49"/>
        <v>3</v>
      </c>
      <c r="C204" s="47"/>
      <c r="D204" s="47"/>
      <c r="E204" s="47">
        <v>20.897619049999999</v>
      </c>
      <c r="F204" s="51">
        <v>16.68</v>
      </c>
      <c r="G204" s="16">
        <f t="shared" si="41"/>
        <v>0</v>
      </c>
      <c r="H204" s="16">
        <f t="shared" si="42"/>
        <v>16.68</v>
      </c>
      <c r="I204" s="23">
        <f t="shared" si="47"/>
        <v>18.95242988485996</v>
      </c>
      <c r="J204" s="16">
        <f t="shared" si="52"/>
        <v>18.747673491350611</v>
      </c>
      <c r="K204" s="16">
        <f t="shared" si="43"/>
        <v>0.20475639350934927</v>
      </c>
      <c r="L204" s="16">
        <f t="shared" si="44"/>
        <v>0</v>
      </c>
      <c r="M204" s="16">
        <f t="shared" si="48"/>
        <v>4.5674302379724132E-4</v>
      </c>
      <c r="N204" s="16">
        <f t="shared" si="45"/>
        <v>2.1799316361025383E-4</v>
      </c>
      <c r="O204" s="16">
        <f t="shared" si="46"/>
        <v>2.1799316361025383E-4</v>
      </c>
      <c r="P204" s="1">
        <f>'App MESURE'!T200</f>
        <v>0</v>
      </c>
      <c r="Q204" s="84">
        <v>14.257422629032257</v>
      </c>
      <c r="R204" s="78">
        <f t="shared" si="51"/>
        <v>4.7521019380806897E-8</v>
      </c>
    </row>
    <row r="205" spans="1:18" s="1" customFormat="1" x14ac:dyDescent="0.2">
      <c r="A205" s="17">
        <v>39173</v>
      </c>
      <c r="B205" s="1">
        <f t="shared" si="49"/>
        <v>4</v>
      </c>
      <c r="C205" s="47"/>
      <c r="D205" s="47"/>
      <c r="E205" s="47">
        <v>60.711904760000003</v>
      </c>
      <c r="F205" s="51">
        <v>52.69</v>
      </c>
      <c r="G205" s="16">
        <f t="shared" si="41"/>
        <v>0.42937851860179893</v>
      </c>
      <c r="H205" s="16">
        <f t="shared" si="42"/>
        <v>52.260621481398196</v>
      </c>
      <c r="I205" s="23">
        <f t="shared" si="47"/>
        <v>52.465377874907546</v>
      </c>
      <c r="J205" s="16">
        <f t="shared" si="52"/>
        <v>48.827675490472139</v>
      </c>
      <c r="K205" s="16">
        <f t="shared" si="43"/>
        <v>3.6377023844354071</v>
      </c>
      <c r="L205" s="16">
        <f t="shared" si="44"/>
        <v>0</v>
      </c>
      <c r="M205" s="16">
        <f t="shared" si="48"/>
        <v>2.3874986018698749E-4</v>
      </c>
      <c r="N205" s="16">
        <f t="shared" si="45"/>
        <v>1.1394993381830289E-4</v>
      </c>
      <c r="O205" s="16">
        <f t="shared" si="46"/>
        <v>0.42949246853561723</v>
      </c>
      <c r="P205" s="1">
        <f>'App MESURE'!T201</f>
        <v>0</v>
      </c>
      <c r="Q205" s="84">
        <v>14.871576866666668</v>
      </c>
      <c r="R205" s="78">
        <f t="shared" si="51"/>
        <v>0.18446378052881815</v>
      </c>
    </row>
    <row r="206" spans="1:18" s="1" customFormat="1" x14ac:dyDescent="0.2">
      <c r="A206" s="17">
        <v>39203</v>
      </c>
      <c r="B206" s="1">
        <f t="shared" si="49"/>
        <v>5</v>
      </c>
      <c r="C206" s="47"/>
      <c r="D206" s="47"/>
      <c r="E206" s="47">
        <v>21.992857140000002</v>
      </c>
      <c r="F206" s="51">
        <v>24.33</v>
      </c>
      <c r="G206" s="16">
        <f t="shared" ref="G206:G269" si="53">IF((F206-$J$2)&gt;0,$I$2*(F206-$J$2),0)</f>
        <v>0</v>
      </c>
      <c r="H206" s="16">
        <f t="shared" ref="H206:H269" si="54">F206-G206</f>
        <v>24.33</v>
      </c>
      <c r="I206" s="23">
        <f t="shared" si="47"/>
        <v>27.967702384435405</v>
      </c>
      <c r="J206" s="16">
        <f t="shared" si="52"/>
        <v>27.604960373810417</v>
      </c>
      <c r="K206" s="16">
        <f t="shared" ref="K206:K269" si="55">I206-J206</f>
        <v>0.3627420106249879</v>
      </c>
      <c r="L206" s="16">
        <f t="shared" ref="L206:L269" si="56">IF(K206&gt;$N$2,(K206-$N$2)/$L$2,0)</f>
        <v>0</v>
      </c>
      <c r="M206" s="16">
        <f t="shared" si="48"/>
        <v>1.247999263686846E-4</v>
      </c>
      <c r="N206" s="16">
        <f t="shared" ref="N206:N269" si="57">$M$2*M206</f>
        <v>5.9564195510325846E-5</v>
      </c>
      <c r="O206" s="16">
        <f t="shared" ref="O206:O269" si="58">N206+G206</f>
        <v>5.9564195510325846E-5</v>
      </c>
      <c r="P206" s="1">
        <f>'App MESURE'!T202</f>
        <v>0</v>
      </c>
      <c r="Q206" s="84">
        <v>18.479065935483874</v>
      </c>
      <c r="R206" s="78">
        <f t="shared" si="51"/>
        <v>3.5478933867923216E-9</v>
      </c>
    </row>
    <row r="207" spans="1:18" s="1" customFormat="1" x14ac:dyDescent="0.2">
      <c r="A207" s="17">
        <v>39234</v>
      </c>
      <c r="B207" s="1">
        <f t="shared" si="49"/>
        <v>6</v>
      </c>
      <c r="C207" s="47"/>
      <c r="D207" s="47"/>
      <c r="E207" s="47">
        <v>0.485714286</v>
      </c>
      <c r="F207" s="51">
        <v>0.6</v>
      </c>
      <c r="G207" s="16">
        <f t="shared" si="53"/>
        <v>0</v>
      </c>
      <c r="H207" s="16">
        <f t="shared" si="54"/>
        <v>0.6</v>
      </c>
      <c r="I207" s="23">
        <f t="shared" ref="I207:I270" si="59">H207+K206-L206</f>
        <v>0.96274201062498788</v>
      </c>
      <c r="J207" s="16">
        <f t="shared" si="52"/>
        <v>0.96273093464004755</v>
      </c>
      <c r="K207" s="16">
        <f t="shared" si="55"/>
        <v>1.1075984940323025E-5</v>
      </c>
      <c r="L207" s="16">
        <f t="shared" si="56"/>
        <v>0</v>
      </c>
      <c r="M207" s="16">
        <f t="shared" ref="M207:M270" si="60">L207+M206-N206</f>
        <v>6.5235730858358745E-5</v>
      </c>
      <c r="N207" s="16">
        <f t="shared" si="57"/>
        <v>3.1135545830588721E-5</v>
      </c>
      <c r="O207" s="16">
        <f t="shared" si="58"/>
        <v>3.1135545830588721E-5</v>
      </c>
      <c r="P207" s="1">
        <f>'App MESURE'!T203</f>
        <v>0</v>
      </c>
      <c r="Q207" s="84">
        <v>20.662302633333333</v>
      </c>
      <c r="R207" s="78">
        <f t="shared" si="51"/>
        <v>9.6942221416869071E-10</v>
      </c>
    </row>
    <row r="208" spans="1:18" s="1" customFormat="1" x14ac:dyDescent="0.2">
      <c r="A208" s="17">
        <v>39264</v>
      </c>
      <c r="B208" s="1">
        <f t="shared" si="49"/>
        <v>7</v>
      </c>
      <c r="C208" s="47"/>
      <c r="D208" s="47"/>
      <c r="E208" s="47">
        <v>0.62857142899999996</v>
      </c>
      <c r="F208" s="51">
        <v>0.24</v>
      </c>
      <c r="G208" s="16">
        <f t="shared" si="53"/>
        <v>0</v>
      </c>
      <c r="H208" s="16">
        <f t="shared" si="54"/>
        <v>0.24</v>
      </c>
      <c r="I208" s="23">
        <f t="shared" si="59"/>
        <v>0.24001107598494031</v>
      </c>
      <c r="J208" s="16">
        <f t="shared" si="52"/>
        <v>0.24001098051198258</v>
      </c>
      <c r="K208" s="16">
        <f t="shared" si="55"/>
        <v>9.5472957734044073E-8</v>
      </c>
      <c r="L208" s="16">
        <f t="shared" si="56"/>
        <v>0</v>
      </c>
      <c r="M208" s="16">
        <f t="shared" si="60"/>
        <v>3.4100185027770024E-5</v>
      </c>
      <c r="N208" s="16">
        <f t="shared" si="57"/>
        <v>1.627525069151039E-5</v>
      </c>
      <c r="O208" s="16">
        <f t="shared" si="58"/>
        <v>1.627525069151039E-5</v>
      </c>
      <c r="P208" s="1">
        <f>'App MESURE'!T204</f>
        <v>0</v>
      </c>
      <c r="Q208" s="84">
        <v>24.829560419354838</v>
      </c>
      <c r="R208" s="78">
        <f t="shared" si="51"/>
        <v>2.6488378507150943E-10</v>
      </c>
    </row>
    <row r="209" spans="1:18" s="1" customFormat="1" ht="13.5" thickBot="1" x14ac:dyDescent="0.25">
      <c r="A209" s="17">
        <v>39295</v>
      </c>
      <c r="B209" s="4">
        <f t="shared" si="49"/>
        <v>8</v>
      </c>
      <c r="C209" s="48"/>
      <c r="D209" s="48"/>
      <c r="E209" s="48">
        <v>3.0619047620000002</v>
      </c>
      <c r="F209" s="58">
        <v>8.8800000000000008</v>
      </c>
      <c r="G209" s="25">
        <f t="shared" si="53"/>
        <v>0</v>
      </c>
      <c r="H209" s="25">
        <f t="shared" si="54"/>
        <v>8.8800000000000008</v>
      </c>
      <c r="I209" s="24">
        <f t="shared" si="59"/>
        <v>8.8800000954729583</v>
      </c>
      <c r="J209" s="25">
        <f t="shared" si="52"/>
        <v>8.8745138348108021</v>
      </c>
      <c r="K209" s="25">
        <f t="shared" si="55"/>
        <v>5.4862606621561838E-3</v>
      </c>
      <c r="L209" s="25">
        <f t="shared" si="56"/>
        <v>0</v>
      </c>
      <c r="M209" s="25">
        <f t="shared" si="60"/>
        <v>1.7824934336259634E-5</v>
      </c>
      <c r="N209" s="25">
        <f t="shared" si="57"/>
        <v>8.5074399052698718E-6</v>
      </c>
      <c r="O209" s="25">
        <f t="shared" si="58"/>
        <v>8.5074399052698718E-6</v>
      </c>
      <c r="P209" s="4">
        <f>'App MESURE'!T205</f>
        <v>0</v>
      </c>
      <c r="Q209" s="85">
        <v>23.919003451612905</v>
      </c>
      <c r="R209" s="79">
        <f t="shared" si="51"/>
        <v>7.2376533741778242E-11</v>
      </c>
    </row>
    <row r="210" spans="1:18" s="1" customFormat="1" x14ac:dyDescent="0.2">
      <c r="A210" s="17">
        <v>39326</v>
      </c>
      <c r="B210" s="1">
        <f t="shared" si="49"/>
        <v>9</v>
      </c>
      <c r="C210" s="47"/>
      <c r="D210" s="47"/>
      <c r="E210" s="47">
        <v>4.4690476190000004</v>
      </c>
      <c r="F210" s="51">
        <v>4.4400000000000004</v>
      </c>
      <c r="G210" s="16">
        <f t="shared" si="53"/>
        <v>0</v>
      </c>
      <c r="H210" s="16">
        <f t="shared" si="54"/>
        <v>4.4400000000000004</v>
      </c>
      <c r="I210" s="23">
        <f t="shared" si="59"/>
        <v>4.4454862606621566</v>
      </c>
      <c r="J210" s="16">
        <f t="shared" si="52"/>
        <v>4.4445181489250221</v>
      </c>
      <c r="K210" s="16">
        <f t="shared" si="55"/>
        <v>9.6811173713451382E-4</v>
      </c>
      <c r="L210" s="16">
        <f t="shared" si="56"/>
        <v>0</v>
      </c>
      <c r="M210" s="16">
        <f t="shared" si="60"/>
        <v>9.3174944309897627E-6</v>
      </c>
      <c r="N210" s="16">
        <f t="shared" si="57"/>
        <v>4.4470303477126656E-6</v>
      </c>
      <c r="O210" s="16">
        <f t="shared" si="58"/>
        <v>4.4470303477126656E-6</v>
      </c>
      <c r="P210" s="1">
        <f>'App MESURE'!T206</f>
        <v>0</v>
      </c>
      <c r="Q210" s="84">
        <v>21.501130166666663</v>
      </c>
      <c r="R210" s="78">
        <f t="shared" si="51"/>
        <v>1.9776078913477431E-11</v>
      </c>
    </row>
    <row r="211" spans="1:18" s="1" customFormat="1" x14ac:dyDescent="0.2">
      <c r="A211" s="17">
        <v>39356</v>
      </c>
      <c r="B211" s="1">
        <f t="shared" si="49"/>
        <v>10</v>
      </c>
      <c r="C211" s="47"/>
      <c r="D211" s="47"/>
      <c r="E211" s="47">
        <v>23.733333330000001</v>
      </c>
      <c r="F211" s="51">
        <v>19.53</v>
      </c>
      <c r="G211" s="16">
        <f t="shared" si="53"/>
        <v>0</v>
      </c>
      <c r="H211" s="16">
        <f t="shared" si="54"/>
        <v>19.53</v>
      </c>
      <c r="I211" s="23">
        <f t="shared" si="59"/>
        <v>19.530968111737135</v>
      </c>
      <c r="J211" s="16">
        <f t="shared" si="52"/>
        <v>19.43146309512889</v>
      </c>
      <c r="K211" s="16">
        <f t="shared" si="55"/>
        <v>9.950501660824429E-2</v>
      </c>
      <c r="L211" s="16">
        <f t="shared" si="56"/>
        <v>0</v>
      </c>
      <c r="M211" s="16">
        <f t="shared" si="60"/>
        <v>4.8704640832770971E-6</v>
      </c>
      <c r="N211" s="16">
        <f t="shared" si="57"/>
        <v>2.3245628689339641E-6</v>
      </c>
      <c r="O211" s="16">
        <f t="shared" si="58"/>
        <v>2.3245628689339641E-6</v>
      </c>
      <c r="P211" s="1">
        <f>'App MESURE'!T207</f>
        <v>0</v>
      </c>
      <c r="Q211" s="84">
        <v>20.090992548387096</v>
      </c>
      <c r="R211" s="78">
        <f t="shared" si="51"/>
        <v>5.4035925316265017E-12</v>
      </c>
    </row>
    <row r="212" spans="1:18" s="1" customFormat="1" x14ac:dyDescent="0.2">
      <c r="A212" s="17">
        <v>39387</v>
      </c>
      <c r="B212" s="1">
        <f t="shared" si="49"/>
        <v>11</v>
      </c>
      <c r="C212" s="47"/>
      <c r="D212" s="47"/>
      <c r="E212" s="47">
        <v>53.142857139999997</v>
      </c>
      <c r="F212" s="51">
        <v>38.32</v>
      </c>
      <c r="G212" s="16">
        <f t="shared" si="53"/>
        <v>0.14197851860179897</v>
      </c>
      <c r="H212" s="16">
        <f t="shared" si="54"/>
        <v>38.178021481398204</v>
      </c>
      <c r="I212" s="23">
        <f t="shared" si="59"/>
        <v>38.277526498006452</v>
      </c>
      <c r="J212" s="16">
        <f t="shared" si="52"/>
        <v>36.983889881897007</v>
      </c>
      <c r="K212" s="16">
        <f t="shared" si="55"/>
        <v>1.2936366161094455</v>
      </c>
      <c r="L212" s="16">
        <f t="shared" si="56"/>
        <v>0</v>
      </c>
      <c r="M212" s="16">
        <f t="shared" si="60"/>
        <v>2.5459012143431331E-6</v>
      </c>
      <c r="N212" s="16">
        <f t="shared" si="57"/>
        <v>1.2151013393479193E-6</v>
      </c>
      <c r="O212" s="16">
        <f t="shared" si="58"/>
        <v>0.14197973370313832</v>
      </c>
      <c r="P212" s="1">
        <f>'App MESURE'!T208</f>
        <v>4.4952508479055631</v>
      </c>
      <c r="Q212" s="84">
        <v>15.908232716666669</v>
      </c>
      <c r="R212" s="78">
        <f t="shared" si="51"/>
        <v>18.950969393749222</v>
      </c>
    </row>
    <row r="213" spans="1:18" s="1" customFormat="1" x14ac:dyDescent="0.2">
      <c r="A213" s="17">
        <v>39417</v>
      </c>
      <c r="B213" s="1">
        <f t="shared" si="49"/>
        <v>12</v>
      </c>
      <c r="C213" s="47"/>
      <c r="D213" s="47"/>
      <c r="E213" s="47">
        <v>15.04047619</v>
      </c>
      <c r="F213" s="51">
        <v>19.96</v>
      </c>
      <c r="G213" s="16">
        <f t="shared" si="53"/>
        <v>0</v>
      </c>
      <c r="H213" s="16">
        <f t="shared" si="54"/>
        <v>19.96</v>
      </c>
      <c r="I213" s="23">
        <f t="shared" si="59"/>
        <v>21.253636616109446</v>
      </c>
      <c r="J213" s="16">
        <f t="shared" si="52"/>
        <v>20.902346969071999</v>
      </c>
      <c r="K213" s="16">
        <f t="shared" si="55"/>
        <v>0.35128964703744714</v>
      </c>
      <c r="L213" s="16">
        <f t="shared" si="56"/>
        <v>0</v>
      </c>
      <c r="M213" s="16">
        <f t="shared" si="60"/>
        <v>1.3307998749952137E-6</v>
      </c>
      <c r="N213" s="16">
        <f t="shared" si="57"/>
        <v>6.3516082297322915E-7</v>
      </c>
      <c r="O213" s="16">
        <f t="shared" si="58"/>
        <v>6.3516082297322915E-7</v>
      </c>
      <c r="P213" s="1">
        <f>'App MESURE'!T209</f>
        <v>0</v>
      </c>
      <c r="Q213" s="84">
        <v>12.770030370967742</v>
      </c>
      <c r="R213" s="78">
        <f t="shared" si="51"/>
        <v>4.0342927104002975E-13</v>
      </c>
    </row>
    <row r="214" spans="1:18" s="1" customFormat="1" x14ac:dyDescent="0.2">
      <c r="A214" s="17">
        <v>39448</v>
      </c>
      <c r="B214" s="1">
        <f t="shared" si="49"/>
        <v>1</v>
      </c>
      <c r="C214" s="47"/>
      <c r="D214" s="47"/>
      <c r="E214" s="47">
        <v>56.161904759999999</v>
      </c>
      <c r="F214" s="51">
        <v>42.79</v>
      </c>
      <c r="G214" s="16">
        <f t="shared" si="53"/>
        <v>0.23137851860179892</v>
      </c>
      <c r="H214" s="16">
        <f t="shared" si="54"/>
        <v>42.558621481398198</v>
      </c>
      <c r="I214" s="23">
        <f t="shared" si="59"/>
        <v>42.909911128435645</v>
      </c>
      <c r="J214" s="16">
        <f t="shared" si="52"/>
        <v>40.148844806852146</v>
      </c>
      <c r="K214" s="16">
        <f t="shared" si="55"/>
        <v>2.761066321583499</v>
      </c>
      <c r="L214" s="16">
        <f t="shared" si="56"/>
        <v>0</v>
      </c>
      <c r="M214" s="16">
        <f t="shared" si="60"/>
        <v>6.9563905202198458E-7</v>
      </c>
      <c r="N214" s="16">
        <f t="shared" si="57"/>
        <v>3.3201286014261893E-7</v>
      </c>
      <c r="O214" s="16">
        <f t="shared" si="58"/>
        <v>0.23137885061465907</v>
      </c>
      <c r="P214" s="1">
        <f>'App MESURE'!T210</f>
        <v>0</v>
      </c>
      <c r="Q214" s="84">
        <v>12.555425838709674</v>
      </c>
      <c r="R214" s="78">
        <f t="shared" si="51"/>
        <v>5.3536172511760717E-2</v>
      </c>
    </row>
    <row r="215" spans="1:18" s="1" customFormat="1" x14ac:dyDescent="0.2">
      <c r="A215" s="17">
        <v>39479</v>
      </c>
      <c r="B215" s="1">
        <f t="shared" si="49"/>
        <v>2</v>
      </c>
      <c r="C215" s="47"/>
      <c r="D215" s="47"/>
      <c r="E215" s="47">
        <v>34.985714289999997</v>
      </c>
      <c r="F215" s="51">
        <v>34.049999999999997</v>
      </c>
      <c r="G215" s="16">
        <f t="shared" si="53"/>
        <v>5.657851860179889E-2</v>
      </c>
      <c r="H215" s="16">
        <f t="shared" si="54"/>
        <v>33.993421481398201</v>
      </c>
      <c r="I215" s="23">
        <f t="shared" si="59"/>
        <v>36.7544878029817</v>
      </c>
      <c r="J215" s="16">
        <f t="shared" si="50"/>
        <v>35.475311040447394</v>
      </c>
      <c r="K215" s="16">
        <f t="shared" si="55"/>
        <v>1.2791767625343056</v>
      </c>
      <c r="L215" s="16">
        <f t="shared" si="56"/>
        <v>0</v>
      </c>
      <c r="M215" s="16">
        <f t="shared" si="60"/>
        <v>3.6362619187936566E-7</v>
      </c>
      <c r="N215" s="16">
        <f t="shared" si="57"/>
        <v>1.7355059586968317E-7</v>
      </c>
      <c r="O215" s="16">
        <f t="shared" si="58"/>
        <v>5.6578692152394756E-2</v>
      </c>
      <c r="P215" s="1">
        <f>'App MESURE'!T211</f>
        <v>0</v>
      </c>
      <c r="Q215" s="84">
        <v>15.105647603448277</v>
      </c>
      <c r="R215" s="78">
        <f t="shared" si="51"/>
        <v>3.2011484056754559E-3</v>
      </c>
    </row>
    <row r="216" spans="1:18" s="1" customFormat="1" x14ac:dyDescent="0.2">
      <c r="A216" s="17">
        <v>39508</v>
      </c>
      <c r="B216" s="1">
        <f t="shared" si="49"/>
        <v>3</v>
      </c>
      <c r="C216" s="47"/>
      <c r="D216" s="47"/>
      <c r="E216" s="47">
        <v>15.53095238</v>
      </c>
      <c r="F216" s="51">
        <v>11.59</v>
      </c>
      <c r="G216" s="16">
        <f t="shared" si="53"/>
        <v>0</v>
      </c>
      <c r="H216" s="16">
        <f t="shared" si="54"/>
        <v>11.59</v>
      </c>
      <c r="I216" s="23">
        <f t="shared" si="59"/>
        <v>12.869176762534305</v>
      </c>
      <c r="J216" s="16">
        <f t="shared" si="50"/>
        <v>12.80744496403544</v>
      </c>
      <c r="K216" s="16">
        <f t="shared" si="55"/>
        <v>6.1731798498865231E-2</v>
      </c>
      <c r="L216" s="16">
        <f t="shared" si="56"/>
        <v>0</v>
      </c>
      <c r="M216" s="16">
        <f t="shared" si="60"/>
        <v>1.9007559600968249E-7</v>
      </c>
      <c r="N216" s="16">
        <f t="shared" si="57"/>
        <v>9.0718803222814512E-8</v>
      </c>
      <c r="O216" s="16">
        <f t="shared" si="58"/>
        <v>9.0718803222814512E-8</v>
      </c>
      <c r="P216" s="1">
        <f>'App MESURE'!T212</f>
        <v>0</v>
      </c>
      <c r="Q216" s="84">
        <v>14.59507019354839</v>
      </c>
      <c r="R216" s="78">
        <f t="shared" si="51"/>
        <v>8.2299012581797402E-15</v>
      </c>
    </row>
    <row r="217" spans="1:18" s="1" customFormat="1" x14ac:dyDescent="0.2">
      <c r="A217" s="17">
        <v>39539</v>
      </c>
      <c r="B217" s="1">
        <f t="shared" si="49"/>
        <v>4</v>
      </c>
      <c r="C217" s="47"/>
      <c r="D217" s="47"/>
      <c r="E217" s="47">
        <v>29.09047619</v>
      </c>
      <c r="F217" s="51">
        <v>16.72</v>
      </c>
      <c r="G217" s="16">
        <f t="shared" si="53"/>
        <v>0</v>
      </c>
      <c r="H217" s="16">
        <f t="shared" si="54"/>
        <v>16.72</v>
      </c>
      <c r="I217" s="23">
        <f t="shared" si="59"/>
        <v>16.781731798498864</v>
      </c>
      <c r="J217" s="16">
        <f t="shared" si="50"/>
        <v>16.696237512819323</v>
      </c>
      <c r="K217" s="16">
        <f t="shared" si="55"/>
        <v>8.5494285679541093E-2</v>
      </c>
      <c r="L217" s="16">
        <f t="shared" si="56"/>
        <v>0</v>
      </c>
      <c r="M217" s="16">
        <f t="shared" si="60"/>
        <v>9.9356792786867979E-8</v>
      </c>
      <c r="N217" s="16">
        <f t="shared" si="57"/>
        <v>4.742076059686632E-8</v>
      </c>
      <c r="O217" s="16">
        <f t="shared" si="58"/>
        <v>4.742076059686632E-8</v>
      </c>
      <c r="P217" s="1">
        <f>'App MESURE'!T213</f>
        <v>0</v>
      </c>
      <c r="Q217" s="84">
        <v>17.947953266666669</v>
      </c>
      <c r="R217" s="78">
        <f t="shared" si="51"/>
        <v>2.2487285355853096E-15</v>
      </c>
    </row>
    <row r="218" spans="1:18" s="1" customFormat="1" x14ac:dyDescent="0.2">
      <c r="A218" s="17">
        <v>39569</v>
      </c>
      <c r="B218" s="1">
        <f t="shared" ref="B218:B281" si="61">B206</f>
        <v>5</v>
      </c>
      <c r="C218" s="47"/>
      <c r="D218" s="47"/>
      <c r="E218" s="47">
        <v>24.123809519999998</v>
      </c>
      <c r="F218" s="51">
        <v>19.59</v>
      </c>
      <c r="G218" s="16">
        <f t="shared" si="53"/>
        <v>0</v>
      </c>
      <c r="H218" s="16">
        <f t="shared" si="54"/>
        <v>19.59</v>
      </c>
      <c r="I218" s="23">
        <f t="shared" si="59"/>
        <v>19.675494285679541</v>
      </c>
      <c r="J218" s="16">
        <f t="shared" si="50"/>
        <v>19.519832352368944</v>
      </c>
      <c r="K218" s="16">
        <f t="shared" si="55"/>
        <v>0.15566193331059708</v>
      </c>
      <c r="L218" s="16">
        <f t="shared" si="56"/>
        <v>0</v>
      </c>
      <c r="M218" s="16">
        <f t="shared" si="60"/>
        <v>5.1936032190001659E-8</v>
      </c>
      <c r="N218" s="16">
        <f t="shared" si="57"/>
        <v>2.4787899042960321E-8</v>
      </c>
      <c r="O218" s="16">
        <f t="shared" si="58"/>
        <v>2.4787899042960321E-8</v>
      </c>
      <c r="P218" s="1">
        <f>'App MESURE'!T214</f>
        <v>0</v>
      </c>
      <c r="Q218" s="84">
        <v>17.053206854838706</v>
      </c>
      <c r="R218" s="78">
        <f t="shared" si="51"/>
        <v>6.1443993896399321E-16</v>
      </c>
    </row>
    <row r="219" spans="1:18" s="1" customFormat="1" x14ac:dyDescent="0.2">
      <c r="A219" s="17">
        <v>39600</v>
      </c>
      <c r="B219" s="1">
        <f t="shared" si="61"/>
        <v>6</v>
      </c>
      <c r="C219" s="47"/>
      <c r="D219" s="47"/>
      <c r="E219" s="47">
        <v>0.49047618999999998</v>
      </c>
      <c r="F219" s="51">
        <v>0.27</v>
      </c>
      <c r="G219" s="16">
        <f t="shared" si="53"/>
        <v>0</v>
      </c>
      <c r="H219" s="16">
        <f t="shared" si="54"/>
        <v>0.27</v>
      </c>
      <c r="I219" s="23">
        <f t="shared" si="59"/>
        <v>0.4256619333105971</v>
      </c>
      <c r="J219" s="16">
        <f t="shared" si="50"/>
        <v>0.4256611851610595</v>
      </c>
      <c r="K219" s="16">
        <f t="shared" si="55"/>
        <v>7.4814953759938518E-7</v>
      </c>
      <c r="L219" s="16">
        <f t="shared" si="56"/>
        <v>0</v>
      </c>
      <c r="M219" s="16">
        <f t="shared" si="60"/>
        <v>2.7148133147041338E-8</v>
      </c>
      <c r="N219" s="16">
        <f t="shared" si="57"/>
        <v>1.2957192825047112E-8</v>
      </c>
      <c r="O219" s="16">
        <f t="shared" si="58"/>
        <v>1.2957192825047112E-8</v>
      </c>
      <c r="P219" s="1">
        <f>'App MESURE'!T215</f>
        <v>0</v>
      </c>
      <c r="Q219" s="84">
        <v>22.406310899999998</v>
      </c>
      <c r="R219" s="78">
        <f t="shared" si="51"/>
        <v>1.6788884590545234E-16</v>
      </c>
    </row>
    <row r="220" spans="1:18" s="1" customFormat="1" x14ac:dyDescent="0.2">
      <c r="A220" s="17">
        <v>39630</v>
      </c>
      <c r="B220" s="1">
        <f t="shared" si="61"/>
        <v>7</v>
      </c>
      <c r="C220" s="47"/>
      <c r="D220" s="47"/>
      <c r="E220" s="47">
        <v>0.95952380999999998</v>
      </c>
      <c r="F220" s="51">
        <v>1.1499999999999999</v>
      </c>
      <c r="G220" s="16">
        <f t="shared" si="53"/>
        <v>0</v>
      </c>
      <c r="H220" s="16">
        <f t="shared" si="54"/>
        <v>1.1499999999999999</v>
      </c>
      <c r="I220" s="23">
        <f t="shared" si="59"/>
        <v>1.1500007481495376</v>
      </c>
      <c r="J220" s="16">
        <f t="shared" si="50"/>
        <v>1.149988943011488</v>
      </c>
      <c r="K220" s="16">
        <f t="shared" si="55"/>
        <v>1.1805138049547637E-5</v>
      </c>
      <c r="L220" s="16">
        <f t="shared" si="56"/>
        <v>0</v>
      </c>
      <c r="M220" s="16">
        <f t="shared" si="60"/>
        <v>1.4190940321994227E-8</v>
      </c>
      <c r="N220" s="16">
        <f t="shared" si="57"/>
        <v>6.7730163663520413E-9</v>
      </c>
      <c r="O220" s="16">
        <f t="shared" si="58"/>
        <v>6.7730163663520413E-9</v>
      </c>
      <c r="P220" s="1">
        <f>'App MESURE'!T216</f>
        <v>0</v>
      </c>
      <c r="Q220" s="84">
        <v>23.992276</v>
      </c>
      <c r="R220" s="78">
        <f t="shared" si="51"/>
        <v>4.5873750698872611E-17</v>
      </c>
    </row>
    <row r="221" spans="1:18" s="1" customFormat="1" ht="13.5" thickBot="1" x14ac:dyDescent="0.25">
      <c r="A221" s="17">
        <v>39661</v>
      </c>
      <c r="B221" s="4">
        <f t="shared" si="61"/>
        <v>8</v>
      </c>
      <c r="C221" s="48"/>
      <c r="D221" s="48"/>
      <c r="E221" s="48">
        <v>0.89047619</v>
      </c>
      <c r="F221" s="58">
        <v>0.26</v>
      </c>
      <c r="G221" s="25">
        <f t="shared" si="53"/>
        <v>0</v>
      </c>
      <c r="H221" s="25">
        <f t="shared" si="54"/>
        <v>0.26</v>
      </c>
      <c r="I221" s="24">
        <f t="shared" si="59"/>
        <v>0.26001180513804956</v>
      </c>
      <c r="J221" s="25">
        <f t="shared" si="50"/>
        <v>0.26001166500284173</v>
      </c>
      <c r="K221" s="25">
        <f t="shared" si="55"/>
        <v>1.4013520782674149E-7</v>
      </c>
      <c r="L221" s="25">
        <f t="shared" si="56"/>
        <v>0</v>
      </c>
      <c r="M221" s="25">
        <f t="shared" si="60"/>
        <v>7.4179239556421853E-9</v>
      </c>
      <c r="N221" s="25">
        <f t="shared" si="57"/>
        <v>3.5404081206691325E-9</v>
      </c>
      <c r="O221" s="25">
        <f t="shared" si="58"/>
        <v>3.5404081206691325E-9</v>
      </c>
      <c r="P221" s="4">
        <f>'App MESURE'!T217</f>
        <v>0</v>
      </c>
      <c r="Q221" s="85">
        <v>23.801868032258064</v>
      </c>
      <c r="R221" s="79">
        <f t="shared" si="51"/>
        <v>1.2534489660899939E-17</v>
      </c>
    </row>
    <row r="222" spans="1:18" s="1" customFormat="1" x14ac:dyDescent="0.2">
      <c r="A222" s="17">
        <v>39692</v>
      </c>
      <c r="B222" s="1">
        <f t="shared" si="61"/>
        <v>9</v>
      </c>
      <c r="C222" s="47"/>
      <c r="D222" s="47"/>
      <c r="E222" s="47">
        <v>44.54047619</v>
      </c>
      <c r="F222" s="51">
        <v>38.92</v>
      </c>
      <c r="G222" s="16">
        <f t="shared" si="53"/>
        <v>0.15397851860179898</v>
      </c>
      <c r="H222" s="16">
        <f t="shared" si="54"/>
        <v>38.766021481398205</v>
      </c>
      <c r="I222" s="23">
        <f t="shared" si="59"/>
        <v>38.766021621533412</v>
      </c>
      <c r="J222" s="16">
        <f t="shared" si="50"/>
        <v>38.165326692270618</v>
      </c>
      <c r="K222" s="16">
        <f t="shared" si="55"/>
        <v>0.60069492926279366</v>
      </c>
      <c r="L222" s="16">
        <f t="shared" si="56"/>
        <v>0</v>
      </c>
      <c r="M222" s="16">
        <f t="shared" si="60"/>
        <v>3.8775158349730528E-9</v>
      </c>
      <c r="N222" s="16">
        <f t="shared" si="57"/>
        <v>1.8506510220720223E-9</v>
      </c>
      <c r="O222" s="16">
        <f t="shared" si="58"/>
        <v>0.15397852045245</v>
      </c>
      <c r="P222" s="1">
        <f>'App MESURE'!T218</f>
        <v>7.9157820552349906E-2</v>
      </c>
      <c r="Q222" s="84">
        <v>21.807777933333341</v>
      </c>
      <c r="R222" s="78">
        <f t="shared" si="51"/>
        <v>5.5981371335408385E-3</v>
      </c>
    </row>
    <row r="223" spans="1:18" s="1" customFormat="1" x14ac:dyDescent="0.2">
      <c r="A223" s="17">
        <v>39722</v>
      </c>
      <c r="B223" s="1">
        <f t="shared" si="61"/>
        <v>10</v>
      </c>
      <c r="C223" s="47"/>
      <c r="D223" s="47"/>
      <c r="E223" s="47">
        <v>82.630952379999997</v>
      </c>
      <c r="F223" s="51">
        <v>68.64</v>
      </c>
      <c r="G223" s="16">
        <f t="shared" si="53"/>
        <v>0.74837851860179894</v>
      </c>
      <c r="H223" s="16">
        <f t="shared" si="54"/>
        <v>67.891621481398204</v>
      </c>
      <c r="I223" s="23">
        <f t="shared" si="59"/>
        <v>68.492316410661005</v>
      </c>
      <c r="J223" s="16">
        <f t="shared" si="50"/>
        <v>62.903439415600168</v>
      </c>
      <c r="K223" s="16">
        <f t="shared" si="55"/>
        <v>5.5888769950608364</v>
      </c>
      <c r="L223" s="16">
        <f t="shared" si="56"/>
        <v>0</v>
      </c>
      <c r="M223" s="16">
        <f t="shared" si="60"/>
        <v>2.0268648129010302E-9</v>
      </c>
      <c r="N223" s="16">
        <f t="shared" si="57"/>
        <v>9.6737694886117153E-10</v>
      </c>
      <c r="O223" s="16">
        <f t="shared" si="58"/>
        <v>0.74837851956917589</v>
      </c>
      <c r="P223" s="1">
        <f>'App MESURE'!T219</f>
        <v>1.141699334889662E-2</v>
      </c>
      <c r="Q223" s="84">
        <v>17.369139580645165</v>
      </c>
      <c r="R223" s="78">
        <f t="shared" si="51"/>
        <v>0.54311229112892345</v>
      </c>
    </row>
    <row r="224" spans="1:18" s="1" customFormat="1" x14ac:dyDescent="0.2">
      <c r="A224" s="17">
        <v>39753</v>
      </c>
      <c r="B224" s="1">
        <f t="shared" si="61"/>
        <v>11</v>
      </c>
      <c r="C224" s="47"/>
      <c r="D224" s="47"/>
      <c r="E224" s="47">
        <v>84.635714289999996</v>
      </c>
      <c r="F224" s="51">
        <v>69.489999999999995</v>
      </c>
      <c r="G224" s="16">
        <f t="shared" si="53"/>
        <v>0.76537851860179884</v>
      </c>
      <c r="H224" s="16">
        <f t="shared" si="54"/>
        <v>68.724621481398202</v>
      </c>
      <c r="I224" s="23">
        <f t="shared" si="59"/>
        <v>74.313498476459046</v>
      </c>
      <c r="J224" s="16">
        <f t="shared" si="50"/>
        <v>62.486125050118581</v>
      </c>
      <c r="K224" s="16">
        <f t="shared" si="55"/>
        <v>11.827373426340465</v>
      </c>
      <c r="L224" s="16">
        <f t="shared" si="56"/>
        <v>0.24881280029723266</v>
      </c>
      <c r="M224" s="16">
        <f t="shared" si="60"/>
        <v>0.24881280135672051</v>
      </c>
      <c r="N224" s="16">
        <f t="shared" si="57"/>
        <v>0.11875274911381965</v>
      </c>
      <c r="O224" s="16">
        <f t="shared" si="58"/>
        <v>0.88413126771561845</v>
      </c>
      <c r="P224" s="1">
        <f>'App MESURE'!T220</f>
        <v>0.26601594502929127</v>
      </c>
      <c r="Q224" s="84">
        <v>12.769985933333329</v>
      </c>
      <c r="R224" s="78">
        <f t="shared" si="51"/>
        <v>0.38206655213962237</v>
      </c>
    </row>
    <row r="225" spans="1:18" s="1" customFormat="1" x14ac:dyDescent="0.2">
      <c r="A225" s="17">
        <v>39783</v>
      </c>
      <c r="B225" s="1">
        <f t="shared" si="61"/>
        <v>12</v>
      </c>
      <c r="C225" s="47"/>
      <c r="D225" s="47"/>
      <c r="E225" s="47">
        <v>78.180952379999994</v>
      </c>
      <c r="F225" s="51">
        <v>52.07</v>
      </c>
      <c r="G225" s="16">
        <f t="shared" si="53"/>
        <v>0.41697851860179896</v>
      </c>
      <c r="H225" s="16">
        <f t="shared" si="54"/>
        <v>51.653021481398198</v>
      </c>
      <c r="I225" s="23">
        <f t="shared" si="59"/>
        <v>63.231582107441433</v>
      </c>
      <c r="J225" s="16">
        <f t="shared" si="50"/>
        <v>53.699364225246875</v>
      </c>
      <c r="K225" s="16">
        <f t="shared" si="55"/>
        <v>9.5322178821945585</v>
      </c>
      <c r="L225" s="16">
        <f t="shared" si="56"/>
        <v>3.9906653265771343E-2</v>
      </c>
      <c r="M225" s="16">
        <f t="shared" si="60"/>
        <v>0.16996670550867221</v>
      </c>
      <c r="N225" s="16">
        <f t="shared" si="57"/>
        <v>8.1121282453776145E-2</v>
      </c>
      <c r="O225" s="16">
        <f t="shared" si="58"/>
        <v>0.49809980105557511</v>
      </c>
      <c r="P225" s="1">
        <f>'App MESURE'!T221</f>
        <v>0</v>
      </c>
      <c r="Q225" s="84">
        <v>10.900933977419353</v>
      </c>
      <c r="R225" s="78">
        <f t="shared" si="51"/>
        <v>0.2481034118116035</v>
      </c>
    </row>
    <row r="226" spans="1:18" s="1" customFormat="1" x14ac:dyDescent="0.2">
      <c r="A226" s="17">
        <v>39814</v>
      </c>
      <c r="B226" s="1">
        <f t="shared" si="61"/>
        <v>1</v>
      </c>
      <c r="C226" s="47"/>
      <c r="D226" s="47"/>
      <c r="E226" s="47">
        <v>89.19761905</v>
      </c>
      <c r="F226" s="51">
        <v>72.650000000000006</v>
      </c>
      <c r="G226" s="16">
        <f t="shared" si="53"/>
        <v>0.8285785186017991</v>
      </c>
      <c r="H226" s="16">
        <f t="shared" si="54"/>
        <v>71.821421481398204</v>
      </c>
      <c r="I226" s="23">
        <f t="shared" si="59"/>
        <v>81.313732710326988</v>
      </c>
      <c r="J226" s="16">
        <f t="shared" si="50"/>
        <v>62.221685376696001</v>
      </c>
      <c r="K226" s="16">
        <f t="shared" si="55"/>
        <v>19.092047333630987</v>
      </c>
      <c r="L226" s="16">
        <f t="shared" si="56"/>
        <v>0.9100468675407275</v>
      </c>
      <c r="M226" s="16">
        <f t="shared" si="60"/>
        <v>0.99889229059562346</v>
      </c>
      <c r="N226" s="16">
        <f t="shared" si="57"/>
        <v>0.47674880444260032</v>
      </c>
      <c r="O226" s="16">
        <f t="shared" si="58"/>
        <v>1.3053273230443994</v>
      </c>
      <c r="P226" s="1">
        <f>'App MESURE'!T222</f>
        <v>1.4842091353565607E-2</v>
      </c>
      <c r="Q226" s="84">
        <v>10.139635670967744</v>
      </c>
      <c r="R226" s="78">
        <f t="shared" si="51"/>
        <v>1.6653521332121448</v>
      </c>
    </row>
    <row r="227" spans="1:18" s="1" customFormat="1" x14ac:dyDescent="0.2">
      <c r="A227" s="17">
        <v>39845</v>
      </c>
      <c r="B227" s="1">
        <f t="shared" si="61"/>
        <v>2</v>
      </c>
      <c r="C227" s="47"/>
      <c r="D227" s="47"/>
      <c r="E227" s="47">
        <v>99.478571430000002</v>
      </c>
      <c r="F227" s="51">
        <v>106.55</v>
      </c>
      <c r="G227" s="16">
        <f t="shared" si="53"/>
        <v>1.506578518601799</v>
      </c>
      <c r="H227" s="16">
        <f t="shared" si="54"/>
        <v>105.0434214813982</v>
      </c>
      <c r="I227" s="23">
        <f t="shared" si="59"/>
        <v>123.22542194748846</v>
      </c>
      <c r="J227" s="16">
        <f t="shared" si="50"/>
        <v>85.004116317840825</v>
      </c>
      <c r="K227" s="16">
        <f t="shared" si="55"/>
        <v>38.221305629647631</v>
      </c>
      <c r="L227" s="16">
        <f t="shared" si="56"/>
        <v>2.6512010374109716</v>
      </c>
      <c r="M227" s="16">
        <f t="shared" si="60"/>
        <v>3.173344523563995</v>
      </c>
      <c r="N227" s="16">
        <f t="shared" si="57"/>
        <v>1.5145659065918877</v>
      </c>
      <c r="O227" s="16">
        <f t="shared" si="58"/>
        <v>3.021144425193687</v>
      </c>
      <c r="P227" s="1">
        <f>'App MESURE'!T223</f>
        <v>1.0332378980751438</v>
      </c>
      <c r="Q227" s="84">
        <v>13.017280624999998</v>
      </c>
      <c r="R227" s="78">
        <f t="shared" si="51"/>
        <v>3.9517723605605073</v>
      </c>
    </row>
    <row r="228" spans="1:18" s="1" customFormat="1" x14ac:dyDescent="0.2">
      <c r="A228" s="17">
        <v>39873</v>
      </c>
      <c r="B228" s="1">
        <f t="shared" si="61"/>
        <v>3</v>
      </c>
      <c r="C228" s="47"/>
      <c r="D228" s="47"/>
      <c r="E228" s="47">
        <v>73.838095240000001</v>
      </c>
      <c r="F228" s="51">
        <v>78.989999999999995</v>
      </c>
      <c r="G228" s="16">
        <f t="shared" si="53"/>
        <v>0.9553785186017989</v>
      </c>
      <c r="H228" s="16">
        <f t="shared" si="54"/>
        <v>78.03462148139819</v>
      </c>
      <c r="I228" s="23">
        <f t="shared" si="59"/>
        <v>113.60472607363485</v>
      </c>
      <c r="J228" s="16">
        <f t="shared" si="50"/>
        <v>88.634410543283565</v>
      </c>
      <c r="K228" s="16">
        <f t="shared" si="55"/>
        <v>24.970315530351286</v>
      </c>
      <c r="L228" s="16">
        <f t="shared" si="56"/>
        <v>1.4450896289459856</v>
      </c>
      <c r="M228" s="16">
        <f t="shared" si="60"/>
        <v>3.1038682459180924</v>
      </c>
      <c r="N228" s="16">
        <f t="shared" si="57"/>
        <v>1.4814064432376799</v>
      </c>
      <c r="O228" s="16">
        <f t="shared" si="58"/>
        <v>2.4367849618394786</v>
      </c>
      <c r="P228" s="1">
        <f>'App MESURE'!T224</f>
        <v>6.8501960093379725E-3</v>
      </c>
      <c r="Q228" s="84">
        <v>15.730270887096774</v>
      </c>
      <c r="R228" s="78">
        <f t="shared" si="51"/>
        <v>5.9045829661899791</v>
      </c>
    </row>
    <row r="229" spans="1:18" s="1" customFormat="1" x14ac:dyDescent="0.2">
      <c r="A229" s="17">
        <v>39904</v>
      </c>
      <c r="B229" s="1">
        <f t="shared" si="61"/>
        <v>4</v>
      </c>
      <c r="C229" s="47"/>
      <c r="D229" s="47"/>
      <c r="E229" s="47">
        <v>7.2952380950000002</v>
      </c>
      <c r="F229" s="51">
        <v>7.47</v>
      </c>
      <c r="G229" s="16">
        <f t="shared" si="53"/>
        <v>0</v>
      </c>
      <c r="H229" s="16">
        <f t="shared" si="54"/>
        <v>7.47</v>
      </c>
      <c r="I229" s="23">
        <f t="shared" si="59"/>
        <v>30.995225901405298</v>
      </c>
      <c r="J229" s="16">
        <f t="shared" si="50"/>
        <v>30.187837941641412</v>
      </c>
      <c r="K229" s="16">
        <f t="shared" si="55"/>
        <v>0.80738795976388644</v>
      </c>
      <c r="L229" s="16">
        <f t="shared" si="56"/>
        <v>0</v>
      </c>
      <c r="M229" s="16">
        <f t="shared" si="60"/>
        <v>1.6224618026804125</v>
      </c>
      <c r="N229" s="16">
        <f t="shared" si="57"/>
        <v>0.77436449551577091</v>
      </c>
      <c r="O229" s="16">
        <f t="shared" si="58"/>
        <v>0.77436449551577091</v>
      </c>
      <c r="P229" s="1">
        <f>'App MESURE'!T225</f>
        <v>0</v>
      </c>
      <c r="Q229" s="84">
        <v>14.836309766666666</v>
      </c>
      <c r="R229" s="78">
        <f t="shared" si="51"/>
        <v>0.59964037191539443</v>
      </c>
    </row>
    <row r="230" spans="1:18" s="1" customFormat="1" x14ac:dyDescent="0.2">
      <c r="A230" s="17">
        <v>39934</v>
      </c>
      <c r="B230" s="1">
        <f t="shared" si="61"/>
        <v>5</v>
      </c>
      <c r="C230" s="47"/>
      <c r="D230" s="47"/>
      <c r="E230" s="47">
        <v>8.5190476190000002</v>
      </c>
      <c r="F230" s="51">
        <v>12.99</v>
      </c>
      <c r="G230" s="16">
        <f t="shared" si="53"/>
        <v>0</v>
      </c>
      <c r="H230" s="16">
        <f t="shared" si="54"/>
        <v>12.99</v>
      </c>
      <c r="I230" s="23">
        <f t="shared" si="59"/>
        <v>13.797387959763887</v>
      </c>
      <c r="J230" s="16">
        <f t="shared" si="50"/>
        <v>13.759635144208534</v>
      </c>
      <c r="K230" s="16">
        <f t="shared" si="55"/>
        <v>3.775281555535237E-2</v>
      </c>
      <c r="L230" s="16">
        <f t="shared" si="56"/>
        <v>0</v>
      </c>
      <c r="M230" s="16">
        <f t="shared" si="60"/>
        <v>0.8480973071646416</v>
      </c>
      <c r="N230" s="16">
        <f t="shared" si="57"/>
        <v>0.40477775336581739</v>
      </c>
      <c r="O230" s="16">
        <f t="shared" si="58"/>
        <v>0.40477775336581739</v>
      </c>
      <c r="P230" s="1">
        <f>'App MESURE'!T226</f>
        <v>0</v>
      </c>
      <c r="Q230" s="84">
        <v>19.597837419354835</v>
      </c>
      <c r="R230" s="78">
        <f t="shared" si="51"/>
        <v>0.16384502961987849</v>
      </c>
    </row>
    <row r="231" spans="1:18" s="1" customFormat="1" x14ac:dyDescent="0.2">
      <c r="A231" s="17">
        <v>39965</v>
      </c>
      <c r="B231" s="1">
        <f t="shared" si="61"/>
        <v>6</v>
      </c>
      <c r="C231" s="47"/>
      <c r="D231" s="47"/>
      <c r="E231" s="47">
        <v>5.5785714290000001</v>
      </c>
      <c r="F231" s="51">
        <v>13.41</v>
      </c>
      <c r="G231" s="16">
        <f t="shared" si="53"/>
        <v>0</v>
      </c>
      <c r="H231" s="16">
        <f t="shared" si="54"/>
        <v>13.41</v>
      </c>
      <c r="I231" s="23">
        <f t="shared" si="59"/>
        <v>13.447752815555353</v>
      </c>
      <c r="J231" s="16">
        <f t="shared" si="50"/>
        <v>13.427848498427998</v>
      </c>
      <c r="K231" s="16">
        <f t="shared" si="55"/>
        <v>1.9904317127354076E-2</v>
      </c>
      <c r="L231" s="16">
        <f t="shared" si="56"/>
        <v>0</v>
      </c>
      <c r="M231" s="16">
        <f t="shared" si="60"/>
        <v>0.44331955379882421</v>
      </c>
      <c r="N231" s="16">
        <f t="shared" si="57"/>
        <v>0.2115864435529787</v>
      </c>
      <c r="O231" s="16">
        <f t="shared" si="58"/>
        <v>0.2115864435529787</v>
      </c>
      <c r="P231" s="1">
        <f>'App MESURE'!T227</f>
        <v>0</v>
      </c>
      <c r="Q231" s="84">
        <v>23.598358066666666</v>
      </c>
      <c r="R231" s="78">
        <f t="shared" si="51"/>
        <v>4.4768823095397842E-2</v>
      </c>
    </row>
    <row r="232" spans="1:18" s="1" customFormat="1" x14ac:dyDescent="0.2">
      <c r="A232" s="17">
        <v>39995</v>
      </c>
      <c r="B232" s="1">
        <f t="shared" si="61"/>
        <v>7</v>
      </c>
      <c r="C232" s="47"/>
      <c r="D232" s="47"/>
      <c r="E232" s="47">
        <v>1.94047619</v>
      </c>
      <c r="F232" s="51">
        <v>4.07</v>
      </c>
      <c r="G232" s="16">
        <f t="shared" si="53"/>
        <v>0</v>
      </c>
      <c r="H232" s="16">
        <f t="shared" si="54"/>
        <v>4.07</v>
      </c>
      <c r="I232" s="23">
        <f t="shared" si="59"/>
        <v>4.0899043171273544</v>
      </c>
      <c r="J232" s="16">
        <f t="shared" si="50"/>
        <v>4.0895080994733091</v>
      </c>
      <c r="K232" s="16">
        <f t="shared" si="55"/>
        <v>3.9621765404529441E-4</v>
      </c>
      <c r="L232" s="16">
        <f t="shared" si="56"/>
        <v>0</v>
      </c>
      <c r="M232" s="16">
        <f t="shared" si="60"/>
        <v>0.2317331102458455</v>
      </c>
      <c r="N232" s="16">
        <f t="shared" si="57"/>
        <v>0.11060099702400905</v>
      </c>
      <c r="O232" s="16">
        <f t="shared" si="58"/>
        <v>0.11060099702400905</v>
      </c>
      <c r="P232" s="1">
        <f>'App MESURE'!T228</f>
        <v>0</v>
      </c>
      <c r="Q232" s="84">
        <v>26.096202129032264</v>
      </c>
      <c r="R232" s="78">
        <f t="shared" si="51"/>
        <v>1.2232580542704858E-2</v>
      </c>
    </row>
    <row r="233" spans="1:18" s="1" customFormat="1" ht="13.5" thickBot="1" x14ac:dyDescent="0.25">
      <c r="A233" s="17">
        <v>40026</v>
      </c>
      <c r="B233" s="4">
        <f t="shared" si="61"/>
        <v>8</v>
      </c>
      <c r="C233" s="48"/>
      <c r="D233" s="48"/>
      <c r="E233" s="48">
        <v>1.0642857139999999</v>
      </c>
      <c r="F233" s="58">
        <v>0.96</v>
      </c>
      <c r="G233" s="25">
        <f t="shared" si="53"/>
        <v>0</v>
      </c>
      <c r="H233" s="25">
        <f t="shared" si="54"/>
        <v>0.96</v>
      </c>
      <c r="I233" s="24">
        <f t="shared" si="59"/>
        <v>0.96039621765404526</v>
      </c>
      <c r="J233" s="25">
        <f t="shared" si="50"/>
        <v>0.96039012110720545</v>
      </c>
      <c r="K233" s="25">
        <f t="shared" si="55"/>
        <v>6.0965468398066491E-6</v>
      </c>
      <c r="L233" s="25">
        <f t="shared" si="56"/>
        <v>0</v>
      </c>
      <c r="M233" s="25">
        <f t="shared" si="60"/>
        <v>0.12113211322183645</v>
      </c>
      <c r="N233" s="25">
        <f t="shared" si="57"/>
        <v>5.7813630860721804E-2</v>
      </c>
      <c r="O233" s="25">
        <f t="shared" si="58"/>
        <v>5.7813630860721804E-2</v>
      </c>
      <c r="P233" s="4">
        <f>'App MESURE'!T229</f>
        <v>0</v>
      </c>
      <c r="Q233" s="85">
        <v>24.853523483870966</v>
      </c>
      <c r="R233" s="79">
        <f t="shared" si="51"/>
        <v>3.3424159132998048E-3</v>
      </c>
    </row>
    <row r="234" spans="1:18" s="1" customFormat="1" x14ac:dyDescent="0.2">
      <c r="A234" s="17">
        <v>40057</v>
      </c>
      <c r="B234" s="1">
        <f t="shared" si="61"/>
        <v>9</v>
      </c>
      <c r="C234" s="47"/>
      <c r="D234" s="47"/>
      <c r="E234" s="47">
        <v>87.204761899999994</v>
      </c>
      <c r="F234" s="51">
        <v>48.7</v>
      </c>
      <c r="G234" s="16">
        <f t="shared" si="53"/>
        <v>0.349578518601799</v>
      </c>
      <c r="H234" s="16">
        <f t="shared" si="54"/>
        <v>48.3504214813982</v>
      </c>
      <c r="I234" s="23">
        <f t="shared" si="59"/>
        <v>48.350427577945041</v>
      </c>
      <c r="J234" s="16">
        <f t="shared" si="50"/>
        <v>47.109628415889055</v>
      </c>
      <c r="K234" s="16">
        <f t="shared" si="55"/>
        <v>1.2407991620559855</v>
      </c>
      <c r="L234" s="16">
        <f t="shared" si="56"/>
        <v>0</v>
      </c>
      <c r="M234" s="16">
        <f t="shared" si="60"/>
        <v>6.3318482361114647E-2</v>
      </c>
      <c r="N234" s="16">
        <f t="shared" si="57"/>
        <v>3.0220486281640289E-2</v>
      </c>
      <c r="O234" s="16">
        <f t="shared" si="58"/>
        <v>0.37979900488343932</v>
      </c>
      <c r="P234" s="1">
        <f>'App MESURE'!T230</f>
        <v>0.19104435537153674</v>
      </c>
      <c r="Q234" s="84">
        <v>21.254254066666665</v>
      </c>
      <c r="R234" s="78">
        <f t="shared" si="51"/>
        <v>3.5628317712361184E-2</v>
      </c>
    </row>
    <row r="235" spans="1:18" s="1" customFormat="1" x14ac:dyDescent="0.2">
      <c r="A235" s="17">
        <v>40087</v>
      </c>
      <c r="B235" s="1">
        <f t="shared" si="61"/>
        <v>10</v>
      </c>
      <c r="C235" s="47"/>
      <c r="D235" s="47"/>
      <c r="E235" s="47">
        <v>12.72142857</v>
      </c>
      <c r="F235" s="51">
        <v>8</v>
      </c>
      <c r="G235" s="16">
        <f t="shared" si="53"/>
        <v>0</v>
      </c>
      <c r="H235" s="16">
        <f t="shared" si="54"/>
        <v>8</v>
      </c>
      <c r="I235" s="23">
        <f t="shared" si="59"/>
        <v>9.2407991620559855</v>
      </c>
      <c r="J235" s="16">
        <f t="shared" si="50"/>
        <v>9.2321564383736359</v>
      </c>
      <c r="K235" s="16">
        <f t="shared" si="55"/>
        <v>8.6427236823496401E-3</v>
      </c>
      <c r="L235" s="16">
        <f t="shared" si="56"/>
        <v>0</v>
      </c>
      <c r="M235" s="16">
        <f t="shared" si="60"/>
        <v>3.3097996079474362E-2</v>
      </c>
      <c r="N235" s="16">
        <f t="shared" si="57"/>
        <v>1.5796928466557943E-2</v>
      </c>
      <c r="O235" s="16">
        <f t="shared" si="58"/>
        <v>1.5796928466557943E-2</v>
      </c>
      <c r="P235" s="1">
        <f>'App MESURE'!T231</f>
        <v>0</v>
      </c>
      <c r="Q235" s="84">
        <v>21.536599419354843</v>
      </c>
      <c r="R235" s="78">
        <f t="shared" si="51"/>
        <v>2.4954294897754867E-4</v>
      </c>
    </row>
    <row r="236" spans="1:18" s="1" customFormat="1" x14ac:dyDescent="0.2">
      <c r="A236" s="17">
        <v>40118</v>
      </c>
      <c r="B236" s="1">
        <f t="shared" si="61"/>
        <v>11</v>
      </c>
      <c r="C236" s="47"/>
      <c r="D236" s="47"/>
      <c r="E236" s="47">
        <v>26.15</v>
      </c>
      <c r="F236" s="51">
        <v>15.55</v>
      </c>
      <c r="G236" s="16">
        <f t="shared" si="53"/>
        <v>0</v>
      </c>
      <c r="H236" s="16">
        <f t="shared" si="54"/>
        <v>15.55</v>
      </c>
      <c r="I236" s="23">
        <f t="shared" si="59"/>
        <v>15.55864272368235</v>
      </c>
      <c r="J236" s="16">
        <f t="shared" si="50"/>
        <v>15.481238848545326</v>
      </c>
      <c r="K236" s="16">
        <f t="shared" si="55"/>
        <v>7.7403875137024514E-2</v>
      </c>
      <c r="L236" s="16">
        <f t="shared" si="56"/>
        <v>0</v>
      </c>
      <c r="M236" s="16">
        <f t="shared" si="60"/>
        <v>1.7301067612916419E-2</v>
      </c>
      <c r="N236" s="16">
        <f t="shared" si="57"/>
        <v>8.2574101108741048E-3</v>
      </c>
      <c r="O236" s="16">
        <f t="shared" si="58"/>
        <v>8.2574101108741048E-3</v>
      </c>
      <c r="P236" s="1">
        <f>'App MESURE'!T232</f>
        <v>0</v>
      </c>
      <c r="Q236" s="84">
        <v>17.044793666666664</v>
      </c>
      <c r="R236" s="78">
        <f t="shared" si="51"/>
        <v>6.8184821739165899E-5</v>
      </c>
    </row>
    <row r="237" spans="1:18" s="1" customFormat="1" x14ac:dyDescent="0.2">
      <c r="A237" s="17">
        <v>40148</v>
      </c>
      <c r="B237" s="1">
        <f t="shared" si="61"/>
        <v>12</v>
      </c>
      <c r="C237" s="47"/>
      <c r="D237" s="47"/>
      <c r="E237" s="47">
        <v>161.67619049999999</v>
      </c>
      <c r="F237" s="51">
        <v>138.68</v>
      </c>
      <c r="G237" s="16">
        <f t="shared" si="53"/>
        <v>2.1491785186017989</v>
      </c>
      <c r="H237" s="16">
        <f t="shared" si="54"/>
        <v>136.53082148139822</v>
      </c>
      <c r="I237" s="23">
        <f t="shared" si="59"/>
        <v>136.60822535653526</v>
      </c>
      <c r="J237" s="16">
        <f t="shared" si="50"/>
        <v>93.967677773060075</v>
      </c>
      <c r="K237" s="16">
        <f t="shared" si="55"/>
        <v>42.640547583475183</v>
      </c>
      <c r="L237" s="16">
        <f t="shared" si="56"/>
        <v>3.0534425376564172</v>
      </c>
      <c r="M237" s="16">
        <f t="shared" si="60"/>
        <v>3.0624861951584594</v>
      </c>
      <c r="N237" s="16">
        <f t="shared" si="57"/>
        <v>1.4616557219529316</v>
      </c>
      <c r="O237" s="16">
        <f t="shared" si="58"/>
        <v>3.6108342405547305</v>
      </c>
      <c r="P237" s="1">
        <f>'App MESURE'!T233</f>
        <v>1.2764198564066425</v>
      </c>
      <c r="Q237" s="84">
        <v>14.434023951612904</v>
      </c>
      <c r="R237" s="78">
        <f t="shared" si="51"/>
        <v>5.4494905169174981</v>
      </c>
    </row>
    <row r="238" spans="1:18" s="1" customFormat="1" x14ac:dyDescent="0.2">
      <c r="A238" s="17">
        <v>40179</v>
      </c>
      <c r="B238" s="1">
        <f t="shared" si="61"/>
        <v>1</v>
      </c>
      <c r="C238" s="47"/>
      <c r="D238" s="47"/>
      <c r="E238" s="47">
        <v>111.29523810000001</v>
      </c>
      <c r="F238" s="51">
        <v>82.44</v>
      </c>
      <c r="G238" s="16">
        <f t="shared" si="53"/>
        <v>1.0243785186017988</v>
      </c>
      <c r="H238" s="16">
        <f t="shared" si="54"/>
        <v>81.415621481398205</v>
      </c>
      <c r="I238" s="23">
        <f t="shared" si="59"/>
        <v>121.00272652721696</v>
      </c>
      <c r="J238" s="16">
        <f t="shared" si="50"/>
        <v>81.660160140425418</v>
      </c>
      <c r="K238" s="16">
        <f t="shared" si="55"/>
        <v>39.342566386791546</v>
      </c>
      <c r="L238" s="16">
        <f t="shared" si="56"/>
        <v>2.7532587237364017</v>
      </c>
      <c r="M238" s="16">
        <f t="shared" si="60"/>
        <v>4.3540891969419295</v>
      </c>
      <c r="N238" s="16">
        <f t="shared" si="57"/>
        <v>2.0781087596949379</v>
      </c>
      <c r="O238" s="16">
        <f t="shared" si="58"/>
        <v>3.1024872782967368</v>
      </c>
      <c r="P238" s="1">
        <f>'App MESURE'!T234</f>
        <v>3.0274060696824217</v>
      </c>
      <c r="Q238" s="84">
        <v>12.149339290322581</v>
      </c>
      <c r="R238" s="78">
        <f t="shared" si="51"/>
        <v>5.6371878869863057E-3</v>
      </c>
    </row>
    <row r="239" spans="1:18" s="1" customFormat="1" x14ac:dyDescent="0.2">
      <c r="A239" s="17">
        <v>40210</v>
      </c>
      <c r="B239" s="1">
        <f t="shared" si="61"/>
        <v>2</v>
      </c>
      <c r="C239" s="47"/>
      <c r="D239" s="47"/>
      <c r="E239" s="47">
        <v>154.3428571</v>
      </c>
      <c r="F239" s="51">
        <v>142.16</v>
      </c>
      <c r="G239" s="16">
        <f t="shared" si="53"/>
        <v>2.2187785186017988</v>
      </c>
      <c r="H239" s="16">
        <f t="shared" si="54"/>
        <v>139.9412214813982</v>
      </c>
      <c r="I239" s="23">
        <f t="shared" si="59"/>
        <v>176.53052914445334</v>
      </c>
      <c r="J239" s="16">
        <f t="shared" si="50"/>
        <v>104.03281226202469</v>
      </c>
      <c r="K239" s="16">
        <f t="shared" si="55"/>
        <v>72.497716882428648</v>
      </c>
      <c r="L239" s="16">
        <f t="shared" si="56"/>
        <v>5.7710562590530214</v>
      </c>
      <c r="M239" s="16">
        <f t="shared" si="60"/>
        <v>8.0470366963000117</v>
      </c>
      <c r="N239" s="16">
        <f t="shared" si="57"/>
        <v>3.8406694699577368</v>
      </c>
      <c r="O239" s="16">
        <f t="shared" si="58"/>
        <v>6.0594479885595351</v>
      </c>
      <c r="P239" s="1">
        <f>'App MESURE'!T235</f>
        <v>6.3284394132933981</v>
      </c>
      <c r="Q239" s="84">
        <v>14.356814732142857</v>
      </c>
      <c r="R239" s="78">
        <f t="shared" si="51"/>
        <v>7.2356386580353454E-2</v>
      </c>
    </row>
    <row r="240" spans="1:18" s="1" customFormat="1" x14ac:dyDescent="0.2">
      <c r="A240" s="17">
        <v>40238</v>
      </c>
      <c r="B240" s="1">
        <f t="shared" si="61"/>
        <v>3</v>
      </c>
      <c r="C240" s="47"/>
      <c r="D240" s="47"/>
      <c r="E240" s="47">
        <v>80.626190480000005</v>
      </c>
      <c r="F240" s="51">
        <v>67.260000000000005</v>
      </c>
      <c r="G240" s="16">
        <f t="shared" si="53"/>
        <v>0.72077851860179909</v>
      </c>
      <c r="H240" s="16">
        <f t="shared" si="54"/>
        <v>66.539221481398201</v>
      </c>
      <c r="I240" s="23">
        <f t="shared" si="59"/>
        <v>133.26588210477382</v>
      </c>
      <c r="J240" s="16">
        <f t="shared" si="50"/>
        <v>94.984563845414996</v>
      </c>
      <c r="K240" s="16">
        <f t="shared" si="55"/>
        <v>38.281318259358827</v>
      </c>
      <c r="L240" s="16">
        <f t="shared" si="56"/>
        <v>2.6566634154524813</v>
      </c>
      <c r="M240" s="16">
        <f t="shared" si="60"/>
        <v>6.8630306417947562</v>
      </c>
      <c r="N240" s="16">
        <f t="shared" si="57"/>
        <v>3.2755700330588953</v>
      </c>
      <c r="O240" s="16">
        <f t="shared" si="58"/>
        <v>3.9963485516606942</v>
      </c>
      <c r="P240" s="1">
        <f>'App MESURE'!T236</f>
        <v>8.9181940712681165</v>
      </c>
      <c r="Q240" s="84">
        <v>15.081180661290324</v>
      </c>
      <c r="R240" s="78">
        <f t="shared" si="51"/>
        <v>24.224563318879657</v>
      </c>
    </row>
    <row r="241" spans="1:18" s="1" customFormat="1" x14ac:dyDescent="0.2">
      <c r="A241" s="17">
        <v>40269</v>
      </c>
      <c r="B241" s="1">
        <f t="shared" si="61"/>
        <v>4</v>
      </c>
      <c r="C241" s="47"/>
      <c r="D241" s="47"/>
      <c r="E241" s="47">
        <v>21.69761905</v>
      </c>
      <c r="F241" s="51">
        <v>19.21</v>
      </c>
      <c r="G241" s="16">
        <f t="shared" si="53"/>
        <v>0</v>
      </c>
      <c r="H241" s="16">
        <f t="shared" si="54"/>
        <v>19.21</v>
      </c>
      <c r="I241" s="23">
        <f t="shared" si="59"/>
        <v>54.83465484390635</v>
      </c>
      <c r="J241" s="16">
        <f t="shared" si="50"/>
        <v>52.026892802325122</v>
      </c>
      <c r="K241" s="16">
        <f t="shared" si="55"/>
        <v>2.8077620415812277</v>
      </c>
      <c r="L241" s="16">
        <f t="shared" si="56"/>
        <v>0</v>
      </c>
      <c r="M241" s="16">
        <f t="shared" si="60"/>
        <v>3.5874606087358609</v>
      </c>
      <c r="N241" s="16">
        <f t="shared" si="57"/>
        <v>1.7122141919624887</v>
      </c>
      <c r="O241" s="16">
        <f t="shared" si="58"/>
        <v>1.7122141919624887</v>
      </c>
      <c r="P241" s="1">
        <f>'App MESURE'!T237</f>
        <v>4.0872836189049906</v>
      </c>
      <c r="Q241" s="84">
        <v>17.869231166666669</v>
      </c>
      <c r="R241" s="78">
        <f t="shared" si="51"/>
        <v>5.6409547827969835</v>
      </c>
    </row>
    <row r="242" spans="1:18" s="1" customFormat="1" x14ac:dyDescent="0.2">
      <c r="A242" s="17">
        <v>40299</v>
      </c>
      <c r="B242" s="1">
        <f t="shared" si="61"/>
        <v>5</v>
      </c>
      <c r="C242" s="47"/>
      <c r="D242" s="47"/>
      <c r="E242" s="47">
        <v>14.804761900000001</v>
      </c>
      <c r="F242" s="51">
        <v>14.82</v>
      </c>
      <c r="G242" s="16">
        <f t="shared" si="53"/>
        <v>0</v>
      </c>
      <c r="H242" s="16">
        <f t="shared" si="54"/>
        <v>14.82</v>
      </c>
      <c r="I242" s="23">
        <f t="shared" si="59"/>
        <v>17.627762041581228</v>
      </c>
      <c r="J242" s="16">
        <f t="shared" si="50"/>
        <v>17.535267461317662</v>
      </c>
      <c r="K242" s="16">
        <f t="shared" si="55"/>
        <v>9.2494580263565496E-2</v>
      </c>
      <c r="L242" s="16">
        <f t="shared" si="56"/>
        <v>0</v>
      </c>
      <c r="M242" s="16">
        <f t="shared" si="60"/>
        <v>1.8752464167733722</v>
      </c>
      <c r="N242" s="16">
        <f t="shared" si="57"/>
        <v>0.89501290143993872</v>
      </c>
      <c r="O242" s="16">
        <f t="shared" si="58"/>
        <v>0.89501290143993872</v>
      </c>
      <c r="P242" s="1">
        <f>'App MESURE'!T238</f>
        <v>2.8725155265823901</v>
      </c>
      <c r="Q242" s="84">
        <v>18.433295451612906</v>
      </c>
      <c r="R242" s="78">
        <f t="shared" si="51"/>
        <v>3.9105166324452867</v>
      </c>
    </row>
    <row r="243" spans="1:18" s="1" customFormat="1" x14ac:dyDescent="0.2">
      <c r="A243" s="17">
        <v>40330</v>
      </c>
      <c r="B243" s="1">
        <f t="shared" si="61"/>
        <v>6</v>
      </c>
      <c r="C243" s="47"/>
      <c r="D243" s="47"/>
      <c r="E243" s="47">
        <v>6.8047619050000003</v>
      </c>
      <c r="F243" s="51">
        <v>6.7</v>
      </c>
      <c r="G243" s="16">
        <f t="shared" si="53"/>
        <v>0</v>
      </c>
      <c r="H243" s="16">
        <f t="shared" si="54"/>
        <v>6.7</v>
      </c>
      <c r="I243" s="23">
        <f t="shared" si="59"/>
        <v>6.7924945802635657</v>
      </c>
      <c r="J243" s="16">
        <f t="shared" si="50"/>
        <v>6.7884767357596134</v>
      </c>
      <c r="K243" s="16">
        <f t="shared" si="55"/>
        <v>4.0178445039522614E-3</v>
      </c>
      <c r="L243" s="16">
        <f t="shared" si="56"/>
        <v>0</v>
      </c>
      <c r="M243" s="16">
        <f t="shared" si="60"/>
        <v>0.9802335153334335</v>
      </c>
      <c r="N243" s="16">
        <f t="shared" si="57"/>
        <v>0.46784339103380529</v>
      </c>
      <c r="O243" s="16">
        <f t="shared" si="58"/>
        <v>0.46784339103380529</v>
      </c>
      <c r="P243" s="1">
        <f>'App MESURE'!T239</f>
        <v>0</v>
      </c>
      <c r="Q243" s="84">
        <v>20.427672366666666</v>
      </c>
      <c r="R243" s="78">
        <f t="shared" si="51"/>
        <v>0.21887743853401004</v>
      </c>
    </row>
    <row r="244" spans="1:18" s="1" customFormat="1" x14ac:dyDescent="0.2">
      <c r="A244" s="17">
        <v>40360</v>
      </c>
      <c r="B244" s="1">
        <f t="shared" si="61"/>
        <v>7</v>
      </c>
      <c r="C244" s="47"/>
      <c r="D244" s="47"/>
      <c r="E244" s="47">
        <v>7.19047619</v>
      </c>
      <c r="F244" s="51">
        <v>9.02</v>
      </c>
      <c r="G244" s="16">
        <f t="shared" si="53"/>
        <v>0</v>
      </c>
      <c r="H244" s="16">
        <f t="shared" si="54"/>
        <v>9.02</v>
      </c>
      <c r="I244" s="23">
        <f t="shared" si="59"/>
        <v>9.0240178445039518</v>
      </c>
      <c r="J244" s="16">
        <f t="shared" si="50"/>
        <v>9.0192587841368503</v>
      </c>
      <c r="K244" s="16">
        <f t="shared" si="55"/>
        <v>4.7590603671014975E-3</v>
      </c>
      <c r="L244" s="16">
        <f t="shared" si="56"/>
        <v>0</v>
      </c>
      <c r="M244" s="16">
        <f t="shared" si="60"/>
        <v>0.51239012429962827</v>
      </c>
      <c r="N244" s="16">
        <f t="shared" si="57"/>
        <v>0.24455227201962093</v>
      </c>
      <c r="O244" s="16">
        <f t="shared" si="58"/>
        <v>0.24455227201962093</v>
      </c>
      <c r="P244" s="1">
        <f>'App MESURE'!T240</f>
        <v>0</v>
      </c>
      <c r="Q244" s="84">
        <v>25.285004709677409</v>
      </c>
      <c r="R244" s="78">
        <f t="shared" si="51"/>
        <v>5.9805813749958671E-2</v>
      </c>
    </row>
    <row r="245" spans="1:18" s="1" customFormat="1" ht="13.5" thickBot="1" x14ac:dyDescent="0.25">
      <c r="A245" s="17">
        <v>40391</v>
      </c>
      <c r="B245" s="4">
        <f t="shared" si="61"/>
        <v>8</v>
      </c>
      <c r="C245" s="48"/>
      <c r="D245" s="48"/>
      <c r="E245" s="48">
        <v>6.6833333330000002</v>
      </c>
      <c r="F245" s="58">
        <v>9.74</v>
      </c>
      <c r="G245" s="25">
        <f t="shared" si="53"/>
        <v>0</v>
      </c>
      <c r="H245" s="25">
        <f t="shared" si="54"/>
        <v>9.74</v>
      </c>
      <c r="I245" s="24">
        <f t="shared" si="59"/>
        <v>9.7447590603671017</v>
      </c>
      <c r="J245" s="25">
        <f t="shared" si="50"/>
        <v>9.7404579333748273</v>
      </c>
      <c r="K245" s="25">
        <f t="shared" si="55"/>
        <v>4.3011269922743622E-3</v>
      </c>
      <c r="L245" s="25">
        <f t="shared" si="56"/>
        <v>0</v>
      </c>
      <c r="M245" s="25">
        <f t="shared" si="60"/>
        <v>0.26783785228000734</v>
      </c>
      <c r="N245" s="25">
        <f t="shared" si="57"/>
        <v>0.1278329776505002</v>
      </c>
      <c r="O245" s="25">
        <f t="shared" si="58"/>
        <v>0.1278329776505002</v>
      </c>
      <c r="P245" s="4">
        <f>'App MESURE'!T241</f>
        <v>0</v>
      </c>
      <c r="Q245" s="85">
        <v>27.694931548387096</v>
      </c>
      <c r="R245" s="79">
        <f t="shared" si="51"/>
        <v>1.6341270174993282E-2</v>
      </c>
    </row>
    <row r="246" spans="1:18" s="1" customFormat="1" x14ac:dyDescent="0.2">
      <c r="A246" s="17">
        <v>40422</v>
      </c>
      <c r="B246" s="1">
        <f t="shared" si="61"/>
        <v>9</v>
      </c>
      <c r="C246" s="47"/>
      <c r="D246" s="47"/>
      <c r="E246" s="47">
        <v>6.2809523809999996</v>
      </c>
      <c r="F246" s="51">
        <v>5.84</v>
      </c>
      <c r="G246" s="16">
        <f t="shared" si="53"/>
        <v>0</v>
      </c>
      <c r="H246" s="16">
        <f t="shared" si="54"/>
        <v>5.84</v>
      </c>
      <c r="I246" s="23">
        <f t="shared" si="59"/>
        <v>5.8443011269922742</v>
      </c>
      <c r="J246" s="16">
        <f t="shared" si="50"/>
        <v>5.8426435365926874</v>
      </c>
      <c r="K246" s="16">
        <f t="shared" si="55"/>
        <v>1.6575903995867947E-3</v>
      </c>
      <c r="L246" s="16">
        <f t="shared" si="56"/>
        <v>0</v>
      </c>
      <c r="M246" s="16">
        <f t="shared" si="60"/>
        <v>0.14000487462950714</v>
      </c>
      <c r="N246" s="16">
        <f t="shared" si="57"/>
        <v>6.6821175039756708E-2</v>
      </c>
      <c r="O246" s="16">
        <f t="shared" si="58"/>
        <v>6.6821175039756708E-2</v>
      </c>
      <c r="P246" s="1">
        <f>'App MESURE'!T242</f>
        <v>0</v>
      </c>
      <c r="Q246" s="84">
        <v>23.508101433333334</v>
      </c>
      <c r="R246" s="78">
        <f t="shared" si="51"/>
        <v>4.4650694336938052E-3</v>
      </c>
    </row>
    <row r="247" spans="1:18" s="1" customFormat="1" x14ac:dyDescent="0.2">
      <c r="A247" s="17">
        <v>40452</v>
      </c>
      <c r="B247" s="1">
        <f t="shared" si="61"/>
        <v>10</v>
      </c>
      <c r="C247" s="47"/>
      <c r="D247" s="47"/>
      <c r="E247" s="47">
        <v>57.857142860000003</v>
      </c>
      <c r="F247" s="51">
        <v>45.37</v>
      </c>
      <c r="G247" s="16">
        <f t="shared" si="53"/>
        <v>0.2829785186017989</v>
      </c>
      <c r="H247" s="16">
        <f t="shared" si="54"/>
        <v>45.087021481398196</v>
      </c>
      <c r="I247" s="23">
        <f t="shared" si="59"/>
        <v>45.088679071797785</v>
      </c>
      <c r="J247" s="16">
        <f t="shared" si="50"/>
        <v>43.678481640937875</v>
      </c>
      <c r="K247" s="16">
        <f t="shared" si="55"/>
        <v>1.4101974308599097</v>
      </c>
      <c r="L247" s="16">
        <f t="shared" si="56"/>
        <v>0</v>
      </c>
      <c r="M247" s="16">
        <f t="shared" si="60"/>
        <v>7.3183699589750434E-2</v>
      </c>
      <c r="N247" s="16">
        <f t="shared" si="57"/>
        <v>3.4928932390994274E-2</v>
      </c>
      <c r="O247" s="16">
        <f t="shared" si="58"/>
        <v>0.31790745099279316</v>
      </c>
      <c r="P247" s="1">
        <f>'App MESURE'!T243</f>
        <v>0</v>
      </c>
      <c r="Q247" s="84">
        <v>18.809495419354842</v>
      </c>
      <c r="R247" s="78">
        <f t="shared" si="51"/>
        <v>0.10106514739673518</v>
      </c>
    </row>
    <row r="248" spans="1:18" s="1" customFormat="1" x14ac:dyDescent="0.2">
      <c r="A248" s="17">
        <v>40483</v>
      </c>
      <c r="B248" s="1">
        <f t="shared" si="61"/>
        <v>11</v>
      </c>
      <c r="C248" s="47"/>
      <c r="D248" s="47"/>
      <c r="E248" s="47">
        <v>125.6214286</v>
      </c>
      <c r="F248" s="51">
        <v>103.68</v>
      </c>
      <c r="G248" s="16">
        <f t="shared" si="53"/>
        <v>1.4491785186017989</v>
      </c>
      <c r="H248" s="16">
        <f t="shared" si="54"/>
        <v>102.23082148139821</v>
      </c>
      <c r="I248" s="23">
        <f t="shared" si="59"/>
        <v>103.64101891225812</v>
      </c>
      <c r="J248" s="16">
        <f t="shared" si="50"/>
        <v>81.514920084689919</v>
      </c>
      <c r="K248" s="16">
        <f t="shared" si="55"/>
        <v>22.1260988275682</v>
      </c>
      <c r="L248" s="16">
        <f t="shared" si="56"/>
        <v>1.1862076746416421</v>
      </c>
      <c r="M248" s="16">
        <f t="shared" si="60"/>
        <v>1.2244624418403982</v>
      </c>
      <c r="N248" s="16">
        <f t="shared" si="57"/>
        <v>0.58440835986849948</v>
      </c>
      <c r="O248" s="16">
        <f t="shared" si="58"/>
        <v>2.0335868784702984</v>
      </c>
      <c r="P248" s="1">
        <f>'App MESURE'!T244</f>
        <v>0.80832312910188064</v>
      </c>
      <c r="Q248" s="84">
        <v>14.713011700000003</v>
      </c>
      <c r="R248" s="78">
        <f t="shared" si="51"/>
        <v>1.5012712555163528</v>
      </c>
    </row>
    <row r="249" spans="1:18" s="1" customFormat="1" x14ac:dyDescent="0.2">
      <c r="A249" s="17">
        <v>40513</v>
      </c>
      <c r="B249" s="1">
        <f t="shared" si="61"/>
        <v>12</v>
      </c>
      <c r="C249" s="47"/>
      <c r="D249" s="47"/>
      <c r="E249" s="47">
        <v>55.97619048</v>
      </c>
      <c r="F249" s="51">
        <v>56.4</v>
      </c>
      <c r="G249" s="16">
        <f t="shared" si="53"/>
        <v>0.50357851860179892</v>
      </c>
      <c r="H249" s="16">
        <f t="shared" si="54"/>
        <v>55.8964214813982</v>
      </c>
      <c r="I249" s="23">
        <f t="shared" si="59"/>
        <v>76.836312634324756</v>
      </c>
      <c r="J249" s="16">
        <f t="shared" si="50"/>
        <v>66.861402735988293</v>
      </c>
      <c r="K249" s="16">
        <f t="shared" si="55"/>
        <v>9.9749098983364632</v>
      </c>
      <c r="L249" s="16">
        <f t="shared" si="56"/>
        <v>8.0200690700262381E-2</v>
      </c>
      <c r="M249" s="16">
        <f t="shared" si="60"/>
        <v>0.72025477267216109</v>
      </c>
      <c r="N249" s="16">
        <f t="shared" si="57"/>
        <v>0.34376138948952878</v>
      </c>
      <c r="O249" s="16">
        <f t="shared" si="58"/>
        <v>0.84733990809132775</v>
      </c>
      <c r="P249" s="1">
        <f>'App MESURE'!T245</f>
        <v>3.2028472008104654</v>
      </c>
      <c r="Q249" s="84">
        <v>15.110586838709676</v>
      </c>
      <c r="R249" s="78">
        <f t="shared" si="51"/>
        <v>5.5484146060530408</v>
      </c>
    </row>
    <row r="250" spans="1:18" s="1" customFormat="1" x14ac:dyDescent="0.2">
      <c r="A250" s="17">
        <v>40544</v>
      </c>
      <c r="B250" s="1">
        <f t="shared" si="61"/>
        <v>1</v>
      </c>
      <c r="C250" s="47"/>
      <c r="D250" s="47"/>
      <c r="E250" s="47">
        <v>48.826190480000001</v>
      </c>
      <c r="F250" s="51">
        <v>40.58</v>
      </c>
      <c r="G250" s="16">
        <f t="shared" si="53"/>
        <v>0.1871785186017989</v>
      </c>
      <c r="H250" s="16">
        <f t="shared" si="54"/>
        <v>40.392821481398201</v>
      </c>
      <c r="I250" s="23">
        <f t="shared" si="59"/>
        <v>50.287530689034405</v>
      </c>
      <c r="J250" s="16">
        <f t="shared" si="50"/>
        <v>45.861660412344676</v>
      </c>
      <c r="K250" s="16">
        <f t="shared" si="55"/>
        <v>4.4258702766897287</v>
      </c>
      <c r="L250" s="16">
        <f t="shared" si="56"/>
        <v>0</v>
      </c>
      <c r="M250" s="16">
        <f t="shared" si="60"/>
        <v>0.37649338318263231</v>
      </c>
      <c r="N250" s="16">
        <f t="shared" si="57"/>
        <v>0.17969181662803815</v>
      </c>
      <c r="O250" s="16">
        <f t="shared" si="58"/>
        <v>0.36687033522983703</v>
      </c>
      <c r="P250" s="1">
        <f>'App MESURE'!T246</f>
        <v>3.1929524732414238</v>
      </c>
      <c r="Q250" s="84">
        <v>12.299983822580645</v>
      </c>
      <c r="R250" s="78">
        <f t="shared" si="51"/>
        <v>7.9867402507881406</v>
      </c>
    </row>
    <row r="251" spans="1:18" s="1" customFormat="1" x14ac:dyDescent="0.2">
      <c r="A251" s="17">
        <v>40575</v>
      </c>
      <c r="B251" s="1">
        <f t="shared" si="61"/>
        <v>2</v>
      </c>
      <c r="C251" s="47"/>
      <c r="D251" s="47"/>
      <c r="E251" s="47">
        <v>33.466666670000002</v>
      </c>
      <c r="F251" s="51">
        <v>24.24</v>
      </c>
      <c r="G251" s="16">
        <f t="shared" si="53"/>
        <v>0</v>
      </c>
      <c r="H251" s="16">
        <f t="shared" si="54"/>
        <v>24.24</v>
      </c>
      <c r="I251" s="23">
        <f t="shared" si="59"/>
        <v>28.665870276689727</v>
      </c>
      <c r="J251" s="16">
        <f t="shared" si="50"/>
        <v>27.68418015033847</v>
      </c>
      <c r="K251" s="16">
        <f t="shared" si="55"/>
        <v>0.98169012635125696</v>
      </c>
      <c r="L251" s="16">
        <f t="shared" si="56"/>
        <v>0</v>
      </c>
      <c r="M251" s="16">
        <f t="shared" si="60"/>
        <v>0.19680156655459416</v>
      </c>
      <c r="N251" s="16">
        <f t="shared" si="57"/>
        <v>9.3928957556962733E-2</v>
      </c>
      <c r="O251" s="16">
        <f t="shared" si="58"/>
        <v>9.3928957556962733E-2</v>
      </c>
      <c r="P251" s="1">
        <f>'App MESURE'!T247</f>
        <v>1.2455939743646216</v>
      </c>
      <c r="Q251" s="84">
        <v>11.612032178571427</v>
      </c>
      <c r="R251" s="78">
        <f t="shared" si="51"/>
        <v>1.3263323109385849</v>
      </c>
    </row>
    <row r="252" spans="1:18" s="1" customFormat="1" x14ac:dyDescent="0.2">
      <c r="A252" s="17">
        <v>40603</v>
      </c>
      <c r="B252" s="1">
        <f t="shared" si="61"/>
        <v>3</v>
      </c>
      <c r="C252" s="47"/>
      <c r="D252" s="47"/>
      <c r="E252" s="47">
        <v>56.211904760000003</v>
      </c>
      <c r="F252" s="51">
        <v>51.84</v>
      </c>
      <c r="G252" s="16">
        <f t="shared" si="53"/>
        <v>0.41237851860179903</v>
      </c>
      <c r="H252" s="16">
        <f t="shared" si="54"/>
        <v>51.427621481398205</v>
      </c>
      <c r="I252" s="23">
        <f t="shared" si="59"/>
        <v>52.409311607749459</v>
      </c>
      <c r="J252" s="16">
        <f t="shared" si="50"/>
        <v>48.150931495965459</v>
      </c>
      <c r="K252" s="16">
        <f t="shared" si="55"/>
        <v>4.2583801117839997</v>
      </c>
      <c r="L252" s="16">
        <f t="shared" si="56"/>
        <v>0</v>
      </c>
      <c r="M252" s="16">
        <f t="shared" si="60"/>
        <v>0.10287260899763143</v>
      </c>
      <c r="N252" s="16">
        <f t="shared" si="57"/>
        <v>4.9098780530448867E-2</v>
      </c>
      <c r="O252" s="16">
        <f t="shared" si="58"/>
        <v>0.46147729913224789</v>
      </c>
      <c r="P252" s="1">
        <f>'App MESURE'!T248</f>
        <v>0.20931154472977151</v>
      </c>
      <c r="Q252" s="84">
        <v>13.569054419354835</v>
      </c>
      <c r="R252" s="78">
        <f t="shared" si="51"/>
        <v>6.3587567693370026E-2</v>
      </c>
    </row>
    <row r="253" spans="1:18" s="1" customFormat="1" x14ac:dyDescent="0.2">
      <c r="A253" s="17">
        <v>40634</v>
      </c>
      <c r="B253" s="1">
        <f t="shared" si="61"/>
        <v>4</v>
      </c>
      <c r="C253" s="47"/>
      <c r="D253" s="47"/>
      <c r="E253" s="47">
        <v>55.333333330000002</v>
      </c>
      <c r="F253" s="51">
        <v>64.989999999999995</v>
      </c>
      <c r="G253" s="16">
        <f t="shared" si="53"/>
        <v>0.67537851860179887</v>
      </c>
      <c r="H253" s="16">
        <f t="shared" si="54"/>
        <v>64.314621481398191</v>
      </c>
      <c r="I253" s="23">
        <f t="shared" si="59"/>
        <v>68.573001593182198</v>
      </c>
      <c r="J253" s="16">
        <f t="shared" si="50"/>
        <v>63.510160712777875</v>
      </c>
      <c r="K253" s="16">
        <f t="shared" si="55"/>
        <v>5.0628408804043232</v>
      </c>
      <c r="L253" s="16">
        <f t="shared" si="56"/>
        <v>0</v>
      </c>
      <c r="M253" s="16">
        <f t="shared" si="60"/>
        <v>5.3773828467182559E-2</v>
      </c>
      <c r="N253" s="16">
        <f t="shared" si="57"/>
        <v>2.5665037835805152E-2</v>
      </c>
      <c r="O253" s="16">
        <f t="shared" si="58"/>
        <v>0.70104355643760408</v>
      </c>
      <c r="P253" s="1">
        <f>'App MESURE'!T249</f>
        <v>2.7400784037351904E-2</v>
      </c>
      <c r="Q253" s="84">
        <v>18.184758466666668</v>
      </c>
      <c r="R253" s="78">
        <f t="shared" si="51"/>
        <v>0.45379458480709794</v>
      </c>
    </row>
    <row r="254" spans="1:18" s="1" customFormat="1" x14ac:dyDescent="0.2">
      <c r="A254" s="17">
        <v>40664</v>
      </c>
      <c r="B254" s="1">
        <f t="shared" si="61"/>
        <v>5</v>
      </c>
      <c r="C254" s="47"/>
      <c r="D254" s="47"/>
      <c r="E254" s="47">
        <v>63.997619049999997</v>
      </c>
      <c r="F254" s="51">
        <v>95.86</v>
      </c>
      <c r="G254" s="16">
        <f t="shared" si="53"/>
        <v>1.292778518601799</v>
      </c>
      <c r="H254" s="16">
        <f t="shared" si="54"/>
        <v>94.567221481398207</v>
      </c>
      <c r="I254" s="23">
        <f t="shared" si="59"/>
        <v>99.63006236180253</v>
      </c>
      <c r="J254" s="16">
        <f t="shared" si="50"/>
        <v>89.643219441934519</v>
      </c>
      <c r="K254" s="16">
        <f t="shared" si="55"/>
        <v>9.9868429198680104</v>
      </c>
      <c r="L254" s="16">
        <f t="shared" si="56"/>
        <v>8.1286839984112624E-2</v>
      </c>
      <c r="M254" s="16">
        <f t="shared" si="60"/>
        <v>0.10939563061549004</v>
      </c>
      <c r="N254" s="16">
        <f t="shared" si="57"/>
        <v>5.2212071910256175E-2</v>
      </c>
      <c r="O254" s="16">
        <f t="shared" si="58"/>
        <v>1.3449905905120552</v>
      </c>
      <c r="P254" s="1">
        <f>'App MESURE'!T250</f>
        <v>2.6639651147425452E-3</v>
      </c>
      <c r="Q254" s="84">
        <v>20.990660645161288</v>
      </c>
      <c r="R254" s="78">
        <f t="shared" si="51"/>
        <v>1.8018407692505369</v>
      </c>
    </row>
    <row r="255" spans="1:18" s="1" customFormat="1" x14ac:dyDescent="0.2">
      <c r="A255" s="17">
        <v>40695</v>
      </c>
      <c r="B255" s="1">
        <f t="shared" si="61"/>
        <v>6</v>
      </c>
      <c r="C255" s="47"/>
      <c r="D255" s="47"/>
      <c r="E255" s="47">
        <v>18.38095238</v>
      </c>
      <c r="F255" s="51">
        <v>16.98</v>
      </c>
      <c r="G255" s="16">
        <f t="shared" si="53"/>
        <v>0</v>
      </c>
      <c r="H255" s="16">
        <f t="shared" si="54"/>
        <v>16.98</v>
      </c>
      <c r="I255" s="23">
        <f t="shared" si="59"/>
        <v>26.885556079883898</v>
      </c>
      <c r="J255" s="16">
        <f t="shared" si="50"/>
        <v>26.744574250804366</v>
      </c>
      <c r="K255" s="16">
        <f t="shared" si="55"/>
        <v>0.14098182907953216</v>
      </c>
      <c r="L255" s="16">
        <f t="shared" si="56"/>
        <v>0</v>
      </c>
      <c r="M255" s="16">
        <f t="shared" si="60"/>
        <v>5.7183558705233867E-2</v>
      </c>
      <c r="N255" s="16">
        <f t="shared" si="57"/>
        <v>2.7292425322691688E-2</v>
      </c>
      <c r="O255" s="16">
        <f t="shared" si="58"/>
        <v>2.7292425322691688E-2</v>
      </c>
      <c r="P255" s="1">
        <f>'App MESURE'!T251</f>
        <v>0</v>
      </c>
      <c r="Q255" s="84">
        <v>24.419514933333332</v>
      </c>
      <c r="R255" s="78">
        <f t="shared" si="51"/>
        <v>7.4487647999470251E-4</v>
      </c>
    </row>
    <row r="256" spans="1:18" s="1" customFormat="1" x14ac:dyDescent="0.2">
      <c r="A256" s="17">
        <v>40725</v>
      </c>
      <c r="B256" s="1">
        <f t="shared" si="61"/>
        <v>7</v>
      </c>
      <c r="C256" s="47"/>
      <c r="D256" s="47"/>
      <c r="E256" s="47">
        <v>0.876190476</v>
      </c>
      <c r="F256" s="51">
        <v>0.61</v>
      </c>
      <c r="G256" s="16">
        <f t="shared" si="53"/>
        <v>0</v>
      </c>
      <c r="H256" s="16">
        <f t="shared" si="54"/>
        <v>0.61</v>
      </c>
      <c r="I256" s="23">
        <f t="shared" si="59"/>
        <v>0.75098182907953215</v>
      </c>
      <c r="J256" s="16">
        <f t="shared" si="50"/>
        <v>0.75097841285086164</v>
      </c>
      <c r="K256" s="16">
        <f t="shared" si="55"/>
        <v>3.4162286705052836E-6</v>
      </c>
      <c r="L256" s="16">
        <f t="shared" si="56"/>
        <v>0</v>
      </c>
      <c r="M256" s="16">
        <f t="shared" si="60"/>
        <v>2.9891133382542179E-2</v>
      </c>
      <c r="N256" s="16">
        <f t="shared" si="57"/>
        <v>1.426636509033812E-2</v>
      </c>
      <c r="O256" s="16">
        <f t="shared" si="58"/>
        <v>1.426636509033812E-2</v>
      </c>
      <c r="P256" s="1">
        <f>'App MESURE'!T252</f>
        <v>0</v>
      </c>
      <c r="Q256" s="84">
        <v>23.718217387096772</v>
      </c>
      <c r="R256" s="78">
        <f t="shared" si="51"/>
        <v>2.0352917289081821E-4</v>
      </c>
    </row>
    <row r="257" spans="1:18" s="1" customFormat="1" ht="13.5" thickBot="1" x14ac:dyDescent="0.25">
      <c r="A257" s="17">
        <v>40756</v>
      </c>
      <c r="B257" s="4">
        <f t="shared" si="61"/>
        <v>8</v>
      </c>
      <c r="C257" s="48"/>
      <c r="D257" s="48"/>
      <c r="E257" s="48">
        <v>2.5285714289999999</v>
      </c>
      <c r="F257" s="58">
        <v>2.3199999999999998</v>
      </c>
      <c r="G257" s="25">
        <f t="shared" si="53"/>
        <v>0</v>
      </c>
      <c r="H257" s="25">
        <f t="shared" si="54"/>
        <v>2.3199999999999998</v>
      </c>
      <c r="I257" s="24">
        <f t="shared" si="59"/>
        <v>2.3200034162286705</v>
      </c>
      <c r="J257" s="25">
        <f t="shared" si="50"/>
        <v>2.3199148532441254</v>
      </c>
      <c r="K257" s="25">
        <f t="shared" si="55"/>
        <v>8.8562984545070833E-5</v>
      </c>
      <c r="L257" s="25">
        <f t="shared" si="56"/>
        <v>0</v>
      </c>
      <c r="M257" s="25">
        <f t="shared" si="60"/>
        <v>1.5624768292204059E-2</v>
      </c>
      <c r="N257" s="25">
        <f t="shared" si="57"/>
        <v>7.4573501799269689E-3</v>
      </c>
      <c r="O257" s="25">
        <f t="shared" si="58"/>
        <v>7.4573501799269689E-3</v>
      </c>
      <c r="P257" s="4">
        <f>'App MESURE'!T253</f>
        <v>0</v>
      </c>
      <c r="Q257" s="85">
        <v>24.63758806451613</v>
      </c>
      <c r="R257" s="79">
        <f t="shared" si="51"/>
        <v>5.5612071706056798E-5</v>
      </c>
    </row>
    <row r="258" spans="1:18" s="1" customFormat="1" x14ac:dyDescent="0.2">
      <c r="A258" s="17">
        <v>40787</v>
      </c>
      <c r="B258" s="1">
        <f t="shared" si="61"/>
        <v>9</v>
      </c>
      <c r="C258" s="47"/>
      <c r="D258" s="47"/>
      <c r="E258" s="47">
        <v>4.7547619049999996</v>
      </c>
      <c r="F258" s="51">
        <v>3.58</v>
      </c>
      <c r="G258" s="16">
        <f t="shared" si="53"/>
        <v>0</v>
      </c>
      <c r="H258" s="16">
        <f t="shared" si="54"/>
        <v>3.58</v>
      </c>
      <c r="I258" s="23">
        <f t="shared" si="59"/>
        <v>3.5800885629845451</v>
      </c>
      <c r="J258" s="16">
        <f t="shared" si="50"/>
        <v>3.5796411453623205</v>
      </c>
      <c r="K258" s="16">
        <f t="shared" si="55"/>
        <v>4.4741762222466619E-4</v>
      </c>
      <c r="L258" s="16">
        <f t="shared" si="56"/>
        <v>0</v>
      </c>
      <c r="M258" s="16">
        <f t="shared" si="60"/>
        <v>8.1674181122770896E-3</v>
      </c>
      <c r="N258" s="16">
        <f t="shared" si="57"/>
        <v>3.8981248099223265E-3</v>
      </c>
      <c r="O258" s="16">
        <f t="shared" si="58"/>
        <v>3.8981248099223265E-3</v>
      </c>
      <c r="P258" s="1">
        <f>'App MESURE'!T254</f>
        <v>0</v>
      </c>
      <c r="Q258" s="84">
        <v>22.368463133333332</v>
      </c>
      <c r="R258" s="78">
        <f t="shared" si="51"/>
        <v>1.5195377033731973E-5</v>
      </c>
    </row>
    <row r="259" spans="1:18" s="1" customFormat="1" x14ac:dyDescent="0.2">
      <c r="A259" s="17">
        <v>40817</v>
      </c>
      <c r="B259" s="1">
        <f t="shared" si="61"/>
        <v>10</v>
      </c>
      <c r="C259" s="47"/>
      <c r="D259" s="47"/>
      <c r="E259" s="47">
        <v>51.485714289999997</v>
      </c>
      <c r="F259" s="51">
        <v>30.68</v>
      </c>
      <c r="G259" s="16">
        <f t="shared" si="53"/>
        <v>0</v>
      </c>
      <c r="H259" s="16">
        <f t="shared" si="54"/>
        <v>30.68</v>
      </c>
      <c r="I259" s="23">
        <f t="shared" si="59"/>
        <v>30.680447417622226</v>
      </c>
      <c r="J259" s="16">
        <f t="shared" si="50"/>
        <v>30.332252907197795</v>
      </c>
      <c r="K259" s="16">
        <f t="shared" si="55"/>
        <v>0.34819451042443106</v>
      </c>
      <c r="L259" s="16">
        <f t="shared" si="56"/>
        <v>0</v>
      </c>
      <c r="M259" s="16">
        <f t="shared" si="60"/>
        <v>4.2692933023547631E-3</v>
      </c>
      <c r="N259" s="16">
        <f t="shared" si="57"/>
        <v>2.037637588031408E-3</v>
      </c>
      <c r="O259" s="16">
        <f t="shared" si="58"/>
        <v>2.037637588031408E-3</v>
      </c>
      <c r="P259" s="1">
        <f>'App MESURE'!T255</f>
        <v>0</v>
      </c>
      <c r="Q259" s="84">
        <v>20.746550419354836</v>
      </c>
      <c r="R259" s="78">
        <f t="shared" si="51"/>
        <v>4.1519669401584538E-6</v>
      </c>
    </row>
    <row r="260" spans="1:18" s="1" customFormat="1" x14ac:dyDescent="0.2">
      <c r="A260" s="17">
        <v>40848</v>
      </c>
      <c r="B260" s="1">
        <f t="shared" si="61"/>
        <v>11</v>
      </c>
      <c r="C260" s="47"/>
      <c r="D260" s="47"/>
      <c r="E260" s="47">
        <v>108.9666667</v>
      </c>
      <c r="F260" s="51">
        <v>85.61</v>
      </c>
      <c r="G260" s="16">
        <f t="shared" si="53"/>
        <v>1.087778518601799</v>
      </c>
      <c r="H260" s="16">
        <f t="shared" si="54"/>
        <v>84.522221481398205</v>
      </c>
      <c r="I260" s="23">
        <f t="shared" si="59"/>
        <v>84.87041599182264</v>
      </c>
      <c r="J260" s="16">
        <f t="shared" si="50"/>
        <v>71.876301140097453</v>
      </c>
      <c r="K260" s="16">
        <f t="shared" si="55"/>
        <v>12.994114851725186</v>
      </c>
      <c r="L260" s="16">
        <f t="shared" si="56"/>
        <v>0.35501015863349294</v>
      </c>
      <c r="M260" s="16">
        <f t="shared" si="60"/>
        <v>0.35724181434781632</v>
      </c>
      <c r="N260" s="16">
        <f t="shared" si="57"/>
        <v>0.17050347619128278</v>
      </c>
      <c r="O260" s="16">
        <f t="shared" si="58"/>
        <v>1.2582819947930817</v>
      </c>
      <c r="P260" s="1">
        <f>'App MESURE'!T256</f>
        <v>0</v>
      </c>
      <c r="Q260" s="84">
        <v>15.054629500000001</v>
      </c>
      <c r="R260" s="78">
        <f t="shared" si="51"/>
        <v>1.5832735784204568</v>
      </c>
    </row>
    <row r="261" spans="1:18" s="1" customFormat="1" x14ac:dyDescent="0.2">
      <c r="A261" s="17">
        <v>40878</v>
      </c>
      <c r="B261" s="1">
        <f t="shared" si="61"/>
        <v>12</v>
      </c>
      <c r="C261" s="47"/>
      <c r="D261" s="47"/>
      <c r="E261" s="47">
        <v>7.4761904760000002</v>
      </c>
      <c r="F261" s="51">
        <v>3.15</v>
      </c>
      <c r="G261" s="16">
        <f t="shared" si="53"/>
        <v>0</v>
      </c>
      <c r="H261" s="16">
        <f t="shared" si="54"/>
        <v>3.15</v>
      </c>
      <c r="I261" s="23">
        <f t="shared" si="59"/>
        <v>15.789104693091693</v>
      </c>
      <c r="J261" s="16">
        <f t="shared" si="50"/>
        <v>15.623618652931988</v>
      </c>
      <c r="K261" s="16">
        <f t="shared" si="55"/>
        <v>0.16548604015970447</v>
      </c>
      <c r="L261" s="16">
        <f t="shared" si="56"/>
        <v>0</v>
      </c>
      <c r="M261" s="16">
        <f t="shared" si="60"/>
        <v>0.18673833815653354</v>
      </c>
      <c r="N261" s="16">
        <f t="shared" si="57"/>
        <v>8.9126005173830944E-2</v>
      </c>
      <c r="O261" s="16">
        <f t="shared" si="58"/>
        <v>8.9126005173830944E-2</v>
      </c>
      <c r="P261" s="1">
        <f>'App MESURE'!T257</f>
        <v>0</v>
      </c>
      <c r="Q261" s="84">
        <v>11.817544322580643</v>
      </c>
      <c r="R261" s="78">
        <f t="shared" si="51"/>
        <v>7.9434447982457395E-3</v>
      </c>
    </row>
    <row r="262" spans="1:18" s="1" customFormat="1" x14ac:dyDescent="0.2">
      <c r="A262" s="17">
        <v>40909</v>
      </c>
      <c r="B262" s="1">
        <f t="shared" si="61"/>
        <v>1</v>
      </c>
      <c r="C262" s="47"/>
      <c r="D262" s="47"/>
      <c r="E262" s="47">
        <v>24.31666667</v>
      </c>
      <c r="F262" s="51">
        <v>21.13</v>
      </c>
      <c r="G262" s="16">
        <f t="shared" si="53"/>
        <v>0</v>
      </c>
      <c r="H262" s="16">
        <f t="shared" si="54"/>
        <v>21.13</v>
      </c>
      <c r="I262" s="23">
        <f t="shared" si="59"/>
        <v>21.295486040159702</v>
      </c>
      <c r="J262" s="16">
        <f t="shared" ref="J262:J274" si="62">I262/SQRT(1+(I262/($K$2*(300+(25*Q262)+0.05*(Q262)^3)))^2)</f>
        <v>20.848419675832684</v>
      </c>
      <c r="K262" s="16">
        <f t="shared" si="55"/>
        <v>0.44706636432701785</v>
      </c>
      <c r="L262" s="16">
        <f t="shared" si="56"/>
        <v>0</v>
      </c>
      <c r="M262" s="16">
        <f t="shared" si="60"/>
        <v>9.7612332982702596E-2</v>
      </c>
      <c r="N262" s="16">
        <f t="shared" si="57"/>
        <v>4.6588169201513666E-2</v>
      </c>
      <c r="O262" s="16">
        <f t="shared" si="58"/>
        <v>4.6588169201513666E-2</v>
      </c>
      <c r="P262" s="1">
        <f>'App MESURE'!T258</f>
        <v>6.9263092983306185E-2</v>
      </c>
      <c r="Q262" s="84">
        <v>10.985394822580641</v>
      </c>
      <c r="R262" s="78">
        <f t="shared" si="51"/>
        <v>5.141521685101E-4</v>
      </c>
    </row>
    <row r="263" spans="1:18" s="1" customFormat="1" x14ac:dyDescent="0.2">
      <c r="A263" s="17">
        <v>40940</v>
      </c>
      <c r="B263" s="1">
        <f t="shared" si="61"/>
        <v>2</v>
      </c>
      <c r="C263" s="47"/>
      <c r="D263" s="47"/>
      <c r="E263" s="47">
        <v>8.7309523809999998</v>
      </c>
      <c r="F263" s="51">
        <v>7.35</v>
      </c>
      <c r="G263" s="16">
        <f t="shared" si="53"/>
        <v>0</v>
      </c>
      <c r="H263" s="16">
        <f t="shared" si="54"/>
        <v>7.35</v>
      </c>
      <c r="I263" s="23">
        <f t="shared" si="59"/>
        <v>7.7970663643270175</v>
      </c>
      <c r="J263" s="16">
        <f t="shared" si="62"/>
        <v>7.7716822773159624</v>
      </c>
      <c r="K263" s="16">
        <f t="shared" si="55"/>
        <v>2.5384087011055101E-2</v>
      </c>
      <c r="L263" s="16">
        <f t="shared" si="56"/>
        <v>0</v>
      </c>
      <c r="M263" s="16">
        <f t="shared" si="60"/>
        <v>5.102416378118893E-2</v>
      </c>
      <c r="N263" s="16">
        <f t="shared" si="57"/>
        <v>2.4352684778316008E-2</v>
      </c>
      <c r="O263" s="16">
        <f t="shared" si="58"/>
        <v>2.4352684778316008E-2</v>
      </c>
      <c r="P263" s="1">
        <f>'App MESURE'!T259</f>
        <v>0.42813725058362334</v>
      </c>
      <c r="Q263" s="84">
        <v>10.099568289655171</v>
      </c>
      <c r="R263" s="78">
        <f t="shared" ref="R263:R326" si="63">(P263-O263)^2</f>
        <v>0.16304197558258055</v>
      </c>
    </row>
    <row r="264" spans="1:18" s="1" customFormat="1" x14ac:dyDescent="0.2">
      <c r="A264" s="17">
        <v>40969</v>
      </c>
      <c r="B264" s="1">
        <f t="shared" si="61"/>
        <v>3</v>
      </c>
      <c r="C264" s="47"/>
      <c r="D264" s="47"/>
      <c r="E264" s="47">
        <v>13.94761905</v>
      </c>
      <c r="F264" s="51">
        <v>14.06</v>
      </c>
      <c r="G264" s="16">
        <f t="shared" si="53"/>
        <v>0</v>
      </c>
      <c r="H264" s="16">
        <f t="shared" si="54"/>
        <v>14.06</v>
      </c>
      <c r="I264" s="23">
        <f t="shared" si="59"/>
        <v>14.085384087011056</v>
      </c>
      <c r="J264" s="16">
        <f t="shared" si="62"/>
        <v>14.01989925666485</v>
      </c>
      <c r="K264" s="16">
        <f t="shared" si="55"/>
        <v>6.5484830346205669E-2</v>
      </c>
      <c r="L264" s="16">
        <f t="shared" si="56"/>
        <v>0</v>
      </c>
      <c r="M264" s="16">
        <f t="shared" si="60"/>
        <v>2.6671479002872922E-2</v>
      </c>
      <c r="N264" s="16">
        <f t="shared" si="57"/>
        <v>1.2729696531898827E-2</v>
      </c>
      <c r="O264" s="16">
        <f t="shared" si="58"/>
        <v>1.2729696531898827E-2</v>
      </c>
      <c r="P264" s="1">
        <f>'App MESURE'!T260</f>
        <v>0</v>
      </c>
      <c r="Q264" s="84">
        <v>16.114755000000006</v>
      </c>
      <c r="R264" s="78">
        <f t="shared" si="63"/>
        <v>1.6204517379423704E-4</v>
      </c>
    </row>
    <row r="265" spans="1:18" s="1" customFormat="1" x14ac:dyDescent="0.2">
      <c r="A265" s="17">
        <v>41000</v>
      </c>
      <c r="B265" s="1">
        <f t="shared" si="61"/>
        <v>4</v>
      </c>
      <c r="C265" s="47"/>
      <c r="D265" s="47"/>
      <c r="E265" s="47">
        <v>75.840476190000004</v>
      </c>
      <c r="F265" s="51">
        <v>71.510000000000005</v>
      </c>
      <c r="G265" s="16">
        <f t="shared" si="53"/>
        <v>0.80577851860179905</v>
      </c>
      <c r="H265" s="16">
        <f t="shared" si="54"/>
        <v>70.704221481398207</v>
      </c>
      <c r="I265" s="23">
        <f t="shared" si="59"/>
        <v>70.769706311744415</v>
      </c>
      <c r="J265" s="16">
        <f t="shared" si="62"/>
        <v>61.715712099335512</v>
      </c>
      <c r="K265" s="16">
        <f t="shared" si="55"/>
        <v>9.0539942124089023</v>
      </c>
      <c r="L265" s="16">
        <f t="shared" si="56"/>
        <v>0</v>
      </c>
      <c r="M265" s="16">
        <f t="shared" si="60"/>
        <v>1.3941782470974095E-2</v>
      </c>
      <c r="N265" s="16">
        <f t="shared" si="57"/>
        <v>6.654098932801218E-3</v>
      </c>
      <c r="O265" s="16">
        <f t="shared" si="58"/>
        <v>0.81243261753460028</v>
      </c>
      <c r="P265" s="1">
        <f>'App MESURE'!T261</f>
        <v>0</v>
      </c>
      <c r="Q265" s="84">
        <v>14.054982533333334</v>
      </c>
      <c r="R265" s="78">
        <f t="shared" si="63"/>
        <v>0.66004675803412205</v>
      </c>
    </row>
    <row r="266" spans="1:18" s="1" customFormat="1" x14ac:dyDescent="0.2">
      <c r="A266" s="17">
        <v>41030</v>
      </c>
      <c r="B266" s="1">
        <f t="shared" si="61"/>
        <v>5</v>
      </c>
      <c r="C266" s="47"/>
      <c r="D266" s="47"/>
      <c r="E266" s="47">
        <v>2.3809523810000002</v>
      </c>
      <c r="F266" s="51">
        <v>2.63</v>
      </c>
      <c r="G266" s="16">
        <f t="shared" si="53"/>
        <v>0</v>
      </c>
      <c r="H266" s="16">
        <f t="shared" si="54"/>
        <v>2.63</v>
      </c>
      <c r="I266" s="23">
        <f t="shared" si="59"/>
        <v>11.683994212408901</v>
      </c>
      <c r="J266" s="16">
        <f t="shared" si="62"/>
        <v>11.665809183573929</v>
      </c>
      <c r="K266" s="16">
        <f t="shared" si="55"/>
        <v>1.8185028834972528E-2</v>
      </c>
      <c r="L266" s="16">
        <f t="shared" si="56"/>
        <v>0</v>
      </c>
      <c r="M266" s="16">
        <f t="shared" si="60"/>
        <v>7.2876835381728766E-3</v>
      </c>
      <c r="N266" s="16">
        <f t="shared" si="57"/>
        <v>3.4782473012262539E-3</v>
      </c>
      <c r="O266" s="16">
        <f t="shared" si="58"/>
        <v>3.4782473012262539E-3</v>
      </c>
      <c r="P266" s="1">
        <f>'App MESURE'!T262</f>
        <v>0</v>
      </c>
      <c r="Q266" s="84">
        <v>21.246414709677417</v>
      </c>
      <c r="R266" s="78">
        <f t="shared" si="63"/>
        <v>1.2098204288487719E-5</v>
      </c>
    </row>
    <row r="267" spans="1:18" s="1" customFormat="1" x14ac:dyDescent="0.2">
      <c r="A267" s="17">
        <v>41061</v>
      </c>
      <c r="B267" s="1">
        <f t="shared" si="61"/>
        <v>6</v>
      </c>
      <c r="C267" s="47"/>
      <c r="D267" s="47"/>
      <c r="E267" s="47">
        <v>4.8833333330000004</v>
      </c>
      <c r="F267" s="51">
        <v>7.32</v>
      </c>
      <c r="G267" s="16">
        <f t="shared" si="53"/>
        <v>0</v>
      </c>
      <c r="H267" s="16">
        <f t="shared" si="54"/>
        <v>7.32</v>
      </c>
      <c r="I267" s="23">
        <f t="shared" si="59"/>
        <v>7.3381850288349728</v>
      </c>
      <c r="J267" s="16">
        <f t="shared" si="62"/>
        <v>7.3345713773301657</v>
      </c>
      <c r="K267" s="16">
        <f t="shared" si="55"/>
        <v>3.6136515048070805E-3</v>
      </c>
      <c r="L267" s="16">
        <f t="shared" si="56"/>
        <v>0</v>
      </c>
      <c r="M267" s="16">
        <f t="shared" si="60"/>
        <v>3.8094362369466227E-3</v>
      </c>
      <c r="N267" s="16">
        <f t="shared" si="57"/>
        <v>1.8181581624598215E-3</v>
      </c>
      <c r="O267" s="16">
        <f t="shared" si="58"/>
        <v>1.8181581624598215E-3</v>
      </c>
      <c r="P267" s="1">
        <f>'App MESURE'!T263</f>
        <v>0</v>
      </c>
      <c r="Q267" s="84">
        <v>22.819630933333329</v>
      </c>
      <c r="R267" s="78">
        <f t="shared" si="63"/>
        <v>3.3056991037192747E-6</v>
      </c>
    </row>
    <row r="268" spans="1:18" s="1" customFormat="1" x14ac:dyDescent="0.2">
      <c r="A268" s="17">
        <v>41091</v>
      </c>
      <c r="B268" s="1">
        <f t="shared" si="61"/>
        <v>7</v>
      </c>
      <c r="C268" s="47"/>
      <c r="D268" s="47"/>
      <c r="E268" s="47">
        <v>1.8</v>
      </c>
      <c r="F268" s="51">
        <v>1.83</v>
      </c>
      <c r="G268" s="16">
        <f t="shared" si="53"/>
        <v>0</v>
      </c>
      <c r="H268" s="16">
        <f t="shared" si="54"/>
        <v>1.83</v>
      </c>
      <c r="I268" s="23">
        <f t="shared" si="59"/>
        <v>1.8336136515048072</v>
      </c>
      <c r="J268" s="16">
        <f t="shared" si="62"/>
        <v>1.8335704259311689</v>
      </c>
      <c r="K268" s="16">
        <f t="shared" si="55"/>
        <v>4.3225573638228099E-5</v>
      </c>
      <c r="L268" s="16">
        <f t="shared" si="56"/>
        <v>0</v>
      </c>
      <c r="M268" s="16">
        <f t="shared" si="60"/>
        <v>1.9912780744868012E-3</v>
      </c>
      <c r="N268" s="16">
        <f t="shared" si="57"/>
        <v>9.5039219970180153E-4</v>
      </c>
      <c r="O268" s="16">
        <f t="shared" si="58"/>
        <v>9.5039219970180153E-4</v>
      </c>
      <c r="P268" s="1">
        <f>'App MESURE'!T264</f>
        <v>0</v>
      </c>
      <c r="Q268" s="84">
        <v>24.719779774193544</v>
      </c>
      <c r="R268" s="78">
        <f t="shared" si="63"/>
        <v>9.03245333254029E-7</v>
      </c>
    </row>
    <row r="269" spans="1:18" s="1" customFormat="1" ht="13.5" thickBot="1" x14ac:dyDescent="0.25">
      <c r="A269" s="17">
        <v>41122</v>
      </c>
      <c r="B269" s="4">
        <f t="shared" si="61"/>
        <v>8</v>
      </c>
      <c r="C269" s="48"/>
      <c r="D269" s="48"/>
      <c r="E269" s="48">
        <v>3.19047619</v>
      </c>
      <c r="F269" s="58">
        <v>5.32</v>
      </c>
      <c r="G269" s="25">
        <f t="shared" si="53"/>
        <v>0</v>
      </c>
      <c r="H269" s="25">
        <f t="shared" si="54"/>
        <v>5.32</v>
      </c>
      <c r="I269" s="24">
        <f t="shared" si="59"/>
        <v>5.3200432255736381</v>
      </c>
      <c r="J269" s="25">
        <f t="shared" si="62"/>
        <v>5.3191875520191969</v>
      </c>
      <c r="K269" s="25">
        <f t="shared" si="55"/>
        <v>8.5567355444116089E-4</v>
      </c>
      <c r="L269" s="25">
        <f t="shared" si="56"/>
        <v>0</v>
      </c>
      <c r="M269" s="25">
        <f t="shared" si="60"/>
        <v>1.0408858747849997E-3</v>
      </c>
      <c r="N269" s="25">
        <f t="shared" si="57"/>
        <v>4.9679139686726204E-4</v>
      </c>
      <c r="O269" s="25">
        <f t="shared" si="58"/>
        <v>4.9679139686726204E-4</v>
      </c>
      <c r="P269" s="4">
        <f>'App MESURE'!T265</f>
        <v>0</v>
      </c>
      <c r="Q269" s="85">
        <v>26.232794903225813</v>
      </c>
      <c r="R269" s="79">
        <f t="shared" si="63"/>
        <v>2.4680169200132546E-7</v>
      </c>
    </row>
    <row r="270" spans="1:18" s="1" customFormat="1" x14ac:dyDescent="0.2">
      <c r="A270" s="17">
        <v>41153</v>
      </c>
      <c r="B270" s="1">
        <f t="shared" si="61"/>
        <v>9</v>
      </c>
      <c r="C270" s="47"/>
      <c r="D270" s="47"/>
      <c r="E270" s="47">
        <v>20</v>
      </c>
      <c r="F270" s="51">
        <v>24.38</v>
      </c>
      <c r="G270" s="16">
        <f t="shared" ref="G270:G333" si="64">IF((F270-$J$2)&gt;0,$I$2*(F270-$J$2),0)</f>
        <v>0</v>
      </c>
      <c r="H270" s="16">
        <f t="shared" ref="H270:H333" si="65">F270-G270</f>
        <v>24.38</v>
      </c>
      <c r="I270" s="23">
        <f t="shared" si="59"/>
        <v>24.380855673554439</v>
      </c>
      <c r="J270" s="16">
        <f t="shared" si="62"/>
        <v>24.247370742692269</v>
      </c>
      <c r="K270" s="16">
        <f t="shared" ref="K270:K333" si="66">I270-J270</f>
        <v>0.13348493086217061</v>
      </c>
      <c r="L270" s="16">
        <f t="shared" ref="L270:L333" si="67">IF(K270&gt;$N$2,(K270-$N$2)/$L$2,0)</f>
        <v>0</v>
      </c>
      <c r="M270" s="16">
        <f t="shared" si="60"/>
        <v>5.4409447791773768E-4</v>
      </c>
      <c r="N270" s="16">
        <f t="shared" ref="N270:N333" si="68">$M$2*M270</f>
        <v>2.5968404631136792E-4</v>
      </c>
      <c r="O270" s="16">
        <f t="shared" ref="O270:O333" si="69">N270+G270</f>
        <v>2.5968404631136792E-4</v>
      </c>
      <c r="P270" s="1">
        <f>'App MESURE'!T266</f>
        <v>3.6534378716469189E-2</v>
      </c>
      <c r="Q270" s="84">
        <v>22.715605633333336</v>
      </c>
      <c r="R270" s="78">
        <f t="shared" si="63"/>
        <v>1.3158534734131761E-3</v>
      </c>
    </row>
    <row r="271" spans="1:18" s="1" customFormat="1" x14ac:dyDescent="0.2">
      <c r="A271" s="17">
        <v>41183</v>
      </c>
      <c r="B271" s="1">
        <f t="shared" si="61"/>
        <v>10</v>
      </c>
      <c r="C271" s="47"/>
      <c r="D271" s="47"/>
      <c r="E271" s="47">
        <v>101.85238099999999</v>
      </c>
      <c r="F271" s="51">
        <v>86.21</v>
      </c>
      <c r="G271" s="16">
        <f t="shared" si="64"/>
        <v>1.0997785186017988</v>
      </c>
      <c r="H271" s="16">
        <f t="shared" si="65"/>
        <v>85.110221481398199</v>
      </c>
      <c r="I271" s="23">
        <f t="shared" ref="I271:I334" si="70">H271+K270-L270</f>
        <v>85.243706412260366</v>
      </c>
      <c r="J271" s="16">
        <f t="shared" si="62"/>
        <v>77.874435602262324</v>
      </c>
      <c r="K271" s="16">
        <f t="shared" si="66"/>
        <v>7.3692708099980422</v>
      </c>
      <c r="L271" s="16">
        <f t="shared" si="67"/>
        <v>0</v>
      </c>
      <c r="M271" s="16">
        <f t="shared" ref="M271:M334" si="71">L271+M270-N270</f>
        <v>2.8441043160636975E-4</v>
      </c>
      <c r="N271" s="16">
        <f t="shared" si="68"/>
        <v>1.3574269670105191E-4</v>
      </c>
      <c r="O271" s="16">
        <f t="shared" si="69"/>
        <v>1.0999142612984998</v>
      </c>
      <c r="P271" s="1">
        <f>'App MESURE'!T267</f>
        <v>0.81327049288640274</v>
      </c>
      <c r="Q271" s="84">
        <v>19.997048645161289</v>
      </c>
      <c r="R271" s="78">
        <f t="shared" si="63"/>
        <v>8.2164649969487927E-2</v>
      </c>
    </row>
    <row r="272" spans="1:18" s="1" customFormat="1" x14ac:dyDescent="0.2">
      <c r="A272" s="17">
        <v>41214</v>
      </c>
      <c r="B272" s="1">
        <f t="shared" si="61"/>
        <v>11</v>
      </c>
      <c r="C272" s="47"/>
      <c r="D272" s="47"/>
      <c r="E272" s="47">
        <v>117.0142857</v>
      </c>
      <c r="F272" s="51">
        <v>91.32</v>
      </c>
      <c r="G272" s="16">
        <f t="shared" si="64"/>
        <v>1.2019785186017988</v>
      </c>
      <c r="H272" s="16">
        <f t="shared" si="65"/>
        <v>90.118021481398188</v>
      </c>
      <c r="I272" s="23">
        <f t="shared" si="70"/>
        <v>97.48729229139623</v>
      </c>
      <c r="J272" s="16">
        <f t="shared" si="62"/>
        <v>80.544717020898688</v>
      </c>
      <c r="K272" s="16">
        <f t="shared" si="66"/>
        <v>16.942575270497542</v>
      </c>
      <c r="L272" s="16">
        <f t="shared" si="67"/>
        <v>0.71440090010017487</v>
      </c>
      <c r="M272" s="16">
        <f t="shared" si="71"/>
        <v>0.71454956783508017</v>
      </c>
      <c r="N272" s="16">
        <f t="shared" si="68"/>
        <v>0.3410384236494815</v>
      </c>
      <c r="O272" s="16">
        <f t="shared" si="69"/>
        <v>1.5430169422512803</v>
      </c>
      <c r="P272" s="1">
        <f>'App MESURE'!T268</f>
        <v>0.15070431220543537</v>
      </c>
      <c r="Q272" s="84">
        <v>15.858323166666667</v>
      </c>
      <c r="R272" s="78">
        <f t="shared" si="63"/>
        <v>1.9385344597851775</v>
      </c>
    </row>
    <row r="273" spans="1:18" s="1" customFormat="1" x14ac:dyDescent="0.2">
      <c r="A273" s="17">
        <v>41244</v>
      </c>
      <c r="B273" s="1">
        <f t="shared" si="61"/>
        <v>12</v>
      </c>
      <c r="C273" s="47"/>
      <c r="D273" s="47"/>
      <c r="E273" s="47">
        <v>14.94761905</v>
      </c>
      <c r="F273" s="51">
        <v>12.42</v>
      </c>
      <c r="G273" s="16">
        <f t="shared" si="64"/>
        <v>0</v>
      </c>
      <c r="H273" s="16">
        <f t="shared" si="65"/>
        <v>12.42</v>
      </c>
      <c r="I273" s="23">
        <f t="shared" si="70"/>
        <v>28.648174370397371</v>
      </c>
      <c r="J273" s="16">
        <f t="shared" si="62"/>
        <v>27.742640005175474</v>
      </c>
      <c r="K273" s="16">
        <f t="shared" si="66"/>
        <v>0.90553436522189656</v>
      </c>
      <c r="L273" s="16">
        <f t="shared" si="67"/>
        <v>0</v>
      </c>
      <c r="M273" s="16">
        <f t="shared" si="71"/>
        <v>0.37351114418559866</v>
      </c>
      <c r="N273" s="16">
        <f t="shared" si="68"/>
        <v>0.17826846108732203</v>
      </c>
      <c r="O273" s="16">
        <f t="shared" si="69"/>
        <v>0.17826846108732203</v>
      </c>
      <c r="P273" s="1">
        <f>'App MESURE'!T269</f>
        <v>0</v>
      </c>
      <c r="Q273" s="84">
        <v>12.223864129032265</v>
      </c>
      <c r="R273" s="78">
        <f t="shared" si="63"/>
        <v>3.1779644218442045E-2</v>
      </c>
    </row>
    <row r="274" spans="1:18" s="1" customFormat="1" x14ac:dyDescent="0.2">
      <c r="A274" s="17">
        <v>41275</v>
      </c>
      <c r="B274" s="1">
        <f t="shared" si="61"/>
        <v>1</v>
      </c>
      <c r="C274" s="47"/>
      <c r="D274" s="47"/>
      <c r="E274" s="47">
        <v>48.652380950000001</v>
      </c>
      <c r="F274" s="51">
        <v>34.590000000000003</v>
      </c>
      <c r="G274" s="16">
        <f t="shared" si="64"/>
        <v>6.7378518601799012E-2</v>
      </c>
      <c r="H274" s="16">
        <f t="shared" si="65"/>
        <v>34.522621481398204</v>
      </c>
      <c r="I274" s="23">
        <f t="shared" si="70"/>
        <v>35.428155846620101</v>
      </c>
      <c r="J274" s="16">
        <f t="shared" si="62"/>
        <v>33.610670805956872</v>
      </c>
      <c r="K274" s="16">
        <f t="shared" si="66"/>
        <v>1.8174850406632288</v>
      </c>
      <c r="L274" s="16">
        <f t="shared" si="67"/>
        <v>0</v>
      </c>
      <c r="M274" s="16">
        <f t="shared" si="71"/>
        <v>0.19524268309827664</v>
      </c>
      <c r="N274" s="16">
        <f t="shared" si="68"/>
        <v>9.3184937574966903E-2</v>
      </c>
      <c r="O274" s="16">
        <f t="shared" si="69"/>
        <v>0.16056345617676593</v>
      </c>
      <c r="P274" s="1">
        <f>'App MESURE'!T270</f>
        <v>0</v>
      </c>
      <c r="Q274" s="84">
        <v>11.556913258064517</v>
      </c>
      <c r="R274" s="78">
        <f t="shared" si="63"/>
        <v>2.5780623459428234E-2</v>
      </c>
    </row>
    <row r="275" spans="1:18" s="1" customFormat="1" x14ac:dyDescent="0.2">
      <c r="A275" s="17">
        <v>41306</v>
      </c>
      <c r="B275" s="1">
        <f t="shared" si="61"/>
        <v>2</v>
      </c>
      <c r="C275" s="47"/>
      <c r="D275" s="47"/>
      <c r="E275" s="47">
        <v>30.297619050000002</v>
      </c>
      <c r="F275" s="51">
        <v>19.23</v>
      </c>
      <c r="G275" s="16">
        <f t="shared" si="64"/>
        <v>0</v>
      </c>
      <c r="H275" s="16">
        <f t="shared" si="65"/>
        <v>19.23</v>
      </c>
      <c r="I275" s="23">
        <f t="shared" si="70"/>
        <v>21.047485040663229</v>
      </c>
      <c r="J275" s="16">
        <f t="shared" ref="J275:J326" si="72">I275/SQRT(1+(I275/($K$2*(300+(25*Q275)+0.05*(Q275)^3)))^2)</f>
        <v>20.637461754882843</v>
      </c>
      <c r="K275" s="16">
        <f t="shared" si="66"/>
        <v>0.41002328578038671</v>
      </c>
      <c r="L275" s="16">
        <f t="shared" si="67"/>
        <v>0</v>
      </c>
      <c r="M275" s="16">
        <f t="shared" si="71"/>
        <v>0.10205774552330973</v>
      </c>
      <c r="N275" s="16">
        <f t="shared" si="68"/>
        <v>4.8709864537379022E-2</v>
      </c>
      <c r="O275" s="16">
        <f t="shared" si="69"/>
        <v>4.8709864537379022E-2</v>
      </c>
      <c r="P275" s="1">
        <f>'App MESURE'!T271</f>
        <v>0</v>
      </c>
      <c r="Q275" s="84">
        <v>11.383726928571431</v>
      </c>
      <c r="R275" s="78">
        <f t="shared" si="63"/>
        <v>2.3726509032498144E-3</v>
      </c>
    </row>
    <row r="276" spans="1:18" s="1" customFormat="1" x14ac:dyDescent="0.2">
      <c r="A276" s="17">
        <v>41334</v>
      </c>
      <c r="B276" s="1">
        <f t="shared" si="61"/>
        <v>3</v>
      </c>
      <c r="C276" s="47"/>
      <c r="D276" s="47"/>
      <c r="E276" s="47">
        <v>97.097619050000006</v>
      </c>
      <c r="F276" s="51">
        <v>91.76</v>
      </c>
      <c r="G276" s="16">
        <f t="shared" si="64"/>
        <v>1.210778518601799</v>
      </c>
      <c r="H276" s="16">
        <f t="shared" si="65"/>
        <v>90.549221481398206</v>
      </c>
      <c r="I276" s="23">
        <f t="shared" si="70"/>
        <v>90.959244767178589</v>
      </c>
      <c r="J276" s="16">
        <f t="shared" si="72"/>
        <v>74.688901138418984</v>
      </c>
      <c r="K276" s="16">
        <f t="shared" si="66"/>
        <v>16.270343628759605</v>
      </c>
      <c r="L276" s="16">
        <f t="shared" si="67"/>
        <v>0.65321405699217738</v>
      </c>
      <c r="M276" s="16">
        <f t="shared" si="71"/>
        <v>0.70656193797810807</v>
      </c>
      <c r="N276" s="16">
        <f t="shared" si="68"/>
        <v>0.33722610772663986</v>
      </c>
      <c r="O276" s="16">
        <f t="shared" si="69"/>
        <v>1.5480046263284388</v>
      </c>
      <c r="P276" s="1">
        <f>'App MESURE'!T272</f>
        <v>1.258533233493371</v>
      </c>
      <c r="Q276" s="84">
        <v>14.589146838709677</v>
      </c>
      <c r="R276" s="78">
        <f t="shared" si="63"/>
        <v>8.379368726987417E-2</v>
      </c>
    </row>
    <row r="277" spans="1:18" s="1" customFormat="1" x14ac:dyDescent="0.2">
      <c r="A277" s="17">
        <v>41365</v>
      </c>
      <c r="B277" s="1">
        <f t="shared" si="61"/>
        <v>4</v>
      </c>
      <c r="C277" s="47"/>
      <c r="D277" s="47"/>
      <c r="E277" s="47">
        <v>28.264285709999999</v>
      </c>
      <c r="F277" s="51">
        <v>36.99</v>
      </c>
      <c r="G277" s="16">
        <f t="shared" si="64"/>
        <v>0.11537851860179898</v>
      </c>
      <c r="H277" s="16">
        <f t="shared" si="65"/>
        <v>36.874621481398201</v>
      </c>
      <c r="I277" s="23">
        <f t="shared" si="70"/>
        <v>52.491751053165629</v>
      </c>
      <c r="J277" s="16">
        <f t="shared" si="72"/>
        <v>49.622407047046579</v>
      </c>
      <c r="K277" s="16">
        <f t="shared" si="66"/>
        <v>2.8693440061190501</v>
      </c>
      <c r="L277" s="16">
        <f t="shared" si="67"/>
        <v>0</v>
      </c>
      <c r="M277" s="16">
        <f t="shared" si="71"/>
        <v>0.36933583025146821</v>
      </c>
      <c r="N277" s="16">
        <f t="shared" si="68"/>
        <v>0.17627567773619388</v>
      </c>
      <c r="O277" s="16">
        <f t="shared" si="69"/>
        <v>0.29165419633799283</v>
      </c>
      <c r="P277" s="1">
        <f>'App MESURE'!T273</f>
        <v>0.13890675241157557</v>
      </c>
      <c r="Q277" s="84">
        <v>16.747047866666666</v>
      </c>
      <c r="R277" s="78">
        <f t="shared" si="63"/>
        <v>2.3331781626053986E-2</v>
      </c>
    </row>
    <row r="278" spans="1:18" s="1" customFormat="1" x14ac:dyDescent="0.2">
      <c r="A278" s="17">
        <v>41395</v>
      </c>
      <c r="B278" s="1">
        <f t="shared" si="61"/>
        <v>5</v>
      </c>
      <c r="C278" s="47"/>
      <c r="D278" s="47"/>
      <c r="E278" s="47">
        <v>19.033333330000001</v>
      </c>
      <c r="F278" s="51">
        <v>11.79</v>
      </c>
      <c r="G278" s="16">
        <f t="shared" si="64"/>
        <v>0</v>
      </c>
      <c r="H278" s="16">
        <f t="shared" si="65"/>
        <v>11.79</v>
      </c>
      <c r="I278" s="23">
        <f t="shared" si="70"/>
        <v>14.659344006119049</v>
      </c>
      <c r="J278" s="16">
        <f t="shared" si="72"/>
        <v>14.598393889851558</v>
      </c>
      <c r="K278" s="16">
        <f t="shared" si="66"/>
        <v>6.0950116267491694E-2</v>
      </c>
      <c r="L278" s="16">
        <f t="shared" si="67"/>
        <v>0</v>
      </c>
      <c r="M278" s="16">
        <f t="shared" si="71"/>
        <v>0.19306015251527434</v>
      </c>
      <c r="N278" s="16">
        <f t="shared" si="68"/>
        <v>9.2143264858196502E-2</v>
      </c>
      <c r="O278" s="16">
        <f t="shared" si="69"/>
        <v>9.2143264858196502E-2</v>
      </c>
      <c r="P278" s="1">
        <f>'App MESURE'!T274</f>
        <v>1.9028322248161038E-3</v>
      </c>
      <c r="Q278" s="84">
        <v>17.481722919354837</v>
      </c>
      <c r="R278" s="78">
        <f t="shared" si="63"/>
        <v>8.1433356818596658E-3</v>
      </c>
    </row>
    <row r="279" spans="1:18" s="1" customFormat="1" x14ac:dyDescent="0.2">
      <c r="A279" s="17">
        <v>41426</v>
      </c>
      <c r="B279" s="1">
        <f t="shared" si="61"/>
        <v>6</v>
      </c>
      <c r="C279" s="47"/>
      <c r="D279" s="47"/>
      <c r="E279" s="47">
        <v>0.63571428600000002</v>
      </c>
      <c r="F279" s="51">
        <v>0.1</v>
      </c>
      <c r="G279" s="16">
        <f t="shared" si="64"/>
        <v>0</v>
      </c>
      <c r="H279" s="16">
        <f t="shared" si="65"/>
        <v>0.1</v>
      </c>
      <c r="I279" s="23">
        <f t="shared" si="70"/>
        <v>0.1609501162674917</v>
      </c>
      <c r="J279" s="16">
        <f t="shared" si="72"/>
        <v>0.16095006887163774</v>
      </c>
      <c r="K279" s="16">
        <f t="shared" si="66"/>
        <v>4.7395853963738688E-8</v>
      </c>
      <c r="L279" s="16">
        <f t="shared" si="67"/>
        <v>0</v>
      </c>
      <c r="M279" s="16">
        <f t="shared" si="71"/>
        <v>0.10091688765707783</v>
      </c>
      <c r="N279" s="16">
        <f t="shared" si="68"/>
        <v>4.8165358759443069E-2</v>
      </c>
      <c r="O279" s="16">
        <f t="shared" si="69"/>
        <v>4.8165358759443069E-2</v>
      </c>
      <c r="P279" s="1">
        <f>'App MESURE'!T275</f>
        <v>0</v>
      </c>
      <c r="Q279" s="84">
        <v>21.283658966666664</v>
      </c>
      <c r="R279" s="78">
        <f t="shared" si="63"/>
        <v>2.3199017844258594E-3</v>
      </c>
    </row>
    <row r="280" spans="1:18" s="1" customFormat="1" x14ac:dyDescent="0.2">
      <c r="A280" s="17">
        <v>41456</v>
      </c>
      <c r="B280" s="1">
        <f t="shared" si="61"/>
        <v>7</v>
      </c>
      <c r="C280" s="47"/>
      <c r="D280" s="47"/>
      <c r="E280" s="47">
        <v>1.7809523810000001</v>
      </c>
      <c r="F280" s="51">
        <v>4.42</v>
      </c>
      <c r="G280" s="16">
        <f t="shared" si="64"/>
        <v>0</v>
      </c>
      <c r="H280" s="16">
        <f t="shared" si="65"/>
        <v>4.42</v>
      </c>
      <c r="I280" s="23">
        <f t="shared" si="70"/>
        <v>4.4200000473958543</v>
      </c>
      <c r="J280" s="16">
        <f t="shared" si="72"/>
        <v>4.4193949400612844</v>
      </c>
      <c r="K280" s="16">
        <f t="shared" si="66"/>
        <v>6.0510733456986543E-4</v>
      </c>
      <c r="L280" s="16">
        <f t="shared" si="67"/>
        <v>0</v>
      </c>
      <c r="M280" s="16">
        <f t="shared" si="71"/>
        <v>5.2751528897634764E-2</v>
      </c>
      <c r="N280" s="16">
        <f t="shared" si="68"/>
        <v>2.5177117264035119E-2</v>
      </c>
      <c r="O280" s="16">
        <f t="shared" si="69"/>
        <v>2.5177117264035119E-2</v>
      </c>
      <c r="P280" s="1">
        <f>'App MESURE'!T276</f>
        <v>0</v>
      </c>
      <c r="Q280" s="84">
        <v>24.722716419354839</v>
      </c>
      <c r="R280" s="78">
        <f t="shared" si="63"/>
        <v>6.3388723372697524E-4</v>
      </c>
    </row>
    <row r="281" spans="1:18" s="1" customFormat="1" ht="13.5" thickBot="1" x14ac:dyDescent="0.25">
      <c r="A281" s="17">
        <v>41487</v>
      </c>
      <c r="B281" s="4">
        <f t="shared" si="61"/>
        <v>8</v>
      </c>
      <c r="C281" s="48"/>
      <c r="D281" s="48"/>
      <c r="E281" s="48">
        <v>2.34047619</v>
      </c>
      <c r="F281" s="58">
        <v>3.31</v>
      </c>
      <c r="G281" s="25">
        <f t="shared" si="64"/>
        <v>0</v>
      </c>
      <c r="H281" s="25">
        <f t="shared" si="65"/>
        <v>3.31</v>
      </c>
      <c r="I281" s="24">
        <f t="shared" si="70"/>
        <v>3.3106051073345699</v>
      </c>
      <c r="J281" s="25">
        <f t="shared" si="72"/>
        <v>3.3104043415904734</v>
      </c>
      <c r="K281" s="25">
        <f t="shared" si="66"/>
        <v>2.0076574409655379E-4</v>
      </c>
      <c r="L281" s="25">
        <f t="shared" si="67"/>
        <v>0</v>
      </c>
      <c r="M281" s="25">
        <f t="shared" si="71"/>
        <v>2.7574411633599645E-2</v>
      </c>
      <c r="N281" s="25">
        <f t="shared" si="68"/>
        <v>1.3160645950814148E-2</v>
      </c>
      <c r="O281" s="25">
        <f t="shared" si="69"/>
        <v>1.3160645950814148E-2</v>
      </c>
      <c r="P281" s="4">
        <f>'App MESURE'!T277</f>
        <v>0</v>
      </c>
      <c r="Q281" s="85">
        <v>26.427511935483864</v>
      </c>
      <c r="R281" s="79">
        <f t="shared" si="63"/>
        <v>1.7320260184268085E-4</v>
      </c>
    </row>
    <row r="282" spans="1:18" s="1" customFormat="1" x14ac:dyDescent="0.2">
      <c r="A282" s="17">
        <v>41518</v>
      </c>
      <c r="B282" s="1">
        <f t="shared" ref="B282:B345" si="73">B270</f>
        <v>9</v>
      </c>
      <c r="C282" s="47"/>
      <c r="D282" s="47"/>
      <c r="E282" s="47">
        <v>20.669047620000001</v>
      </c>
      <c r="F282" s="51">
        <v>39.21</v>
      </c>
      <c r="G282" s="16">
        <f t="shared" si="64"/>
        <v>0.15977851860179898</v>
      </c>
      <c r="H282" s="16">
        <f t="shared" si="65"/>
        <v>39.050221481398204</v>
      </c>
      <c r="I282" s="23">
        <f t="shared" si="70"/>
        <v>39.050422247142301</v>
      </c>
      <c r="J282" s="16">
        <f t="shared" si="72"/>
        <v>38.471203203091783</v>
      </c>
      <c r="K282" s="16">
        <f t="shared" si="66"/>
        <v>0.57921904405051805</v>
      </c>
      <c r="L282" s="16">
        <f t="shared" si="67"/>
        <v>0</v>
      </c>
      <c r="M282" s="16">
        <f t="shared" si="71"/>
        <v>1.4413765682785497E-2</v>
      </c>
      <c r="N282" s="16">
        <f t="shared" si="68"/>
        <v>6.8793658950818959E-3</v>
      </c>
      <c r="O282" s="16">
        <f t="shared" si="69"/>
        <v>0.16665788449688088</v>
      </c>
      <c r="P282" s="1">
        <f>'App MESURE'!T278</f>
        <v>0</v>
      </c>
      <c r="Q282" s="84">
        <v>22.228099633333336</v>
      </c>
      <c r="R282" s="78">
        <f t="shared" si="63"/>
        <v>2.7774850464975687E-2</v>
      </c>
    </row>
    <row r="283" spans="1:18" s="1" customFormat="1" x14ac:dyDescent="0.2">
      <c r="A283" s="17">
        <v>41548</v>
      </c>
      <c r="B283" s="1">
        <f t="shared" si="73"/>
        <v>10</v>
      </c>
      <c r="C283" s="47"/>
      <c r="D283" s="47"/>
      <c r="E283" s="47">
        <v>13.84285714</v>
      </c>
      <c r="F283" s="51">
        <v>14.65</v>
      </c>
      <c r="G283" s="16">
        <f t="shared" si="64"/>
        <v>0</v>
      </c>
      <c r="H283" s="16">
        <f t="shared" si="65"/>
        <v>14.65</v>
      </c>
      <c r="I283" s="23">
        <f t="shared" si="70"/>
        <v>15.229219044050518</v>
      </c>
      <c r="J283" s="16">
        <f t="shared" si="72"/>
        <v>15.181814530408673</v>
      </c>
      <c r="K283" s="16">
        <f t="shared" si="66"/>
        <v>4.7404513641845725E-2</v>
      </c>
      <c r="L283" s="16">
        <f t="shared" si="67"/>
        <v>0</v>
      </c>
      <c r="M283" s="16">
        <f t="shared" si="71"/>
        <v>7.5343997877036009E-3</v>
      </c>
      <c r="N283" s="16">
        <f t="shared" si="68"/>
        <v>3.5959994133485723E-3</v>
      </c>
      <c r="O283" s="16">
        <f t="shared" si="69"/>
        <v>3.5959994133485723E-3</v>
      </c>
      <c r="P283" s="1">
        <f>'App MESURE'!T279</f>
        <v>0</v>
      </c>
      <c r="Q283" s="84">
        <v>20.077733096774196</v>
      </c>
      <c r="R283" s="78">
        <f t="shared" si="63"/>
        <v>1.2931211780803276E-5</v>
      </c>
    </row>
    <row r="284" spans="1:18" s="1" customFormat="1" x14ac:dyDescent="0.2">
      <c r="A284" s="17">
        <v>41579</v>
      </c>
      <c r="B284" s="1">
        <f t="shared" si="73"/>
        <v>11</v>
      </c>
      <c r="C284" s="47"/>
      <c r="D284" s="47"/>
      <c r="E284" s="47">
        <v>40.111904760000002</v>
      </c>
      <c r="F284" s="51">
        <v>32.39</v>
      </c>
      <c r="G284" s="16">
        <f t="shared" si="64"/>
        <v>2.3378518601798959E-2</v>
      </c>
      <c r="H284" s="16">
        <f t="shared" si="65"/>
        <v>32.366621481398198</v>
      </c>
      <c r="I284" s="23">
        <f t="shared" si="70"/>
        <v>32.414025995040042</v>
      </c>
      <c r="J284" s="16">
        <f t="shared" si="72"/>
        <v>31.506541816717139</v>
      </c>
      <c r="K284" s="16">
        <f t="shared" si="66"/>
        <v>0.90748417832290329</v>
      </c>
      <c r="L284" s="16">
        <f t="shared" si="67"/>
        <v>0</v>
      </c>
      <c r="M284" s="16">
        <f t="shared" si="71"/>
        <v>3.9384003743550286E-3</v>
      </c>
      <c r="N284" s="16">
        <f t="shared" si="68"/>
        <v>1.879709842159709E-3</v>
      </c>
      <c r="O284" s="16">
        <f t="shared" si="69"/>
        <v>2.5258228443958669E-2</v>
      </c>
      <c r="P284" s="1">
        <f>'App MESURE'!T280</f>
        <v>0</v>
      </c>
      <c r="Q284" s="84">
        <v>14.939692300000001</v>
      </c>
      <c r="R284" s="78">
        <f t="shared" si="63"/>
        <v>6.3797810412720272E-4</v>
      </c>
    </row>
    <row r="285" spans="1:18" s="1" customFormat="1" x14ac:dyDescent="0.2">
      <c r="A285" s="17">
        <v>41609</v>
      </c>
      <c r="B285" s="1">
        <f t="shared" si="73"/>
        <v>12</v>
      </c>
      <c r="C285" s="47"/>
      <c r="D285" s="47"/>
      <c r="E285" s="47">
        <v>21.554761899999999</v>
      </c>
      <c r="F285" s="51">
        <v>17.61</v>
      </c>
      <c r="G285" s="16">
        <f t="shared" si="64"/>
        <v>0</v>
      </c>
      <c r="H285" s="16">
        <f t="shared" si="65"/>
        <v>17.61</v>
      </c>
      <c r="I285" s="23">
        <f t="shared" si="70"/>
        <v>18.517484178322903</v>
      </c>
      <c r="J285" s="16">
        <f t="shared" si="72"/>
        <v>18.267479145346567</v>
      </c>
      <c r="K285" s="16">
        <f t="shared" si="66"/>
        <v>0.25000503297633614</v>
      </c>
      <c r="L285" s="16">
        <f t="shared" si="67"/>
        <v>0</v>
      </c>
      <c r="M285" s="16">
        <f t="shared" si="71"/>
        <v>2.0586905321953197E-3</v>
      </c>
      <c r="N285" s="16">
        <f t="shared" si="68"/>
        <v>9.8256664825812148E-4</v>
      </c>
      <c r="O285" s="16">
        <f t="shared" si="69"/>
        <v>9.8256664825812148E-4</v>
      </c>
      <c r="P285" s="1">
        <f>'App MESURE'!T281</f>
        <v>0</v>
      </c>
      <c r="Q285" s="84">
        <v>12.266601516129032</v>
      </c>
      <c r="R285" s="78">
        <f t="shared" si="63"/>
        <v>9.6543721826919894E-7</v>
      </c>
    </row>
    <row r="286" spans="1:18" s="1" customFormat="1" x14ac:dyDescent="0.2">
      <c r="A286" s="17">
        <v>41640</v>
      </c>
      <c r="B286" s="1">
        <f t="shared" si="73"/>
        <v>1</v>
      </c>
      <c r="C286" s="47"/>
      <c r="D286" s="47"/>
      <c r="E286" s="47">
        <v>94.069047620000006</v>
      </c>
      <c r="F286" s="51">
        <v>84.17</v>
      </c>
      <c r="G286" s="16">
        <f t="shared" si="64"/>
        <v>1.058978518601799</v>
      </c>
      <c r="H286" s="16">
        <f t="shared" si="65"/>
        <v>83.111021481398197</v>
      </c>
      <c r="I286" s="23">
        <f t="shared" si="70"/>
        <v>83.361026514374529</v>
      </c>
      <c r="J286" s="16">
        <f t="shared" si="72"/>
        <v>66.383531736158901</v>
      </c>
      <c r="K286" s="16">
        <f t="shared" si="66"/>
        <v>16.977494778215629</v>
      </c>
      <c r="L286" s="16">
        <f t="shared" si="67"/>
        <v>0.71757929026733691</v>
      </c>
      <c r="M286" s="16">
        <f t="shared" si="71"/>
        <v>0.7186554141512741</v>
      </c>
      <c r="N286" s="16">
        <f t="shared" si="68"/>
        <v>0.34299805167033981</v>
      </c>
      <c r="O286" s="16">
        <f t="shared" si="69"/>
        <v>1.4019765702721387</v>
      </c>
      <c r="P286" s="1">
        <f>'App MESURE'!T282</f>
        <v>0</v>
      </c>
      <c r="Q286" s="84">
        <v>12.028160806451615</v>
      </c>
      <c r="R286" s="78">
        <f t="shared" si="63"/>
        <v>1.9655383035920291</v>
      </c>
    </row>
    <row r="287" spans="1:18" s="1" customFormat="1" x14ac:dyDescent="0.2">
      <c r="A287" s="17">
        <v>41671</v>
      </c>
      <c r="B287" s="1">
        <f t="shared" si="73"/>
        <v>2</v>
      </c>
      <c r="C287" s="47"/>
      <c r="D287" s="47"/>
      <c r="E287" s="47">
        <v>39.030952380000002</v>
      </c>
      <c r="F287" s="51">
        <v>27.34</v>
      </c>
      <c r="G287" s="16">
        <f t="shared" si="64"/>
        <v>0</v>
      </c>
      <c r="H287" s="16">
        <f t="shared" si="65"/>
        <v>27.34</v>
      </c>
      <c r="I287" s="23">
        <f t="shared" si="70"/>
        <v>43.599915487948294</v>
      </c>
      <c r="J287" s="16">
        <f t="shared" si="72"/>
        <v>40.427928830393299</v>
      </c>
      <c r="K287" s="16">
        <f t="shared" si="66"/>
        <v>3.1719866575549958</v>
      </c>
      <c r="L287" s="16">
        <f t="shared" si="67"/>
        <v>0</v>
      </c>
      <c r="M287" s="16">
        <f t="shared" si="71"/>
        <v>0.37565736248093429</v>
      </c>
      <c r="N287" s="16">
        <f t="shared" si="68"/>
        <v>0.17929280276660756</v>
      </c>
      <c r="O287" s="16">
        <f t="shared" si="69"/>
        <v>0.17929280276660756</v>
      </c>
      <c r="P287" s="1">
        <f>'App MESURE'!T283</f>
        <v>0</v>
      </c>
      <c r="Q287" s="84">
        <v>11.786426000000001</v>
      </c>
      <c r="R287" s="78">
        <f t="shared" si="63"/>
        <v>3.2145909123905636E-2</v>
      </c>
    </row>
    <row r="288" spans="1:18" s="1" customFormat="1" x14ac:dyDescent="0.2">
      <c r="A288" s="17">
        <v>41699</v>
      </c>
      <c r="B288" s="1">
        <f t="shared" si="73"/>
        <v>3</v>
      </c>
      <c r="C288" s="47"/>
      <c r="D288" s="47"/>
      <c r="E288" s="47">
        <v>21.426190479999999</v>
      </c>
      <c r="F288" s="51">
        <v>30.14</v>
      </c>
      <c r="G288" s="16">
        <f t="shared" si="64"/>
        <v>0</v>
      </c>
      <c r="H288" s="16">
        <f t="shared" si="65"/>
        <v>30.14</v>
      </c>
      <c r="I288" s="23">
        <f t="shared" si="70"/>
        <v>33.311986657554996</v>
      </c>
      <c r="J288" s="16">
        <f t="shared" si="72"/>
        <v>32.241013811042706</v>
      </c>
      <c r="K288" s="16">
        <f t="shared" si="66"/>
        <v>1.0709728465122907</v>
      </c>
      <c r="L288" s="16">
        <f t="shared" si="67"/>
        <v>0</v>
      </c>
      <c r="M288" s="16">
        <f t="shared" si="71"/>
        <v>0.19636455971432673</v>
      </c>
      <c r="N288" s="16">
        <f t="shared" si="68"/>
        <v>9.3720384029474094E-2</v>
      </c>
      <c r="O288" s="16">
        <f t="shared" si="69"/>
        <v>9.3720384029474094E-2</v>
      </c>
      <c r="P288" s="1">
        <f>'App MESURE'!T284</f>
        <v>0</v>
      </c>
      <c r="Q288" s="84">
        <v>14.290717419354841</v>
      </c>
      <c r="R288" s="78">
        <f t="shared" si="63"/>
        <v>8.7835103826321027E-3</v>
      </c>
    </row>
    <row r="289" spans="1:18" s="1" customFormat="1" x14ac:dyDescent="0.2">
      <c r="A289" s="17">
        <v>41730</v>
      </c>
      <c r="B289" s="1">
        <f t="shared" si="73"/>
        <v>4</v>
      </c>
      <c r="C289" s="47"/>
      <c r="D289" s="47"/>
      <c r="E289" s="47">
        <v>35.745238100000002</v>
      </c>
      <c r="F289" s="51">
        <v>36.979999999999997</v>
      </c>
      <c r="G289" s="16">
        <f t="shared" si="64"/>
        <v>0.11517851860179888</v>
      </c>
      <c r="H289" s="16">
        <f t="shared" si="65"/>
        <v>36.864821481398195</v>
      </c>
      <c r="I289" s="23">
        <f t="shared" si="70"/>
        <v>37.935794327910486</v>
      </c>
      <c r="J289" s="16">
        <f t="shared" si="72"/>
        <v>36.981312344332537</v>
      </c>
      <c r="K289" s="16">
        <f t="shared" si="66"/>
        <v>0.95448198357794922</v>
      </c>
      <c r="L289" s="16">
        <f t="shared" si="67"/>
        <v>0</v>
      </c>
      <c r="M289" s="16">
        <f t="shared" si="71"/>
        <v>0.10264417568485264</v>
      </c>
      <c r="N289" s="16">
        <f t="shared" si="68"/>
        <v>4.8989754452474825E-2</v>
      </c>
      <c r="O289" s="16">
        <f t="shared" si="69"/>
        <v>0.1641682730542737</v>
      </c>
      <c r="P289" s="1">
        <f>'App MESURE'!T285</f>
        <v>0</v>
      </c>
      <c r="Q289" s="84">
        <v>17.972390733333334</v>
      </c>
      <c r="R289" s="78">
        <f t="shared" si="63"/>
        <v>2.6951221877622569E-2</v>
      </c>
    </row>
    <row r="290" spans="1:18" s="1" customFormat="1" x14ac:dyDescent="0.2">
      <c r="A290" s="17">
        <v>41760</v>
      </c>
      <c r="B290" s="1">
        <f t="shared" si="73"/>
        <v>5</v>
      </c>
      <c r="C290" s="47"/>
      <c r="D290" s="47"/>
      <c r="E290" s="47">
        <v>4.835714286</v>
      </c>
      <c r="F290" s="51">
        <v>8.51</v>
      </c>
      <c r="G290" s="16">
        <f t="shared" si="64"/>
        <v>0</v>
      </c>
      <c r="H290" s="16">
        <f t="shared" si="65"/>
        <v>8.51</v>
      </c>
      <c r="I290" s="23">
        <f t="shared" si="70"/>
        <v>9.464481983577949</v>
      </c>
      <c r="J290" s="16">
        <f t="shared" si="72"/>
        <v>9.4539122222108407</v>
      </c>
      <c r="K290" s="16">
        <f t="shared" si="66"/>
        <v>1.0569761367108299E-2</v>
      </c>
      <c r="L290" s="16">
        <f t="shared" si="67"/>
        <v>0</v>
      </c>
      <c r="M290" s="16">
        <f t="shared" si="71"/>
        <v>5.3654421232377812E-2</v>
      </c>
      <c r="N290" s="16">
        <f t="shared" si="68"/>
        <v>2.5608047450584526E-2</v>
      </c>
      <c r="O290" s="16">
        <f t="shared" si="69"/>
        <v>2.5608047450584526E-2</v>
      </c>
      <c r="P290" s="1">
        <f>'App MESURE'!T286</f>
        <v>0</v>
      </c>
      <c r="Q290" s="84">
        <v>20.61933258064516</v>
      </c>
      <c r="R290" s="78">
        <f t="shared" si="63"/>
        <v>6.5577209423138864E-4</v>
      </c>
    </row>
    <row r="291" spans="1:18" s="1" customFormat="1" x14ac:dyDescent="0.2">
      <c r="A291" s="17">
        <v>41791</v>
      </c>
      <c r="B291" s="1">
        <f t="shared" si="73"/>
        <v>6</v>
      </c>
      <c r="C291" s="47"/>
      <c r="D291" s="47"/>
      <c r="E291" s="47">
        <v>2.6190476189999998</v>
      </c>
      <c r="F291" s="51">
        <v>3.23</v>
      </c>
      <c r="G291" s="16">
        <f t="shared" si="64"/>
        <v>0</v>
      </c>
      <c r="H291" s="16">
        <f t="shared" si="65"/>
        <v>3.23</v>
      </c>
      <c r="I291" s="23">
        <f t="shared" si="70"/>
        <v>3.2405697613671083</v>
      </c>
      <c r="J291" s="16">
        <f t="shared" si="72"/>
        <v>3.2401617514846115</v>
      </c>
      <c r="K291" s="16">
        <f t="shared" si="66"/>
        <v>4.0800988249678483E-4</v>
      </c>
      <c r="L291" s="16">
        <f t="shared" si="67"/>
        <v>0</v>
      </c>
      <c r="M291" s="16">
        <f t="shared" si="71"/>
        <v>2.8046373781793286E-2</v>
      </c>
      <c r="N291" s="16">
        <f t="shared" si="68"/>
        <v>1.3385902859904228E-2</v>
      </c>
      <c r="O291" s="16">
        <f t="shared" si="69"/>
        <v>1.3385902859904228E-2</v>
      </c>
      <c r="P291" s="1">
        <f>'App MESURE'!T287</f>
        <v>0</v>
      </c>
      <c r="Q291" s="84">
        <v>20.905796333333335</v>
      </c>
      <c r="R291" s="78">
        <f t="shared" si="63"/>
        <v>1.7918239537479218E-4</v>
      </c>
    </row>
    <row r="292" spans="1:18" s="1" customFormat="1" x14ac:dyDescent="0.2">
      <c r="A292" s="17">
        <v>41821</v>
      </c>
      <c r="B292" s="1">
        <f t="shared" si="73"/>
        <v>7</v>
      </c>
      <c r="C292" s="47"/>
      <c r="D292" s="47"/>
      <c r="E292" s="47">
        <v>0.96666666700000003</v>
      </c>
      <c r="F292" s="51">
        <v>1.31</v>
      </c>
      <c r="G292" s="16">
        <f t="shared" si="64"/>
        <v>0</v>
      </c>
      <c r="H292" s="16">
        <f t="shared" si="65"/>
        <v>1.31</v>
      </c>
      <c r="I292" s="23">
        <f t="shared" si="70"/>
        <v>1.3104080098824968</v>
      </c>
      <c r="J292" s="16">
        <f t="shared" si="72"/>
        <v>1.3103862087009133</v>
      </c>
      <c r="K292" s="16">
        <f t="shared" si="66"/>
        <v>2.1801181583569473E-5</v>
      </c>
      <c r="L292" s="16">
        <f t="shared" si="67"/>
        <v>0</v>
      </c>
      <c r="M292" s="16">
        <f t="shared" si="71"/>
        <v>1.4660470921889058E-2</v>
      </c>
      <c r="N292" s="16">
        <f t="shared" si="68"/>
        <v>6.997112752175183E-3</v>
      </c>
      <c r="O292" s="16">
        <f t="shared" si="69"/>
        <v>6.997112752175183E-3</v>
      </c>
      <c r="P292" s="1">
        <f>'App MESURE'!T288</f>
        <v>0</v>
      </c>
      <c r="Q292" s="84">
        <v>22.414864838709676</v>
      </c>
      <c r="R292" s="78">
        <f t="shared" si="63"/>
        <v>4.8959586866652561E-5</v>
      </c>
    </row>
    <row r="293" spans="1:18" s="1" customFormat="1" ht="13.5" thickBot="1" x14ac:dyDescent="0.25">
      <c r="A293" s="17">
        <v>41852</v>
      </c>
      <c r="B293" s="4">
        <f t="shared" si="73"/>
        <v>8</v>
      </c>
      <c r="C293" s="48"/>
      <c r="D293" s="48"/>
      <c r="E293" s="48">
        <v>0.485714286</v>
      </c>
      <c r="F293" s="58">
        <v>0.33</v>
      </c>
      <c r="G293" s="25">
        <f t="shared" si="64"/>
        <v>0</v>
      </c>
      <c r="H293" s="25">
        <f t="shared" si="65"/>
        <v>0.33</v>
      </c>
      <c r="I293" s="24">
        <f t="shared" si="70"/>
        <v>0.33002180118158359</v>
      </c>
      <c r="J293" s="25">
        <f t="shared" si="72"/>
        <v>0.33002152223096437</v>
      </c>
      <c r="K293" s="25">
        <f t="shared" si="66"/>
        <v>2.7895061921467956E-7</v>
      </c>
      <c r="L293" s="25">
        <f t="shared" si="67"/>
        <v>0</v>
      </c>
      <c r="M293" s="25">
        <f t="shared" si="71"/>
        <v>7.6633581697138752E-3</v>
      </c>
      <c r="N293" s="25">
        <f t="shared" si="68"/>
        <v>3.6575483461264899E-3</v>
      </c>
      <c r="O293" s="25">
        <f t="shared" si="69"/>
        <v>3.6575483461264899E-3</v>
      </c>
      <c r="P293" s="4">
        <f>'App MESURE'!T289</f>
        <v>0</v>
      </c>
      <c r="Q293" s="85">
        <v>23.993647419354843</v>
      </c>
      <c r="R293" s="79">
        <f t="shared" si="63"/>
        <v>1.3377659904252622E-5</v>
      </c>
    </row>
    <row r="294" spans="1:18" s="1" customFormat="1" x14ac:dyDescent="0.2">
      <c r="A294" s="17">
        <v>41883</v>
      </c>
      <c r="B294" s="1">
        <f t="shared" si="73"/>
        <v>9</v>
      </c>
      <c r="C294" s="47"/>
      <c r="D294" s="47"/>
      <c r="E294" s="47">
        <v>27.14285714</v>
      </c>
      <c r="F294" s="51">
        <v>20.96</v>
      </c>
      <c r="G294" s="16">
        <f t="shared" si="64"/>
        <v>0</v>
      </c>
      <c r="H294" s="16">
        <f t="shared" si="65"/>
        <v>20.96</v>
      </c>
      <c r="I294" s="23">
        <f t="shared" si="70"/>
        <v>20.96000027895062</v>
      </c>
      <c r="J294" s="16">
        <f t="shared" si="72"/>
        <v>20.866343562297132</v>
      </c>
      <c r="K294" s="16">
        <f t="shared" si="66"/>
        <v>9.3656716653487848E-2</v>
      </c>
      <c r="L294" s="16">
        <f t="shared" si="67"/>
        <v>0</v>
      </c>
      <c r="M294" s="16">
        <f t="shared" si="71"/>
        <v>4.0058098235873849E-3</v>
      </c>
      <c r="N294" s="16">
        <f t="shared" si="68"/>
        <v>1.9118828548380798E-3</v>
      </c>
      <c r="O294" s="16">
        <f t="shared" si="69"/>
        <v>1.9118828548380798E-3</v>
      </c>
      <c r="P294" s="1">
        <f>'App MESURE'!T290</f>
        <v>0</v>
      </c>
      <c r="Q294" s="84">
        <v>22.0230295</v>
      </c>
      <c r="R294" s="78">
        <f t="shared" si="63"/>
        <v>3.6552960506238061E-6</v>
      </c>
    </row>
    <row r="295" spans="1:18" s="1" customFormat="1" x14ac:dyDescent="0.2">
      <c r="A295" s="17">
        <v>41913</v>
      </c>
      <c r="B295" s="1">
        <f t="shared" si="73"/>
        <v>10</v>
      </c>
      <c r="C295" s="47"/>
      <c r="D295" s="47"/>
      <c r="E295" s="47">
        <v>4.3309523810000004</v>
      </c>
      <c r="F295" s="51">
        <v>3.21</v>
      </c>
      <c r="G295" s="16">
        <f t="shared" si="64"/>
        <v>0</v>
      </c>
      <c r="H295" s="16">
        <f t="shared" si="65"/>
        <v>3.21</v>
      </c>
      <c r="I295" s="23">
        <f t="shared" si="70"/>
        <v>3.3036567166534878</v>
      </c>
      <c r="J295" s="16">
        <f t="shared" si="72"/>
        <v>3.3032942716243068</v>
      </c>
      <c r="K295" s="16">
        <f t="shared" si="66"/>
        <v>3.6244502918103549E-4</v>
      </c>
      <c r="L295" s="16">
        <f t="shared" si="67"/>
        <v>0</v>
      </c>
      <c r="M295" s="16">
        <f t="shared" si="71"/>
        <v>2.093926968749305E-3</v>
      </c>
      <c r="N295" s="16">
        <f t="shared" si="68"/>
        <v>9.9938420622517027E-4</v>
      </c>
      <c r="O295" s="16">
        <f t="shared" si="69"/>
        <v>9.9938420622517027E-4</v>
      </c>
      <c r="P295" s="1">
        <f>'App MESURE'!T291</f>
        <v>0</v>
      </c>
      <c r="Q295" s="84">
        <v>22.152779838709669</v>
      </c>
      <c r="R295" s="78">
        <f t="shared" si="63"/>
        <v>9.9876879165231368E-7</v>
      </c>
    </row>
    <row r="296" spans="1:18" s="1" customFormat="1" x14ac:dyDescent="0.2">
      <c r="A296" s="17">
        <v>41944</v>
      </c>
      <c r="B296" s="1">
        <f t="shared" si="73"/>
        <v>11</v>
      </c>
      <c r="C296" s="47"/>
      <c r="D296" s="47"/>
      <c r="E296" s="47">
        <v>163.047619</v>
      </c>
      <c r="F296" s="51">
        <v>188.95</v>
      </c>
      <c r="G296" s="16">
        <f t="shared" si="64"/>
        <v>3.1545785186017987</v>
      </c>
      <c r="H296" s="16">
        <f t="shared" si="65"/>
        <v>185.79542148139819</v>
      </c>
      <c r="I296" s="23">
        <f t="shared" si="70"/>
        <v>185.79578392642736</v>
      </c>
      <c r="J296" s="16">
        <f t="shared" si="72"/>
        <v>113.82742057065525</v>
      </c>
      <c r="K296" s="16">
        <f t="shared" si="66"/>
        <v>71.968363355772112</v>
      </c>
      <c r="L296" s="16">
        <f t="shared" si="67"/>
        <v>5.7228742497973109</v>
      </c>
      <c r="M296" s="16">
        <f t="shared" si="71"/>
        <v>5.7239687925598348</v>
      </c>
      <c r="N296" s="16">
        <f t="shared" si="68"/>
        <v>2.7319214536058332</v>
      </c>
      <c r="O296" s="16">
        <f t="shared" si="69"/>
        <v>5.8864999722076323</v>
      </c>
      <c r="P296" s="1">
        <f>'App MESURE'!T292</f>
        <v>0</v>
      </c>
      <c r="Q296" s="84">
        <v>15.962805183333334</v>
      </c>
      <c r="R296" s="78">
        <f t="shared" si="63"/>
        <v>34.650881922800458</v>
      </c>
    </row>
    <row r="297" spans="1:18" s="1" customFormat="1" x14ac:dyDescent="0.2">
      <c r="A297" s="17">
        <v>41974</v>
      </c>
      <c r="B297" s="1">
        <f t="shared" si="73"/>
        <v>12</v>
      </c>
      <c r="C297" s="47"/>
      <c r="D297" s="47"/>
      <c r="E297" s="47">
        <v>57.038095239999997</v>
      </c>
      <c r="F297" s="51">
        <v>44.72</v>
      </c>
      <c r="G297" s="16">
        <f t="shared" si="64"/>
        <v>0.26997851860179894</v>
      </c>
      <c r="H297" s="16">
        <f t="shared" si="65"/>
        <v>44.450021481398203</v>
      </c>
      <c r="I297" s="23">
        <f t="shared" si="70"/>
        <v>110.69551058737301</v>
      </c>
      <c r="J297" s="16">
        <f t="shared" si="72"/>
        <v>77.424468834361079</v>
      </c>
      <c r="K297" s="16">
        <f t="shared" si="66"/>
        <v>33.271041753011929</v>
      </c>
      <c r="L297" s="16">
        <f t="shared" si="67"/>
        <v>2.2006256697001865</v>
      </c>
      <c r="M297" s="16">
        <f t="shared" si="71"/>
        <v>5.1926730086541877</v>
      </c>
      <c r="N297" s="16">
        <f t="shared" si="68"/>
        <v>2.47834593583767</v>
      </c>
      <c r="O297" s="16">
        <f t="shared" si="69"/>
        <v>2.7483244544394689</v>
      </c>
      <c r="P297" s="1">
        <f>'App MESURE'!T293</f>
        <v>0</v>
      </c>
      <c r="Q297" s="84">
        <v>11.836293870967742</v>
      </c>
      <c r="R297" s="78">
        <f t="shared" si="63"/>
        <v>7.5532873068700042</v>
      </c>
    </row>
    <row r="298" spans="1:18" s="1" customFormat="1" x14ac:dyDescent="0.2">
      <c r="A298" s="17">
        <v>42005</v>
      </c>
      <c r="B298" s="1">
        <f t="shared" si="73"/>
        <v>1</v>
      </c>
      <c r="C298" s="47"/>
      <c r="D298" s="47"/>
      <c r="E298" s="47">
        <v>62.952380949999998</v>
      </c>
      <c r="F298" s="51">
        <v>41.66</v>
      </c>
      <c r="G298" s="16">
        <f t="shared" si="64"/>
        <v>0.20877851860179888</v>
      </c>
      <c r="H298" s="16">
        <f t="shared" si="65"/>
        <v>41.4512214813982</v>
      </c>
      <c r="I298" s="23">
        <f t="shared" si="70"/>
        <v>72.521637564709934</v>
      </c>
      <c r="J298" s="16">
        <f t="shared" si="72"/>
        <v>59.05563458915006</v>
      </c>
      <c r="K298" s="16">
        <f t="shared" si="66"/>
        <v>13.466002975559874</v>
      </c>
      <c r="L298" s="16">
        <f t="shared" si="67"/>
        <v>0.39796163964821185</v>
      </c>
      <c r="M298" s="16">
        <f t="shared" si="71"/>
        <v>3.1122887124647298</v>
      </c>
      <c r="N298" s="16">
        <f t="shared" si="68"/>
        <v>1.4854253423690011</v>
      </c>
      <c r="O298" s="16">
        <f t="shared" si="69"/>
        <v>1.6942038609708001</v>
      </c>
      <c r="P298" s="1">
        <f>'App MESURE'!T294</f>
        <v>0</v>
      </c>
      <c r="Q298" s="84">
        <v>10.907021838709676</v>
      </c>
      <c r="R298" s="78">
        <f t="shared" si="63"/>
        <v>2.8703267225283664</v>
      </c>
    </row>
    <row r="299" spans="1:18" s="1" customFormat="1" x14ac:dyDescent="0.2">
      <c r="A299" s="17">
        <v>42036</v>
      </c>
      <c r="B299" s="1">
        <f t="shared" si="73"/>
        <v>2</v>
      </c>
      <c r="C299" s="47"/>
      <c r="D299" s="47"/>
      <c r="E299" s="47">
        <v>26.519047619999998</v>
      </c>
      <c r="F299" s="51">
        <v>20.47</v>
      </c>
      <c r="G299" s="16">
        <f t="shared" si="64"/>
        <v>0</v>
      </c>
      <c r="H299" s="16">
        <f t="shared" si="65"/>
        <v>20.47</v>
      </c>
      <c r="I299" s="23">
        <f t="shared" si="70"/>
        <v>33.538041335911664</v>
      </c>
      <c r="J299" s="16">
        <f t="shared" si="72"/>
        <v>31.70243802322895</v>
      </c>
      <c r="K299" s="16">
        <f t="shared" si="66"/>
        <v>1.8356033126827143</v>
      </c>
      <c r="L299" s="16">
        <f t="shared" si="67"/>
        <v>0</v>
      </c>
      <c r="M299" s="16">
        <f t="shared" si="71"/>
        <v>1.6268633700957287</v>
      </c>
      <c r="N299" s="16">
        <f t="shared" si="68"/>
        <v>0.7764652645603235</v>
      </c>
      <c r="O299" s="16">
        <f t="shared" si="69"/>
        <v>0.7764652645603235</v>
      </c>
      <c r="P299" s="1">
        <f>'App MESURE'!T295</f>
        <v>0</v>
      </c>
      <c r="Q299" s="84">
        <v>10.218351028571432</v>
      </c>
      <c r="R299" s="78">
        <f t="shared" si="63"/>
        <v>0.60289830706873315</v>
      </c>
    </row>
    <row r="300" spans="1:18" s="1" customFormat="1" x14ac:dyDescent="0.2">
      <c r="A300" s="17">
        <v>42064</v>
      </c>
      <c r="B300" s="1">
        <f t="shared" si="73"/>
        <v>3</v>
      </c>
      <c r="C300" s="47"/>
      <c r="D300" s="47"/>
      <c r="E300" s="47">
        <v>56.745238100000002</v>
      </c>
      <c r="F300" s="51">
        <v>58.72</v>
      </c>
      <c r="G300" s="16">
        <f t="shared" si="64"/>
        <v>0.54997851860179892</v>
      </c>
      <c r="H300" s="16">
        <f t="shared" si="65"/>
        <v>58.170021481398202</v>
      </c>
      <c r="I300" s="23">
        <f t="shared" si="70"/>
        <v>60.005624794080916</v>
      </c>
      <c r="J300" s="16">
        <f t="shared" si="72"/>
        <v>54.337691240291861</v>
      </c>
      <c r="K300" s="16">
        <f t="shared" si="66"/>
        <v>5.6679335537890552</v>
      </c>
      <c r="L300" s="16">
        <f t="shared" si="67"/>
        <v>0</v>
      </c>
      <c r="M300" s="16">
        <f t="shared" si="71"/>
        <v>0.85039810553540518</v>
      </c>
      <c r="N300" s="16">
        <f t="shared" si="68"/>
        <v>0.40587587263538444</v>
      </c>
      <c r="O300" s="16">
        <f t="shared" si="69"/>
        <v>0.9558543912371833</v>
      </c>
      <c r="P300" s="1">
        <f>'App MESURE'!T296</f>
        <v>0</v>
      </c>
      <c r="Q300" s="84">
        <v>14.279137451612904</v>
      </c>
      <c r="R300" s="78">
        <f t="shared" si="63"/>
        <v>0.91365761724740624</v>
      </c>
    </row>
    <row r="301" spans="1:18" s="1" customFormat="1" x14ac:dyDescent="0.2">
      <c r="A301" s="17">
        <v>42095</v>
      </c>
      <c r="B301" s="1">
        <f t="shared" si="73"/>
        <v>4</v>
      </c>
      <c r="C301" s="47"/>
      <c r="D301" s="47"/>
      <c r="E301" s="47">
        <v>20.783333330000001</v>
      </c>
      <c r="F301" s="51">
        <v>23.73</v>
      </c>
      <c r="G301" s="16">
        <f t="shared" si="64"/>
        <v>0</v>
      </c>
      <c r="H301" s="16">
        <f t="shared" si="65"/>
        <v>23.73</v>
      </c>
      <c r="I301" s="23">
        <f t="shared" si="70"/>
        <v>29.397933553789056</v>
      </c>
      <c r="J301" s="16">
        <f t="shared" si="72"/>
        <v>28.869899062125349</v>
      </c>
      <c r="K301" s="16">
        <f t="shared" si="66"/>
        <v>0.52803449166370697</v>
      </c>
      <c r="L301" s="16">
        <f t="shared" si="67"/>
        <v>0</v>
      </c>
      <c r="M301" s="16">
        <f t="shared" si="71"/>
        <v>0.44452223290002074</v>
      </c>
      <c r="N301" s="16">
        <f t="shared" si="68"/>
        <v>0.21216045521471819</v>
      </c>
      <c r="O301" s="16">
        <f t="shared" si="69"/>
        <v>0.21216045521471819</v>
      </c>
      <c r="P301" s="1">
        <f>'App MESURE'!T297</f>
        <v>0</v>
      </c>
      <c r="Q301" s="84">
        <v>16.82500705</v>
      </c>
      <c r="R301" s="78">
        <f t="shared" si="63"/>
        <v>4.501205875691644E-2</v>
      </c>
    </row>
    <row r="302" spans="1:18" s="1" customFormat="1" x14ac:dyDescent="0.2">
      <c r="A302" s="17">
        <v>42125</v>
      </c>
      <c r="B302" s="1">
        <f t="shared" si="73"/>
        <v>5</v>
      </c>
      <c r="C302" s="47"/>
      <c r="D302" s="47"/>
      <c r="E302" s="47">
        <v>33.8952381</v>
      </c>
      <c r="F302" s="51">
        <v>46.05</v>
      </c>
      <c r="G302" s="16">
        <f t="shared" si="64"/>
        <v>0.2965785186017989</v>
      </c>
      <c r="H302" s="16">
        <f t="shared" si="65"/>
        <v>45.753421481398199</v>
      </c>
      <c r="I302" s="23">
        <f t="shared" si="70"/>
        <v>46.28145597306191</v>
      </c>
      <c r="J302" s="16">
        <f t="shared" si="72"/>
        <v>45.22308475782431</v>
      </c>
      <c r="K302" s="16">
        <f t="shared" si="66"/>
        <v>1.0583712152375995</v>
      </c>
      <c r="L302" s="16">
        <f t="shared" si="67"/>
        <v>0</v>
      </c>
      <c r="M302" s="16">
        <f t="shared" si="71"/>
        <v>0.23236177768530256</v>
      </c>
      <c r="N302" s="16">
        <f t="shared" si="68"/>
        <v>0.11090104584105862</v>
      </c>
      <c r="O302" s="16">
        <f t="shared" si="69"/>
        <v>0.40747956444285749</v>
      </c>
      <c r="P302" s="1">
        <f>'App MESURE'!T298</f>
        <v>0</v>
      </c>
      <c r="Q302" s="84">
        <v>21.481478806451612</v>
      </c>
      <c r="R302" s="78">
        <f t="shared" si="63"/>
        <v>0.16603959543854085</v>
      </c>
    </row>
    <row r="303" spans="1:18" s="1" customFormat="1" x14ac:dyDescent="0.2">
      <c r="A303" s="17">
        <v>42156</v>
      </c>
      <c r="B303" s="1">
        <f t="shared" si="73"/>
        <v>6</v>
      </c>
      <c r="C303" s="47"/>
      <c r="D303" s="47"/>
      <c r="E303" s="47">
        <v>4.8666666669999996</v>
      </c>
      <c r="F303" s="51">
        <v>10.75</v>
      </c>
      <c r="G303" s="16">
        <f t="shared" si="64"/>
        <v>0</v>
      </c>
      <c r="H303" s="16">
        <f t="shared" si="65"/>
        <v>10.75</v>
      </c>
      <c r="I303" s="23">
        <f t="shared" si="70"/>
        <v>11.808371215237599</v>
      </c>
      <c r="J303" s="16">
        <f t="shared" si="72"/>
        <v>11.792943970602193</v>
      </c>
      <c r="K303" s="16">
        <f t="shared" si="66"/>
        <v>1.5427244635406012E-2</v>
      </c>
      <c r="L303" s="16">
        <f t="shared" si="67"/>
        <v>0</v>
      </c>
      <c r="M303" s="16">
        <f t="shared" si="71"/>
        <v>0.12146073184424394</v>
      </c>
      <c r="N303" s="16">
        <f t="shared" si="68"/>
        <v>5.7970473131730746E-2</v>
      </c>
      <c r="O303" s="16">
        <f t="shared" si="69"/>
        <v>5.7970473131730746E-2</v>
      </c>
      <c r="P303" s="1">
        <f>'App MESURE'!T299</f>
        <v>0</v>
      </c>
      <c r="Q303" s="84">
        <v>22.638678066666671</v>
      </c>
      <c r="R303" s="78">
        <f t="shared" si="63"/>
        <v>3.3605757551167163E-3</v>
      </c>
    </row>
    <row r="304" spans="1:18" s="1" customFormat="1" x14ac:dyDescent="0.2">
      <c r="A304" s="17">
        <v>42186</v>
      </c>
      <c r="B304" s="1">
        <f t="shared" si="73"/>
        <v>7</v>
      </c>
      <c r="C304" s="47"/>
      <c r="D304" s="47"/>
      <c r="E304" s="47">
        <v>4.4785714289999996</v>
      </c>
      <c r="F304" s="51">
        <v>12.16</v>
      </c>
      <c r="G304" s="16">
        <f t="shared" si="64"/>
        <v>0</v>
      </c>
      <c r="H304" s="16">
        <f t="shared" si="65"/>
        <v>12.16</v>
      </c>
      <c r="I304" s="23">
        <f t="shared" si="70"/>
        <v>12.175427244635406</v>
      </c>
      <c r="J304" s="16">
        <f t="shared" si="72"/>
        <v>12.16514193717185</v>
      </c>
      <c r="K304" s="16">
        <f t="shared" si="66"/>
        <v>1.0285307463556492E-2</v>
      </c>
      <c r="L304" s="16">
        <f t="shared" si="67"/>
        <v>0</v>
      </c>
      <c r="M304" s="16">
        <f t="shared" si="71"/>
        <v>6.3490258712513195E-2</v>
      </c>
      <c r="N304" s="16">
        <f t="shared" si="68"/>
        <v>3.0302471267340737E-2</v>
      </c>
      <c r="O304" s="16">
        <f t="shared" si="69"/>
        <v>3.0302471267340737E-2</v>
      </c>
      <c r="P304" s="1">
        <f>'App MESURE'!T300</f>
        <v>0</v>
      </c>
      <c r="Q304" s="84">
        <v>26.20530151612903</v>
      </c>
      <c r="R304" s="78">
        <f t="shared" si="63"/>
        <v>9.182397649080109E-4</v>
      </c>
    </row>
    <row r="305" spans="1:18" s="1" customFormat="1" ht="13.5" thickBot="1" x14ac:dyDescent="0.25">
      <c r="A305" s="17">
        <v>42217</v>
      </c>
      <c r="B305" s="4">
        <f t="shared" si="73"/>
        <v>8</v>
      </c>
      <c r="C305" s="48"/>
      <c r="D305" s="48"/>
      <c r="E305" s="48">
        <v>8.4285714289999998</v>
      </c>
      <c r="F305" s="58">
        <v>12.03</v>
      </c>
      <c r="G305" s="25">
        <f t="shared" si="64"/>
        <v>0</v>
      </c>
      <c r="H305" s="25">
        <f t="shared" si="65"/>
        <v>12.03</v>
      </c>
      <c r="I305" s="24">
        <f t="shared" si="70"/>
        <v>12.040285307463556</v>
      </c>
      <c r="J305" s="25">
        <f t="shared" si="72"/>
        <v>12.027474302879551</v>
      </c>
      <c r="K305" s="25">
        <f t="shared" si="66"/>
        <v>1.2811004584005303E-2</v>
      </c>
      <c r="L305" s="25">
        <f t="shared" si="67"/>
        <v>0</v>
      </c>
      <c r="M305" s="25">
        <f t="shared" si="71"/>
        <v>3.3187787445172458E-2</v>
      </c>
      <c r="N305" s="25">
        <f t="shared" si="68"/>
        <v>1.5839783864130701E-2</v>
      </c>
      <c r="O305" s="25">
        <f t="shared" si="69"/>
        <v>1.5839783864130701E-2</v>
      </c>
      <c r="P305" s="4">
        <f>'App MESURE'!T301</f>
        <v>0</v>
      </c>
      <c r="Q305" s="85">
        <v>24.381049419354845</v>
      </c>
      <c r="R305" s="79">
        <f t="shared" si="63"/>
        <v>2.508987528623753E-4</v>
      </c>
    </row>
    <row r="306" spans="1:18" s="1" customFormat="1" x14ac:dyDescent="0.2">
      <c r="A306" s="17">
        <v>42248</v>
      </c>
      <c r="B306" s="1">
        <f t="shared" si="73"/>
        <v>9</v>
      </c>
      <c r="C306" s="47"/>
      <c r="D306" s="47"/>
      <c r="E306" s="47">
        <v>7.8</v>
      </c>
      <c r="F306" s="51">
        <v>11.91</v>
      </c>
      <c r="G306" s="16">
        <f t="shared" si="64"/>
        <v>0</v>
      </c>
      <c r="H306" s="16">
        <f t="shared" si="65"/>
        <v>11.91</v>
      </c>
      <c r="I306" s="23">
        <f t="shared" si="70"/>
        <v>11.922811004584005</v>
      </c>
      <c r="J306" s="16">
        <f t="shared" si="72"/>
        <v>11.904488645138285</v>
      </c>
      <c r="K306" s="16">
        <f t="shared" si="66"/>
        <v>1.8322359445720693E-2</v>
      </c>
      <c r="L306" s="16">
        <f t="shared" si="67"/>
        <v>0</v>
      </c>
      <c r="M306" s="16">
        <f t="shared" si="71"/>
        <v>1.7348003581041757E-2</v>
      </c>
      <c r="N306" s="16">
        <f t="shared" si="68"/>
        <v>8.2798115918944135E-3</v>
      </c>
      <c r="O306" s="16">
        <f t="shared" si="69"/>
        <v>8.2798115918944135E-3</v>
      </c>
      <c r="P306" s="1">
        <f>'App MESURE'!T302</f>
        <v>0</v>
      </c>
      <c r="Q306" s="84">
        <v>21.622670499999995</v>
      </c>
      <c r="R306" s="78">
        <f t="shared" si="63"/>
        <v>6.8555279997269101E-5</v>
      </c>
    </row>
    <row r="307" spans="1:18" s="1" customFormat="1" x14ac:dyDescent="0.2">
      <c r="A307" s="17">
        <v>42278</v>
      </c>
      <c r="B307" s="1">
        <f t="shared" si="73"/>
        <v>10</v>
      </c>
      <c r="C307" s="47"/>
      <c r="D307" s="47"/>
      <c r="E307" s="47">
        <v>41.423809519999999</v>
      </c>
      <c r="F307" s="51">
        <v>38.630000000000003</v>
      </c>
      <c r="G307" s="16">
        <f t="shared" si="64"/>
        <v>0.14817851860179901</v>
      </c>
      <c r="H307" s="16">
        <f t="shared" si="65"/>
        <v>38.481821481398207</v>
      </c>
      <c r="I307" s="23">
        <f t="shared" si="70"/>
        <v>38.500143840843926</v>
      </c>
      <c r="J307" s="16">
        <f t="shared" si="72"/>
        <v>37.793295546957197</v>
      </c>
      <c r="K307" s="16">
        <f t="shared" si="66"/>
        <v>0.7068482938867291</v>
      </c>
      <c r="L307" s="16">
        <f t="shared" si="67"/>
        <v>0</v>
      </c>
      <c r="M307" s="16">
        <f t="shared" si="71"/>
        <v>9.0681919891473436E-3</v>
      </c>
      <c r="N307" s="16">
        <f t="shared" si="68"/>
        <v>4.3280439042172178E-3</v>
      </c>
      <c r="O307" s="16">
        <f t="shared" si="69"/>
        <v>0.15250656250601621</v>
      </c>
      <c r="P307" s="1">
        <f>'App MESURE'!T303</f>
        <v>0</v>
      </c>
      <c r="Q307" s="84">
        <v>20.480697193548387</v>
      </c>
      <c r="R307" s="78">
        <f t="shared" si="63"/>
        <v>2.3258251607401432E-2</v>
      </c>
    </row>
    <row r="308" spans="1:18" s="1" customFormat="1" x14ac:dyDescent="0.2">
      <c r="A308" s="17">
        <v>42309</v>
      </c>
      <c r="B308" s="1">
        <f t="shared" si="73"/>
        <v>11</v>
      </c>
      <c r="C308" s="47"/>
      <c r="D308" s="47"/>
      <c r="E308" s="47">
        <v>20.55238095</v>
      </c>
      <c r="F308" s="51">
        <v>23.97</v>
      </c>
      <c r="G308" s="16">
        <f t="shared" si="64"/>
        <v>0</v>
      </c>
      <c r="H308" s="16">
        <f t="shared" si="65"/>
        <v>23.97</v>
      </c>
      <c r="I308" s="23">
        <f t="shared" si="70"/>
        <v>24.676848293886728</v>
      </c>
      <c r="J308" s="16">
        <f t="shared" si="72"/>
        <v>24.314342215844373</v>
      </c>
      <c r="K308" s="16">
        <f t="shared" si="66"/>
        <v>0.36250607804235457</v>
      </c>
      <c r="L308" s="16">
        <f t="shared" si="67"/>
        <v>0</v>
      </c>
      <c r="M308" s="16">
        <f t="shared" si="71"/>
        <v>4.7401480849301259E-3</v>
      </c>
      <c r="N308" s="16">
        <f t="shared" si="68"/>
        <v>2.2623659764395626E-3</v>
      </c>
      <c r="O308" s="16">
        <f t="shared" si="69"/>
        <v>2.2623659764395626E-3</v>
      </c>
      <c r="P308" s="1">
        <f>'App MESURE'!T304</f>
        <v>0</v>
      </c>
      <c r="Q308" s="84">
        <v>15.798762016666666</v>
      </c>
      <c r="R308" s="78">
        <f t="shared" si="63"/>
        <v>5.1182998113513357E-6</v>
      </c>
    </row>
    <row r="309" spans="1:18" s="1" customFormat="1" x14ac:dyDescent="0.2">
      <c r="A309" s="17">
        <v>42339</v>
      </c>
      <c r="B309" s="1">
        <f t="shared" si="73"/>
        <v>12</v>
      </c>
      <c r="C309" s="47"/>
      <c r="D309" s="47"/>
      <c r="E309" s="47">
        <v>4.7619047999999997E-2</v>
      </c>
      <c r="F309" s="51">
        <v>0</v>
      </c>
      <c r="G309" s="16">
        <f t="shared" si="64"/>
        <v>0</v>
      </c>
      <c r="H309" s="16">
        <f t="shared" si="65"/>
        <v>0</v>
      </c>
      <c r="I309" s="23">
        <f t="shared" si="70"/>
        <v>0.36250607804235457</v>
      </c>
      <c r="J309" s="16">
        <f t="shared" si="72"/>
        <v>0.36250477399053804</v>
      </c>
      <c r="K309" s="16">
        <f t="shared" si="66"/>
        <v>1.3040518165308157E-6</v>
      </c>
      <c r="L309" s="16">
        <f t="shared" si="67"/>
        <v>0</v>
      </c>
      <c r="M309" s="16">
        <f t="shared" si="71"/>
        <v>2.4777821084905633E-3</v>
      </c>
      <c r="N309" s="16">
        <f t="shared" si="68"/>
        <v>1.1825896235396545E-3</v>
      </c>
      <c r="O309" s="16">
        <f t="shared" si="69"/>
        <v>1.1825896235396545E-3</v>
      </c>
      <c r="P309" s="1">
        <f>'App MESURE'!T305</f>
        <v>0</v>
      </c>
      <c r="Q309" s="84">
        <v>15.052641870967744</v>
      </c>
      <c r="R309" s="78">
        <f t="shared" si="63"/>
        <v>1.3985182177036618E-6</v>
      </c>
    </row>
    <row r="310" spans="1:18" s="1" customFormat="1" x14ac:dyDescent="0.2">
      <c r="A310" s="17">
        <v>42370</v>
      </c>
      <c r="B310" s="1">
        <f t="shared" si="73"/>
        <v>1</v>
      </c>
      <c r="C310" s="47"/>
      <c r="D310" s="47"/>
      <c r="E310" s="47">
        <v>14.84047619</v>
      </c>
      <c r="F310" s="51">
        <v>16.02</v>
      </c>
      <c r="G310" s="16">
        <f t="shared" si="64"/>
        <v>0</v>
      </c>
      <c r="H310" s="16">
        <f t="shared" si="65"/>
        <v>16.02</v>
      </c>
      <c r="I310" s="23">
        <f t="shared" si="70"/>
        <v>16.020001304051817</v>
      </c>
      <c r="J310" s="16">
        <f t="shared" si="72"/>
        <v>15.894404581829445</v>
      </c>
      <c r="K310" s="16">
        <f t="shared" si="66"/>
        <v>0.12559672222237239</v>
      </c>
      <c r="L310" s="16">
        <f t="shared" si="67"/>
        <v>0</v>
      </c>
      <c r="M310" s="16">
        <f t="shared" si="71"/>
        <v>1.2951924849509088E-3</v>
      </c>
      <c r="N310" s="16">
        <f t="shared" si="68"/>
        <v>6.181662172557084E-4</v>
      </c>
      <c r="O310" s="16">
        <f t="shared" si="69"/>
        <v>6.181662172557084E-4</v>
      </c>
      <c r="P310" s="1">
        <f>'App MESURE'!T306</f>
        <v>0</v>
      </c>
      <c r="Q310" s="84">
        <v>14.177660629032262</v>
      </c>
      <c r="R310" s="78">
        <f t="shared" si="63"/>
        <v>3.8212947215623167E-7</v>
      </c>
    </row>
    <row r="311" spans="1:18" s="1" customFormat="1" x14ac:dyDescent="0.2">
      <c r="A311" s="17">
        <v>42401</v>
      </c>
      <c r="B311" s="1">
        <f t="shared" si="73"/>
        <v>2</v>
      </c>
      <c r="C311" s="47"/>
      <c r="D311" s="47"/>
      <c r="E311" s="47">
        <v>59.335714289999999</v>
      </c>
      <c r="F311" s="51">
        <v>48.33</v>
      </c>
      <c r="G311" s="16">
        <f t="shared" si="64"/>
        <v>0.34217851860179893</v>
      </c>
      <c r="H311" s="16">
        <f t="shared" si="65"/>
        <v>47.9878214813982</v>
      </c>
      <c r="I311" s="23">
        <f t="shared" si="70"/>
        <v>48.113418203620569</v>
      </c>
      <c r="J311" s="16">
        <f t="shared" si="72"/>
        <v>44.477375424016486</v>
      </c>
      <c r="K311" s="16">
        <f t="shared" si="66"/>
        <v>3.6360427796040824</v>
      </c>
      <c r="L311" s="16">
        <f t="shared" si="67"/>
        <v>0</v>
      </c>
      <c r="M311" s="16">
        <f t="shared" si="71"/>
        <v>6.7702626769520038E-4</v>
      </c>
      <c r="N311" s="16">
        <f t="shared" si="68"/>
        <v>3.231293971720006E-4</v>
      </c>
      <c r="O311" s="16">
        <f t="shared" si="69"/>
        <v>0.34250164799897093</v>
      </c>
      <c r="P311" s="1">
        <f>'App MESURE'!T307</f>
        <v>0</v>
      </c>
      <c r="Q311" s="84">
        <v>12.919480910344827</v>
      </c>
      <c r="R311" s="78">
        <f t="shared" si="63"/>
        <v>0.11730737888201098</v>
      </c>
    </row>
    <row r="312" spans="1:18" s="1" customFormat="1" x14ac:dyDescent="0.2">
      <c r="A312" s="17">
        <v>42430</v>
      </c>
      <c r="B312" s="1">
        <f t="shared" si="73"/>
        <v>3</v>
      </c>
      <c r="C312" s="47"/>
      <c r="D312" s="47"/>
      <c r="E312" s="47">
        <v>38.992857139999998</v>
      </c>
      <c r="F312" s="51">
        <v>41.16</v>
      </c>
      <c r="G312" s="16">
        <f t="shared" si="64"/>
        <v>0.19877851860179888</v>
      </c>
      <c r="H312" s="16">
        <f t="shared" si="65"/>
        <v>40.961221481398198</v>
      </c>
      <c r="I312" s="23">
        <f t="shared" si="70"/>
        <v>44.59726426100228</v>
      </c>
      <c r="J312" s="16">
        <f t="shared" si="72"/>
        <v>41.705266326299039</v>
      </c>
      <c r="K312" s="16">
        <f t="shared" si="66"/>
        <v>2.891997934703241</v>
      </c>
      <c r="L312" s="16">
        <f t="shared" si="67"/>
        <v>0</v>
      </c>
      <c r="M312" s="16">
        <f t="shared" si="71"/>
        <v>3.5389687052319978E-4</v>
      </c>
      <c r="N312" s="16">
        <f t="shared" si="68"/>
        <v>1.6890700980113507E-4</v>
      </c>
      <c r="O312" s="16">
        <f t="shared" si="69"/>
        <v>0.1989474256116</v>
      </c>
      <c r="P312" s="1">
        <f>'App MESURE'!T308</f>
        <v>0</v>
      </c>
      <c r="Q312" s="84">
        <v>13.056654338709679</v>
      </c>
      <c r="R312" s="78">
        <f t="shared" si="63"/>
        <v>3.9580078157483115E-2</v>
      </c>
    </row>
    <row r="313" spans="1:18" s="1" customFormat="1" x14ac:dyDescent="0.2">
      <c r="A313" s="17">
        <v>42461</v>
      </c>
      <c r="B313" s="1">
        <f t="shared" si="73"/>
        <v>4</v>
      </c>
      <c r="C313" s="47"/>
      <c r="D313" s="47"/>
      <c r="E313" s="47">
        <v>13.919047620000001</v>
      </c>
      <c r="F313" s="51">
        <v>10.87</v>
      </c>
      <c r="G313" s="16">
        <f t="shared" si="64"/>
        <v>0</v>
      </c>
      <c r="H313" s="16">
        <f t="shared" si="65"/>
        <v>10.87</v>
      </c>
      <c r="I313" s="23">
        <f t="shared" si="70"/>
        <v>13.76199793470324</v>
      </c>
      <c r="J313" s="16">
        <f t="shared" si="72"/>
        <v>13.700573079718179</v>
      </c>
      <c r="K313" s="16">
        <f t="shared" si="66"/>
        <v>6.1424854985061117E-2</v>
      </c>
      <c r="L313" s="16">
        <f t="shared" si="67"/>
        <v>0</v>
      </c>
      <c r="M313" s="16">
        <f t="shared" si="71"/>
        <v>1.8498986072206471E-4</v>
      </c>
      <c r="N313" s="16">
        <f t="shared" si="68"/>
        <v>8.8291496253974504E-5</v>
      </c>
      <c r="O313" s="16">
        <f t="shared" si="69"/>
        <v>8.8291496253974504E-5</v>
      </c>
      <c r="P313" s="1">
        <f>'App MESURE'!T309</f>
        <v>0</v>
      </c>
      <c r="Q313" s="84">
        <v>16.076272599999999</v>
      </c>
      <c r="R313" s="78">
        <f t="shared" si="63"/>
        <v>7.7953883107655946E-9</v>
      </c>
    </row>
    <row r="314" spans="1:18" s="1" customFormat="1" x14ac:dyDescent="0.2">
      <c r="A314" s="17">
        <v>42491</v>
      </c>
      <c r="B314" s="1">
        <f t="shared" si="73"/>
        <v>5</v>
      </c>
      <c r="C314" s="47"/>
      <c r="D314" s="47"/>
      <c r="E314" s="47">
        <v>53.659523810000003</v>
      </c>
      <c r="F314" s="51">
        <v>76.36</v>
      </c>
      <c r="G314" s="16">
        <f t="shared" si="64"/>
        <v>0.90277851860179892</v>
      </c>
      <c r="H314" s="16">
        <f t="shared" si="65"/>
        <v>75.457221481398207</v>
      </c>
      <c r="I314" s="23">
        <f t="shared" si="70"/>
        <v>75.51864633638327</v>
      </c>
      <c r="J314" s="16">
        <f t="shared" si="72"/>
        <v>69.591103416692377</v>
      </c>
      <c r="K314" s="16">
        <f t="shared" si="66"/>
        <v>5.9275429196908931</v>
      </c>
      <c r="L314" s="16">
        <f t="shared" si="67"/>
        <v>0</v>
      </c>
      <c r="M314" s="16">
        <f t="shared" si="71"/>
        <v>9.6698364468090204E-5</v>
      </c>
      <c r="N314" s="16">
        <f t="shared" si="68"/>
        <v>4.6151952603646226E-5</v>
      </c>
      <c r="O314" s="16">
        <f t="shared" si="69"/>
        <v>0.90282467055440252</v>
      </c>
      <c r="P314" s="1">
        <f>'App MESURE'!T310</f>
        <v>0</v>
      </c>
      <c r="Q314" s="84">
        <v>19.061677064516125</v>
      </c>
      <c r="R314" s="78">
        <f t="shared" si="63"/>
        <v>0.81509238576166543</v>
      </c>
    </row>
    <row r="315" spans="1:18" s="1" customFormat="1" x14ac:dyDescent="0.2">
      <c r="A315" s="17">
        <v>42522</v>
      </c>
      <c r="B315" s="1">
        <f t="shared" si="73"/>
        <v>6</v>
      </c>
      <c r="C315" s="47"/>
      <c r="D315" s="47"/>
      <c r="E315" s="47">
        <v>2.5714285710000002</v>
      </c>
      <c r="F315" s="51">
        <v>2.71</v>
      </c>
      <c r="G315" s="16">
        <f t="shared" si="64"/>
        <v>0</v>
      </c>
      <c r="H315" s="16">
        <f t="shared" si="65"/>
        <v>2.71</v>
      </c>
      <c r="I315" s="23">
        <f t="shared" si="70"/>
        <v>8.6375429196908939</v>
      </c>
      <c r="J315" s="16">
        <f t="shared" si="72"/>
        <v>8.6313771903933265</v>
      </c>
      <c r="K315" s="16">
        <f t="shared" si="66"/>
        <v>6.1657292975674238E-3</v>
      </c>
      <c r="L315" s="16">
        <f t="shared" si="67"/>
        <v>0</v>
      </c>
      <c r="M315" s="16">
        <f t="shared" si="71"/>
        <v>5.0546411864443978E-5</v>
      </c>
      <c r="N315" s="16">
        <f t="shared" si="68"/>
        <v>2.4124664543028677E-5</v>
      </c>
      <c r="O315" s="16">
        <f t="shared" si="69"/>
        <v>2.4124664543028677E-5</v>
      </c>
      <c r="P315" s="1">
        <f>'App MESURE'!T311</f>
        <v>0</v>
      </c>
      <c r="Q315" s="84">
        <v>22.496393900000001</v>
      </c>
      <c r="R315" s="78">
        <f t="shared" si="63"/>
        <v>5.8199943931366503E-10</v>
      </c>
    </row>
    <row r="316" spans="1:18" s="1" customFormat="1" x14ac:dyDescent="0.2">
      <c r="A316" s="17">
        <v>42552</v>
      </c>
      <c r="B316" s="1">
        <f t="shared" si="73"/>
        <v>7</v>
      </c>
      <c r="C316" s="47"/>
      <c r="D316" s="47"/>
      <c r="E316" s="47">
        <v>5.3119047620000002</v>
      </c>
      <c r="F316" s="51">
        <v>8.93</v>
      </c>
      <c r="G316" s="16">
        <f t="shared" si="64"/>
        <v>0</v>
      </c>
      <c r="H316" s="16">
        <f t="shared" si="65"/>
        <v>8.93</v>
      </c>
      <c r="I316" s="23">
        <f t="shared" si="70"/>
        <v>8.9361657292975671</v>
      </c>
      <c r="J316" s="16">
        <f t="shared" si="72"/>
        <v>8.932185451764127</v>
      </c>
      <c r="K316" s="16">
        <f t="shared" si="66"/>
        <v>3.9802775334401019E-3</v>
      </c>
      <c r="L316" s="16">
        <f t="shared" si="67"/>
        <v>0</v>
      </c>
      <c r="M316" s="16">
        <f t="shared" si="71"/>
        <v>2.6421747321415302E-5</v>
      </c>
      <c r="N316" s="16">
        <f t="shared" si="68"/>
        <v>1.2610505221997568E-5</v>
      </c>
      <c r="O316" s="16">
        <f t="shared" si="69"/>
        <v>1.2610505221997568E-5</v>
      </c>
      <c r="P316" s="1">
        <f>'App MESURE'!T312</f>
        <v>0</v>
      </c>
      <c r="Q316" s="84">
        <v>26.364976387096775</v>
      </c>
      <c r="R316" s="78">
        <f t="shared" si="63"/>
        <v>1.5902484195402794E-10</v>
      </c>
    </row>
    <row r="317" spans="1:18" s="1" customFormat="1" ht="13.5" thickBot="1" x14ac:dyDescent="0.25">
      <c r="A317" s="17">
        <v>42583</v>
      </c>
      <c r="B317" s="4">
        <f t="shared" si="73"/>
        <v>8</v>
      </c>
      <c r="C317" s="48"/>
      <c r="D317" s="48"/>
      <c r="E317" s="48">
        <v>8.4023809519999997</v>
      </c>
      <c r="F317" s="58">
        <v>9.75</v>
      </c>
      <c r="G317" s="25">
        <f t="shared" si="64"/>
        <v>0</v>
      </c>
      <c r="H317" s="25">
        <f t="shared" si="65"/>
        <v>9.75</v>
      </c>
      <c r="I317" s="24">
        <f t="shared" si="70"/>
        <v>9.7539802775334401</v>
      </c>
      <c r="J317" s="25">
        <f t="shared" si="72"/>
        <v>9.7494769809099644</v>
      </c>
      <c r="K317" s="25">
        <f t="shared" si="66"/>
        <v>4.5032966234757055E-3</v>
      </c>
      <c r="L317" s="25">
        <f t="shared" si="67"/>
        <v>0</v>
      </c>
      <c r="M317" s="25">
        <f t="shared" si="71"/>
        <v>1.3811242099417733E-5</v>
      </c>
      <c r="N317" s="25">
        <f t="shared" si="68"/>
        <v>6.5917949520247931E-6</v>
      </c>
      <c r="O317" s="25">
        <f t="shared" si="69"/>
        <v>6.5917949520247931E-6</v>
      </c>
      <c r="P317" s="4">
        <f>'App MESURE'!T313</f>
        <v>0</v>
      </c>
      <c r="Q317" s="85">
        <v>27.379052903225805</v>
      </c>
      <c r="R317" s="79">
        <f t="shared" si="63"/>
        <v>4.3451760689539546E-11</v>
      </c>
    </row>
    <row r="318" spans="1:18" s="1" customFormat="1" x14ac:dyDescent="0.2">
      <c r="A318" s="17">
        <v>42614</v>
      </c>
      <c r="B318" s="1">
        <f t="shared" si="73"/>
        <v>9</v>
      </c>
      <c r="C318" s="47"/>
      <c r="D318" s="47"/>
      <c r="E318" s="47">
        <v>8.3452380949999991</v>
      </c>
      <c r="F318" s="51">
        <v>3.71</v>
      </c>
      <c r="G318" s="16">
        <f t="shared" si="64"/>
        <v>0</v>
      </c>
      <c r="H318" s="16">
        <f t="shared" si="65"/>
        <v>3.71</v>
      </c>
      <c r="I318" s="23">
        <f t="shared" si="70"/>
        <v>3.7145032966234757</v>
      </c>
      <c r="J318" s="16">
        <f t="shared" si="72"/>
        <v>3.7140656188415937</v>
      </c>
      <c r="K318" s="16">
        <f t="shared" si="66"/>
        <v>4.3767778188197326E-4</v>
      </c>
      <c r="L318" s="16">
        <f t="shared" si="67"/>
        <v>0</v>
      </c>
      <c r="M318" s="16">
        <f t="shared" si="71"/>
        <v>7.2194471473929402E-6</v>
      </c>
      <c r="N318" s="16">
        <f t="shared" si="68"/>
        <v>3.4456796079623338E-6</v>
      </c>
      <c r="O318" s="16">
        <f t="shared" si="69"/>
        <v>3.4456796079623338E-6</v>
      </c>
      <c r="P318" s="1">
        <f>'App MESURE'!T314</f>
        <v>0</v>
      </c>
      <c r="Q318" s="84">
        <v>23.310290599999991</v>
      </c>
      <c r="R318" s="78">
        <f t="shared" si="63"/>
        <v>1.1872707960727462E-11</v>
      </c>
    </row>
    <row r="319" spans="1:18" s="1" customFormat="1" x14ac:dyDescent="0.2">
      <c r="A319" s="17">
        <v>42644</v>
      </c>
      <c r="B319" s="1">
        <f t="shared" si="73"/>
        <v>10</v>
      </c>
      <c r="C319" s="47"/>
      <c r="D319" s="47"/>
      <c r="E319" s="47">
        <v>24.633333329999999</v>
      </c>
      <c r="F319" s="51">
        <v>17.8</v>
      </c>
      <c r="G319" s="16">
        <f t="shared" si="64"/>
        <v>0</v>
      </c>
      <c r="H319" s="16">
        <f t="shared" si="65"/>
        <v>17.8</v>
      </c>
      <c r="I319" s="23">
        <f t="shared" si="70"/>
        <v>17.800437677781883</v>
      </c>
      <c r="J319" s="16">
        <f t="shared" si="72"/>
        <v>17.738633323600791</v>
      </c>
      <c r="K319" s="16">
        <f t="shared" si="66"/>
        <v>6.1804354181091981E-2</v>
      </c>
      <c r="L319" s="16">
        <f t="shared" si="67"/>
        <v>0</v>
      </c>
      <c r="M319" s="16">
        <f t="shared" si="71"/>
        <v>3.7737675394306064E-6</v>
      </c>
      <c r="N319" s="16">
        <f t="shared" si="68"/>
        <v>1.8011342960661328E-6</v>
      </c>
      <c r="O319" s="16">
        <f t="shared" si="69"/>
        <v>1.8011342960661328E-6</v>
      </c>
      <c r="P319" s="1">
        <f>'App MESURE'!T315</f>
        <v>0</v>
      </c>
      <c r="Q319" s="84">
        <v>21.506277645161294</v>
      </c>
      <c r="R319" s="78">
        <f t="shared" si="63"/>
        <v>3.244084752465644E-12</v>
      </c>
    </row>
    <row r="320" spans="1:18" s="1" customFormat="1" x14ac:dyDescent="0.2">
      <c r="A320" s="17">
        <v>42675</v>
      </c>
      <c r="B320" s="1">
        <f t="shared" si="73"/>
        <v>11</v>
      </c>
      <c r="C320" s="47"/>
      <c r="D320" s="47"/>
      <c r="E320" s="47">
        <v>49.890476190000001</v>
      </c>
      <c r="F320" s="51">
        <v>62.13</v>
      </c>
      <c r="G320" s="16">
        <f t="shared" si="64"/>
        <v>0.61817851860179907</v>
      </c>
      <c r="H320" s="16">
        <f t="shared" si="65"/>
        <v>61.511821481398201</v>
      </c>
      <c r="I320" s="23">
        <f t="shared" si="70"/>
        <v>61.573625835579293</v>
      </c>
      <c r="J320" s="16">
        <f t="shared" si="72"/>
        <v>56.371739136189333</v>
      </c>
      <c r="K320" s="16">
        <f t="shared" si="66"/>
        <v>5.2018866993899593</v>
      </c>
      <c r="L320" s="16">
        <f t="shared" si="67"/>
        <v>0</v>
      </c>
      <c r="M320" s="16">
        <f t="shared" si="71"/>
        <v>1.9726332433644736E-6</v>
      </c>
      <c r="N320" s="16">
        <f t="shared" si="68"/>
        <v>9.4149344151706908E-7</v>
      </c>
      <c r="O320" s="16">
        <f t="shared" si="69"/>
        <v>0.61817946009524061</v>
      </c>
      <c r="P320" s="1">
        <f>'App MESURE'!T316</f>
        <v>0</v>
      </c>
      <c r="Q320" s="84">
        <v>15.571593216666663</v>
      </c>
      <c r="R320" s="78">
        <f t="shared" si="63"/>
        <v>0.38214584488364317</v>
      </c>
    </row>
    <row r="321" spans="1:18" s="1" customFormat="1" x14ac:dyDescent="0.2">
      <c r="A321" s="17">
        <v>42705</v>
      </c>
      <c r="B321" s="1">
        <f t="shared" si="73"/>
        <v>12</v>
      </c>
      <c r="C321" s="47"/>
      <c r="D321" s="47"/>
      <c r="E321" s="47">
        <v>59.688095240000003</v>
      </c>
      <c r="F321" s="51">
        <v>52.33</v>
      </c>
      <c r="G321" s="16">
        <f t="shared" si="64"/>
        <v>0.42217851860179895</v>
      </c>
      <c r="H321" s="16">
        <f t="shared" si="65"/>
        <v>51.907821481398202</v>
      </c>
      <c r="I321" s="23">
        <f t="shared" si="70"/>
        <v>57.109708180788161</v>
      </c>
      <c r="J321" s="16">
        <f t="shared" si="72"/>
        <v>51.329161953753143</v>
      </c>
      <c r="K321" s="16">
        <f t="shared" si="66"/>
        <v>5.7805462270350176</v>
      </c>
      <c r="L321" s="16">
        <f t="shared" si="67"/>
        <v>0</v>
      </c>
      <c r="M321" s="16">
        <f t="shared" si="71"/>
        <v>1.0311398018474044E-6</v>
      </c>
      <c r="N321" s="16">
        <f t="shared" si="68"/>
        <v>4.9213981564598907E-7</v>
      </c>
      <c r="O321" s="16">
        <f t="shared" si="69"/>
        <v>0.42217901074161457</v>
      </c>
      <c r="P321" s="1">
        <f>'App MESURE'!T317</f>
        <v>0</v>
      </c>
      <c r="Q321" s="84">
        <v>12.976308532258061</v>
      </c>
      <c r="R321" s="78">
        <f t="shared" si="63"/>
        <v>0.17823511711076831</v>
      </c>
    </row>
    <row r="322" spans="1:18" s="1" customFormat="1" x14ac:dyDescent="0.2">
      <c r="A322" s="17">
        <v>42736</v>
      </c>
      <c r="B322" s="1">
        <f t="shared" si="73"/>
        <v>1</v>
      </c>
      <c r="C322" s="47"/>
      <c r="D322" s="47"/>
      <c r="E322" s="47">
        <v>37.033333329999998</v>
      </c>
      <c r="F322" s="51">
        <v>29.85</v>
      </c>
      <c r="G322" s="16">
        <f t="shared" si="64"/>
        <v>0</v>
      </c>
      <c r="H322" s="16">
        <f t="shared" si="65"/>
        <v>29.85</v>
      </c>
      <c r="I322" s="23">
        <f t="shared" si="70"/>
        <v>35.630546227035019</v>
      </c>
      <c r="J322" s="16">
        <f t="shared" si="72"/>
        <v>33.660041067133541</v>
      </c>
      <c r="K322" s="16">
        <f t="shared" si="66"/>
        <v>1.970505159901478</v>
      </c>
      <c r="L322" s="16">
        <f t="shared" si="67"/>
        <v>0</v>
      </c>
      <c r="M322" s="16">
        <f t="shared" si="71"/>
        <v>5.3899998620141533E-7</v>
      </c>
      <c r="N322" s="16">
        <f t="shared" si="68"/>
        <v>2.5725256009622138E-7</v>
      </c>
      <c r="O322" s="16">
        <f t="shared" si="69"/>
        <v>2.5725256009622138E-7</v>
      </c>
      <c r="P322" s="1">
        <f>'App MESURE'!T318</f>
        <v>0</v>
      </c>
      <c r="Q322" s="84">
        <v>11.036875099999998</v>
      </c>
      <c r="R322" s="78">
        <f t="shared" si="63"/>
        <v>6.6178879676059988E-14</v>
      </c>
    </row>
    <row r="323" spans="1:18" s="1" customFormat="1" x14ac:dyDescent="0.2">
      <c r="A323" s="17">
        <v>42767</v>
      </c>
      <c r="B323" s="1">
        <f t="shared" si="73"/>
        <v>2</v>
      </c>
      <c r="C323" s="47"/>
      <c r="D323" s="47"/>
      <c r="E323" s="47">
        <v>73.169047620000001</v>
      </c>
      <c r="F323" s="51">
        <v>70.14</v>
      </c>
      <c r="G323" s="16">
        <f t="shared" si="64"/>
        <v>0.77837851860179896</v>
      </c>
      <c r="H323" s="16">
        <f t="shared" si="65"/>
        <v>69.361621481398203</v>
      </c>
      <c r="I323" s="23">
        <f t="shared" si="70"/>
        <v>71.332126641299681</v>
      </c>
      <c r="J323" s="16">
        <f t="shared" si="72"/>
        <v>61.270139329436986</v>
      </c>
      <c r="K323" s="16">
        <f t="shared" si="66"/>
        <v>10.061987311862694</v>
      </c>
      <c r="L323" s="16">
        <f t="shared" si="67"/>
        <v>8.8126518211007213E-2</v>
      </c>
      <c r="M323" s="16">
        <f t="shared" si="71"/>
        <v>8.8126799958433311E-2</v>
      </c>
      <c r="N323" s="16">
        <f t="shared" si="68"/>
        <v>4.2060937815910859E-2</v>
      </c>
      <c r="O323" s="16">
        <f t="shared" si="69"/>
        <v>0.82043945641770977</v>
      </c>
      <c r="P323" s="1">
        <f>'App MESURE'!T319</f>
        <v>0</v>
      </c>
      <c r="Q323" s="84">
        <v>13.292481517857142</v>
      </c>
      <c r="R323" s="78">
        <f t="shared" si="63"/>
        <v>0.67312090164698712</v>
      </c>
    </row>
    <row r="324" spans="1:18" s="1" customFormat="1" x14ac:dyDescent="0.2">
      <c r="A324" s="17">
        <v>42795</v>
      </c>
      <c r="B324" s="1">
        <f t="shared" si="73"/>
        <v>3</v>
      </c>
      <c r="C324" s="47"/>
      <c r="D324" s="47"/>
      <c r="E324" s="47">
        <v>20.26190476</v>
      </c>
      <c r="F324" s="51">
        <v>17.93</v>
      </c>
      <c r="G324" s="16">
        <f t="shared" si="64"/>
        <v>0</v>
      </c>
      <c r="H324" s="16">
        <f t="shared" si="65"/>
        <v>17.93</v>
      </c>
      <c r="I324" s="23">
        <f t="shared" si="70"/>
        <v>27.903860793651688</v>
      </c>
      <c r="J324" s="16">
        <f t="shared" si="72"/>
        <v>27.321285264914259</v>
      </c>
      <c r="K324" s="16">
        <f t="shared" si="66"/>
        <v>0.58257552873742924</v>
      </c>
      <c r="L324" s="16">
        <f t="shared" si="67"/>
        <v>0</v>
      </c>
      <c r="M324" s="16">
        <f t="shared" si="71"/>
        <v>4.6065862142522451E-2</v>
      </c>
      <c r="N324" s="16">
        <f t="shared" si="68"/>
        <v>2.198619902148782E-2</v>
      </c>
      <c r="O324" s="16">
        <f t="shared" si="69"/>
        <v>2.198619902148782E-2</v>
      </c>
      <c r="P324" s="1">
        <f>'App MESURE'!T320</f>
        <v>0</v>
      </c>
      <c r="Q324" s="84">
        <v>14.973664387096777</v>
      </c>
      <c r="R324" s="78">
        <f t="shared" si="63"/>
        <v>4.8339294741247196E-4</v>
      </c>
    </row>
    <row r="325" spans="1:18" s="1" customFormat="1" x14ac:dyDescent="0.2">
      <c r="A325" s="17">
        <v>42826</v>
      </c>
      <c r="B325" s="1">
        <f t="shared" si="73"/>
        <v>4</v>
      </c>
      <c r="C325" s="47"/>
      <c r="D325" s="47"/>
      <c r="E325" s="47">
        <v>12.05952381</v>
      </c>
      <c r="F325" s="51">
        <v>8.35</v>
      </c>
      <c r="G325" s="16">
        <f t="shared" si="64"/>
        <v>0</v>
      </c>
      <c r="H325" s="16">
        <f t="shared" si="65"/>
        <v>8.35</v>
      </c>
      <c r="I325" s="23">
        <f t="shared" si="70"/>
        <v>8.9325755287374289</v>
      </c>
      <c r="J325" s="16">
        <f t="shared" si="72"/>
        <v>8.9224545450818731</v>
      </c>
      <c r="K325" s="16">
        <f t="shared" si="66"/>
        <v>1.0120983655555804E-2</v>
      </c>
      <c r="L325" s="16">
        <f t="shared" si="67"/>
        <v>0</v>
      </c>
      <c r="M325" s="16">
        <f t="shared" si="71"/>
        <v>2.4079663121034631E-2</v>
      </c>
      <c r="N325" s="16">
        <f t="shared" si="68"/>
        <v>1.1492681155331096E-2</v>
      </c>
      <c r="O325" s="16">
        <f t="shared" si="69"/>
        <v>1.1492681155331096E-2</v>
      </c>
      <c r="P325" s="1">
        <f>'App MESURE'!T321</f>
        <v>0</v>
      </c>
      <c r="Q325" s="84">
        <v>19.700443633333332</v>
      </c>
      <c r="R325" s="78">
        <f t="shared" si="63"/>
        <v>1.3208172013810251E-4</v>
      </c>
    </row>
    <row r="326" spans="1:18" s="1" customFormat="1" x14ac:dyDescent="0.2">
      <c r="A326" s="17">
        <v>42856</v>
      </c>
      <c r="B326" s="1">
        <f t="shared" si="73"/>
        <v>5</v>
      </c>
      <c r="C326" s="47"/>
      <c r="D326" s="47"/>
      <c r="E326" s="47">
        <v>4.2857142860000002</v>
      </c>
      <c r="F326" s="51">
        <v>3.85</v>
      </c>
      <c r="G326" s="16">
        <f t="shared" si="64"/>
        <v>0</v>
      </c>
      <c r="H326" s="16">
        <f t="shared" si="65"/>
        <v>3.85</v>
      </c>
      <c r="I326" s="23">
        <f t="shared" si="70"/>
        <v>3.8601209836555559</v>
      </c>
      <c r="J326" s="16">
        <f t="shared" si="72"/>
        <v>3.8594933331512826</v>
      </c>
      <c r="K326" s="16">
        <f t="shared" si="66"/>
        <v>6.2765050427326941E-4</v>
      </c>
      <c r="L326" s="16">
        <f t="shared" si="67"/>
        <v>0</v>
      </c>
      <c r="M326" s="16">
        <f t="shared" si="71"/>
        <v>1.2586981965703535E-2</v>
      </c>
      <c r="N326" s="16">
        <f t="shared" si="68"/>
        <v>6.0074831492708128E-3</v>
      </c>
      <c r="O326" s="16">
        <f t="shared" si="69"/>
        <v>6.0074831492708128E-3</v>
      </c>
      <c r="P326" s="1">
        <f>'App MESURE'!T322</f>
        <v>0</v>
      </c>
      <c r="Q326" s="84">
        <v>21.570975032258065</v>
      </c>
      <c r="R326" s="78">
        <f t="shared" si="63"/>
        <v>3.608985378877276E-5</v>
      </c>
    </row>
    <row r="327" spans="1:18" s="1" customFormat="1" x14ac:dyDescent="0.2">
      <c r="A327" s="17">
        <v>42887</v>
      </c>
      <c r="B327" s="1">
        <f t="shared" si="73"/>
        <v>6</v>
      </c>
      <c r="C327" s="47"/>
      <c r="D327" s="47"/>
      <c r="E327" s="47">
        <v>5.404761905</v>
      </c>
      <c r="F327" s="51">
        <v>9.83</v>
      </c>
      <c r="G327" s="16">
        <f t="shared" si="64"/>
        <v>0</v>
      </c>
      <c r="H327" s="16">
        <f t="shared" si="65"/>
        <v>9.83</v>
      </c>
      <c r="I327" s="23">
        <f t="shared" si="70"/>
        <v>9.8306276505042725</v>
      </c>
      <c r="J327" s="16">
        <f t="shared" ref="J327:J390" si="74">I327/SQRT(1+(I327/($K$2*(300+(25*Q327)+0.05*(Q327)^3)))^2)</f>
        <v>9.8244984424512722</v>
      </c>
      <c r="K327" s="16">
        <f t="shared" si="66"/>
        <v>6.1292080530002124E-3</v>
      </c>
      <c r="L327" s="16">
        <f t="shared" si="67"/>
        <v>0</v>
      </c>
      <c r="M327" s="16">
        <f t="shared" si="71"/>
        <v>6.5794988164327222E-3</v>
      </c>
      <c r="N327" s="16">
        <f t="shared" si="68"/>
        <v>3.1402466753401408E-3</v>
      </c>
      <c r="O327" s="16">
        <f t="shared" si="69"/>
        <v>3.1402466753401408E-3</v>
      </c>
      <c r="P327" s="1">
        <f>'App MESURE'!T323</f>
        <v>0</v>
      </c>
      <c r="Q327" s="84">
        <v>25.311492999999992</v>
      </c>
      <c r="R327" s="78">
        <f t="shared" ref="R327:R390" si="75">(P327-O327)^2</f>
        <v>9.861149181984807E-6</v>
      </c>
    </row>
    <row r="328" spans="1:18" s="1" customFormat="1" x14ac:dyDescent="0.2">
      <c r="A328" s="17">
        <v>42917</v>
      </c>
      <c r="B328" s="1">
        <f t="shared" si="73"/>
        <v>7</v>
      </c>
      <c r="C328" s="47"/>
      <c r="D328" s="47"/>
      <c r="E328" s="47">
        <v>1.8976190479999999</v>
      </c>
      <c r="F328" s="51">
        <v>2.5499999999999998</v>
      </c>
      <c r="G328" s="16">
        <f t="shared" si="64"/>
        <v>0</v>
      </c>
      <c r="H328" s="16">
        <f t="shared" si="65"/>
        <v>2.5499999999999998</v>
      </c>
      <c r="I328" s="23">
        <f t="shared" si="70"/>
        <v>2.556129208053</v>
      </c>
      <c r="J328" s="16">
        <f t="shared" si="74"/>
        <v>2.5560254629254402</v>
      </c>
      <c r="K328" s="16">
        <f t="shared" si="66"/>
        <v>1.0374512755984E-4</v>
      </c>
      <c r="L328" s="16">
        <f t="shared" si="67"/>
        <v>0</v>
      </c>
      <c r="M328" s="16">
        <f t="shared" si="71"/>
        <v>3.4392521410925815E-3</v>
      </c>
      <c r="N328" s="16">
        <f t="shared" si="68"/>
        <v>1.6414776266466518E-3</v>
      </c>
      <c r="O328" s="16">
        <f t="shared" si="69"/>
        <v>1.6414776266466518E-3</v>
      </c>
      <c r="P328" s="1">
        <f>'App MESURE'!T324</f>
        <v>0</v>
      </c>
      <c r="Q328" s="84">
        <v>25.590592032258062</v>
      </c>
      <c r="R328" s="78">
        <f t="shared" si="75"/>
        <v>2.6944487987815249E-6</v>
      </c>
    </row>
    <row r="329" spans="1:18" s="1" customFormat="1" ht="13.5" thickBot="1" x14ac:dyDescent="0.25">
      <c r="A329" s="17">
        <v>42948</v>
      </c>
      <c r="B329" s="4">
        <f t="shared" si="73"/>
        <v>8</v>
      </c>
      <c r="C329" s="48"/>
      <c r="D329" s="48"/>
      <c r="E329" s="48">
        <v>6.335714286</v>
      </c>
      <c r="F329" s="58">
        <v>12.29</v>
      </c>
      <c r="G329" s="25">
        <f t="shared" si="64"/>
        <v>0</v>
      </c>
      <c r="H329" s="25">
        <f t="shared" si="65"/>
        <v>12.29</v>
      </c>
      <c r="I329" s="24">
        <f t="shared" si="70"/>
        <v>12.29010374512756</v>
      </c>
      <c r="J329" s="25">
        <f t="shared" si="74"/>
        <v>12.280802327903187</v>
      </c>
      <c r="K329" s="25">
        <f t="shared" si="66"/>
        <v>9.3014172243730542E-3</v>
      </c>
      <c r="L329" s="25">
        <f t="shared" si="67"/>
        <v>0</v>
      </c>
      <c r="M329" s="25">
        <f t="shared" si="71"/>
        <v>1.7977745144459297E-3</v>
      </c>
      <c r="N329" s="25">
        <f t="shared" si="68"/>
        <v>8.58037306413093E-4</v>
      </c>
      <c r="O329" s="25">
        <f t="shared" si="69"/>
        <v>8.58037306413093E-4</v>
      </c>
      <c r="P329" s="4">
        <f>'App MESURE'!T325</f>
        <v>0</v>
      </c>
      <c r="Q329" s="85">
        <v>27.141983612903232</v>
      </c>
      <c r="R329" s="79">
        <f t="shared" si="75"/>
        <v>7.3622801919663609E-7</v>
      </c>
    </row>
    <row r="330" spans="1:18" s="1" customFormat="1" x14ac:dyDescent="0.2">
      <c r="A330" s="17">
        <v>42979</v>
      </c>
      <c r="B330" s="1">
        <f t="shared" si="73"/>
        <v>9</v>
      </c>
      <c r="C330" s="47"/>
      <c r="D330" s="47"/>
      <c r="E330" s="47">
        <v>0.34285714299999998</v>
      </c>
      <c r="F330" s="51">
        <v>0.5</v>
      </c>
      <c r="G330" s="16">
        <f t="shared" si="64"/>
        <v>0</v>
      </c>
      <c r="H330" s="16">
        <f t="shared" si="65"/>
        <v>0.5</v>
      </c>
      <c r="I330" s="23">
        <f t="shared" si="70"/>
        <v>0.50930141722437305</v>
      </c>
      <c r="J330" s="16">
        <f t="shared" si="74"/>
        <v>0.50930028014310336</v>
      </c>
      <c r="K330" s="16">
        <f t="shared" si="66"/>
        <v>1.1370812696975818E-6</v>
      </c>
      <c r="L330" s="16">
        <f t="shared" si="67"/>
        <v>0</v>
      </c>
      <c r="M330" s="16">
        <f t="shared" si="71"/>
        <v>9.3973720803283668E-4</v>
      </c>
      <c r="N330" s="16">
        <f t="shared" si="68"/>
        <v>4.4851541516326626E-4</v>
      </c>
      <c r="O330" s="16">
        <f t="shared" si="69"/>
        <v>4.4851541516326626E-4</v>
      </c>
      <c r="P330" s="1">
        <f>'App MESURE'!T326</f>
        <v>0</v>
      </c>
      <c r="Q330" s="84">
        <v>23.255572600000001</v>
      </c>
      <c r="R330" s="78">
        <f t="shared" si="75"/>
        <v>2.011660776390771E-7</v>
      </c>
    </row>
    <row r="331" spans="1:18" s="1" customFormat="1" x14ac:dyDescent="0.2">
      <c r="A331" s="17">
        <v>43009</v>
      </c>
      <c r="B331" s="1">
        <f t="shared" si="73"/>
        <v>10</v>
      </c>
      <c r="C331" s="47"/>
      <c r="D331" s="47"/>
      <c r="E331" s="47">
        <v>7.845238095</v>
      </c>
      <c r="F331" s="51">
        <v>8.68</v>
      </c>
      <c r="G331" s="16">
        <f t="shared" si="64"/>
        <v>0</v>
      </c>
      <c r="H331" s="16">
        <f t="shared" si="65"/>
        <v>8.68</v>
      </c>
      <c r="I331" s="23">
        <f t="shared" si="70"/>
        <v>8.6800011370812697</v>
      </c>
      <c r="J331" s="16">
        <f t="shared" si="74"/>
        <v>8.6749196625234841</v>
      </c>
      <c r="K331" s="16">
        <f t="shared" si="66"/>
        <v>5.0814745577856257E-3</v>
      </c>
      <c r="L331" s="16">
        <f t="shared" si="67"/>
        <v>0</v>
      </c>
      <c r="M331" s="16">
        <f t="shared" si="71"/>
        <v>4.9122179286957036E-4</v>
      </c>
      <c r="N331" s="16">
        <f t="shared" si="68"/>
        <v>2.3444910394400476E-4</v>
      </c>
      <c r="O331" s="16">
        <f t="shared" si="69"/>
        <v>2.3444910394400476E-4</v>
      </c>
      <c r="P331" s="1">
        <f>'App MESURE'!T327</f>
        <v>0</v>
      </c>
      <c r="Q331" s="84">
        <v>23.978652322580647</v>
      </c>
      <c r="R331" s="78">
        <f t="shared" si="75"/>
        <v>5.4966382340146746E-8</v>
      </c>
    </row>
    <row r="332" spans="1:18" s="1" customFormat="1" x14ac:dyDescent="0.2">
      <c r="A332" s="17">
        <v>43040</v>
      </c>
      <c r="B332" s="1">
        <f t="shared" si="73"/>
        <v>11</v>
      </c>
      <c r="C332" s="47"/>
      <c r="D332" s="47"/>
      <c r="E332" s="47">
        <v>37.047619050000002</v>
      </c>
      <c r="F332" s="51">
        <v>25.18</v>
      </c>
      <c r="G332" s="16">
        <f t="shared" si="64"/>
        <v>0</v>
      </c>
      <c r="H332" s="16">
        <f t="shared" si="65"/>
        <v>25.18</v>
      </c>
      <c r="I332" s="23">
        <f t="shared" si="70"/>
        <v>25.185081474557784</v>
      </c>
      <c r="J332" s="16">
        <f t="shared" si="74"/>
        <v>24.863697854324474</v>
      </c>
      <c r="K332" s="16">
        <f t="shared" si="66"/>
        <v>0.32138362023330913</v>
      </c>
      <c r="L332" s="16">
        <f t="shared" si="67"/>
        <v>0</v>
      </c>
      <c r="M332" s="16">
        <f t="shared" si="71"/>
        <v>2.5677268892556563E-4</v>
      </c>
      <c r="N332" s="16">
        <f t="shared" si="68"/>
        <v>1.2255182426703924E-4</v>
      </c>
      <c r="O332" s="16">
        <f t="shared" si="69"/>
        <v>1.2255182426703924E-4</v>
      </c>
      <c r="P332" s="1">
        <f>'App MESURE'!T328</f>
        <v>0</v>
      </c>
      <c r="Q332" s="84">
        <v>17.112277233333334</v>
      </c>
      <c r="R332" s="78">
        <f t="shared" si="75"/>
        <v>1.5018949631179267E-8</v>
      </c>
    </row>
    <row r="333" spans="1:18" s="1" customFormat="1" x14ac:dyDescent="0.2">
      <c r="A333" s="17">
        <v>43070</v>
      </c>
      <c r="B333" s="1">
        <f t="shared" si="73"/>
        <v>12</v>
      </c>
      <c r="C333" s="47"/>
      <c r="D333" s="47"/>
      <c r="E333" s="47">
        <v>36.054761900000003</v>
      </c>
      <c r="F333" s="51">
        <v>36.200000000000003</v>
      </c>
      <c r="G333" s="16">
        <f t="shared" si="64"/>
        <v>9.9578518601799004E-2</v>
      </c>
      <c r="H333" s="16">
        <f t="shared" si="65"/>
        <v>36.1004214813982</v>
      </c>
      <c r="I333" s="23">
        <f t="shared" si="70"/>
        <v>36.421805101631506</v>
      </c>
      <c r="J333" s="16">
        <f t="shared" si="74"/>
        <v>34.463181866837601</v>
      </c>
      <c r="K333" s="16">
        <f t="shared" si="66"/>
        <v>1.9586232347939045</v>
      </c>
      <c r="L333" s="16">
        <f t="shared" si="67"/>
        <v>0</v>
      </c>
      <c r="M333" s="16">
        <f t="shared" si="71"/>
        <v>1.3422086465852639E-4</v>
      </c>
      <c r="N333" s="16">
        <f t="shared" si="68"/>
        <v>6.4060597283265171E-5</v>
      </c>
      <c r="O333" s="16">
        <f t="shared" si="69"/>
        <v>9.9642579199082273E-2</v>
      </c>
      <c r="P333" s="1">
        <f>'App MESURE'!T329</f>
        <v>0</v>
      </c>
      <c r="Q333" s="84">
        <v>11.588263693548388</v>
      </c>
      <c r="R333" s="78">
        <f t="shared" si="75"/>
        <v>9.928643589445384E-3</v>
      </c>
    </row>
    <row r="334" spans="1:18" s="1" customFormat="1" x14ac:dyDescent="0.2">
      <c r="A334" s="17">
        <v>43101</v>
      </c>
      <c r="B334" s="1">
        <f t="shared" si="73"/>
        <v>1</v>
      </c>
      <c r="C334" s="47"/>
      <c r="D334" s="47"/>
      <c r="E334" s="47">
        <v>72.609523809999999</v>
      </c>
      <c r="F334" s="51">
        <v>58.63</v>
      </c>
      <c r="G334" s="16">
        <f t="shared" ref="G334:G397" si="76">IF((F334-$J$2)&gt;0,$I$2*(F334-$J$2),0)</f>
        <v>0.548178518601799</v>
      </c>
      <c r="H334" s="16">
        <f t="shared" ref="H334:H397" si="77">F334-G334</f>
        <v>58.081821481398201</v>
      </c>
      <c r="I334" s="23">
        <f t="shared" si="70"/>
        <v>60.040444716192106</v>
      </c>
      <c r="J334" s="16">
        <f t="shared" si="74"/>
        <v>52.110732726266448</v>
      </c>
      <c r="K334" s="16">
        <f t="shared" ref="K334:K397" si="78">I334-J334</f>
        <v>7.9297119899256572</v>
      </c>
      <c r="L334" s="16">
        <f t="shared" ref="L334:L397" si="79">IF(K334&gt;$N$2,(K334-$N$2)/$L$2,0)</f>
        <v>0</v>
      </c>
      <c r="M334" s="16">
        <f t="shared" si="71"/>
        <v>7.016026737526122E-5</v>
      </c>
      <c r="N334" s="16">
        <f t="shared" ref="N334:N397" si="80">$M$2*M334</f>
        <v>3.3485916254878659E-5</v>
      </c>
      <c r="O334" s="16">
        <f t="shared" ref="O334:O397" si="81">N334+G334</f>
        <v>0.54821200451805385</v>
      </c>
      <c r="P334" s="1">
        <f>'App MESURE'!T330</f>
        <v>1.9028322248161038E-3</v>
      </c>
      <c r="Q334" s="84">
        <v>11.362501583870964</v>
      </c>
      <c r="R334" s="78">
        <f t="shared" si="75"/>
        <v>0.29845371173172247</v>
      </c>
    </row>
    <row r="335" spans="1:18" s="1" customFormat="1" x14ac:dyDescent="0.2">
      <c r="A335" s="17">
        <v>43132</v>
      </c>
      <c r="B335" s="1">
        <f t="shared" si="73"/>
        <v>2</v>
      </c>
      <c r="C335" s="47"/>
      <c r="D335" s="47"/>
      <c r="E335" s="47">
        <v>65.059523810000002</v>
      </c>
      <c r="F335" s="51">
        <v>66.86</v>
      </c>
      <c r="G335" s="16">
        <f t="shared" si="76"/>
        <v>0.71277851860179897</v>
      </c>
      <c r="H335" s="16">
        <f t="shared" si="77"/>
        <v>66.147221481398205</v>
      </c>
      <c r="I335" s="23">
        <f t="shared" ref="I335:I398" si="82">H335+K334-L334</f>
        <v>74.076933471323855</v>
      </c>
      <c r="J335" s="16">
        <f t="shared" si="74"/>
        <v>60.039770122615735</v>
      </c>
      <c r="K335" s="16">
        <f t="shared" si="78"/>
        <v>14.03716334870812</v>
      </c>
      <c r="L335" s="16">
        <f t="shared" si="79"/>
        <v>0.4499489279153579</v>
      </c>
      <c r="M335" s="16">
        <f t="shared" ref="M335:M398" si="83">L335+M334-N334</f>
        <v>0.44998560226647827</v>
      </c>
      <c r="N335" s="16">
        <f t="shared" si="80"/>
        <v>0.21476799842854541</v>
      </c>
      <c r="O335" s="16">
        <f t="shared" si="81"/>
        <v>0.92754651703034441</v>
      </c>
      <c r="P335" s="1">
        <f>'App MESURE'!T331</f>
        <v>0</v>
      </c>
      <c r="Q335" s="84">
        <v>11.017355710714286</v>
      </c>
      <c r="R335" s="78">
        <f t="shared" si="75"/>
        <v>0.86034254125512299</v>
      </c>
    </row>
    <row r="336" spans="1:18" s="1" customFormat="1" x14ac:dyDescent="0.2">
      <c r="A336" s="17">
        <v>43160</v>
      </c>
      <c r="B336" s="1">
        <f t="shared" si="73"/>
        <v>3</v>
      </c>
      <c r="C336" s="47"/>
      <c r="D336" s="47"/>
      <c r="E336" s="47">
        <v>104.37619050000001</v>
      </c>
      <c r="F336" s="51">
        <v>101.59</v>
      </c>
      <c r="G336" s="16">
        <f t="shared" si="76"/>
        <v>1.4073785186017989</v>
      </c>
      <c r="H336" s="16">
        <f t="shared" si="77"/>
        <v>100.1826214813982</v>
      </c>
      <c r="I336" s="23">
        <f t="shared" si="82"/>
        <v>113.76983590219096</v>
      </c>
      <c r="J336" s="16">
        <f t="shared" si="74"/>
        <v>83.701215790087886</v>
      </c>
      <c r="K336" s="16">
        <f t="shared" si="78"/>
        <v>30.068620112103076</v>
      </c>
      <c r="L336" s="16">
        <f t="shared" si="79"/>
        <v>1.9091397319044563</v>
      </c>
      <c r="M336" s="16">
        <f t="shared" si="83"/>
        <v>2.1443573357423893</v>
      </c>
      <c r="N336" s="16">
        <f t="shared" si="80"/>
        <v>1.0234534851633612</v>
      </c>
      <c r="O336" s="16">
        <f t="shared" si="81"/>
        <v>2.4308320037651603</v>
      </c>
      <c r="P336" s="1">
        <f>'App MESURE'!T332</f>
        <v>0</v>
      </c>
      <c r="Q336" s="84">
        <v>13.761930370967741</v>
      </c>
      <c r="R336" s="78">
        <f t="shared" si="75"/>
        <v>5.9089442305289444</v>
      </c>
    </row>
    <row r="337" spans="1:18" s="1" customFormat="1" x14ac:dyDescent="0.2">
      <c r="A337" s="17">
        <v>43191</v>
      </c>
      <c r="B337" s="1">
        <f t="shared" si="73"/>
        <v>4</v>
      </c>
      <c r="C337" s="47"/>
      <c r="D337" s="47"/>
      <c r="E337" s="47">
        <v>94.52857143</v>
      </c>
      <c r="F337" s="51">
        <v>72.52</v>
      </c>
      <c r="G337" s="16">
        <f t="shared" si="76"/>
        <v>0.82597851860179894</v>
      </c>
      <c r="H337" s="16">
        <f t="shared" si="77"/>
        <v>71.694021481398195</v>
      </c>
      <c r="I337" s="23">
        <f t="shared" si="82"/>
        <v>99.853501861596811</v>
      </c>
      <c r="J337" s="16">
        <f t="shared" si="74"/>
        <v>81.066760345328362</v>
      </c>
      <c r="K337" s="16">
        <f t="shared" si="78"/>
        <v>18.786741516268449</v>
      </c>
      <c r="L337" s="16">
        <f t="shared" si="79"/>
        <v>0.88225778712995595</v>
      </c>
      <c r="M337" s="16">
        <f t="shared" si="83"/>
        <v>2.0031616377089838</v>
      </c>
      <c r="N337" s="16">
        <f t="shared" si="80"/>
        <v>0.95606395691930424</v>
      </c>
      <c r="O337" s="16">
        <f t="shared" si="81"/>
        <v>1.7820424755211031</v>
      </c>
      <c r="P337" s="1">
        <f>'App MESURE'!T333</f>
        <v>0</v>
      </c>
      <c r="Q337" s="84">
        <v>15.439810200000002</v>
      </c>
      <c r="R337" s="78">
        <f t="shared" si="75"/>
        <v>3.1756753845613814</v>
      </c>
    </row>
    <row r="338" spans="1:18" s="1" customFormat="1" x14ac:dyDescent="0.2">
      <c r="A338" s="17">
        <v>43221</v>
      </c>
      <c r="B338" s="1">
        <f t="shared" si="73"/>
        <v>5</v>
      </c>
      <c r="C338" s="47"/>
      <c r="D338" s="47"/>
      <c r="E338" s="47">
        <v>32.830952379999999</v>
      </c>
      <c r="F338" s="51">
        <v>52.05</v>
      </c>
      <c r="G338" s="16">
        <f t="shared" si="76"/>
        <v>0.4165785186017989</v>
      </c>
      <c r="H338" s="16">
        <f t="shared" si="77"/>
        <v>51.633421481398202</v>
      </c>
      <c r="I338" s="23">
        <f t="shared" si="82"/>
        <v>69.537905210536692</v>
      </c>
      <c r="J338" s="16">
        <f t="shared" si="74"/>
        <v>63.413246457121843</v>
      </c>
      <c r="K338" s="16">
        <f t="shared" si="78"/>
        <v>6.1246587534148489</v>
      </c>
      <c r="L338" s="16">
        <f t="shared" si="79"/>
        <v>0</v>
      </c>
      <c r="M338" s="16">
        <f t="shared" si="83"/>
        <v>1.0470976807896797</v>
      </c>
      <c r="N338" s="16">
        <f t="shared" si="80"/>
        <v>0.49975615204060975</v>
      </c>
      <c r="O338" s="16">
        <f t="shared" si="81"/>
        <v>0.9163346706424087</v>
      </c>
      <c r="P338" s="1">
        <f>'App MESURE'!T334</f>
        <v>0</v>
      </c>
      <c r="Q338" s="84">
        <v>16.965615451612901</v>
      </c>
      <c r="R338" s="78">
        <f t="shared" si="75"/>
        <v>0.83966922862133164</v>
      </c>
    </row>
    <row r="339" spans="1:18" s="1" customFormat="1" x14ac:dyDescent="0.2">
      <c r="A339" s="17">
        <v>43252</v>
      </c>
      <c r="B339" s="1">
        <f t="shared" si="73"/>
        <v>6</v>
      </c>
      <c r="C339" s="47"/>
      <c r="D339" s="47"/>
      <c r="E339" s="47">
        <v>2.1452380949999998</v>
      </c>
      <c r="F339" s="51">
        <v>0.81</v>
      </c>
      <c r="G339" s="16">
        <f t="shared" si="76"/>
        <v>0</v>
      </c>
      <c r="H339" s="16">
        <f t="shared" si="77"/>
        <v>0.81</v>
      </c>
      <c r="I339" s="23">
        <f t="shared" si="82"/>
        <v>6.9346587534148494</v>
      </c>
      <c r="J339" s="16">
        <f t="shared" si="74"/>
        <v>6.9301276098580287</v>
      </c>
      <c r="K339" s="16">
        <f t="shared" si="78"/>
        <v>4.5311435568207159E-3</v>
      </c>
      <c r="L339" s="16">
        <f t="shared" si="79"/>
        <v>0</v>
      </c>
      <c r="M339" s="16">
        <f t="shared" si="83"/>
        <v>0.54734152874906994</v>
      </c>
      <c r="N339" s="16">
        <f t="shared" si="80"/>
        <v>0.26123379057947005</v>
      </c>
      <c r="O339" s="16">
        <f t="shared" si="81"/>
        <v>0.26123379057947005</v>
      </c>
      <c r="P339" s="1">
        <f>'App MESURE'!T335</f>
        <v>0</v>
      </c>
      <c r="Q339" s="84">
        <v>20.016942333333329</v>
      </c>
      <c r="R339" s="78">
        <f t="shared" si="75"/>
        <v>6.824309334051841E-2</v>
      </c>
    </row>
    <row r="340" spans="1:18" s="1" customFormat="1" x14ac:dyDescent="0.2">
      <c r="A340" s="17">
        <v>43282</v>
      </c>
      <c r="B340" s="1">
        <f t="shared" si="73"/>
        <v>7</v>
      </c>
      <c r="C340" s="47"/>
      <c r="D340" s="47"/>
      <c r="E340" s="47">
        <v>7.3809524000000001E-2</v>
      </c>
      <c r="F340" s="51">
        <v>0.05</v>
      </c>
      <c r="G340" s="16">
        <f t="shared" si="76"/>
        <v>0</v>
      </c>
      <c r="H340" s="16">
        <f t="shared" si="77"/>
        <v>0.05</v>
      </c>
      <c r="I340" s="23">
        <f t="shared" si="82"/>
        <v>5.4531143556820719E-2</v>
      </c>
      <c r="J340" s="16">
        <f t="shared" si="74"/>
        <v>5.4531142107357281E-2</v>
      </c>
      <c r="K340" s="16">
        <f t="shared" si="78"/>
        <v>1.4494634381634341E-9</v>
      </c>
      <c r="L340" s="16">
        <f t="shared" si="79"/>
        <v>0</v>
      </c>
      <c r="M340" s="16">
        <f t="shared" si="83"/>
        <v>0.28610773816959989</v>
      </c>
      <c r="N340" s="16">
        <f t="shared" si="80"/>
        <v>0.13655278291596307</v>
      </c>
      <c r="O340" s="16">
        <f t="shared" si="81"/>
        <v>0.13655278291596307</v>
      </c>
      <c r="P340" s="1">
        <f>'App MESURE'!T336</f>
        <v>0</v>
      </c>
      <c r="Q340" s="84">
        <v>22.986948387096774</v>
      </c>
      <c r="R340" s="78">
        <f t="shared" si="75"/>
        <v>1.8646662522094133E-2</v>
      </c>
    </row>
    <row r="341" spans="1:18" s="1" customFormat="1" ht="13.5" thickBot="1" x14ac:dyDescent="0.25">
      <c r="A341" s="17">
        <v>43313</v>
      </c>
      <c r="B341" s="4">
        <f t="shared" si="73"/>
        <v>8</v>
      </c>
      <c r="C341" s="48"/>
      <c r="D341" s="48"/>
      <c r="E341" s="48">
        <v>3.2428571430000002</v>
      </c>
      <c r="F341" s="58">
        <v>4.51</v>
      </c>
      <c r="G341" s="25">
        <f t="shared" si="76"/>
        <v>0</v>
      </c>
      <c r="H341" s="25">
        <f t="shared" si="77"/>
        <v>4.51</v>
      </c>
      <c r="I341" s="24">
        <f t="shared" si="82"/>
        <v>4.5100000014494634</v>
      </c>
      <c r="J341" s="25">
        <f t="shared" si="74"/>
        <v>4.5094670161752948</v>
      </c>
      <c r="K341" s="25">
        <f t="shared" si="78"/>
        <v>5.3298527416867358E-4</v>
      </c>
      <c r="L341" s="25">
        <f t="shared" si="79"/>
        <v>0</v>
      </c>
      <c r="M341" s="25">
        <f t="shared" si="83"/>
        <v>0.14955495525363682</v>
      </c>
      <c r="N341" s="25">
        <f t="shared" si="80"/>
        <v>7.1379213541755152E-2</v>
      </c>
      <c r="O341" s="25">
        <f t="shared" si="81"/>
        <v>7.1379213541755152E-2</v>
      </c>
      <c r="P341" s="4">
        <f>'App MESURE'!T337</f>
        <v>0</v>
      </c>
      <c r="Q341" s="85">
        <v>26.072782483870967</v>
      </c>
      <c r="R341" s="79">
        <f t="shared" si="75"/>
        <v>5.0949921258394816E-3</v>
      </c>
    </row>
    <row r="342" spans="1:18" s="1" customFormat="1" x14ac:dyDescent="0.2">
      <c r="A342" s="17">
        <v>43344</v>
      </c>
      <c r="B342" s="1">
        <f t="shared" si="73"/>
        <v>9</v>
      </c>
      <c r="C342" s="47"/>
      <c r="D342" s="47"/>
      <c r="E342" s="47">
        <v>41.816666669999996</v>
      </c>
      <c r="F342" s="51">
        <v>51.59</v>
      </c>
      <c r="G342" s="16">
        <f t="shared" si="76"/>
        <v>0.40737851860179902</v>
      </c>
      <c r="H342" s="16">
        <f t="shared" si="77"/>
        <v>51.182621481398208</v>
      </c>
      <c r="I342" s="23">
        <f t="shared" si="82"/>
        <v>51.183154466672377</v>
      </c>
      <c r="J342" s="16">
        <f t="shared" si="74"/>
        <v>50.156532135004483</v>
      </c>
      <c r="K342" s="16">
        <f t="shared" si="78"/>
        <v>1.0266223316678946</v>
      </c>
      <c r="L342" s="16">
        <f t="shared" si="79"/>
        <v>0</v>
      </c>
      <c r="M342" s="16">
        <f t="shared" si="83"/>
        <v>7.8175741711881672E-2</v>
      </c>
      <c r="N342" s="16">
        <f t="shared" si="80"/>
        <v>3.7311521721055119E-2</v>
      </c>
      <c r="O342" s="16">
        <f t="shared" si="81"/>
        <v>0.44469004032285414</v>
      </c>
      <c r="P342" s="1">
        <f>'App MESURE'!T338</f>
        <v>0.15489054310003086</v>
      </c>
      <c r="Q342" s="84">
        <v>23.872802699999998</v>
      </c>
      <c r="R342" s="78">
        <f t="shared" si="75"/>
        <v>8.3983748590601162E-2</v>
      </c>
    </row>
    <row r="343" spans="1:18" s="1" customFormat="1" x14ac:dyDescent="0.2">
      <c r="A343" s="17">
        <v>43374</v>
      </c>
      <c r="B343" s="1">
        <f t="shared" si="73"/>
        <v>10</v>
      </c>
      <c r="C343" s="47"/>
      <c r="D343" s="47"/>
      <c r="E343" s="47">
        <v>116.6119048</v>
      </c>
      <c r="F343" s="51">
        <v>96.91</v>
      </c>
      <c r="G343" s="16">
        <f t="shared" si="76"/>
        <v>1.3137785186017987</v>
      </c>
      <c r="H343" s="16">
        <f t="shared" si="77"/>
        <v>95.596221481398203</v>
      </c>
      <c r="I343" s="23">
        <f t="shared" si="82"/>
        <v>96.622843813066098</v>
      </c>
      <c r="J343" s="16">
        <f t="shared" si="74"/>
        <v>85.489151951410733</v>
      </c>
      <c r="K343" s="16">
        <f t="shared" si="78"/>
        <v>11.133691861655365</v>
      </c>
      <c r="L343" s="16">
        <f t="shared" si="79"/>
        <v>0.1856735750213063</v>
      </c>
      <c r="M343" s="16">
        <f t="shared" si="83"/>
        <v>0.22653779501213284</v>
      </c>
      <c r="N343" s="16">
        <f t="shared" si="80"/>
        <v>0.10812139001362955</v>
      </c>
      <c r="O343" s="16">
        <f t="shared" si="81"/>
        <v>1.4218999086154283</v>
      </c>
      <c r="P343" s="1">
        <f>'App MESURE'!T339</f>
        <v>0.33756243668237668</v>
      </c>
      <c r="Q343" s="84">
        <v>19.39267158064516</v>
      </c>
      <c r="R343" s="78">
        <f t="shared" si="75"/>
        <v>1.1757877530381615</v>
      </c>
    </row>
    <row r="344" spans="1:18" s="1" customFormat="1" x14ac:dyDescent="0.2">
      <c r="A344" s="17">
        <v>43405</v>
      </c>
      <c r="B344" s="1">
        <f t="shared" si="73"/>
        <v>11</v>
      </c>
      <c r="C344" s="47"/>
      <c r="D344" s="47"/>
      <c r="E344" s="47">
        <v>52.171428570000003</v>
      </c>
      <c r="F344" s="51">
        <v>65.89</v>
      </c>
      <c r="G344" s="16">
        <f t="shared" si="76"/>
        <v>0.693378518601799</v>
      </c>
      <c r="H344" s="16">
        <f t="shared" si="77"/>
        <v>65.196621481398196</v>
      </c>
      <c r="I344" s="23">
        <f t="shared" si="82"/>
        <v>76.144639768032249</v>
      </c>
      <c r="J344" s="16">
        <f t="shared" si="74"/>
        <v>65.629968608120208</v>
      </c>
      <c r="K344" s="16">
        <f t="shared" si="78"/>
        <v>10.514671159912041</v>
      </c>
      <c r="L344" s="16">
        <f t="shared" si="79"/>
        <v>0.12933001692837026</v>
      </c>
      <c r="M344" s="16">
        <f t="shared" si="83"/>
        <v>0.24774642192687354</v>
      </c>
      <c r="N344" s="16">
        <f t="shared" si="80"/>
        <v>0.11824379021700149</v>
      </c>
      <c r="O344" s="16">
        <f t="shared" si="81"/>
        <v>0.81162230881880049</v>
      </c>
      <c r="P344" s="1">
        <f>'App MESURE'!T340</f>
        <v>0</v>
      </c>
      <c r="Q344" s="84">
        <v>14.430951000000002</v>
      </c>
      <c r="R344" s="78">
        <f t="shared" si="75"/>
        <v>0.65873077217236031</v>
      </c>
    </row>
    <row r="345" spans="1:18" s="1" customFormat="1" x14ac:dyDescent="0.2">
      <c r="A345" s="17">
        <v>43435</v>
      </c>
      <c r="B345" s="1">
        <f t="shared" si="73"/>
        <v>12</v>
      </c>
      <c r="C345" s="47"/>
      <c r="D345" s="47"/>
      <c r="E345" s="47">
        <v>5.6857142859999996</v>
      </c>
      <c r="F345" s="51">
        <v>4.78</v>
      </c>
      <c r="G345" s="16">
        <f t="shared" si="76"/>
        <v>0</v>
      </c>
      <c r="H345" s="16">
        <f t="shared" si="77"/>
        <v>4.78</v>
      </c>
      <c r="I345" s="23">
        <f t="shared" si="82"/>
        <v>15.165341142983671</v>
      </c>
      <c r="J345" s="16">
        <f t="shared" si="74"/>
        <v>15.049746182521007</v>
      </c>
      <c r="K345" s="16">
        <f t="shared" si="78"/>
        <v>0.11559496046266382</v>
      </c>
      <c r="L345" s="16">
        <f t="shared" si="79"/>
        <v>0</v>
      </c>
      <c r="M345" s="16">
        <f t="shared" si="83"/>
        <v>0.12950263170987206</v>
      </c>
      <c r="N345" s="16">
        <f t="shared" si="80"/>
        <v>6.1808690908042925E-2</v>
      </c>
      <c r="O345" s="16">
        <f t="shared" si="81"/>
        <v>6.1808690908042925E-2</v>
      </c>
      <c r="P345" s="1">
        <f>'App MESURE'!T341</f>
        <v>0</v>
      </c>
      <c r="Q345" s="84">
        <v>13.589858612903225</v>
      </c>
      <c r="R345" s="78">
        <f t="shared" si="75"/>
        <v>3.8203142717659882E-3</v>
      </c>
    </row>
    <row r="346" spans="1:18" s="1" customFormat="1" x14ac:dyDescent="0.2">
      <c r="A346" s="17">
        <v>43466</v>
      </c>
      <c r="B346" s="1">
        <f t="shared" ref="B346:B401" si="84">B334</f>
        <v>1</v>
      </c>
      <c r="C346" s="47"/>
      <c r="D346" s="47"/>
      <c r="E346" s="47">
        <v>23.20952381</v>
      </c>
      <c r="F346" s="51">
        <v>13.27</v>
      </c>
      <c r="G346" s="16">
        <f t="shared" si="76"/>
        <v>0</v>
      </c>
      <c r="H346" s="16">
        <f t="shared" si="77"/>
        <v>13.27</v>
      </c>
      <c r="I346" s="23">
        <f t="shared" si="82"/>
        <v>13.385594960462663</v>
      </c>
      <c r="J346" s="16">
        <f t="shared" si="74"/>
        <v>13.263146367234784</v>
      </c>
      <c r="K346" s="16">
        <f t="shared" si="78"/>
        <v>0.1224485932278796</v>
      </c>
      <c r="L346" s="16">
        <f t="shared" si="79"/>
        <v>0</v>
      </c>
      <c r="M346" s="16">
        <f t="shared" si="83"/>
        <v>6.7693940801829139E-2</v>
      </c>
      <c r="N346" s="16">
        <f t="shared" si="80"/>
        <v>3.2308794100349224E-2</v>
      </c>
      <c r="O346" s="16">
        <f t="shared" si="81"/>
        <v>3.2308794100349224E-2</v>
      </c>
      <c r="P346" s="1">
        <f>'App MESURE'!T342</f>
        <v>0</v>
      </c>
      <c r="Q346" s="84">
        <v>10.39013672580645</v>
      </c>
      <c r="R346" s="78">
        <f t="shared" si="75"/>
        <v>1.0438581762187609E-3</v>
      </c>
    </row>
    <row r="347" spans="1:18" s="1" customFormat="1" x14ac:dyDescent="0.2">
      <c r="A347" s="17">
        <v>43497</v>
      </c>
      <c r="B347" s="1">
        <f t="shared" si="84"/>
        <v>2</v>
      </c>
      <c r="C347" s="47"/>
      <c r="D347" s="47"/>
      <c r="E347" s="47">
        <v>17.461904759999999</v>
      </c>
      <c r="F347" s="51">
        <v>17.899999999999999</v>
      </c>
      <c r="G347" s="16">
        <f t="shared" si="76"/>
        <v>0</v>
      </c>
      <c r="H347" s="16">
        <f t="shared" si="77"/>
        <v>17.899999999999999</v>
      </c>
      <c r="I347" s="23">
        <f t="shared" si="82"/>
        <v>18.022448593227878</v>
      </c>
      <c r="J347" s="16">
        <f t="shared" si="74"/>
        <v>17.83839493187099</v>
      </c>
      <c r="K347" s="16">
        <f t="shared" si="78"/>
        <v>0.18405366135688794</v>
      </c>
      <c r="L347" s="16">
        <f t="shared" si="79"/>
        <v>0</v>
      </c>
      <c r="M347" s="16">
        <f t="shared" si="83"/>
        <v>3.5385146701479915E-2</v>
      </c>
      <c r="N347" s="16">
        <f t="shared" si="80"/>
        <v>1.6888533972864446E-2</v>
      </c>
      <c r="O347" s="16">
        <f t="shared" si="81"/>
        <v>1.6888533972864446E-2</v>
      </c>
      <c r="P347" s="1">
        <f>'App MESURE'!T343</f>
        <v>0</v>
      </c>
      <c r="Q347" s="84">
        <v>13.943297142857144</v>
      </c>
      <c r="R347" s="78">
        <f t="shared" si="75"/>
        <v>2.8522257975259653E-4</v>
      </c>
    </row>
    <row r="348" spans="1:18" s="1" customFormat="1" x14ac:dyDescent="0.2">
      <c r="A348" s="17">
        <v>43525</v>
      </c>
      <c r="B348" s="1">
        <f t="shared" si="84"/>
        <v>3</v>
      </c>
      <c r="C348" s="47"/>
      <c r="D348" s="47"/>
      <c r="E348" s="47">
        <v>27.65714286</v>
      </c>
      <c r="F348" s="51">
        <v>41</v>
      </c>
      <c r="G348" s="16">
        <f t="shared" si="76"/>
        <v>0.19557851860179895</v>
      </c>
      <c r="H348" s="16">
        <f t="shared" si="77"/>
        <v>40.804421481398201</v>
      </c>
      <c r="I348" s="23">
        <f t="shared" si="82"/>
        <v>40.988475142755092</v>
      </c>
      <c r="J348" s="16">
        <f t="shared" si="74"/>
        <v>39.453280070467898</v>
      </c>
      <c r="K348" s="16">
        <f t="shared" si="78"/>
        <v>1.5351950722871948</v>
      </c>
      <c r="L348" s="16">
        <f t="shared" si="79"/>
        <v>0</v>
      </c>
      <c r="M348" s="16">
        <f t="shared" si="83"/>
        <v>1.8496612728615469E-2</v>
      </c>
      <c r="N348" s="16">
        <f t="shared" si="80"/>
        <v>8.8280168819273135E-3</v>
      </c>
      <c r="O348" s="16">
        <f t="shared" si="81"/>
        <v>0.20440653548372625</v>
      </c>
      <c r="P348" s="1">
        <f>'App MESURE'!T344</f>
        <v>0</v>
      </c>
      <c r="Q348" s="84">
        <v>16.110586741935485</v>
      </c>
      <c r="R348" s="78">
        <f t="shared" si="75"/>
        <v>4.178203174845984E-2</v>
      </c>
    </row>
    <row r="349" spans="1:18" s="1" customFormat="1" x14ac:dyDescent="0.2">
      <c r="A349" s="17">
        <v>43556</v>
      </c>
      <c r="B349" s="1">
        <f t="shared" si="84"/>
        <v>4</v>
      </c>
      <c r="C349" s="47"/>
      <c r="D349" s="47"/>
      <c r="E349" s="47">
        <v>31.914285710000001</v>
      </c>
      <c r="F349" s="51">
        <v>39.270000000000003</v>
      </c>
      <c r="G349" s="16">
        <f t="shared" si="76"/>
        <v>0.16097851860179901</v>
      </c>
      <c r="H349" s="16">
        <f t="shared" si="77"/>
        <v>39.109021481398202</v>
      </c>
      <c r="I349" s="23">
        <f t="shared" si="82"/>
        <v>40.644216553685396</v>
      </c>
      <c r="J349" s="16">
        <f t="shared" si="74"/>
        <v>39.119723868367963</v>
      </c>
      <c r="K349" s="16">
        <f t="shared" si="78"/>
        <v>1.5244926853174334</v>
      </c>
      <c r="L349" s="16">
        <f t="shared" si="79"/>
        <v>0</v>
      </c>
      <c r="M349" s="16">
        <f t="shared" si="83"/>
        <v>9.6685958466881557E-3</v>
      </c>
      <c r="N349" s="16">
        <f t="shared" si="80"/>
        <v>4.6146031498538282E-3</v>
      </c>
      <c r="O349" s="16">
        <f t="shared" si="81"/>
        <v>0.16559312175165283</v>
      </c>
      <c r="P349" s="1">
        <f>'App MESURE'!T345</f>
        <v>0</v>
      </c>
      <c r="Q349" s="84">
        <v>15.9793813</v>
      </c>
      <c r="R349" s="78">
        <f t="shared" si="75"/>
        <v>2.742108197145772E-2</v>
      </c>
    </row>
    <row r="350" spans="1:18" s="1" customFormat="1" x14ac:dyDescent="0.2">
      <c r="A350" s="17">
        <v>43586</v>
      </c>
      <c r="B350" s="1">
        <f t="shared" si="84"/>
        <v>5</v>
      </c>
      <c r="C350" s="47"/>
      <c r="D350" s="47"/>
      <c r="E350" s="47">
        <v>4.55952381</v>
      </c>
      <c r="F350" s="51">
        <v>6.42</v>
      </c>
      <c r="G350" s="16">
        <f t="shared" si="76"/>
        <v>0</v>
      </c>
      <c r="H350" s="16">
        <f t="shared" si="77"/>
        <v>6.42</v>
      </c>
      <c r="I350" s="23">
        <f t="shared" si="82"/>
        <v>7.9444926853174334</v>
      </c>
      <c r="J350" s="16">
        <f t="shared" si="74"/>
        <v>7.9393233845143349</v>
      </c>
      <c r="K350" s="16">
        <f t="shared" si="78"/>
        <v>5.1693008030984089E-3</v>
      </c>
      <c r="L350" s="16">
        <f t="shared" si="79"/>
        <v>0</v>
      </c>
      <c r="M350" s="16">
        <f t="shared" si="83"/>
        <v>5.0539926968343274E-3</v>
      </c>
      <c r="N350" s="16">
        <f t="shared" si="80"/>
        <v>2.4121569448099971E-3</v>
      </c>
      <c r="O350" s="16">
        <f t="shared" si="81"/>
        <v>2.4121569448099971E-3</v>
      </c>
      <c r="P350" s="1">
        <f>'App MESURE'!T346</f>
        <v>0</v>
      </c>
      <c r="Q350" s="84">
        <v>21.96801464516129</v>
      </c>
      <c r="R350" s="78">
        <f t="shared" si="75"/>
        <v>5.8185011263950997E-6</v>
      </c>
    </row>
    <row r="351" spans="1:18" s="1" customFormat="1" x14ac:dyDescent="0.2">
      <c r="A351" s="17">
        <v>43617</v>
      </c>
      <c r="B351" s="1">
        <f t="shared" si="84"/>
        <v>6</v>
      </c>
      <c r="C351" s="47"/>
      <c r="D351" s="47"/>
      <c r="E351" s="47">
        <v>1.30952381</v>
      </c>
      <c r="F351" s="51">
        <v>0.41</v>
      </c>
      <c r="G351" s="16">
        <f t="shared" si="76"/>
        <v>0</v>
      </c>
      <c r="H351" s="16">
        <f t="shared" si="77"/>
        <v>0.41</v>
      </c>
      <c r="I351" s="23">
        <f t="shared" si="82"/>
        <v>0.41516930080309838</v>
      </c>
      <c r="J351" s="16">
        <f t="shared" si="74"/>
        <v>0.41516840346545231</v>
      </c>
      <c r="K351" s="16">
        <f t="shared" si="78"/>
        <v>8.9733764607746735E-7</v>
      </c>
      <c r="L351" s="16">
        <f t="shared" si="79"/>
        <v>0</v>
      </c>
      <c r="M351" s="16">
        <f t="shared" si="83"/>
        <v>2.6418357520243303E-3</v>
      </c>
      <c r="N351" s="16">
        <f t="shared" si="80"/>
        <v>1.2608887346205291E-3</v>
      </c>
      <c r="O351" s="16">
        <f t="shared" si="81"/>
        <v>1.2608887346205291E-3</v>
      </c>
      <c r="P351" s="1">
        <f>'App MESURE'!T347</f>
        <v>0</v>
      </c>
      <c r="Q351" s="84">
        <v>20.5904062</v>
      </c>
      <c r="R351" s="78">
        <f t="shared" si="75"/>
        <v>1.589840401092959E-6</v>
      </c>
    </row>
    <row r="352" spans="1:18" s="1" customFormat="1" x14ac:dyDescent="0.2">
      <c r="A352" s="17">
        <v>43647</v>
      </c>
      <c r="B352" s="1">
        <f t="shared" si="84"/>
        <v>7</v>
      </c>
      <c r="C352" s="47"/>
      <c r="D352" s="47"/>
      <c r="E352" s="47">
        <v>0.60476190500000004</v>
      </c>
      <c r="F352" s="51">
        <v>0.41</v>
      </c>
      <c r="G352" s="16">
        <f t="shared" si="76"/>
        <v>0</v>
      </c>
      <c r="H352" s="16">
        <f t="shared" si="77"/>
        <v>0.41</v>
      </c>
      <c r="I352" s="23">
        <f t="shared" si="82"/>
        <v>0.41000089733764605</v>
      </c>
      <c r="J352" s="16">
        <f t="shared" si="74"/>
        <v>0.41000024612479752</v>
      </c>
      <c r="K352" s="16">
        <f t="shared" si="78"/>
        <v>6.5121284853475458E-7</v>
      </c>
      <c r="L352" s="16">
        <f t="shared" si="79"/>
        <v>0</v>
      </c>
      <c r="M352" s="16">
        <f t="shared" si="83"/>
        <v>1.3809470174038013E-3</v>
      </c>
      <c r="N352" s="16">
        <f t="shared" si="80"/>
        <v>6.5909492519285E-4</v>
      </c>
      <c r="O352" s="16">
        <f t="shared" si="81"/>
        <v>6.5909492519285E-4</v>
      </c>
      <c r="P352" s="1">
        <f>'App MESURE'!T348</f>
        <v>0</v>
      </c>
      <c r="Q352" s="84">
        <v>22.592932838709672</v>
      </c>
      <c r="R352" s="78">
        <f t="shared" si="75"/>
        <v>4.3440612041496853E-7</v>
      </c>
    </row>
    <row r="353" spans="1:18" s="1" customFormat="1" ht="13.5" thickBot="1" x14ac:dyDescent="0.25">
      <c r="A353" s="17">
        <v>43678</v>
      </c>
      <c r="B353" s="4">
        <f t="shared" si="84"/>
        <v>8</v>
      </c>
      <c r="C353" s="48"/>
      <c r="D353" s="48"/>
      <c r="E353" s="48">
        <v>2.345238095</v>
      </c>
      <c r="F353" s="58">
        <v>3.62</v>
      </c>
      <c r="G353" s="25">
        <f t="shared" si="76"/>
        <v>0</v>
      </c>
      <c r="H353" s="25">
        <f t="shared" si="77"/>
        <v>3.62</v>
      </c>
      <c r="I353" s="24">
        <f t="shared" si="82"/>
        <v>3.6200006512128486</v>
      </c>
      <c r="J353" s="25">
        <f t="shared" si="74"/>
        <v>3.6196829736449505</v>
      </c>
      <c r="K353" s="25">
        <f t="shared" si="78"/>
        <v>3.1767756789813362E-4</v>
      </c>
      <c r="L353" s="25">
        <f t="shared" si="79"/>
        <v>0</v>
      </c>
      <c r="M353" s="25">
        <f t="shared" si="83"/>
        <v>7.2185209221095126E-4</v>
      </c>
      <c r="N353" s="25">
        <f t="shared" si="80"/>
        <v>3.4452375414846206E-4</v>
      </c>
      <c r="O353" s="25">
        <f t="shared" si="81"/>
        <v>3.4452375414846206E-4</v>
      </c>
      <c r="P353" s="4">
        <f>'App MESURE'!T349</f>
        <v>0</v>
      </c>
      <c r="Q353" s="85">
        <v>25.048974806451611</v>
      </c>
      <c r="R353" s="79">
        <f t="shared" si="75"/>
        <v>1.1869661717254992E-7</v>
      </c>
    </row>
    <row r="354" spans="1:18" s="1" customFormat="1" x14ac:dyDescent="0.2">
      <c r="A354" s="17">
        <v>43709</v>
      </c>
      <c r="B354" s="1">
        <f t="shared" si="84"/>
        <v>9</v>
      </c>
      <c r="C354" s="47"/>
      <c r="D354" s="47"/>
      <c r="E354" s="47">
        <v>7.4976190479999998</v>
      </c>
      <c r="F354" s="51">
        <v>11.01</v>
      </c>
      <c r="G354" s="16">
        <f t="shared" si="76"/>
        <v>0</v>
      </c>
      <c r="H354" s="16">
        <f t="shared" si="77"/>
        <v>11.01</v>
      </c>
      <c r="I354" s="23">
        <f t="shared" si="82"/>
        <v>11.010317677567897</v>
      </c>
      <c r="J354" s="16">
        <f t="shared" si="74"/>
        <v>10.9986989969624</v>
      </c>
      <c r="K354" s="16">
        <f t="shared" si="78"/>
        <v>1.1618680605497644E-2</v>
      </c>
      <c r="L354" s="16">
        <f t="shared" si="79"/>
        <v>0</v>
      </c>
      <c r="M354" s="16">
        <f t="shared" si="83"/>
        <v>3.7732833806248921E-4</v>
      </c>
      <c r="N354" s="16">
        <f t="shared" si="80"/>
        <v>1.8009032179669646E-4</v>
      </c>
      <c r="O354" s="16">
        <f t="shared" si="81"/>
        <v>1.8009032179669646E-4</v>
      </c>
      <c r="P354" s="1">
        <f>'App MESURE'!T350</f>
        <v>0</v>
      </c>
      <c r="Q354" s="84">
        <v>23.164220200000003</v>
      </c>
      <c r="R354" s="78">
        <f t="shared" si="75"/>
        <v>3.2432524004837687E-8</v>
      </c>
    </row>
    <row r="355" spans="1:18" s="1" customFormat="1" x14ac:dyDescent="0.2">
      <c r="A355" s="17">
        <v>43739</v>
      </c>
      <c r="B355" s="1">
        <f t="shared" si="84"/>
        <v>10</v>
      </c>
      <c r="C355" s="47"/>
      <c r="D355" s="47"/>
      <c r="E355" s="47">
        <v>18.07857143</v>
      </c>
      <c r="F355" s="51">
        <v>7.02</v>
      </c>
      <c r="G355" s="16">
        <f t="shared" si="76"/>
        <v>0</v>
      </c>
      <c r="H355" s="16">
        <f t="shared" si="77"/>
        <v>7.02</v>
      </c>
      <c r="I355" s="23">
        <f t="shared" si="82"/>
        <v>7.0316186806054972</v>
      </c>
      <c r="J355" s="16">
        <f t="shared" si="74"/>
        <v>7.0268306675267009</v>
      </c>
      <c r="K355" s="16">
        <f t="shared" si="78"/>
        <v>4.7880130787962827E-3</v>
      </c>
      <c r="L355" s="16">
        <f t="shared" si="79"/>
        <v>0</v>
      </c>
      <c r="M355" s="16">
        <f t="shared" si="83"/>
        <v>1.9723801626579275E-4</v>
      </c>
      <c r="N355" s="16">
        <f t="shared" si="80"/>
        <v>9.4137265179288233E-5</v>
      </c>
      <c r="O355" s="16">
        <f t="shared" si="81"/>
        <v>9.4137265179288233E-5</v>
      </c>
      <c r="P355" s="1">
        <f>'App MESURE'!T351</f>
        <v>0</v>
      </c>
      <c r="Q355" s="84">
        <v>19.921456645161289</v>
      </c>
      <c r="R355" s="78">
        <f t="shared" si="75"/>
        <v>8.8618246954356328E-9</v>
      </c>
    </row>
    <row r="356" spans="1:18" s="1" customFormat="1" x14ac:dyDescent="0.2">
      <c r="A356" s="17">
        <v>43770</v>
      </c>
      <c r="B356" s="1">
        <f t="shared" si="84"/>
        <v>11</v>
      </c>
      <c r="C356" s="47"/>
      <c r="D356" s="47"/>
      <c r="E356" s="47">
        <v>38.116666670000001</v>
      </c>
      <c r="F356" s="51">
        <v>28.08</v>
      </c>
      <c r="G356" s="16">
        <f t="shared" si="76"/>
        <v>0</v>
      </c>
      <c r="H356" s="16">
        <f t="shared" si="77"/>
        <v>28.08</v>
      </c>
      <c r="I356" s="23">
        <f t="shared" si="82"/>
        <v>28.084788013078793</v>
      </c>
      <c r="J356" s="16">
        <f t="shared" si="74"/>
        <v>27.451138450798776</v>
      </c>
      <c r="K356" s="16">
        <f t="shared" si="78"/>
        <v>0.63364956228001645</v>
      </c>
      <c r="L356" s="16">
        <f t="shared" si="79"/>
        <v>0</v>
      </c>
      <c r="M356" s="16">
        <f t="shared" si="83"/>
        <v>1.0310075108650451E-4</v>
      </c>
      <c r="N356" s="16">
        <f t="shared" si="80"/>
        <v>4.9207667613808405E-5</v>
      </c>
      <c r="O356" s="16">
        <f t="shared" si="81"/>
        <v>4.9207667613808405E-5</v>
      </c>
      <c r="P356" s="1">
        <f>'App MESURE'!T352</f>
        <v>0</v>
      </c>
      <c r="Q356" s="84">
        <v>14.489895666666667</v>
      </c>
      <c r="R356" s="78">
        <f t="shared" si="75"/>
        <v>2.4213945519910484E-9</v>
      </c>
    </row>
    <row r="357" spans="1:18" s="1" customFormat="1" x14ac:dyDescent="0.2">
      <c r="A357" s="17">
        <v>43800</v>
      </c>
      <c r="B357" s="1">
        <f t="shared" si="84"/>
        <v>12</v>
      </c>
      <c r="C357" s="47"/>
      <c r="D357" s="47"/>
      <c r="E357" s="47">
        <v>40.700000000000003</v>
      </c>
      <c r="F357" s="51">
        <v>30.17</v>
      </c>
      <c r="G357" s="16">
        <f t="shared" si="76"/>
        <v>0</v>
      </c>
      <c r="H357" s="16">
        <f t="shared" si="77"/>
        <v>30.17</v>
      </c>
      <c r="I357" s="23">
        <f t="shared" si="82"/>
        <v>30.803649562280018</v>
      </c>
      <c r="J357" s="16">
        <f t="shared" si="74"/>
        <v>29.863057838781451</v>
      </c>
      <c r="K357" s="16">
        <f t="shared" si="78"/>
        <v>0.94059172349856723</v>
      </c>
      <c r="L357" s="16">
        <f t="shared" si="79"/>
        <v>0</v>
      </c>
      <c r="M357" s="16">
        <f t="shared" si="83"/>
        <v>5.3893083472696109E-5</v>
      </c>
      <c r="N357" s="16">
        <f t="shared" si="80"/>
        <v>2.5721955565411896E-5</v>
      </c>
      <c r="O357" s="16">
        <f t="shared" si="81"/>
        <v>2.5721955565411896E-5</v>
      </c>
      <c r="P357" s="1">
        <f>'App MESURE'!T353</f>
        <v>0</v>
      </c>
      <c r="Q357" s="84">
        <v>13.548416629032257</v>
      </c>
      <c r="R357" s="78">
        <f t="shared" si="75"/>
        <v>6.61618998109024E-10</v>
      </c>
    </row>
    <row r="358" spans="1:18" s="1" customFormat="1" x14ac:dyDescent="0.2">
      <c r="A358" s="17">
        <v>43831</v>
      </c>
      <c r="B358" s="1">
        <f t="shared" si="84"/>
        <v>1</v>
      </c>
      <c r="C358" s="47"/>
      <c r="D358" s="47"/>
      <c r="E358" s="47">
        <v>21.39285714</v>
      </c>
      <c r="F358" s="51">
        <v>18.5</v>
      </c>
      <c r="G358" s="16">
        <f t="shared" si="76"/>
        <v>0</v>
      </c>
      <c r="H358" s="16">
        <f t="shared" si="77"/>
        <v>18.5</v>
      </c>
      <c r="I358" s="23">
        <f t="shared" si="82"/>
        <v>19.440591723498567</v>
      </c>
      <c r="J358" s="16">
        <f t="shared" si="74"/>
        <v>19.112888789100406</v>
      </c>
      <c r="K358" s="16">
        <f t="shared" si="78"/>
        <v>0.32770293439816101</v>
      </c>
      <c r="L358" s="16">
        <f t="shared" si="79"/>
        <v>0</v>
      </c>
      <c r="M358" s="16">
        <f t="shared" si="83"/>
        <v>2.8171127907284213E-5</v>
      </c>
      <c r="N358" s="16">
        <f t="shared" si="80"/>
        <v>1.3445445195686613E-5</v>
      </c>
      <c r="O358" s="16">
        <f t="shared" si="81"/>
        <v>1.3445445195686613E-5</v>
      </c>
      <c r="P358" s="1">
        <f>'App MESURE'!T354</f>
        <v>0</v>
      </c>
      <c r="Q358" s="84">
        <v>11.308695145161289</v>
      </c>
      <c r="R358" s="78">
        <f t="shared" si="75"/>
        <v>1.8077999651021223E-10</v>
      </c>
    </row>
    <row r="359" spans="1:18" s="1" customFormat="1" x14ac:dyDescent="0.2">
      <c r="A359" s="17">
        <v>43862</v>
      </c>
      <c r="B359" s="1">
        <f t="shared" si="84"/>
        <v>2</v>
      </c>
      <c r="C359" s="47"/>
      <c r="D359" s="47"/>
      <c r="E359" s="47">
        <v>0.56428571400000005</v>
      </c>
      <c r="F359" s="51">
        <v>1.08</v>
      </c>
      <c r="G359" s="16">
        <f t="shared" si="76"/>
        <v>0</v>
      </c>
      <c r="H359" s="16">
        <f t="shared" si="77"/>
        <v>1.08</v>
      </c>
      <c r="I359" s="23">
        <f t="shared" si="82"/>
        <v>1.4077029343981611</v>
      </c>
      <c r="J359" s="16">
        <f t="shared" si="74"/>
        <v>1.4076363575689173</v>
      </c>
      <c r="K359" s="16">
        <f t="shared" si="78"/>
        <v>6.6576829243825131E-5</v>
      </c>
      <c r="L359" s="16">
        <f t="shared" si="79"/>
        <v>0</v>
      </c>
      <c r="M359" s="16">
        <f t="shared" si="83"/>
        <v>1.4725682711597599E-5</v>
      </c>
      <c r="N359" s="16">
        <f t="shared" si="80"/>
        <v>7.0282368714338981E-6</v>
      </c>
      <c r="O359" s="16">
        <f t="shared" si="81"/>
        <v>7.0282368714338981E-6</v>
      </c>
      <c r="P359" s="1">
        <f>'App MESURE'!T355</f>
        <v>0</v>
      </c>
      <c r="Q359" s="84">
        <v>16.033468413793106</v>
      </c>
      <c r="R359" s="78">
        <f t="shared" si="75"/>
        <v>4.9396113520982949E-11</v>
      </c>
    </row>
    <row r="360" spans="1:18" s="1" customFormat="1" x14ac:dyDescent="0.2">
      <c r="A360" s="17">
        <v>43891</v>
      </c>
      <c r="B360" s="1">
        <f t="shared" si="84"/>
        <v>3</v>
      </c>
      <c r="C360" s="47"/>
      <c r="D360" s="47"/>
      <c r="E360" s="47">
        <v>41.1</v>
      </c>
      <c r="F360" s="51">
        <v>31.81</v>
      </c>
      <c r="G360" s="16">
        <f t="shared" si="76"/>
        <v>1.1778518601798921E-2</v>
      </c>
      <c r="H360" s="16">
        <f t="shared" si="77"/>
        <v>31.798221481398201</v>
      </c>
      <c r="I360" s="23">
        <f t="shared" si="82"/>
        <v>31.798288058227445</v>
      </c>
      <c r="J360" s="16">
        <f t="shared" si="74"/>
        <v>30.938213309768397</v>
      </c>
      <c r="K360" s="16">
        <f t="shared" si="78"/>
        <v>0.86007474845904852</v>
      </c>
      <c r="L360" s="16">
        <f t="shared" si="79"/>
        <v>0</v>
      </c>
      <c r="M360" s="16">
        <f t="shared" si="83"/>
        <v>7.6974458401637014E-6</v>
      </c>
      <c r="N360" s="16">
        <f t="shared" si="80"/>
        <v>3.673817623891661E-6</v>
      </c>
      <c r="O360" s="16">
        <f t="shared" si="81"/>
        <v>1.1782192419422813E-2</v>
      </c>
      <c r="P360" s="1">
        <f>'App MESURE'!T356</f>
        <v>0</v>
      </c>
      <c r="Q360" s="84">
        <v>14.922383935483872</v>
      </c>
      <c r="R360" s="78">
        <f t="shared" si="75"/>
        <v>1.3882005820830439E-4</v>
      </c>
    </row>
    <row r="361" spans="1:18" s="1" customFormat="1" x14ac:dyDescent="0.2">
      <c r="A361" s="17">
        <v>43922</v>
      </c>
      <c r="B361" s="1">
        <f t="shared" si="84"/>
        <v>4</v>
      </c>
      <c r="C361" s="47"/>
      <c r="D361" s="47"/>
      <c r="E361" s="47">
        <v>44.242857139999998</v>
      </c>
      <c r="F361" s="51">
        <v>26.67</v>
      </c>
      <c r="G361" s="16">
        <f t="shared" si="76"/>
        <v>0</v>
      </c>
      <c r="H361" s="16">
        <f t="shared" si="77"/>
        <v>26.67</v>
      </c>
      <c r="I361" s="23">
        <f t="shared" si="82"/>
        <v>27.53007474845905</v>
      </c>
      <c r="J361" s="16">
        <f t="shared" si="74"/>
        <v>27.089093432275888</v>
      </c>
      <c r="K361" s="16">
        <f t="shared" si="78"/>
        <v>0.44098131618316216</v>
      </c>
      <c r="L361" s="16">
        <f t="shared" si="79"/>
        <v>0</v>
      </c>
      <c r="M361" s="16">
        <f t="shared" si="83"/>
        <v>4.0236282162720405E-6</v>
      </c>
      <c r="N361" s="16">
        <f t="shared" si="80"/>
        <v>1.920387172560297E-6</v>
      </c>
      <c r="O361" s="16">
        <f t="shared" si="81"/>
        <v>1.920387172560297E-6</v>
      </c>
      <c r="P361" s="1">
        <f>'App MESURE'!T357</f>
        <v>0</v>
      </c>
      <c r="Q361" s="84">
        <v>16.726902333333335</v>
      </c>
      <c r="R361" s="78">
        <f t="shared" si="75"/>
        <v>3.6878868925341317E-12</v>
      </c>
    </row>
    <row r="362" spans="1:18" s="1" customFormat="1" x14ac:dyDescent="0.2">
      <c r="A362" s="17">
        <v>43952</v>
      </c>
      <c r="B362" s="1">
        <f t="shared" si="84"/>
        <v>5</v>
      </c>
      <c r="C362" s="47"/>
      <c r="D362" s="47"/>
      <c r="E362" s="47">
        <v>34.838095240000001</v>
      </c>
      <c r="F362" s="51">
        <v>29.59</v>
      </c>
      <c r="G362" s="16">
        <f t="shared" si="76"/>
        <v>0</v>
      </c>
      <c r="H362" s="16">
        <f t="shared" si="77"/>
        <v>29.59</v>
      </c>
      <c r="I362" s="23">
        <f t="shared" si="82"/>
        <v>30.030981316183162</v>
      </c>
      <c r="J362" s="16">
        <f t="shared" si="74"/>
        <v>29.722950814105083</v>
      </c>
      <c r="K362" s="16">
        <f t="shared" si="78"/>
        <v>0.30803050207807914</v>
      </c>
      <c r="L362" s="16">
        <f t="shared" si="79"/>
        <v>0</v>
      </c>
      <c r="M362" s="16">
        <f t="shared" si="83"/>
        <v>2.1032410437117435E-6</v>
      </c>
      <c r="N362" s="16">
        <f t="shared" si="80"/>
        <v>1.0038296045375185E-6</v>
      </c>
      <c r="O362" s="16">
        <f t="shared" si="81"/>
        <v>1.0038296045375185E-6</v>
      </c>
      <c r="P362" s="1">
        <f>'App MESURE'!T358</f>
        <v>0.12672862617275252</v>
      </c>
      <c r="Q362" s="84">
        <v>21.170694709677417</v>
      </c>
      <c r="R362" s="78">
        <f t="shared" si="75"/>
        <v>1.6059890264747537E-2</v>
      </c>
    </row>
    <row r="363" spans="1:18" s="1" customFormat="1" x14ac:dyDescent="0.2">
      <c r="A363" s="17">
        <v>43983</v>
      </c>
      <c r="B363" s="1">
        <f t="shared" si="84"/>
        <v>6</v>
      </c>
      <c r="C363" s="47"/>
      <c r="D363" s="47"/>
      <c r="E363" s="47">
        <v>2.414285714</v>
      </c>
      <c r="F363" s="51">
        <v>3.3</v>
      </c>
      <c r="G363" s="16">
        <f t="shared" si="76"/>
        <v>0</v>
      </c>
      <c r="H363" s="16">
        <f t="shared" si="77"/>
        <v>3.3</v>
      </c>
      <c r="I363" s="23">
        <f t="shared" si="82"/>
        <v>3.608030502078079</v>
      </c>
      <c r="J363" s="16">
        <f t="shared" si="74"/>
        <v>3.607513587482793</v>
      </c>
      <c r="K363" s="16">
        <f t="shared" si="78"/>
        <v>5.169145952859111E-4</v>
      </c>
      <c r="L363" s="16">
        <f t="shared" si="79"/>
        <v>0</v>
      </c>
      <c r="M363" s="16">
        <f t="shared" si="83"/>
        <v>1.099411439174225E-6</v>
      </c>
      <c r="N363" s="16">
        <f t="shared" si="80"/>
        <v>5.2472433129330918E-7</v>
      </c>
      <c r="O363" s="16">
        <f t="shared" si="81"/>
        <v>5.2472433129330918E-7</v>
      </c>
      <c r="P363" s="1">
        <f>'App MESURE'!T359</f>
        <v>0</v>
      </c>
      <c r="Q363" s="84">
        <v>21.511032066666669</v>
      </c>
      <c r="R363" s="78">
        <f t="shared" si="75"/>
        <v>2.7533562385121048E-13</v>
      </c>
    </row>
    <row r="364" spans="1:18" s="1" customFormat="1" x14ac:dyDescent="0.2">
      <c r="A364" s="17">
        <v>44013</v>
      </c>
      <c r="B364" s="1">
        <f t="shared" si="84"/>
        <v>7</v>
      </c>
      <c r="C364" s="47"/>
      <c r="D364" s="47"/>
      <c r="E364" s="47">
        <v>2.8738095239999999</v>
      </c>
      <c r="F364" s="51">
        <v>4.1100000000000003</v>
      </c>
      <c r="G364" s="16">
        <f t="shared" si="76"/>
        <v>0</v>
      </c>
      <c r="H364" s="16">
        <f t="shared" si="77"/>
        <v>4.1100000000000003</v>
      </c>
      <c r="I364" s="23">
        <f t="shared" si="82"/>
        <v>4.1105169145952862</v>
      </c>
      <c r="J364" s="16">
        <f t="shared" si="74"/>
        <v>4.1101607738542905</v>
      </c>
      <c r="K364" s="16">
        <f t="shared" si="78"/>
        <v>3.5614074099576953E-4</v>
      </c>
      <c r="L364" s="16">
        <f t="shared" si="79"/>
        <v>0</v>
      </c>
      <c r="M364" s="16">
        <f t="shared" si="83"/>
        <v>5.7468710788091586E-7</v>
      </c>
      <c r="N364" s="16">
        <f t="shared" si="80"/>
        <v>2.7428521992839848E-7</v>
      </c>
      <c r="O364" s="16">
        <f t="shared" si="81"/>
        <v>2.7428521992839848E-7</v>
      </c>
      <c r="P364" s="1">
        <f>'App MESURE'!T360</f>
        <v>0</v>
      </c>
      <c r="Q364" s="84">
        <v>26.980511000000003</v>
      </c>
      <c r="R364" s="78">
        <f t="shared" si="75"/>
        <v>7.5232381871169925E-14</v>
      </c>
    </row>
    <row r="365" spans="1:18" s="1" customFormat="1" ht="13.5" thickBot="1" x14ac:dyDescent="0.25">
      <c r="A365" s="17">
        <v>44044</v>
      </c>
      <c r="B365" s="4">
        <f t="shared" si="84"/>
        <v>8</v>
      </c>
      <c r="C365" s="48"/>
      <c r="D365" s="48"/>
      <c r="E365" s="48">
        <v>1.8261904760000001</v>
      </c>
      <c r="F365" s="58">
        <v>3.72</v>
      </c>
      <c r="G365" s="25">
        <f t="shared" si="76"/>
        <v>0</v>
      </c>
      <c r="H365" s="25">
        <f t="shared" si="77"/>
        <v>3.72</v>
      </c>
      <c r="I365" s="24">
        <f t="shared" si="82"/>
        <v>3.720356140740996</v>
      </c>
      <c r="J365" s="25">
        <f t="shared" si="74"/>
        <v>3.720016937277713</v>
      </c>
      <c r="K365" s="25">
        <f t="shared" si="78"/>
        <v>3.3920346328297768E-4</v>
      </c>
      <c r="L365" s="25">
        <f t="shared" si="79"/>
        <v>0</v>
      </c>
      <c r="M365" s="25">
        <f t="shared" si="83"/>
        <v>3.0040188795251738E-7</v>
      </c>
      <c r="N365" s="25">
        <f t="shared" si="80"/>
        <v>1.4337505883468686E-7</v>
      </c>
      <c r="O365" s="25">
        <f t="shared" si="81"/>
        <v>1.4337505883468686E-7</v>
      </c>
      <c r="P365" s="4">
        <f>'App MESURE'!T361</f>
        <v>0</v>
      </c>
      <c r="Q365" s="85">
        <v>25.167362354838716</v>
      </c>
      <c r="R365" s="79">
        <f t="shared" si="75"/>
        <v>2.0556407495849919E-14</v>
      </c>
    </row>
    <row r="366" spans="1:18" s="1" customFormat="1" x14ac:dyDescent="0.2">
      <c r="A366" s="17">
        <v>44075</v>
      </c>
      <c r="B366" s="1">
        <f t="shared" si="84"/>
        <v>9</v>
      </c>
      <c r="C366" s="47"/>
      <c r="D366" s="47"/>
      <c r="E366" s="47">
        <v>5.4214285709999999</v>
      </c>
      <c r="F366" s="51">
        <v>3.84</v>
      </c>
      <c r="G366" s="16">
        <f t="shared" si="76"/>
        <v>0</v>
      </c>
      <c r="H366" s="16">
        <f t="shared" si="77"/>
        <v>3.84</v>
      </c>
      <c r="I366" s="23">
        <f t="shared" si="82"/>
        <v>3.8403392034632828</v>
      </c>
      <c r="J366" s="16">
        <f t="shared" si="74"/>
        <v>3.8398948712707348</v>
      </c>
      <c r="K366" s="16">
        <f t="shared" si="78"/>
        <v>4.4433219254802481E-4</v>
      </c>
      <c r="L366" s="16">
        <f t="shared" si="79"/>
        <v>0</v>
      </c>
      <c r="M366" s="16">
        <f t="shared" si="83"/>
        <v>1.5702682911783052E-7</v>
      </c>
      <c r="N366" s="16">
        <f t="shared" si="80"/>
        <v>7.494537073932063E-8</v>
      </c>
      <c r="O366" s="16">
        <f t="shared" si="81"/>
        <v>7.494537073932063E-8</v>
      </c>
      <c r="P366" s="1">
        <f>'App MESURE'!T362</f>
        <v>0</v>
      </c>
      <c r="Q366" s="84">
        <v>23.915152933333331</v>
      </c>
      <c r="R366" s="78">
        <f t="shared" si="75"/>
        <v>5.6168085952542168E-15</v>
      </c>
    </row>
    <row r="367" spans="1:18" s="1" customFormat="1" x14ac:dyDescent="0.2">
      <c r="A367" s="17">
        <v>44105</v>
      </c>
      <c r="B367" s="1">
        <f t="shared" si="84"/>
        <v>10</v>
      </c>
      <c r="C367" s="47"/>
      <c r="D367" s="47"/>
      <c r="E367" s="47">
        <v>24.057142859999999</v>
      </c>
      <c r="F367" s="51">
        <v>19.71</v>
      </c>
      <c r="G367" s="16">
        <f t="shared" si="76"/>
        <v>0</v>
      </c>
      <c r="H367" s="16">
        <f t="shared" si="77"/>
        <v>19.71</v>
      </c>
      <c r="I367" s="23">
        <f t="shared" si="82"/>
        <v>19.710444332192548</v>
      </c>
      <c r="J367" s="16">
        <f t="shared" si="74"/>
        <v>19.586071309649146</v>
      </c>
      <c r="K367" s="16">
        <f t="shared" si="78"/>
        <v>0.1243730225434021</v>
      </c>
      <c r="L367" s="16">
        <f t="shared" si="79"/>
        <v>0</v>
      </c>
      <c r="M367" s="16">
        <f t="shared" si="83"/>
        <v>8.2081458378509893E-8</v>
      </c>
      <c r="N367" s="16">
        <f t="shared" si="80"/>
        <v>3.9175632365253042E-8</v>
      </c>
      <c r="O367" s="16">
        <f t="shared" si="81"/>
        <v>3.9175632365253042E-8</v>
      </c>
      <c r="P367" s="1">
        <f>'App MESURE'!T363</f>
        <v>0</v>
      </c>
      <c r="Q367" s="84">
        <v>18.696755612903228</v>
      </c>
      <c r="R367" s="78">
        <f t="shared" si="75"/>
        <v>1.5347301712174616E-15</v>
      </c>
    </row>
    <row r="368" spans="1:18" s="1" customFormat="1" x14ac:dyDescent="0.2">
      <c r="A368" s="17">
        <v>44136</v>
      </c>
      <c r="B368" s="1">
        <f t="shared" si="84"/>
        <v>11</v>
      </c>
      <c r="C368" s="47"/>
      <c r="D368" s="47"/>
      <c r="E368" s="47">
        <v>38.43571429</v>
      </c>
      <c r="F368" s="51">
        <v>41.96</v>
      </c>
      <c r="G368" s="16">
        <f t="shared" si="76"/>
        <v>0.21477851860179897</v>
      </c>
      <c r="H368" s="16">
        <f t="shared" si="77"/>
        <v>41.745221481398204</v>
      </c>
      <c r="I368" s="23">
        <f t="shared" si="82"/>
        <v>41.869594503941606</v>
      </c>
      <c r="J368" s="16">
        <f t="shared" si="74"/>
        <v>40.465401856680174</v>
      </c>
      <c r="K368" s="16">
        <f t="shared" si="78"/>
        <v>1.4041926472614321</v>
      </c>
      <c r="L368" s="16">
        <f t="shared" si="79"/>
        <v>0</v>
      </c>
      <c r="M368" s="16">
        <f t="shared" si="83"/>
        <v>4.2905826013256851E-8</v>
      </c>
      <c r="N368" s="16">
        <f t="shared" si="80"/>
        <v>2.0477984911912029E-8</v>
      </c>
      <c r="O368" s="16">
        <f t="shared" si="81"/>
        <v>0.21477853907978389</v>
      </c>
      <c r="P368" s="1">
        <f>'App MESURE'!T364</f>
        <v>0</v>
      </c>
      <c r="Q368" s="84">
        <v>17.242214916666672</v>
      </c>
      <c r="R368" s="78">
        <f t="shared" si="75"/>
        <v>4.6129820849246259E-2</v>
      </c>
    </row>
    <row r="369" spans="1:18" s="1" customFormat="1" x14ac:dyDescent="0.2">
      <c r="A369" s="17">
        <v>44166</v>
      </c>
      <c r="B369" s="1">
        <f t="shared" si="84"/>
        <v>12</v>
      </c>
      <c r="C369" s="47"/>
      <c r="D369" s="47"/>
      <c r="E369" s="47">
        <v>33.43571429</v>
      </c>
      <c r="F369" s="51">
        <v>24.58</v>
      </c>
      <c r="G369" s="16">
        <f t="shared" si="76"/>
        <v>0</v>
      </c>
      <c r="H369" s="16">
        <f t="shared" si="77"/>
        <v>24.58</v>
      </c>
      <c r="I369" s="23">
        <f t="shared" si="82"/>
        <v>25.98419264726143</v>
      </c>
      <c r="J369" s="16">
        <f t="shared" si="74"/>
        <v>25.360710058035266</v>
      </c>
      <c r="K369" s="16">
        <f t="shared" si="78"/>
        <v>0.62348258922616395</v>
      </c>
      <c r="L369" s="16">
        <f t="shared" si="79"/>
        <v>0</v>
      </c>
      <c r="M369" s="16">
        <f t="shared" si="83"/>
        <v>2.2427841101344822E-8</v>
      </c>
      <c r="N369" s="16">
        <f t="shared" si="80"/>
        <v>1.0704303689158539E-8</v>
      </c>
      <c r="O369" s="16">
        <f t="shared" si="81"/>
        <v>1.0704303689158539E-8</v>
      </c>
      <c r="P369" s="1">
        <f>'App MESURE'!T365</f>
        <v>0</v>
      </c>
      <c r="Q369" s="84">
        <v>12.899396354838714</v>
      </c>
      <c r="R369" s="78">
        <f t="shared" si="75"/>
        <v>1.1458211746973313E-16</v>
      </c>
    </row>
    <row r="370" spans="1:18" s="1" customFormat="1" x14ac:dyDescent="0.2">
      <c r="A370" s="17">
        <v>44197</v>
      </c>
      <c r="B370" s="1">
        <f t="shared" si="84"/>
        <v>1</v>
      </c>
      <c r="C370" s="47"/>
      <c r="D370" s="47"/>
      <c r="E370" s="47">
        <v>94.871428570000006</v>
      </c>
      <c r="F370" s="51">
        <v>81.87</v>
      </c>
      <c r="G370" s="16">
        <f t="shared" si="76"/>
        <v>1.012978518601799</v>
      </c>
      <c r="H370" s="16">
        <f t="shared" si="77"/>
        <v>80.857021481398206</v>
      </c>
      <c r="I370" s="23">
        <f t="shared" si="82"/>
        <v>81.480504070624363</v>
      </c>
      <c r="J370" s="16">
        <f t="shared" si="74"/>
        <v>64.265203788640804</v>
      </c>
      <c r="K370" s="16">
        <f t="shared" si="78"/>
        <v>17.215300281983559</v>
      </c>
      <c r="L370" s="16">
        <f t="shared" si="79"/>
        <v>0.73922446009547638</v>
      </c>
      <c r="M370" s="16">
        <f t="shared" si="83"/>
        <v>0.73922447181901385</v>
      </c>
      <c r="N370" s="16">
        <f t="shared" si="80"/>
        <v>0.3528151998693298</v>
      </c>
      <c r="O370" s="16">
        <f t="shared" si="81"/>
        <v>1.3657937184711288</v>
      </c>
      <c r="P370" s="1">
        <f>'App MESURE'!T366</f>
        <v>0.11493106637889267</v>
      </c>
      <c r="Q370" s="84">
        <v>11.309055499999999</v>
      </c>
      <c r="R370" s="78">
        <f t="shared" si="75"/>
        <v>1.5646573743992225</v>
      </c>
    </row>
    <row r="371" spans="1:18" s="1" customFormat="1" x14ac:dyDescent="0.2">
      <c r="A371" s="17">
        <v>44228</v>
      </c>
      <c r="B371" s="1">
        <f t="shared" si="84"/>
        <v>2</v>
      </c>
      <c r="C371" s="47"/>
      <c r="D371" s="47"/>
      <c r="E371" s="47">
        <v>45.242857139999998</v>
      </c>
      <c r="F371" s="51">
        <v>75.069999999999993</v>
      </c>
      <c r="G371" s="16">
        <f t="shared" si="76"/>
        <v>0.87697851860179887</v>
      </c>
      <c r="H371" s="16">
        <f t="shared" si="77"/>
        <v>74.193021481398191</v>
      </c>
      <c r="I371" s="23">
        <f t="shared" si="82"/>
        <v>90.669097303286279</v>
      </c>
      <c r="J371" s="16">
        <f t="shared" si="74"/>
        <v>72.497348498913681</v>
      </c>
      <c r="K371" s="16">
        <f t="shared" si="78"/>
        <v>18.171748804372598</v>
      </c>
      <c r="L371" s="16">
        <f t="shared" si="79"/>
        <v>0.8262808585848358</v>
      </c>
      <c r="M371" s="16">
        <f t="shared" si="83"/>
        <v>1.2126901305345197</v>
      </c>
      <c r="N371" s="16">
        <f t="shared" si="80"/>
        <v>0.57878970068627966</v>
      </c>
      <c r="O371" s="16">
        <f t="shared" si="81"/>
        <v>1.4557682192880785</v>
      </c>
      <c r="P371" s="1">
        <f>'App MESURE'!T367</f>
        <v>3.4250980046689862E-3</v>
      </c>
      <c r="Q371" s="84">
        <v>13.421489142857144</v>
      </c>
      <c r="R371" s="78">
        <f t="shared" si="75"/>
        <v>2.1093005419392363</v>
      </c>
    </row>
    <row r="372" spans="1:18" s="1" customFormat="1" x14ac:dyDescent="0.2">
      <c r="A372" s="17">
        <v>44256</v>
      </c>
      <c r="B372" s="1">
        <f t="shared" si="84"/>
        <v>3</v>
      </c>
      <c r="C372" s="47"/>
      <c r="D372" s="47"/>
      <c r="E372" s="47">
        <v>42.871428569999999</v>
      </c>
      <c r="F372" s="51">
        <v>37.96</v>
      </c>
      <c r="G372" s="16">
        <f t="shared" si="76"/>
        <v>0.13477851860179896</v>
      </c>
      <c r="H372" s="16">
        <f t="shared" si="77"/>
        <v>37.825221481398202</v>
      </c>
      <c r="I372" s="23">
        <f t="shared" si="82"/>
        <v>55.170689427185962</v>
      </c>
      <c r="J372" s="16">
        <f t="shared" si="74"/>
        <v>50.814371061046039</v>
      </c>
      <c r="K372" s="16">
        <f t="shared" si="78"/>
        <v>4.3563183661399236</v>
      </c>
      <c r="L372" s="16">
        <f t="shared" si="79"/>
        <v>0</v>
      </c>
      <c r="M372" s="16">
        <f t="shared" si="83"/>
        <v>0.63390042984824002</v>
      </c>
      <c r="N372" s="16">
        <f t="shared" si="80"/>
        <v>0.30254640556450296</v>
      </c>
      <c r="O372" s="16">
        <f t="shared" si="81"/>
        <v>0.43732492416630192</v>
      </c>
      <c r="P372" s="1">
        <f>'App MESURE'!T368</f>
        <v>3.8056644496322076E-3</v>
      </c>
      <c r="Q372" s="84">
        <v>14.546074596774192</v>
      </c>
      <c r="R372" s="78">
        <f t="shared" si="75"/>
        <v>0.18793894854528934</v>
      </c>
    </row>
    <row r="373" spans="1:18" s="1" customFormat="1" x14ac:dyDescent="0.2">
      <c r="A373" s="17">
        <v>44287</v>
      </c>
      <c r="B373" s="1">
        <f t="shared" si="84"/>
        <v>4</v>
      </c>
      <c r="C373" s="47"/>
      <c r="D373" s="47"/>
      <c r="E373" s="47">
        <v>43.526190479999997</v>
      </c>
      <c r="F373" s="51">
        <v>32.43</v>
      </c>
      <c r="G373" s="16">
        <f t="shared" si="76"/>
        <v>2.4178518601798944E-2</v>
      </c>
      <c r="H373" s="16">
        <f t="shared" si="77"/>
        <v>32.405821481398199</v>
      </c>
      <c r="I373" s="23">
        <f t="shared" si="82"/>
        <v>36.762139847538123</v>
      </c>
      <c r="J373" s="16">
        <f t="shared" si="74"/>
        <v>35.711084787674743</v>
      </c>
      <c r="K373" s="16">
        <f t="shared" si="78"/>
        <v>1.0510550598633799</v>
      </c>
      <c r="L373" s="16">
        <f t="shared" si="79"/>
        <v>0</v>
      </c>
      <c r="M373" s="16">
        <f t="shared" si="83"/>
        <v>0.33135402428373706</v>
      </c>
      <c r="N373" s="16">
        <f t="shared" si="80"/>
        <v>0.15814781674840983</v>
      </c>
      <c r="O373" s="16">
        <f t="shared" si="81"/>
        <v>0.18232633535020878</v>
      </c>
      <c r="P373" s="1">
        <f>'App MESURE'!T369</f>
        <v>0</v>
      </c>
      <c r="Q373" s="84">
        <v>16.582248966666672</v>
      </c>
      <c r="R373" s="78">
        <f t="shared" si="75"/>
        <v>3.3242892562236795E-2</v>
      </c>
    </row>
    <row r="374" spans="1:18" s="1" customFormat="1" x14ac:dyDescent="0.2">
      <c r="A374" s="17">
        <v>44317</v>
      </c>
      <c r="B374" s="1">
        <f t="shared" si="84"/>
        <v>5</v>
      </c>
      <c r="C374" s="47"/>
      <c r="D374" s="47"/>
      <c r="E374" s="47">
        <v>5.2642857139999997</v>
      </c>
      <c r="F374" s="51">
        <v>7.8</v>
      </c>
      <c r="G374" s="16">
        <f t="shared" si="76"/>
        <v>0</v>
      </c>
      <c r="H374" s="16">
        <f t="shared" si="77"/>
        <v>7.8</v>
      </c>
      <c r="I374" s="23">
        <f t="shared" si="82"/>
        <v>8.8510550598633806</v>
      </c>
      <c r="J374" s="16">
        <f t="shared" si="74"/>
        <v>8.8406719650913104</v>
      </c>
      <c r="K374" s="16">
        <f t="shared" si="78"/>
        <v>1.0383094772070223E-2</v>
      </c>
      <c r="L374" s="16">
        <f t="shared" si="79"/>
        <v>0</v>
      </c>
      <c r="M374" s="16">
        <f t="shared" si="83"/>
        <v>0.17320620753532723</v>
      </c>
      <c r="N374" s="16">
        <f t="shared" si="80"/>
        <v>8.2667423847335442E-2</v>
      </c>
      <c r="O374" s="16">
        <f t="shared" si="81"/>
        <v>8.2667423847335442E-2</v>
      </c>
      <c r="P374" s="1">
        <f>'App MESURE'!T370</f>
        <v>0</v>
      </c>
      <c r="Q374" s="84">
        <v>19.325367451612898</v>
      </c>
      <c r="R374" s="78">
        <f t="shared" si="75"/>
        <v>6.8339029655550042E-3</v>
      </c>
    </row>
    <row r="375" spans="1:18" s="1" customFormat="1" x14ac:dyDescent="0.2">
      <c r="A375" s="17">
        <v>44348</v>
      </c>
      <c r="B375" s="1">
        <f t="shared" si="84"/>
        <v>6</v>
      </c>
      <c r="C375" s="47"/>
      <c r="D375" s="47"/>
      <c r="E375" s="47">
        <v>2.9809523809999998</v>
      </c>
      <c r="F375" s="51">
        <v>7.15</v>
      </c>
      <c r="G375" s="16">
        <f t="shared" si="76"/>
        <v>0</v>
      </c>
      <c r="H375" s="16">
        <f t="shared" si="77"/>
        <v>7.15</v>
      </c>
      <c r="I375" s="23">
        <f t="shared" si="82"/>
        <v>7.1603830947720706</v>
      </c>
      <c r="J375" s="16">
        <f t="shared" si="74"/>
        <v>7.1560542962721039</v>
      </c>
      <c r="K375" s="16">
        <f t="shared" si="78"/>
        <v>4.3287984999667017E-3</v>
      </c>
      <c r="L375" s="16">
        <f t="shared" si="79"/>
        <v>0</v>
      </c>
      <c r="M375" s="16">
        <f t="shared" si="83"/>
        <v>9.0538783687991786E-2</v>
      </c>
      <c r="N375" s="16">
        <f t="shared" si="80"/>
        <v>4.3212123354359991E-2</v>
      </c>
      <c r="O375" s="16">
        <f t="shared" si="81"/>
        <v>4.3212123354359991E-2</v>
      </c>
      <c r="P375" s="1">
        <f>'App MESURE'!T371</f>
        <v>0</v>
      </c>
      <c r="Q375" s="84">
        <v>21.01863186666667</v>
      </c>
      <c r="R375" s="78">
        <f t="shared" si="75"/>
        <v>1.8672876047924241E-3</v>
      </c>
    </row>
    <row r="376" spans="1:18" s="1" customFormat="1" x14ac:dyDescent="0.2">
      <c r="A376" s="17">
        <v>44378</v>
      </c>
      <c r="B376" s="1">
        <f t="shared" si="84"/>
        <v>7</v>
      </c>
      <c r="C376" s="47"/>
      <c r="D376" s="47"/>
      <c r="E376" s="47">
        <v>1.2833333330000001</v>
      </c>
      <c r="F376" s="51">
        <v>1.35</v>
      </c>
      <c r="G376" s="16">
        <f t="shared" si="76"/>
        <v>0</v>
      </c>
      <c r="H376" s="16">
        <f t="shared" si="77"/>
        <v>1.35</v>
      </c>
      <c r="I376" s="23">
        <f t="shared" si="82"/>
        <v>1.3543287984999668</v>
      </c>
      <c r="J376" s="16">
        <f t="shared" si="74"/>
        <v>1.354312669696826</v>
      </c>
      <c r="K376" s="16">
        <f t="shared" si="78"/>
        <v>1.6128803140835757E-5</v>
      </c>
      <c r="L376" s="16">
        <f t="shared" si="79"/>
        <v>0</v>
      </c>
      <c r="M376" s="16">
        <f t="shared" si="83"/>
        <v>4.7326660333631795E-2</v>
      </c>
      <c r="N376" s="16">
        <f t="shared" si="80"/>
        <v>2.2587949616535815E-2</v>
      </c>
      <c r="O376" s="16">
        <f t="shared" si="81"/>
        <v>2.2587949616535815E-2</v>
      </c>
      <c r="P376" s="1">
        <f>'App MESURE'!T372</f>
        <v>0</v>
      </c>
      <c r="Q376" s="84">
        <v>25.272202032258068</v>
      </c>
      <c r="R376" s="78">
        <f t="shared" si="75"/>
        <v>5.102154678791605E-4</v>
      </c>
    </row>
    <row r="377" spans="1:18" s="1" customFormat="1" ht="13.5" thickBot="1" x14ac:dyDescent="0.25">
      <c r="A377" s="17">
        <v>44409</v>
      </c>
      <c r="B377" s="4">
        <f t="shared" si="84"/>
        <v>8</v>
      </c>
      <c r="C377" s="48"/>
      <c r="D377" s="48"/>
      <c r="E377" s="48">
        <v>0.67380952400000005</v>
      </c>
      <c r="F377" s="58">
        <v>1.43</v>
      </c>
      <c r="G377" s="25">
        <f t="shared" si="76"/>
        <v>0</v>
      </c>
      <c r="H377" s="25">
        <f t="shared" si="77"/>
        <v>1.43</v>
      </c>
      <c r="I377" s="24">
        <f t="shared" si="82"/>
        <v>1.4300161288031408</v>
      </c>
      <c r="J377" s="25">
        <f t="shared" si="74"/>
        <v>1.4299941708269057</v>
      </c>
      <c r="K377" s="25">
        <f t="shared" si="78"/>
        <v>2.1957976235054133E-5</v>
      </c>
      <c r="L377" s="25">
        <f t="shared" si="79"/>
        <v>0</v>
      </c>
      <c r="M377" s="25">
        <f t="shared" si="83"/>
        <v>2.473871071709598E-2</v>
      </c>
      <c r="N377" s="25">
        <f t="shared" si="80"/>
        <v>1.1807229737246435E-2</v>
      </c>
      <c r="O377" s="25">
        <f t="shared" si="81"/>
        <v>1.1807229737246435E-2</v>
      </c>
      <c r="P377" s="4">
        <f>'App MESURE'!T373</f>
        <v>0</v>
      </c>
      <c r="Q377" s="85">
        <v>24.229286516129036</v>
      </c>
      <c r="R377" s="79">
        <f t="shared" si="75"/>
        <v>1.394106740681165E-4</v>
      </c>
    </row>
    <row r="378" spans="1:18" s="1" customFormat="1" x14ac:dyDescent="0.2">
      <c r="A378" s="17">
        <v>44440</v>
      </c>
      <c r="B378" s="1">
        <f t="shared" si="84"/>
        <v>9</v>
      </c>
      <c r="C378" s="47"/>
      <c r="D378" s="47"/>
      <c r="E378" s="47">
        <v>4.5357142860000002</v>
      </c>
      <c r="F378" s="51">
        <v>4.13</v>
      </c>
      <c r="G378" s="16">
        <f t="shared" si="76"/>
        <v>0</v>
      </c>
      <c r="H378" s="16">
        <f t="shared" si="77"/>
        <v>4.13</v>
      </c>
      <c r="I378" s="23">
        <f t="shared" si="82"/>
        <v>4.1300219579762345</v>
      </c>
      <c r="J378" s="16">
        <f t="shared" si="74"/>
        <v>4.1294053955159677</v>
      </c>
      <c r="K378" s="16">
        <f t="shared" si="78"/>
        <v>6.1656246026675632E-4</v>
      </c>
      <c r="L378" s="16">
        <f t="shared" si="79"/>
        <v>0</v>
      </c>
      <c r="M378" s="16">
        <f t="shared" si="83"/>
        <v>1.2931480979849546E-2</v>
      </c>
      <c r="N378" s="16">
        <f t="shared" si="80"/>
        <v>6.1719047737763249E-3</v>
      </c>
      <c r="O378" s="16">
        <f t="shared" si="81"/>
        <v>6.1719047737763249E-3</v>
      </c>
      <c r="P378" s="1">
        <f>'App MESURE'!T374</f>
        <v>0</v>
      </c>
      <c r="Q378" s="84">
        <v>23.135199100000005</v>
      </c>
      <c r="R378" s="78">
        <f t="shared" si="75"/>
        <v>3.8092408536562985E-5</v>
      </c>
    </row>
    <row r="379" spans="1:18" s="1" customFormat="1" x14ac:dyDescent="0.2">
      <c r="A379" s="17">
        <v>44470</v>
      </c>
      <c r="B379" s="1">
        <f t="shared" si="84"/>
        <v>10</v>
      </c>
      <c r="C379" s="47"/>
      <c r="D379" s="47"/>
      <c r="E379" s="47">
        <v>1.14047619</v>
      </c>
      <c r="F379" s="51">
        <v>1.38</v>
      </c>
      <c r="G379" s="16">
        <f t="shared" si="76"/>
        <v>0</v>
      </c>
      <c r="H379" s="16">
        <f t="shared" si="77"/>
        <v>1.38</v>
      </c>
      <c r="I379" s="23">
        <f t="shared" si="82"/>
        <v>1.3806165624602666</v>
      </c>
      <c r="J379" s="16">
        <f t="shared" si="74"/>
        <v>1.3805826316111354</v>
      </c>
      <c r="K379" s="16">
        <f t="shared" si="78"/>
        <v>3.3930849131280638E-5</v>
      </c>
      <c r="L379" s="16">
        <f t="shared" si="79"/>
        <v>0</v>
      </c>
      <c r="M379" s="16">
        <f t="shared" si="83"/>
        <v>6.7595762060732208E-3</v>
      </c>
      <c r="N379" s="16">
        <f t="shared" si="80"/>
        <v>3.2261935597305085E-3</v>
      </c>
      <c r="O379" s="16">
        <f t="shared" si="81"/>
        <v>3.2261935597305085E-3</v>
      </c>
      <c r="P379" s="1">
        <f>'App MESURE'!T375</f>
        <v>0</v>
      </c>
      <c r="Q379" s="84">
        <v>20.39351922580645</v>
      </c>
      <c r="R379" s="78">
        <f t="shared" si="75"/>
        <v>1.0408324884846609E-5</v>
      </c>
    </row>
    <row r="380" spans="1:18" s="1" customFormat="1" x14ac:dyDescent="0.2">
      <c r="A380" s="17">
        <v>44501</v>
      </c>
      <c r="B380" s="1">
        <f t="shared" si="84"/>
        <v>11</v>
      </c>
      <c r="C380" s="47"/>
      <c r="D380" s="47"/>
      <c r="E380" s="47">
        <v>33.783333329999998</v>
      </c>
      <c r="F380" s="51">
        <v>24.83</v>
      </c>
      <c r="G380" s="16">
        <f t="shared" si="76"/>
        <v>0</v>
      </c>
      <c r="H380" s="16">
        <f t="shared" si="77"/>
        <v>24.83</v>
      </c>
      <c r="I380" s="23">
        <f t="shared" si="82"/>
        <v>24.83003393084913</v>
      </c>
      <c r="J380" s="16">
        <f t="shared" si="74"/>
        <v>24.354210731998997</v>
      </c>
      <c r="K380" s="16">
        <f t="shared" si="78"/>
        <v>0.47582319885013291</v>
      </c>
      <c r="L380" s="16">
        <f t="shared" si="79"/>
        <v>0</v>
      </c>
      <c r="M380" s="16">
        <f t="shared" si="83"/>
        <v>3.5333826463427123E-3</v>
      </c>
      <c r="N380" s="16">
        <f t="shared" si="80"/>
        <v>1.6864039978501161E-3</v>
      </c>
      <c r="O380" s="16">
        <f t="shared" si="81"/>
        <v>1.6864039978501161E-3</v>
      </c>
      <c r="P380" s="1">
        <f>'App MESURE'!T376</f>
        <v>0</v>
      </c>
      <c r="Q380" s="84">
        <v>13.927577766666666</v>
      </c>
      <c r="R380" s="78">
        <f t="shared" si="75"/>
        <v>2.8439584439648543E-6</v>
      </c>
    </row>
    <row r="381" spans="1:18" s="1" customFormat="1" x14ac:dyDescent="0.2">
      <c r="A381" s="17">
        <v>44531</v>
      </c>
      <c r="B381" s="1">
        <f t="shared" si="84"/>
        <v>12</v>
      </c>
      <c r="C381" s="47"/>
      <c r="D381" s="47"/>
      <c r="E381" s="47">
        <v>48.48809524</v>
      </c>
      <c r="F381" s="51">
        <v>31.67</v>
      </c>
      <c r="G381" s="16">
        <f t="shared" si="76"/>
        <v>8.9785186017989817E-3</v>
      </c>
      <c r="H381" s="16">
        <f t="shared" si="77"/>
        <v>31.661021481398201</v>
      </c>
      <c r="I381" s="23">
        <f t="shared" si="82"/>
        <v>32.136844680248331</v>
      </c>
      <c r="J381" s="16">
        <f t="shared" si="74"/>
        <v>31.117389645193171</v>
      </c>
      <c r="K381" s="16">
        <f t="shared" si="78"/>
        <v>1.0194550350551594</v>
      </c>
      <c r="L381" s="16">
        <f t="shared" si="79"/>
        <v>0</v>
      </c>
      <c r="M381" s="16">
        <f t="shared" si="83"/>
        <v>1.8469786484925962E-3</v>
      </c>
      <c r="N381" s="16">
        <f t="shared" si="80"/>
        <v>8.8152133196943612E-4</v>
      </c>
      <c r="O381" s="16">
        <f t="shared" si="81"/>
        <v>9.8600399337684178E-3</v>
      </c>
      <c r="P381" s="1">
        <f>'App MESURE'!T377</f>
        <v>0</v>
      </c>
      <c r="Q381" s="84">
        <v>13.872955258064515</v>
      </c>
      <c r="R381" s="78">
        <f t="shared" si="75"/>
        <v>9.7220387495507897E-5</v>
      </c>
    </row>
    <row r="382" spans="1:18" s="1" customFormat="1" x14ac:dyDescent="0.2">
      <c r="A382" s="17">
        <v>44562</v>
      </c>
      <c r="B382" s="1">
        <f t="shared" si="84"/>
        <v>1</v>
      </c>
      <c r="C382" s="47"/>
      <c r="D382" s="47"/>
      <c r="E382" s="47">
        <v>4.0880952380000002</v>
      </c>
      <c r="F382" s="51">
        <v>5.51</v>
      </c>
      <c r="G382" s="16">
        <f t="shared" si="76"/>
        <v>0</v>
      </c>
      <c r="H382" s="16">
        <f t="shared" si="77"/>
        <v>5.51</v>
      </c>
      <c r="I382" s="23">
        <f t="shared" si="82"/>
        <v>6.5294550350551592</v>
      </c>
      <c r="J382" s="16">
        <f t="shared" si="74"/>
        <v>6.519787545290388</v>
      </c>
      <c r="K382" s="16">
        <f t="shared" si="78"/>
        <v>9.6674897647712754E-3</v>
      </c>
      <c r="L382" s="16">
        <f t="shared" si="79"/>
        <v>0</v>
      </c>
      <c r="M382" s="16">
        <f t="shared" si="83"/>
        <v>9.6545731652316008E-4</v>
      </c>
      <c r="N382" s="16">
        <f t="shared" si="80"/>
        <v>4.6079104396563094E-4</v>
      </c>
      <c r="O382" s="16">
        <f t="shared" si="81"/>
        <v>4.6079104396563094E-4</v>
      </c>
      <c r="P382" s="1">
        <f>'App MESURE'!T378</f>
        <v>0</v>
      </c>
      <c r="Q382" s="84">
        <v>13.317423112903226</v>
      </c>
      <c r="R382" s="78">
        <f t="shared" si="75"/>
        <v>2.1232838619893603E-7</v>
      </c>
    </row>
    <row r="383" spans="1:18" s="1" customFormat="1" x14ac:dyDescent="0.2">
      <c r="A383" s="17">
        <v>44593</v>
      </c>
      <c r="B383" s="1">
        <f t="shared" si="84"/>
        <v>2</v>
      </c>
      <c r="C383" s="47"/>
      <c r="D383" s="47"/>
      <c r="E383" s="47">
        <v>13.68571429</v>
      </c>
      <c r="F383" s="51">
        <v>13.68</v>
      </c>
      <c r="G383" s="16">
        <f t="shared" si="76"/>
        <v>0</v>
      </c>
      <c r="H383" s="16">
        <f t="shared" si="77"/>
        <v>13.68</v>
      </c>
      <c r="I383" s="23">
        <f t="shared" si="82"/>
        <v>13.689667489764771</v>
      </c>
      <c r="J383" s="16">
        <f t="shared" si="74"/>
        <v>13.62082895003376</v>
      </c>
      <c r="K383" s="16">
        <f t="shared" si="78"/>
        <v>6.8838539731011394E-2</v>
      </c>
      <c r="L383" s="16">
        <f t="shared" si="79"/>
        <v>0</v>
      </c>
      <c r="M383" s="16">
        <f t="shared" si="83"/>
        <v>5.0466627255752914E-4</v>
      </c>
      <c r="N383" s="16">
        <f t="shared" si="80"/>
        <v>2.4086585145315331E-4</v>
      </c>
      <c r="O383" s="16">
        <f t="shared" si="81"/>
        <v>2.4086585145315331E-4</v>
      </c>
      <c r="P383" s="1">
        <f>'App MESURE'!T379</f>
        <v>0</v>
      </c>
      <c r="Q383" s="84">
        <v>15.142082178571433</v>
      </c>
      <c r="R383" s="78">
        <f t="shared" si="75"/>
        <v>5.8016358396252518E-8</v>
      </c>
    </row>
    <row r="384" spans="1:18" s="1" customFormat="1" x14ac:dyDescent="0.2">
      <c r="A384" s="17">
        <v>44621</v>
      </c>
      <c r="B384" s="1">
        <f t="shared" si="84"/>
        <v>3</v>
      </c>
      <c r="C384" s="47"/>
      <c r="D384" s="47"/>
      <c r="E384" s="47">
        <v>88.585714289999999</v>
      </c>
      <c r="F384" s="51">
        <v>96.9</v>
      </c>
      <c r="G384" s="16">
        <f t="shared" si="76"/>
        <v>1.313578518601799</v>
      </c>
      <c r="H384" s="16">
        <f t="shared" si="77"/>
        <v>95.586421481398204</v>
      </c>
      <c r="I384" s="23">
        <f t="shared" si="82"/>
        <v>95.655260021129209</v>
      </c>
      <c r="J384" s="16">
        <f t="shared" si="74"/>
        <v>74.586523170121836</v>
      </c>
      <c r="K384" s="16">
        <f t="shared" si="78"/>
        <v>21.068736851007372</v>
      </c>
      <c r="L384" s="16">
        <f t="shared" si="79"/>
        <v>1.089966085654656</v>
      </c>
      <c r="M384" s="16">
        <f t="shared" si="83"/>
        <v>1.0902298860757604</v>
      </c>
      <c r="N384" s="16">
        <f t="shared" si="80"/>
        <v>0.52034218268346344</v>
      </c>
      <c r="O384" s="16">
        <f t="shared" si="81"/>
        <v>1.8339207012852623</v>
      </c>
      <c r="P384" s="1">
        <f>'App MESURE'!T380</f>
        <v>7.1569325639783297E-3</v>
      </c>
      <c r="Q384" s="84">
        <v>13.228784419354842</v>
      </c>
      <c r="R384" s="78">
        <f t="shared" si="75"/>
        <v>3.3370658667127882</v>
      </c>
    </row>
    <row r="385" spans="1:18" s="1" customFormat="1" x14ac:dyDescent="0.2">
      <c r="A385" s="17">
        <v>44652</v>
      </c>
      <c r="B385" s="1">
        <f t="shared" si="84"/>
        <v>4</v>
      </c>
      <c r="C385" s="47"/>
      <c r="D385" s="47"/>
      <c r="E385" s="47">
        <v>32.614285709999997</v>
      </c>
      <c r="F385" s="51">
        <v>27.82</v>
      </c>
      <c r="G385" s="16">
        <f t="shared" si="76"/>
        <v>0</v>
      </c>
      <c r="H385" s="16">
        <f t="shared" si="77"/>
        <v>27.82</v>
      </c>
      <c r="I385" s="23">
        <f t="shared" si="82"/>
        <v>47.798770765352714</v>
      </c>
      <c r="J385" s="16">
        <f t="shared" si="74"/>
        <v>45.212385739565001</v>
      </c>
      <c r="K385" s="16">
        <f t="shared" si="78"/>
        <v>2.5863850257877132</v>
      </c>
      <c r="L385" s="16">
        <f t="shared" si="79"/>
        <v>0</v>
      </c>
      <c r="M385" s="16">
        <f t="shared" si="83"/>
        <v>0.569887703392297</v>
      </c>
      <c r="N385" s="16">
        <f t="shared" si="80"/>
        <v>0.271994572204387</v>
      </c>
      <c r="O385" s="16">
        <f t="shared" si="81"/>
        <v>0.271994572204387</v>
      </c>
      <c r="P385" s="1">
        <f>'App MESURE'!T381</f>
        <v>0</v>
      </c>
      <c r="Q385" s="84">
        <v>15.490026916666663</v>
      </c>
      <c r="R385" s="78">
        <f t="shared" si="75"/>
        <v>7.3981047308647491E-2</v>
      </c>
    </row>
    <row r="386" spans="1:18" s="1" customFormat="1" x14ac:dyDescent="0.2">
      <c r="A386" s="17">
        <v>44682</v>
      </c>
      <c r="B386" s="1">
        <f t="shared" si="84"/>
        <v>5</v>
      </c>
      <c r="C386" s="47"/>
      <c r="D386" s="47"/>
      <c r="E386" s="47">
        <v>14.99285714</v>
      </c>
      <c r="F386" s="51">
        <v>12.01</v>
      </c>
      <c r="G386" s="16">
        <f t="shared" si="76"/>
        <v>0</v>
      </c>
      <c r="H386" s="16">
        <f t="shared" si="77"/>
        <v>12.01</v>
      </c>
      <c r="I386" s="23">
        <f t="shared" si="82"/>
        <v>14.596385025787713</v>
      </c>
      <c r="J386" s="16">
        <f t="shared" si="74"/>
        <v>14.560624497448053</v>
      </c>
      <c r="K386" s="16">
        <f t="shared" si="78"/>
        <v>3.5760528339659814E-2</v>
      </c>
      <c r="L386" s="16">
        <f t="shared" si="79"/>
        <v>0</v>
      </c>
      <c r="M386" s="16">
        <f t="shared" si="83"/>
        <v>0.29789313118791</v>
      </c>
      <c r="N386" s="16">
        <f t="shared" si="80"/>
        <v>0.14217768570504677</v>
      </c>
      <c r="O386" s="16">
        <f t="shared" si="81"/>
        <v>0.14217768570504677</v>
      </c>
      <c r="P386" s="1">
        <f>'App MESURE'!T382</f>
        <v>0</v>
      </c>
      <c r="Q386" s="84">
        <v>21.17624480645161</v>
      </c>
      <c r="R386" s="78">
        <f t="shared" si="75"/>
        <v>2.0214494312443061E-2</v>
      </c>
    </row>
    <row r="387" spans="1:18" s="1" customFormat="1" x14ac:dyDescent="0.2">
      <c r="A387" s="17">
        <v>44713</v>
      </c>
      <c r="B387" s="1">
        <f t="shared" si="84"/>
        <v>6</v>
      </c>
      <c r="C387" s="47"/>
      <c r="D387" s="47"/>
      <c r="E387" s="47">
        <v>2.0119047619999999</v>
      </c>
      <c r="F387" s="51">
        <v>2.75</v>
      </c>
      <c r="G387" s="16">
        <f t="shared" si="76"/>
        <v>0</v>
      </c>
      <c r="H387" s="16">
        <f t="shared" si="77"/>
        <v>2.75</v>
      </c>
      <c r="I387" s="23">
        <f t="shared" si="82"/>
        <v>2.7857605283396598</v>
      </c>
      <c r="J387" s="16">
        <f t="shared" si="74"/>
        <v>2.7855448221303698</v>
      </c>
      <c r="K387" s="16">
        <f t="shared" si="78"/>
        <v>2.1570620929001194E-4</v>
      </c>
      <c r="L387" s="16">
        <f t="shared" si="79"/>
        <v>0</v>
      </c>
      <c r="M387" s="16">
        <f t="shared" si="83"/>
        <v>0.15571544548286323</v>
      </c>
      <c r="N387" s="16">
        <f t="shared" si="80"/>
        <v>7.431947685063775E-2</v>
      </c>
      <c r="O387" s="16">
        <f t="shared" si="81"/>
        <v>7.431947685063775E-2</v>
      </c>
      <c r="P387" s="1">
        <f>'App MESURE'!T383</f>
        <v>0</v>
      </c>
      <c r="Q387" s="84">
        <v>22.205759666666658</v>
      </c>
      <c r="R387" s="78">
        <f t="shared" si="75"/>
        <v>5.5233846393524808E-3</v>
      </c>
    </row>
    <row r="388" spans="1:18" s="1" customFormat="1" x14ac:dyDescent="0.2">
      <c r="A388" s="17">
        <v>44743</v>
      </c>
      <c r="B388" s="1">
        <f t="shared" si="84"/>
        <v>7</v>
      </c>
      <c r="C388" s="47"/>
      <c r="D388" s="47"/>
      <c r="E388" s="47">
        <v>3.5309523810000001</v>
      </c>
      <c r="F388" s="51">
        <v>7.17</v>
      </c>
      <c r="G388" s="16">
        <f t="shared" si="76"/>
        <v>0</v>
      </c>
      <c r="H388" s="16">
        <f t="shared" si="77"/>
        <v>7.17</v>
      </c>
      <c r="I388" s="23">
        <f t="shared" si="82"/>
        <v>7.1702157062092899</v>
      </c>
      <c r="J388" s="16">
        <f t="shared" si="74"/>
        <v>7.1683775791717688</v>
      </c>
      <c r="K388" s="16">
        <f t="shared" si="78"/>
        <v>1.8381270375211756E-3</v>
      </c>
      <c r="L388" s="16">
        <f t="shared" si="79"/>
        <v>0</v>
      </c>
      <c r="M388" s="16">
        <f t="shared" si="83"/>
        <v>8.1395968632225479E-2</v>
      </c>
      <c r="N388" s="16">
        <f t="shared" si="80"/>
        <v>3.884846354027003E-2</v>
      </c>
      <c r="O388" s="16">
        <f t="shared" si="81"/>
        <v>3.884846354027003E-2</v>
      </c>
      <c r="P388" s="1">
        <f>'App MESURE'!T384</f>
        <v>0</v>
      </c>
      <c r="Q388" s="84">
        <v>27.182832645161287</v>
      </c>
      <c r="R388" s="78">
        <f t="shared" si="75"/>
        <v>1.5092031194396899E-3</v>
      </c>
    </row>
    <row r="389" spans="1:18" s="1" customFormat="1" ht="13.5" thickBot="1" x14ac:dyDescent="0.25">
      <c r="A389" s="17">
        <v>44774</v>
      </c>
      <c r="B389" s="4">
        <f t="shared" si="84"/>
        <v>8</v>
      </c>
      <c r="C389" s="48"/>
      <c r="D389" s="48"/>
      <c r="E389" s="48">
        <v>1.457142857</v>
      </c>
      <c r="F389" s="58">
        <v>1.04</v>
      </c>
      <c r="G389" s="25">
        <f t="shared" si="76"/>
        <v>0</v>
      </c>
      <c r="H389" s="25">
        <f t="shared" si="77"/>
        <v>1.04</v>
      </c>
      <c r="I389" s="24">
        <f t="shared" si="82"/>
        <v>1.0418381270375212</v>
      </c>
      <c r="J389" s="25">
        <f t="shared" si="74"/>
        <v>1.0418305088918434</v>
      </c>
      <c r="K389" s="25">
        <f t="shared" si="78"/>
        <v>7.6181456778456891E-6</v>
      </c>
      <c r="L389" s="25">
        <f t="shared" si="79"/>
        <v>0</v>
      </c>
      <c r="M389" s="25">
        <f t="shared" si="83"/>
        <v>4.254750509195545E-2</v>
      </c>
      <c r="N389" s="25">
        <f t="shared" si="80"/>
        <v>2.0306966402263357E-2</v>
      </c>
      <c r="O389" s="25">
        <f t="shared" si="81"/>
        <v>2.0306966402263357E-2</v>
      </c>
      <c r="P389" s="4">
        <f>'App MESURE'!T385</f>
        <v>0</v>
      </c>
      <c r="Q389" s="85">
        <v>25.007023967741933</v>
      </c>
      <c r="R389" s="79">
        <f t="shared" si="75"/>
        <v>4.1237288446265279E-4</v>
      </c>
    </row>
    <row r="390" spans="1:18" s="1" customFormat="1" x14ac:dyDescent="0.2">
      <c r="A390" s="17">
        <v>44805</v>
      </c>
      <c r="B390" s="1">
        <f t="shared" si="84"/>
        <v>9</v>
      </c>
      <c r="C390" s="47"/>
      <c r="D390" s="47"/>
      <c r="E390" s="47">
        <v>6.3047619050000003</v>
      </c>
      <c r="F390" s="51">
        <v>4.92</v>
      </c>
      <c r="G390" s="16">
        <f t="shared" si="76"/>
        <v>0</v>
      </c>
      <c r="H390" s="16">
        <f t="shared" si="77"/>
        <v>4.92</v>
      </c>
      <c r="I390" s="23">
        <f t="shared" si="82"/>
        <v>4.9200076181456778</v>
      </c>
      <c r="J390" s="16">
        <f t="shared" si="74"/>
        <v>4.9187649593503142</v>
      </c>
      <c r="K390" s="16">
        <f t="shared" si="78"/>
        <v>1.2426587953635604E-3</v>
      </c>
      <c r="L390" s="16">
        <f t="shared" si="79"/>
        <v>0</v>
      </c>
      <c r="M390" s="16">
        <f t="shared" si="83"/>
        <v>2.2240538689692092E-2</v>
      </c>
      <c r="N390" s="16">
        <f t="shared" si="80"/>
        <v>1.0614908464402717E-2</v>
      </c>
      <c r="O390" s="16">
        <f t="shared" si="81"/>
        <v>1.0614908464402717E-2</v>
      </c>
      <c r="P390" s="1">
        <f>'App MESURE'!T386</f>
        <v>0</v>
      </c>
      <c r="Q390" s="84">
        <v>21.887120599999999</v>
      </c>
      <c r="R390" s="78">
        <f t="shared" si="75"/>
        <v>1.1267628170764845E-4</v>
      </c>
    </row>
    <row r="391" spans="1:18" s="1" customFormat="1" x14ac:dyDescent="0.2">
      <c r="A391" s="17">
        <v>44835</v>
      </c>
      <c r="B391" s="1">
        <f t="shared" si="84"/>
        <v>10</v>
      </c>
      <c r="C391" s="47"/>
      <c r="D391" s="47"/>
      <c r="E391" s="47">
        <v>23.609523809999999</v>
      </c>
      <c r="F391" s="51">
        <v>12.97</v>
      </c>
      <c r="G391" s="16">
        <f t="shared" si="76"/>
        <v>0</v>
      </c>
      <c r="H391" s="16">
        <f t="shared" si="77"/>
        <v>12.97</v>
      </c>
      <c r="I391" s="23">
        <f t="shared" si="82"/>
        <v>12.971242658795365</v>
      </c>
      <c r="J391" s="16">
        <f t="shared" ref="J391:J401" si="85">I391/SQRT(1+(I391/($K$2*(300+(25*Q391)+0.05*(Q391)^3)))^2)</f>
        <v>12.952924683811837</v>
      </c>
      <c r="K391" s="16">
        <f t="shared" si="78"/>
        <v>1.8317974983528273E-2</v>
      </c>
      <c r="L391" s="16">
        <f t="shared" si="79"/>
        <v>0</v>
      </c>
      <c r="M391" s="16">
        <f t="shared" si="83"/>
        <v>1.1625630225289375E-2</v>
      </c>
      <c r="N391" s="16">
        <f t="shared" si="80"/>
        <v>5.5486516043622286E-3</v>
      </c>
      <c r="O391" s="16">
        <f t="shared" si="81"/>
        <v>5.5486516043622286E-3</v>
      </c>
      <c r="P391" s="1">
        <f>'App MESURE'!T387</f>
        <v>0</v>
      </c>
      <c r="Q391" s="84">
        <v>23.419719129032259</v>
      </c>
      <c r="R391" s="78">
        <f t="shared" ref="R391:R401" si="86">(P391-O391)^2</f>
        <v>3.0787534626591534E-5</v>
      </c>
    </row>
    <row r="392" spans="1:18" s="1" customFormat="1" x14ac:dyDescent="0.2">
      <c r="A392" s="17">
        <v>44866</v>
      </c>
      <c r="B392" s="1">
        <f t="shared" si="84"/>
        <v>11</v>
      </c>
      <c r="C392" s="47"/>
      <c r="D392" s="47"/>
      <c r="E392" s="47">
        <v>5.9238095240000002</v>
      </c>
      <c r="F392" s="51">
        <v>3.98</v>
      </c>
      <c r="G392" s="16">
        <f t="shared" si="76"/>
        <v>0</v>
      </c>
      <c r="H392" s="16">
        <f t="shared" si="77"/>
        <v>3.98</v>
      </c>
      <c r="I392" s="23">
        <f t="shared" si="82"/>
        <v>3.9983179749835283</v>
      </c>
      <c r="J392" s="16">
        <f t="shared" si="85"/>
        <v>3.9970843917198269</v>
      </c>
      <c r="K392" s="16">
        <f t="shared" si="78"/>
        <v>1.2335832637013766E-3</v>
      </c>
      <c r="L392" s="16">
        <f t="shared" si="79"/>
        <v>0</v>
      </c>
      <c r="M392" s="16">
        <f t="shared" si="83"/>
        <v>6.0769786209271467E-3</v>
      </c>
      <c r="N392" s="16">
        <f t="shared" si="80"/>
        <v>2.9004050981539862E-3</v>
      </c>
      <c r="O392" s="16">
        <f t="shared" si="81"/>
        <v>2.9004050981539862E-3</v>
      </c>
      <c r="P392" s="1">
        <f>'App MESURE'!T388</f>
        <v>0</v>
      </c>
      <c r="Q392" s="84">
        <v>17.540606649999997</v>
      </c>
      <c r="R392" s="78">
        <f t="shared" si="86"/>
        <v>8.4123497333976343E-6</v>
      </c>
    </row>
    <row r="393" spans="1:18" s="1" customFormat="1" x14ac:dyDescent="0.2">
      <c r="A393" s="17">
        <v>44896</v>
      </c>
      <c r="B393" s="1">
        <f t="shared" si="84"/>
        <v>12</v>
      </c>
      <c r="C393" s="47"/>
      <c r="D393" s="47"/>
      <c r="E393" s="47">
        <v>83.973809520000003</v>
      </c>
      <c r="F393" s="51">
        <v>70.78</v>
      </c>
      <c r="G393" s="16">
        <f t="shared" si="76"/>
        <v>0.791178518601799</v>
      </c>
      <c r="H393" s="16">
        <f t="shared" si="77"/>
        <v>69.988821481398205</v>
      </c>
      <c r="I393" s="23">
        <f t="shared" si="82"/>
        <v>69.990055064661902</v>
      </c>
      <c r="J393" s="16">
        <f t="shared" si="85"/>
        <v>62.199605019356568</v>
      </c>
      <c r="K393" s="16">
        <f t="shared" si="78"/>
        <v>7.7904500453053345</v>
      </c>
      <c r="L393" s="16">
        <f t="shared" si="79"/>
        <v>0</v>
      </c>
      <c r="M393" s="16">
        <f t="shared" si="83"/>
        <v>3.1765735227731605E-3</v>
      </c>
      <c r="N393" s="16">
        <f t="shared" si="80"/>
        <v>1.5161070352270861E-3</v>
      </c>
      <c r="O393" s="16">
        <f t="shared" si="81"/>
        <v>0.79269462563702608</v>
      </c>
      <c r="P393" s="1">
        <f>'App MESURE'!T389</f>
        <v>0.14329163899044181</v>
      </c>
      <c r="Q393" s="84">
        <v>15.106666774193549</v>
      </c>
      <c r="R393" s="78">
        <f t="shared" si="86"/>
        <v>0.42172423906550366</v>
      </c>
    </row>
    <row r="394" spans="1:18" s="1" customFormat="1" x14ac:dyDescent="0.2">
      <c r="A394" s="17">
        <v>44927</v>
      </c>
      <c r="B394" s="1">
        <f t="shared" si="84"/>
        <v>1</v>
      </c>
      <c r="C394" s="47"/>
      <c r="D394" s="47"/>
      <c r="E394" s="47" t="e">
        <f>#REF!</f>
        <v>#REF!</v>
      </c>
      <c r="F394" s="51"/>
      <c r="G394" s="16">
        <f t="shared" si="76"/>
        <v>0</v>
      </c>
      <c r="H394" s="16">
        <f t="shared" si="77"/>
        <v>0</v>
      </c>
      <c r="I394" s="23">
        <f t="shared" si="82"/>
        <v>7.7904500453053345</v>
      </c>
      <c r="J394" s="16">
        <f t="shared" si="85"/>
        <v>7.7685056787192543</v>
      </c>
      <c r="K394" s="16">
        <f t="shared" si="78"/>
        <v>2.1944366586080122E-2</v>
      </c>
      <c r="L394" s="16">
        <f t="shared" si="79"/>
        <v>0</v>
      </c>
      <c r="M394" s="16">
        <f t="shared" si="83"/>
        <v>1.6604664875460745E-3</v>
      </c>
      <c r="N394" s="16">
        <f t="shared" si="80"/>
        <v>7.9250327608651515E-4</v>
      </c>
      <c r="O394" s="16">
        <f t="shared" si="81"/>
        <v>7.9250327608651515E-4</v>
      </c>
      <c r="P394" s="1">
        <f>'App MESURE'!T390</f>
        <v>0</v>
      </c>
      <c r="Q394" s="84">
        <v>11.171529535483872</v>
      </c>
      <c r="R394" s="78">
        <f t="shared" si="86"/>
        <v>6.2806144260785929E-7</v>
      </c>
    </row>
    <row r="395" spans="1:18" s="1" customFormat="1" x14ac:dyDescent="0.2">
      <c r="A395" s="17">
        <v>44958</v>
      </c>
      <c r="B395" s="1">
        <f t="shared" si="84"/>
        <v>2</v>
      </c>
      <c r="C395" s="47"/>
      <c r="D395" s="47"/>
      <c r="E395" s="47" t="e">
        <f>#REF!</f>
        <v>#REF!</v>
      </c>
      <c r="F395" s="51"/>
      <c r="G395" s="16">
        <f t="shared" si="76"/>
        <v>0</v>
      </c>
      <c r="H395" s="16">
        <f t="shared" si="77"/>
        <v>0</v>
      </c>
      <c r="I395" s="23">
        <f t="shared" si="82"/>
        <v>2.1944366586080122E-2</v>
      </c>
      <c r="J395" s="16">
        <f t="shared" si="85"/>
        <v>2.1944366188370968E-2</v>
      </c>
      <c r="K395" s="16">
        <f t="shared" si="78"/>
        <v>3.9770915380432648E-10</v>
      </c>
      <c r="L395" s="16">
        <f t="shared" si="79"/>
        <v>0</v>
      </c>
      <c r="M395" s="16">
        <f t="shared" si="83"/>
        <v>8.6796321145955931E-4</v>
      </c>
      <c r="N395" s="16">
        <f t="shared" si="80"/>
        <v>4.1425930228850021E-4</v>
      </c>
      <c r="O395" s="16">
        <f t="shared" si="81"/>
        <v>4.1425930228850021E-4</v>
      </c>
      <c r="P395" s="1">
        <f>'App MESURE'!T391</f>
        <v>3.2907580495969693E-3</v>
      </c>
      <c r="Q395" s="84">
        <v>12.747154285714286</v>
      </c>
      <c r="R395" s="78">
        <f t="shared" si="86"/>
        <v>8.274245043267191E-6</v>
      </c>
    </row>
    <row r="396" spans="1:18" s="1" customFormat="1" x14ac:dyDescent="0.2">
      <c r="A396" s="17">
        <v>44986</v>
      </c>
      <c r="B396" s="1">
        <f t="shared" si="84"/>
        <v>3</v>
      </c>
      <c r="C396" s="47"/>
      <c r="D396" s="47"/>
      <c r="E396" s="47" t="e">
        <f>#REF!</f>
        <v>#REF!</v>
      </c>
      <c r="F396" s="51"/>
      <c r="G396" s="16">
        <f t="shared" si="76"/>
        <v>0</v>
      </c>
      <c r="H396" s="16">
        <f t="shared" si="77"/>
        <v>0</v>
      </c>
      <c r="I396" s="23">
        <f t="shared" si="82"/>
        <v>3.9770915380432648E-10</v>
      </c>
      <c r="J396" s="16">
        <f t="shared" si="85"/>
        <v>3.9770915380432648E-10</v>
      </c>
      <c r="K396" s="16">
        <f t="shared" si="78"/>
        <v>0</v>
      </c>
      <c r="L396" s="16">
        <f t="shared" si="79"/>
        <v>0</v>
      </c>
      <c r="M396" s="16">
        <f t="shared" si="83"/>
        <v>4.5370390917105909E-4</v>
      </c>
      <c r="N396" s="16">
        <f t="shared" si="80"/>
        <v>2.1654266261206067E-4</v>
      </c>
      <c r="O396" s="16">
        <f t="shared" si="81"/>
        <v>2.1654266261206067E-4</v>
      </c>
      <c r="P396" s="1">
        <f>'App MESURE'!T392</f>
        <v>0</v>
      </c>
      <c r="Q396" s="84">
        <v>16.507545725806452</v>
      </c>
      <c r="R396" s="78">
        <f t="shared" si="86"/>
        <v>4.6890724731120734E-8</v>
      </c>
    </row>
    <row r="397" spans="1:18" s="1" customFormat="1" x14ac:dyDescent="0.2">
      <c r="A397" s="17">
        <v>45017</v>
      </c>
      <c r="B397" s="1">
        <f t="shared" si="84"/>
        <v>4</v>
      </c>
      <c r="C397" s="47"/>
      <c r="D397" s="47"/>
      <c r="E397" s="47" t="e">
        <f>#REF!</f>
        <v>#REF!</v>
      </c>
      <c r="F397" s="51"/>
      <c r="G397" s="16">
        <f t="shared" si="76"/>
        <v>0</v>
      </c>
      <c r="H397" s="16">
        <f t="shared" si="77"/>
        <v>0</v>
      </c>
      <c r="I397" s="23">
        <f t="shared" si="82"/>
        <v>0</v>
      </c>
      <c r="J397" s="16">
        <f t="shared" si="85"/>
        <v>0</v>
      </c>
      <c r="K397" s="16">
        <f t="shared" si="78"/>
        <v>0</v>
      </c>
      <c r="L397" s="16">
        <f t="shared" si="79"/>
        <v>0</v>
      </c>
      <c r="M397" s="16">
        <f t="shared" si="83"/>
        <v>2.3716124655899843E-4</v>
      </c>
      <c r="N397" s="16">
        <f t="shared" si="80"/>
        <v>1.1319172429461801E-4</v>
      </c>
      <c r="O397" s="16">
        <f t="shared" si="81"/>
        <v>1.1319172429461801E-4</v>
      </c>
      <c r="P397" s="1">
        <f>'App MESURE'!T393</f>
        <v>0</v>
      </c>
      <c r="Q397" s="84">
        <v>19.632063716666668</v>
      </c>
      <c r="R397" s="78">
        <f t="shared" si="86"/>
        <v>1.2812366448788817E-8</v>
      </c>
    </row>
    <row r="398" spans="1:18" s="1" customFormat="1" x14ac:dyDescent="0.2">
      <c r="A398" s="17">
        <v>45047</v>
      </c>
      <c r="B398" s="1">
        <f t="shared" si="84"/>
        <v>5</v>
      </c>
      <c r="C398" s="47"/>
      <c r="D398" s="47"/>
      <c r="E398" s="47" t="e">
        <f>#REF!</f>
        <v>#REF!</v>
      </c>
      <c r="F398" s="51"/>
      <c r="G398" s="16">
        <f t="shared" ref="G398:G401" si="87">IF((F398-$J$2)&gt;0,$I$2*(F398-$J$2),0)</f>
        <v>0</v>
      </c>
      <c r="H398" s="16">
        <f t="shared" ref="H398:H401" si="88">F398-G398</f>
        <v>0</v>
      </c>
      <c r="I398" s="23">
        <f t="shared" si="82"/>
        <v>0</v>
      </c>
      <c r="J398" s="16">
        <f t="shared" si="85"/>
        <v>0</v>
      </c>
      <c r="K398" s="16">
        <f t="shared" ref="K398:K401" si="89">I398-J398</f>
        <v>0</v>
      </c>
      <c r="L398" s="16">
        <f t="shared" ref="L398:L401" si="90">IF(K398&gt;$N$2,(K398-$N$2)/$L$2,0)</f>
        <v>0</v>
      </c>
      <c r="M398" s="16">
        <f t="shared" si="83"/>
        <v>1.2396952226438043E-4</v>
      </c>
      <c r="N398" s="16">
        <f t="shared" ref="N398:N401" si="91">$M$2*M398</f>
        <v>5.9167862324397284E-5</v>
      </c>
      <c r="O398" s="16">
        <f t="shared" ref="O398:O401" si="92">N398+G398</f>
        <v>5.9167862324397284E-5</v>
      </c>
      <c r="P398" s="1">
        <f>'App MESURE'!T394</f>
        <v>0</v>
      </c>
      <c r="Q398" s="84">
        <v>18.92626651612904</v>
      </c>
      <c r="R398" s="78">
        <f t="shared" si="86"/>
        <v>3.5008359320388314E-9</v>
      </c>
    </row>
    <row r="399" spans="1:18" s="1" customFormat="1" x14ac:dyDescent="0.2">
      <c r="A399" s="17">
        <v>45078</v>
      </c>
      <c r="B399" s="1">
        <f t="shared" si="84"/>
        <v>6</v>
      </c>
      <c r="C399" s="47"/>
      <c r="D399" s="47"/>
      <c r="E399" s="47" t="e">
        <f>#REF!</f>
        <v>#REF!</v>
      </c>
      <c r="F399" s="51"/>
      <c r="G399" s="16">
        <f t="shared" si="87"/>
        <v>0</v>
      </c>
      <c r="H399" s="16">
        <f t="shared" si="88"/>
        <v>0</v>
      </c>
      <c r="I399" s="23">
        <f t="shared" ref="I399:I401" si="93">H399+K398-L398</f>
        <v>0</v>
      </c>
      <c r="J399" s="16">
        <f t="shared" si="85"/>
        <v>0</v>
      </c>
      <c r="K399" s="16">
        <f t="shared" si="89"/>
        <v>0</v>
      </c>
      <c r="L399" s="16">
        <f t="shared" si="90"/>
        <v>0</v>
      </c>
      <c r="M399" s="16">
        <f t="shared" ref="M399:M401" si="94">L399+M398-N398</f>
        <v>6.4801659939983146E-5</v>
      </c>
      <c r="N399" s="16">
        <f t="shared" si="91"/>
        <v>3.0928373552529119E-5</v>
      </c>
      <c r="O399" s="16">
        <f t="shared" si="92"/>
        <v>3.0928373552529119E-5</v>
      </c>
      <c r="P399" s="1">
        <f>'App MESURE'!T395</f>
        <v>0</v>
      </c>
      <c r="Q399" s="84">
        <v>23.651460800000002</v>
      </c>
      <c r="R399" s="78">
        <f t="shared" si="86"/>
        <v>9.565642906047827E-10</v>
      </c>
    </row>
    <row r="400" spans="1:18" s="1" customFormat="1" x14ac:dyDescent="0.2">
      <c r="A400" s="17">
        <v>45108</v>
      </c>
      <c r="B400" s="1">
        <f t="shared" si="84"/>
        <v>7</v>
      </c>
      <c r="C400" s="47"/>
      <c r="D400" s="47"/>
      <c r="E400" s="47" t="e">
        <f>#REF!</f>
        <v>#REF!</v>
      </c>
      <c r="F400" s="51"/>
      <c r="G400" s="16">
        <f t="shared" si="87"/>
        <v>0</v>
      </c>
      <c r="H400" s="16">
        <f t="shared" si="88"/>
        <v>0</v>
      </c>
      <c r="I400" s="23">
        <f t="shared" si="93"/>
        <v>0</v>
      </c>
      <c r="J400" s="16">
        <f t="shared" si="85"/>
        <v>0</v>
      </c>
      <c r="K400" s="16">
        <f t="shared" si="89"/>
        <v>0</v>
      </c>
      <c r="L400" s="16">
        <f t="shared" si="90"/>
        <v>0</v>
      </c>
      <c r="M400" s="16">
        <f t="shared" si="94"/>
        <v>3.3873286387454027E-5</v>
      </c>
      <c r="N400" s="16">
        <f t="shared" si="91"/>
        <v>1.6166957078156142E-5</v>
      </c>
      <c r="O400" s="16">
        <f t="shared" si="92"/>
        <v>1.6166957078156142E-5</v>
      </c>
      <c r="P400" s="1">
        <f>'App MESURE'!T396</f>
        <v>0</v>
      </c>
      <c r="Q400" s="84">
        <v>25.197035258064517</v>
      </c>
      <c r="R400" s="78">
        <f t="shared" si="86"/>
        <v>2.6137050116694298E-10</v>
      </c>
    </row>
    <row r="401" spans="1:18" s="1" customFormat="1" ht="13.5" thickBot="1" x14ac:dyDescent="0.25">
      <c r="A401" s="17">
        <v>45139</v>
      </c>
      <c r="B401" s="4">
        <f t="shared" si="84"/>
        <v>8</v>
      </c>
      <c r="C401" s="48"/>
      <c r="D401" s="48"/>
      <c r="E401" s="48" t="e">
        <f>#REF!</f>
        <v>#REF!</v>
      </c>
      <c r="F401" s="58"/>
      <c r="G401" s="25">
        <f t="shared" si="87"/>
        <v>0</v>
      </c>
      <c r="H401" s="25">
        <f t="shared" si="88"/>
        <v>0</v>
      </c>
      <c r="I401" s="24">
        <f t="shared" si="93"/>
        <v>0</v>
      </c>
      <c r="J401" s="25">
        <f t="shared" si="85"/>
        <v>0</v>
      </c>
      <c r="K401" s="25">
        <f t="shared" si="89"/>
        <v>0</v>
      </c>
      <c r="L401" s="25">
        <f t="shared" si="90"/>
        <v>0</v>
      </c>
      <c r="M401" s="25">
        <f t="shared" si="94"/>
        <v>1.7706329309297885E-5</v>
      </c>
      <c r="N401" s="25">
        <f t="shared" si="91"/>
        <v>8.4508323957943707E-6</v>
      </c>
      <c r="O401" s="25">
        <f t="shared" si="92"/>
        <v>8.4508323957943707E-6</v>
      </c>
      <c r="P401" s="4">
        <f>'App MESURE'!T397</f>
        <v>0</v>
      </c>
      <c r="Q401" s="85">
        <v>27.77141254838709</v>
      </c>
      <c r="R401" s="79">
        <f t="shared" si="86"/>
        <v>7.1416568181807623E-11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1">
        <v>22.152943900000004</v>
      </c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1">
        <v>21.985820193548388</v>
      </c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1">
        <v>16.617267899999998</v>
      </c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1">
        <v>13.580538903225811</v>
      </c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  <c r="Q406" s="1">
        <v>15.225897</v>
      </c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  <c r="Q407" s="1">
        <v>15.093137482758625</v>
      </c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19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19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19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19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19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19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19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19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19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19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19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19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19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19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  <c r="S478"/>
    </row>
    <row r="479" spans="1:19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  <c r="S479"/>
    </row>
    <row r="480" spans="1:19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  <c r="S480"/>
    </row>
    <row r="481" spans="1:19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  <c r="S481"/>
    </row>
    <row r="482" spans="1:19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  <c r="S482"/>
    </row>
    <row r="483" spans="1:19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  <c r="S483"/>
    </row>
    <row r="484" spans="1:19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  <c r="S484"/>
    </row>
    <row r="485" spans="1:19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  <c r="S485"/>
    </row>
    <row r="486" spans="1:19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  <c r="S486"/>
    </row>
    <row r="487" spans="1:19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  <c r="S487"/>
    </row>
    <row r="488" spans="1:19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  <c r="S488"/>
    </row>
    <row r="489" spans="1:19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  <c r="S489"/>
    </row>
    <row r="490" spans="1:19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  <c r="S490"/>
    </row>
    <row r="491" spans="1:19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  <c r="S491"/>
    </row>
    <row r="492" spans="1:19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  <c r="S492"/>
    </row>
    <row r="493" spans="1:19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  <c r="S493"/>
    </row>
    <row r="494" spans="1:19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  <c r="S494"/>
    </row>
    <row r="495" spans="1:19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  <c r="S495"/>
    </row>
    <row r="496" spans="1:19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  <c r="S496"/>
    </row>
    <row r="497" spans="1:19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  <c r="S497"/>
    </row>
    <row r="498" spans="1:19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  <c r="S498"/>
    </row>
    <row r="499" spans="1:19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  <c r="S499"/>
    </row>
    <row r="500" spans="1:19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19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19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19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19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19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19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19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19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19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19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19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19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F13D-4292-4515-A46D-E15F85CB8B49}">
  <dimension ref="A1:S971"/>
  <sheetViews>
    <sheetView view="pageBreakPreview" zoomScale="75" zoomScaleNormal="90" workbookViewId="0">
      <pane xSplit="1" ySplit="5" topLeftCell="B140" activePane="bottomRight" state="frozen"/>
      <selection pane="topRight" activeCell="B1" sqref="B1"/>
      <selection pane="bottomLeft" activeCell="A6" sqref="A6"/>
      <selection pane="bottomRight" activeCell="P152" sqref="P152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18" s="1" customFormat="1" ht="13.5" thickBot="1" x14ac:dyDescent="0.25">
      <c r="A1" s="82" t="s">
        <v>114</v>
      </c>
      <c r="B1" s="1" t="s">
        <v>0</v>
      </c>
      <c r="E1" s="2" t="s">
        <v>1</v>
      </c>
      <c r="F1" s="8" t="s">
        <v>36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</row>
    <row r="2" spans="1:18" s="1" customFormat="1" ht="13.5" thickBot="1" x14ac:dyDescent="0.25">
      <c r="A2" s="83" t="s">
        <v>115</v>
      </c>
      <c r="B2" s="59" t="s">
        <v>35</v>
      </c>
      <c r="C2" s="60"/>
      <c r="D2" s="60"/>
      <c r="E2" s="20"/>
      <c r="F2" s="69">
        <f>SQRT(RSQ(P6:P401,O6:O401))</f>
        <v>0.30195774742697001</v>
      </c>
      <c r="G2" s="6">
        <v>0</v>
      </c>
      <c r="H2" s="57">
        <v>0</v>
      </c>
      <c r="I2" s="44">
        <v>0.02</v>
      </c>
      <c r="J2" s="45">
        <v>291.77189051948358</v>
      </c>
      <c r="K2" s="26">
        <v>0.23377036202543774</v>
      </c>
      <c r="L2" s="43">
        <v>1.5878965684840944</v>
      </c>
      <c r="M2" s="26">
        <v>0.62</v>
      </c>
      <c r="N2" s="43">
        <v>5</v>
      </c>
    </row>
    <row r="3" spans="1:18" s="1" customFormat="1" ht="14.25" thickTop="1" thickBot="1" x14ac:dyDescent="0.25">
      <c r="A3" s="46">
        <f>SUM(R6:R401)</f>
        <v>26236.272103495328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0</v>
      </c>
      <c r="K3" s="8" t="s">
        <v>14</v>
      </c>
      <c r="L3" s="9">
        <v>0</v>
      </c>
      <c r="M3" s="8" t="s">
        <v>15</v>
      </c>
      <c r="N3" s="9">
        <v>0</v>
      </c>
      <c r="O3" s="15" t="s">
        <v>16</v>
      </c>
      <c r="P3" s="50">
        <v>0</v>
      </c>
      <c r="Q3" s="34"/>
      <c r="R3" s="34"/>
    </row>
    <row r="4" spans="1:18" s="1" customFormat="1" ht="13.5" thickTop="1" x14ac:dyDescent="0.2">
      <c r="C4" s="10"/>
      <c r="D4" s="10"/>
      <c r="E4" s="10" t="s">
        <v>17</v>
      </c>
      <c r="F4" s="10" t="s">
        <v>65</v>
      </c>
      <c r="G4" s="10" t="s">
        <v>18</v>
      </c>
      <c r="H4" s="10" t="s">
        <v>19</v>
      </c>
      <c r="I4" s="10" t="s">
        <v>20</v>
      </c>
      <c r="J4" s="10" t="s">
        <v>21</v>
      </c>
      <c r="K4" s="10" t="s">
        <v>22</v>
      </c>
      <c r="L4" s="10" t="s">
        <v>22</v>
      </c>
      <c r="M4" s="10" t="s">
        <v>23</v>
      </c>
      <c r="N4" s="11" t="s">
        <v>24</v>
      </c>
      <c r="O4" s="10" t="s">
        <v>24</v>
      </c>
      <c r="P4" s="10" t="s">
        <v>24</v>
      </c>
      <c r="Q4" s="10" t="s">
        <v>137</v>
      </c>
      <c r="R4" s="10" t="s">
        <v>139</v>
      </c>
    </row>
    <row r="5" spans="1:18" s="1" customFormat="1" ht="13.5" thickBot="1" x14ac:dyDescent="0.25">
      <c r="A5" s="17"/>
      <c r="C5" s="12"/>
      <c r="D5" s="12"/>
      <c r="E5" s="12" t="s">
        <v>64</v>
      </c>
      <c r="F5" s="12" t="s">
        <v>64</v>
      </c>
      <c r="G5" s="12" t="s">
        <v>25</v>
      </c>
      <c r="H5" s="12" t="s">
        <v>26</v>
      </c>
      <c r="I5" s="12" t="s">
        <v>27</v>
      </c>
      <c r="J5" s="13" t="s">
        <v>28</v>
      </c>
      <c r="K5" s="12" t="s">
        <v>29</v>
      </c>
      <c r="L5" s="12" t="s">
        <v>30</v>
      </c>
      <c r="M5" s="12" t="s">
        <v>31</v>
      </c>
      <c r="N5" s="14" t="s">
        <v>32</v>
      </c>
      <c r="O5" s="12" t="s">
        <v>34</v>
      </c>
      <c r="P5" s="12" t="s">
        <v>33</v>
      </c>
      <c r="Q5" s="12" t="s">
        <v>138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>
        <v>9.5904761900000004</v>
      </c>
      <c r="F6" s="51">
        <v>12.58</v>
      </c>
      <c r="G6" s="16">
        <f t="shared" ref="G6:G69" si="0">IF((F6-$J$2)&gt;0,$I$2*(F6-$J$2),0)</f>
        <v>0</v>
      </c>
      <c r="H6" s="16">
        <f t="shared" ref="H6:H69" si="1">F6-G6</f>
        <v>12.58</v>
      </c>
      <c r="I6" s="22">
        <f>H6+$H$3-$J$3</f>
        <v>12.58</v>
      </c>
      <c r="J6" s="16">
        <f>I6/SQRT(1+(I6/($K$2*(300+(25*Q6)+0.05*(Q6)^3)))^2)</f>
        <v>12.572097270187953</v>
      </c>
      <c r="K6" s="16">
        <f t="shared" ref="K6:K70" si="2">I6-J6</f>
        <v>7.9027298120468714E-3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0</v>
      </c>
      <c r="Q6" s="84">
        <v>23.323603266666666</v>
      </c>
      <c r="R6" s="78">
        <f>(P6-O6)^2</f>
        <v>0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>
        <v>22.176190479999999</v>
      </c>
      <c r="F7" s="51">
        <v>26.21</v>
      </c>
      <c r="G7" s="16">
        <f t="shared" si="0"/>
        <v>0</v>
      </c>
      <c r="H7" s="16">
        <f t="shared" si="1"/>
        <v>26.21</v>
      </c>
      <c r="I7" s="23">
        <f t="shared" ref="I7:I70" si="7">H7+K6-L6</f>
        <v>26.217902729812046</v>
      </c>
      <c r="J7" s="16">
        <f t="shared" ref="J7:J70" si="8">I7/SQRT(1+(I7/($K$2*(300+(25*Q7)+0.05*(Q7)^3)))^2)</f>
        <v>26.071402701177263</v>
      </c>
      <c r="K7" s="16">
        <f t="shared" si="2"/>
        <v>0.14650002863478306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</v>
      </c>
      <c r="P7" s="1">
        <f>'App MESURE'!T3</f>
        <v>0</v>
      </c>
      <c r="Q7" s="84">
        <v>18.200245483870962</v>
      </c>
      <c r="R7" s="78">
        <f t="shared" ref="R7:R70" si="10">(P7-O7)^2</f>
        <v>0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>
        <v>35.35</v>
      </c>
      <c r="F8" s="51">
        <v>20.059999999999999</v>
      </c>
      <c r="G8" s="16">
        <f t="shared" si="0"/>
        <v>0</v>
      </c>
      <c r="H8" s="16">
        <f t="shared" si="1"/>
        <v>20.059999999999999</v>
      </c>
      <c r="I8" s="23">
        <f t="shared" si="7"/>
        <v>20.206500028634782</v>
      </c>
      <c r="J8" s="16">
        <f t="shared" si="8"/>
        <v>20.097072295747537</v>
      </c>
      <c r="K8" s="16">
        <f t="shared" si="2"/>
        <v>0.10942773288724439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0</v>
      </c>
      <c r="P8" s="1">
        <f>'App MESURE'!T4</f>
        <v>0</v>
      </c>
      <c r="Q8" s="84">
        <v>14.714828466666665</v>
      </c>
      <c r="R8" s="78">
        <f t="shared" si="10"/>
        <v>0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>
        <v>81.383333329999999</v>
      </c>
      <c r="F9" s="51">
        <v>60.26</v>
      </c>
      <c r="G9" s="16">
        <f t="shared" si="0"/>
        <v>0</v>
      </c>
      <c r="H9" s="16">
        <f t="shared" si="1"/>
        <v>60.26</v>
      </c>
      <c r="I9" s="23">
        <f t="shared" si="7"/>
        <v>60.369427732887246</v>
      </c>
      <c r="J9" s="16">
        <f t="shared" si="8"/>
        <v>56.495107861207316</v>
      </c>
      <c r="K9" s="16">
        <f t="shared" si="2"/>
        <v>3.8743198716799299</v>
      </c>
      <c r="L9" s="16">
        <f t="shared" si="3"/>
        <v>0</v>
      </c>
      <c r="M9" s="16">
        <f t="shared" si="9"/>
        <v>0</v>
      </c>
      <c r="N9" s="16">
        <f t="shared" si="4"/>
        <v>0</v>
      </c>
      <c r="O9" s="16">
        <f t="shared" si="5"/>
        <v>0</v>
      </c>
      <c r="P9" s="1">
        <f>'App MESURE'!T5</f>
        <v>0</v>
      </c>
      <c r="Q9" s="84">
        <v>11.983789241935483</v>
      </c>
      <c r="R9" s="78">
        <f t="shared" si="10"/>
        <v>0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>
        <v>6.4285714289999998</v>
      </c>
      <c r="F10" s="51">
        <v>4.6900000000000004</v>
      </c>
      <c r="G10" s="16">
        <f t="shared" si="0"/>
        <v>0</v>
      </c>
      <c r="H10" s="16">
        <f t="shared" si="1"/>
        <v>4.6900000000000004</v>
      </c>
      <c r="I10" s="23">
        <f t="shared" si="7"/>
        <v>8.5643198716799311</v>
      </c>
      <c r="J10" s="16">
        <f t="shared" si="8"/>
        <v>8.548668951114978</v>
      </c>
      <c r="K10" s="16">
        <f t="shared" si="2"/>
        <v>1.5650920564953097E-2</v>
      </c>
      <c r="L10" s="16">
        <f t="shared" si="3"/>
        <v>0</v>
      </c>
      <c r="M10" s="16">
        <f t="shared" si="9"/>
        <v>0</v>
      </c>
      <c r="N10" s="16">
        <f t="shared" si="4"/>
        <v>0</v>
      </c>
      <c r="O10" s="16">
        <f t="shared" si="5"/>
        <v>0</v>
      </c>
      <c r="P10" s="1">
        <f>'App MESURE'!T6</f>
        <v>0</v>
      </c>
      <c r="Q10" s="84">
        <v>10.12833922580645</v>
      </c>
      <c r="R10" s="78">
        <f t="shared" si="10"/>
        <v>0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>
        <v>84.121428570000006</v>
      </c>
      <c r="F11" s="51">
        <v>99.26</v>
      </c>
      <c r="G11" s="16">
        <f t="shared" si="0"/>
        <v>0</v>
      </c>
      <c r="H11" s="16">
        <f t="shared" si="1"/>
        <v>99.26</v>
      </c>
      <c r="I11" s="23">
        <f t="shared" si="7"/>
        <v>99.275650920564956</v>
      </c>
      <c r="J11" s="16">
        <f t="shared" si="8"/>
        <v>81.05025864873069</v>
      </c>
      <c r="K11" s="16">
        <f t="shared" si="2"/>
        <v>18.225392271834266</v>
      </c>
      <c r="L11" s="16">
        <f t="shared" si="3"/>
        <v>8.3288751511441674</v>
      </c>
      <c r="M11" s="16">
        <f t="shared" si="9"/>
        <v>8.3288751511441674</v>
      </c>
      <c r="N11" s="16">
        <f t="shared" si="4"/>
        <v>5.1639025937093841</v>
      </c>
      <c r="O11" s="16">
        <f t="shared" si="5"/>
        <v>5.1639025937093841</v>
      </c>
      <c r="P11" s="1">
        <f>'App MESURE'!T7</f>
        <v>0</v>
      </c>
      <c r="Q11" s="84">
        <v>10.009979239285716</v>
      </c>
      <c r="R11" s="78">
        <f t="shared" si="10"/>
        <v>26.665889997318505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>
        <v>150.69047620000001</v>
      </c>
      <c r="F12" s="51">
        <v>128.35</v>
      </c>
      <c r="G12" s="16">
        <f t="shared" si="0"/>
        <v>0</v>
      </c>
      <c r="H12" s="16">
        <f t="shared" si="1"/>
        <v>128.35</v>
      </c>
      <c r="I12" s="23">
        <f t="shared" si="7"/>
        <v>138.2465171206901</v>
      </c>
      <c r="J12" s="16">
        <f t="shared" si="8"/>
        <v>106.78831236102671</v>
      </c>
      <c r="K12" s="16">
        <f t="shared" si="2"/>
        <v>31.458204759663388</v>
      </c>
      <c r="L12" s="16">
        <f t="shared" si="3"/>
        <v>16.662423286752265</v>
      </c>
      <c r="M12" s="16">
        <f t="shared" si="9"/>
        <v>19.827395844187048</v>
      </c>
      <c r="N12" s="16">
        <f t="shared" si="4"/>
        <v>12.292985423395971</v>
      </c>
      <c r="O12" s="16">
        <f t="shared" si="5"/>
        <v>12.292985423395971</v>
      </c>
      <c r="P12" s="1">
        <f>'App MESURE'!T8</f>
        <v>0</v>
      </c>
      <c r="Q12" s="84">
        <v>12.687324774193545</v>
      </c>
      <c r="R12" s="78">
        <f t="shared" si="10"/>
        <v>151.11749061982582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>
        <v>38.323809519999998</v>
      </c>
      <c r="F13" s="51">
        <v>38.119999999999997</v>
      </c>
      <c r="G13" s="16">
        <f t="shared" si="0"/>
        <v>0</v>
      </c>
      <c r="H13" s="16">
        <f t="shared" si="1"/>
        <v>38.119999999999997</v>
      </c>
      <c r="I13" s="23">
        <f t="shared" si="7"/>
        <v>52.915781472911114</v>
      </c>
      <c r="J13" s="16">
        <f t="shared" si="8"/>
        <v>50.927268359145806</v>
      </c>
      <c r="K13" s="16">
        <f t="shared" si="2"/>
        <v>1.9885131137653076</v>
      </c>
      <c r="L13" s="16">
        <f t="shared" si="3"/>
        <v>0</v>
      </c>
      <c r="M13" s="16">
        <f t="shared" si="9"/>
        <v>7.5344104207910778</v>
      </c>
      <c r="N13" s="16">
        <f t="shared" si="4"/>
        <v>4.6713344608904679</v>
      </c>
      <c r="O13" s="16">
        <f t="shared" si="5"/>
        <v>4.6713344608904679</v>
      </c>
      <c r="P13" s="1">
        <f>'App MESURE'!T9</f>
        <v>0</v>
      </c>
      <c r="Q13" s="84">
        <v>14.2731934</v>
      </c>
      <c r="R13" s="78">
        <f t="shared" si="10"/>
        <v>21.821365645502837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>
        <v>4.0928571429999998</v>
      </c>
      <c r="F14" s="51">
        <v>4.3499999999999996</v>
      </c>
      <c r="G14" s="16">
        <f t="shared" si="0"/>
        <v>0</v>
      </c>
      <c r="H14" s="16">
        <f t="shared" si="1"/>
        <v>4.3499999999999996</v>
      </c>
      <c r="I14" s="23">
        <f t="shared" si="7"/>
        <v>6.3385131137653072</v>
      </c>
      <c r="J14" s="16">
        <f t="shared" si="8"/>
        <v>6.3362727923105782</v>
      </c>
      <c r="K14" s="16">
        <f t="shared" si="2"/>
        <v>2.2403214547290773E-3</v>
      </c>
      <c r="L14" s="16">
        <f t="shared" si="3"/>
        <v>0</v>
      </c>
      <c r="M14" s="16">
        <f t="shared" si="9"/>
        <v>2.8630759599006099</v>
      </c>
      <c r="N14" s="16">
        <f t="shared" si="4"/>
        <v>1.7751070951383781</v>
      </c>
      <c r="O14" s="16">
        <f t="shared" si="5"/>
        <v>1.7751070951383781</v>
      </c>
      <c r="P14" s="1">
        <f>'App MESURE'!T10</f>
        <v>0</v>
      </c>
      <c r="Q14" s="84">
        <v>17.696987951612904</v>
      </c>
      <c r="R14" s="78">
        <f t="shared" si="10"/>
        <v>3.1510051992106107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>
        <v>5.9357142859999996</v>
      </c>
      <c r="F15" s="51">
        <v>6.61</v>
      </c>
      <c r="G15" s="16">
        <f t="shared" si="0"/>
        <v>0</v>
      </c>
      <c r="H15" s="16">
        <f t="shared" si="1"/>
        <v>6.61</v>
      </c>
      <c r="I15" s="23">
        <f t="shared" si="7"/>
        <v>6.6122403214547294</v>
      </c>
      <c r="J15" s="16">
        <f t="shared" si="8"/>
        <v>6.610804618972665</v>
      </c>
      <c r="K15" s="16">
        <f t="shared" si="2"/>
        <v>1.4357024820643716E-3</v>
      </c>
      <c r="L15" s="16">
        <f t="shared" si="3"/>
        <v>0</v>
      </c>
      <c r="M15" s="16">
        <f t="shared" si="9"/>
        <v>1.0879688647622319</v>
      </c>
      <c r="N15" s="16">
        <f t="shared" si="4"/>
        <v>0.67454069615258372</v>
      </c>
      <c r="O15" s="16">
        <f t="shared" si="5"/>
        <v>0.67454069615258372</v>
      </c>
      <c r="P15" s="1">
        <f>'App MESURE'!T11</f>
        <v>0</v>
      </c>
      <c r="Q15" s="84">
        <v>21.738595533333331</v>
      </c>
      <c r="R15" s="78">
        <f t="shared" si="10"/>
        <v>0.45500515076601228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>
        <v>3.792857143</v>
      </c>
      <c r="F16" s="51">
        <v>5.89</v>
      </c>
      <c r="G16" s="16">
        <f t="shared" si="0"/>
        <v>0</v>
      </c>
      <c r="H16" s="16">
        <f t="shared" si="1"/>
        <v>5.89</v>
      </c>
      <c r="I16" s="23">
        <f t="shared" si="7"/>
        <v>5.8914357024820641</v>
      </c>
      <c r="J16" s="16">
        <f t="shared" si="8"/>
        <v>5.8907700814823656</v>
      </c>
      <c r="K16" s="16">
        <f t="shared" si="2"/>
        <v>6.6562099969846855E-4</v>
      </c>
      <c r="L16" s="16">
        <f t="shared" si="3"/>
        <v>0</v>
      </c>
      <c r="M16" s="16">
        <f t="shared" si="9"/>
        <v>0.41342816860964815</v>
      </c>
      <c r="N16" s="16">
        <f t="shared" si="4"/>
        <v>0.25632546453798183</v>
      </c>
      <c r="O16" s="16">
        <f t="shared" si="5"/>
        <v>0.25632546453798183</v>
      </c>
      <c r="P16" s="1">
        <f>'App MESURE'!T12</f>
        <v>0</v>
      </c>
      <c r="Q16" s="84">
        <v>24.746587870967737</v>
      </c>
      <c r="R16" s="80">
        <f t="shared" si="10"/>
        <v>6.5702743770612179E-2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>
        <v>3.7642857140000001</v>
      </c>
      <c r="F17" s="58">
        <v>3.29</v>
      </c>
      <c r="G17" s="25">
        <f t="shared" si="0"/>
        <v>0</v>
      </c>
      <c r="H17" s="25">
        <f t="shared" si="1"/>
        <v>3.29</v>
      </c>
      <c r="I17" s="24">
        <f t="shared" si="7"/>
        <v>3.2906656209996985</v>
      </c>
      <c r="J17" s="25">
        <f t="shared" si="8"/>
        <v>3.2905578257549313</v>
      </c>
      <c r="K17" s="25">
        <f t="shared" si="2"/>
        <v>1.0779524476722813E-4</v>
      </c>
      <c r="L17" s="25">
        <f t="shared" si="3"/>
        <v>0</v>
      </c>
      <c r="M17" s="25">
        <f t="shared" si="9"/>
        <v>0.15710270407166632</v>
      </c>
      <c r="N17" s="25">
        <f t="shared" si="4"/>
        <v>9.7403676524433117E-2</v>
      </c>
      <c r="O17" s="25">
        <f t="shared" si="5"/>
        <v>9.7403676524433117E-2</v>
      </c>
      <c r="P17" s="4">
        <f>'App MESURE'!T13</f>
        <v>0</v>
      </c>
      <c r="Q17" s="85">
        <v>25.27378896774194</v>
      </c>
      <c r="R17" s="81">
        <f t="shared" si="10"/>
        <v>9.4874762004764027E-3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>
        <v>44.271428569999998</v>
      </c>
      <c r="F18" s="51">
        <v>24.82</v>
      </c>
      <c r="G18" s="16">
        <f t="shared" si="0"/>
        <v>0</v>
      </c>
      <c r="H18" s="16">
        <f t="shared" si="1"/>
        <v>24.82</v>
      </c>
      <c r="I18" s="23">
        <f t="shared" si="7"/>
        <v>24.820107795244766</v>
      </c>
      <c r="J18" s="16">
        <f t="shared" si="8"/>
        <v>24.751741024624703</v>
      </c>
      <c r="K18" s="16">
        <f t="shared" si="2"/>
        <v>6.8366770620063022E-2</v>
      </c>
      <c r="L18" s="16">
        <f t="shared" si="3"/>
        <v>0</v>
      </c>
      <c r="M18" s="16">
        <f t="shared" si="9"/>
        <v>5.9699027547233205E-2</v>
      </c>
      <c r="N18" s="16">
        <f t="shared" si="4"/>
        <v>3.7013397079284589E-2</v>
      </c>
      <c r="O18" s="16">
        <f t="shared" si="5"/>
        <v>3.7013397079284589E-2</v>
      </c>
      <c r="P18" s="1">
        <f>'App MESURE'!T14</f>
        <v>0</v>
      </c>
      <c r="Q18" s="84">
        <v>22.45516356666667</v>
      </c>
      <c r="R18" s="78">
        <f t="shared" si="10"/>
        <v>1.3699915633487931E-3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>
        <v>53.266666669999999</v>
      </c>
      <c r="F19" s="51">
        <v>51.69</v>
      </c>
      <c r="G19" s="16">
        <f t="shared" si="0"/>
        <v>0</v>
      </c>
      <c r="H19" s="16">
        <f t="shared" si="1"/>
        <v>51.69</v>
      </c>
      <c r="I19" s="23">
        <f t="shared" si="7"/>
        <v>51.758366770620057</v>
      </c>
      <c r="J19" s="16">
        <f t="shared" si="8"/>
        <v>50.388960293958007</v>
      </c>
      <c r="K19" s="16">
        <f t="shared" si="2"/>
        <v>1.36940647666205</v>
      </c>
      <c r="L19" s="16">
        <f t="shared" si="3"/>
        <v>0</v>
      </c>
      <c r="M19" s="16">
        <f t="shared" si="9"/>
        <v>2.2685630467948616E-2</v>
      </c>
      <c r="N19" s="16">
        <f t="shared" si="4"/>
        <v>1.4065090890128142E-2</v>
      </c>
      <c r="O19" s="16">
        <f t="shared" si="5"/>
        <v>1.4065090890128142E-2</v>
      </c>
      <c r="P19" s="1">
        <f>'App MESURE'!T15</f>
        <v>0</v>
      </c>
      <c r="Q19" s="84">
        <v>16.593646564516131</v>
      </c>
      <c r="R19" s="78">
        <f t="shared" si="10"/>
        <v>1.9782678174756565E-4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>
        <v>9.5119047620000003</v>
      </c>
      <c r="F20" s="51">
        <v>5.76</v>
      </c>
      <c r="G20" s="16">
        <f t="shared" si="0"/>
        <v>0</v>
      </c>
      <c r="H20" s="16">
        <f t="shared" si="1"/>
        <v>5.76</v>
      </c>
      <c r="I20" s="23">
        <f t="shared" si="7"/>
        <v>7.1294064766620497</v>
      </c>
      <c r="J20" s="16">
        <f t="shared" si="8"/>
        <v>7.1240579678290414</v>
      </c>
      <c r="K20" s="16">
        <f t="shared" si="2"/>
        <v>5.348508833008303E-3</v>
      </c>
      <c r="L20" s="16">
        <f t="shared" si="3"/>
        <v>0</v>
      </c>
      <c r="M20" s="16">
        <f t="shared" si="9"/>
        <v>8.6205395778204737E-3</v>
      </c>
      <c r="N20" s="16">
        <f t="shared" si="4"/>
        <v>5.3447345382486933E-3</v>
      </c>
      <c r="O20" s="16">
        <f t="shared" si="5"/>
        <v>5.3447345382486933E-3</v>
      </c>
      <c r="P20" s="1">
        <f>'App MESURE'!T16</f>
        <v>0</v>
      </c>
      <c r="Q20" s="84">
        <v>13.99432581666667</v>
      </c>
      <c r="R20" s="78">
        <f t="shared" si="10"/>
        <v>2.8566187284348471E-5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>
        <v>21.666666670000001</v>
      </c>
      <c r="F21" s="51">
        <v>18.329999999999998</v>
      </c>
      <c r="G21" s="16">
        <f t="shared" si="0"/>
        <v>0</v>
      </c>
      <c r="H21" s="16">
        <f t="shared" si="1"/>
        <v>18.329999999999998</v>
      </c>
      <c r="I21" s="23">
        <f t="shared" si="7"/>
        <v>18.335348508833007</v>
      </c>
      <c r="J21" s="16">
        <f t="shared" si="8"/>
        <v>18.230397413741716</v>
      </c>
      <c r="K21" s="16">
        <f t="shared" si="2"/>
        <v>0.10495109509129108</v>
      </c>
      <c r="L21" s="16">
        <f t="shared" si="3"/>
        <v>0</v>
      </c>
      <c r="M21" s="16">
        <f t="shared" si="9"/>
        <v>3.2758050395717804E-3</v>
      </c>
      <c r="N21" s="16">
        <f t="shared" si="4"/>
        <v>2.0309991245345037E-3</v>
      </c>
      <c r="O21" s="16">
        <f t="shared" si="5"/>
        <v>2.0309991245345037E-3</v>
      </c>
      <c r="P21" s="1">
        <f>'App MESURE'!T17</f>
        <v>0</v>
      </c>
      <c r="Q21" s="84">
        <v>12.901372032258063</v>
      </c>
      <c r="R21" s="78">
        <f t="shared" si="10"/>
        <v>4.1249574438599208E-6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>
        <v>0.89285714299999996</v>
      </c>
      <c r="F22" s="51">
        <v>0.74</v>
      </c>
      <c r="G22" s="16">
        <f t="shared" si="0"/>
        <v>0</v>
      </c>
      <c r="H22" s="16">
        <f t="shared" si="1"/>
        <v>0.74</v>
      </c>
      <c r="I22" s="23">
        <f t="shared" si="7"/>
        <v>0.84495109509129107</v>
      </c>
      <c r="J22" s="16">
        <f t="shared" si="8"/>
        <v>0.84493701865104243</v>
      </c>
      <c r="K22" s="16">
        <f t="shared" si="2"/>
        <v>1.407644024864485E-5</v>
      </c>
      <c r="L22" s="16">
        <f t="shared" si="3"/>
        <v>0</v>
      </c>
      <c r="M22" s="16">
        <f t="shared" si="9"/>
        <v>1.2448059150372767E-3</v>
      </c>
      <c r="N22" s="16">
        <f t="shared" si="4"/>
        <v>7.7177966732311159E-4</v>
      </c>
      <c r="O22" s="16">
        <f t="shared" si="5"/>
        <v>7.7177966732311159E-4</v>
      </c>
      <c r="P22" s="1">
        <f>'App MESURE'!T18</f>
        <v>0</v>
      </c>
      <c r="Q22" s="84">
        <v>10.638589193548389</v>
      </c>
      <c r="R22" s="78">
        <f t="shared" si="10"/>
        <v>5.9564385489337275E-7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>
        <v>39.59285714</v>
      </c>
      <c r="F23" s="51">
        <v>36.32</v>
      </c>
      <c r="G23" s="16">
        <f t="shared" si="0"/>
        <v>0</v>
      </c>
      <c r="H23" s="16">
        <f t="shared" si="1"/>
        <v>36.32</v>
      </c>
      <c r="I23" s="23">
        <f t="shared" si="7"/>
        <v>36.320014076440252</v>
      </c>
      <c r="J23" s="16">
        <f t="shared" si="8"/>
        <v>35.593502481704697</v>
      </c>
      <c r="K23" s="16">
        <f t="shared" si="2"/>
        <v>0.72651159473555538</v>
      </c>
      <c r="L23" s="16">
        <f t="shared" si="3"/>
        <v>0</v>
      </c>
      <c r="M23" s="16">
        <f t="shared" si="9"/>
        <v>4.7302624771416513E-4</v>
      </c>
      <c r="N23" s="16">
        <f t="shared" si="4"/>
        <v>2.9327627358278238E-4</v>
      </c>
      <c r="O23" s="16">
        <f t="shared" si="5"/>
        <v>2.9327627358278238E-4</v>
      </c>
      <c r="P23" s="1">
        <f>'App MESURE'!T19</f>
        <v>0</v>
      </c>
      <c r="Q23" s="84">
        <v>13.586654137931035</v>
      </c>
      <c r="R23" s="78">
        <f t="shared" si="10"/>
        <v>8.6010972646603014E-8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>
        <v>52.916666669999998</v>
      </c>
      <c r="F24" s="51">
        <v>42.61</v>
      </c>
      <c r="G24" s="16">
        <f t="shared" si="0"/>
        <v>0</v>
      </c>
      <c r="H24" s="16">
        <f t="shared" si="1"/>
        <v>42.61</v>
      </c>
      <c r="I24" s="23">
        <f t="shared" si="7"/>
        <v>43.336511594735555</v>
      </c>
      <c r="J24" s="16">
        <f t="shared" si="8"/>
        <v>42.194700780776046</v>
      </c>
      <c r="K24" s="16">
        <f t="shared" si="2"/>
        <v>1.1418108139595091</v>
      </c>
      <c r="L24" s="16">
        <f t="shared" si="3"/>
        <v>0</v>
      </c>
      <c r="M24" s="16">
        <f t="shared" si="9"/>
        <v>1.7974997413138275E-4</v>
      </c>
      <c r="N24" s="16">
        <f t="shared" si="4"/>
        <v>1.114449839614573E-4</v>
      </c>
      <c r="O24" s="16">
        <f t="shared" si="5"/>
        <v>1.114449839614573E-4</v>
      </c>
      <c r="P24" s="1">
        <f>'App MESURE'!T20</f>
        <v>0</v>
      </c>
      <c r="Q24" s="84">
        <v>14.079206935483873</v>
      </c>
      <c r="R24" s="78">
        <f t="shared" si="10"/>
        <v>1.2419984450169475E-8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>
        <v>50.430952380000001</v>
      </c>
      <c r="F25" s="51">
        <v>55.98</v>
      </c>
      <c r="G25" s="16">
        <f t="shared" si="0"/>
        <v>0</v>
      </c>
      <c r="H25" s="16">
        <f t="shared" si="1"/>
        <v>55.98</v>
      </c>
      <c r="I25" s="23">
        <f t="shared" si="7"/>
        <v>57.121810813959506</v>
      </c>
      <c r="J25" s="16">
        <f t="shared" si="8"/>
        <v>55.192660819951271</v>
      </c>
      <c r="K25" s="16">
        <f t="shared" si="2"/>
        <v>1.9291499940082346</v>
      </c>
      <c r="L25" s="16">
        <f t="shared" si="3"/>
        <v>0</v>
      </c>
      <c r="M25" s="16">
        <f t="shared" si="9"/>
        <v>6.8304990169925451E-5</v>
      </c>
      <c r="N25" s="16">
        <f t="shared" si="4"/>
        <v>4.234909390535378E-5</v>
      </c>
      <c r="O25" s="16">
        <f t="shared" si="5"/>
        <v>4.234909390535378E-5</v>
      </c>
      <c r="P25" s="1">
        <f>'App MESURE'!T21</f>
        <v>0</v>
      </c>
      <c r="Q25" s="84">
        <v>16.178687533333331</v>
      </c>
      <c r="R25" s="78">
        <f t="shared" si="10"/>
        <v>1.7934457546044727E-9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>
        <v>33.678571429999998</v>
      </c>
      <c r="F26" s="51">
        <v>32.07</v>
      </c>
      <c r="G26" s="16">
        <f t="shared" si="0"/>
        <v>0</v>
      </c>
      <c r="H26" s="16">
        <f t="shared" si="1"/>
        <v>32.07</v>
      </c>
      <c r="I26" s="23">
        <f t="shared" si="7"/>
        <v>33.999149994008235</v>
      </c>
      <c r="J26" s="16">
        <f t="shared" si="8"/>
        <v>33.756737713865043</v>
      </c>
      <c r="K26" s="16">
        <f t="shared" si="2"/>
        <v>0.24241228014319205</v>
      </c>
      <c r="L26" s="16">
        <f t="shared" si="3"/>
        <v>0</v>
      </c>
      <c r="M26" s="16">
        <f t="shared" si="9"/>
        <v>2.5955896264571672E-5</v>
      </c>
      <c r="N26" s="16">
        <f t="shared" si="4"/>
        <v>1.6092655684034436E-5</v>
      </c>
      <c r="O26" s="16">
        <f t="shared" si="5"/>
        <v>1.6092655684034436E-5</v>
      </c>
      <c r="P26" s="1">
        <f>'App MESURE'!T22</f>
        <v>0</v>
      </c>
      <c r="Q26" s="84">
        <v>20.133509516129038</v>
      </c>
      <c r="R26" s="78">
        <f t="shared" si="10"/>
        <v>2.5897356696488586E-10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>
        <v>20.9047619</v>
      </c>
      <c r="F27" s="51">
        <v>16.13</v>
      </c>
      <c r="G27" s="16">
        <f t="shared" si="0"/>
        <v>0</v>
      </c>
      <c r="H27" s="16">
        <f t="shared" si="1"/>
        <v>16.13</v>
      </c>
      <c r="I27" s="23">
        <f t="shared" si="7"/>
        <v>16.372412280143191</v>
      </c>
      <c r="J27" s="16">
        <f t="shared" si="8"/>
        <v>16.334908711606147</v>
      </c>
      <c r="K27" s="16">
        <f t="shared" si="2"/>
        <v>3.7503568537044174E-2</v>
      </c>
      <c r="L27" s="16">
        <f t="shared" si="3"/>
        <v>0</v>
      </c>
      <c r="M27" s="16">
        <f t="shared" si="9"/>
        <v>9.8632405805372358E-6</v>
      </c>
      <c r="N27" s="16">
        <f t="shared" si="4"/>
        <v>6.1152091599330858E-6</v>
      </c>
      <c r="O27" s="16">
        <f t="shared" si="5"/>
        <v>6.1152091599330858E-6</v>
      </c>
      <c r="P27" s="1">
        <f>'App MESURE'!T23</f>
        <v>0</v>
      </c>
      <c r="Q27" s="84">
        <v>17.88202316666667</v>
      </c>
      <c r="R27" s="78">
        <f t="shared" si="10"/>
        <v>3.739578306972952E-11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>
        <v>0.76666666699999997</v>
      </c>
      <c r="F28" s="51">
        <v>1.03</v>
      </c>
      <c r="G28" s="16">
        <f t="shared" si="0"/>
        <v>0</v>
      </c>
      <c r="H28" s="16">
        <f t="shared" si="1"/>
        <v>1.03</v>
      </c>
      <c r="I28" s="23">
        <f t="shared" si="7"/>
        <v>1.0675035685370442</v>
      </c>
      <c r="J28" s="16">
        <f t="shared" si="8"/>
        <v>1.0674988242955703</v>
      </c>
      <c r="K28" s="16">
        <f t="shared" si="2"/>
        <v>4.7442414738974037E-6</v>
      </c>
      <c r="L28" s="16">
        <f t="shared" si="3"/>
        <v>0</v>
      </c>
      <c r="M28" s="16">
        <f t="shared" si="9"/>
        <v>3.7480314206041501E-6</v>
      </c>
      <c r="N28" s="16">
        <f t="shared" si="4"/>
        <v>2.3237794807745729E-6</v>
      </c>
      <c r="O28" s="16">
        <f t="shared" si="5"/>
        <v>2.3237794807745729E-6</v>
      </c>
      <c r="P28" s="1">
        <f>'App MESURE'!T24</f>
        <v>0</v>
      </c>
      <c r="Q28" s="84">
        <v>23.456116709677421</v>
      </c>
      <c r="R28" s="78">
        <f t="shared" si="10"/>
        <v>5.3999510752689432E-12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>
        <v>6.5404761899999997</v>
      </c>
      <c r="F29" s="58">
        <v>10.210000000000001</v>
      </c>
      <c r="G29" s="25">
        <f t="shared" si="0"/>
        <v>0</v>
      </c>
      <c r="H29" s="25">
        <f t="shared" si="1"/>
        <v>10.210000000000001</v>
      </c>
      <c r="I29" s="24">
        <f t="shared" si="7"/>
        <v>10.210004744241475</v>
      </c>
      <c r="J29" s="25">
        <f t="shared" si="8"/>
        <v>10.206382173896358</v>
      </c>
      <c r="K29" s="25">
        <f t="shared" si="2"/>
        <v>3.6225703451169267E-3</v>
      </c>
      <c r="L29" s="25">
        <f t="shared" si="3"/>
        <v>0</v>
      </c>
      <c r="M29" s="25">
        <f t="shared" si="9"/>
        <v>1.4242519398295772E-6</v>
      </c>
      <c r="N29" s="25">
        <f t="shared" si="4"/>
        <v>8.8303620269433788E-7</v>
      </c>
      <c r="O29" s="25">
        <f t="shared" si="5"/>
        <v>8.8303620269433788E-7</v>
      </c>
      <c r="P29" s="4">
        <f>'App MESURE'!T25</f>
        <v>2.880887988371581</v>
      </c>
      <c r="Q29" s="85">
        <v>24.424299741935485</v>
      </c>
      <c r="R29" s="79">
        <f t="shared" si="10"/>
        <v>8.2995105136876539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>
        <v>5.292857143</v>
      </c>
      <c r="F30" s="51">
        <v>9.3699999999999992</v>
      </c>
      <c r="G30" s="16">
        <f t="shared" si="0"/>
        <v>0</v>
      </c>
      <c r="H30" s="16">
        <f t="shared" si="1"/>
        <v>9.3699999999999992</v>
      </c>
      <c r="I30" s="23">
        <f t="shared" si="7"/>
        <v>9.3736225703451161</v>
      </c>
      <c r="J30" s="16">
        <f t="shared" si="8"/>
        <v>9.3698216176378128</v>
      </c>
      <c r="K30" s="16">
        <f t="shared" si="2"/>
        <v>3.8009527073032956E-3</v>
      </c>
      <c r="L30" s="16">
        <f t="shared" si="3"/>
        <v>0</v>
      </c>
      <c r="M30" s="16">
        <f t="shared" si="9"/>
        <v>5.4121573713523931E-7</v>
      </c>
      <c r="N30" s="16">
        <f t="shared" si="4"/>
        <v>3.3555375702384835E-7</v>
      </c>
      <c r="O30" s="16">
        <f t="shared" si="5"/>
        <v>3.3555375702384835E-7</v>
      </c>
      <c r="P30" s="1">
        <f>'App MESURE'!T26</f>
        <v>0</v>
      </c>
      <c r="Q30" s="84">
        <v>22.255944866666674</v>
      </c>
      <c r="R30" s="78">
        <f t="shared" si="10"/>
        <v>1.1259632385281986E-13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>
        <v>34.06428571</v>
      </c>
      <c r="F31" s="51">
        <v>24.92</v>
      </c>
      <c r="G31" s="16">
        <f t="shared" si="0"/>
        <v>0</v>
      </c>
      <c r="H31" s="16">
        <f t="shared" si="1"/>
        <v>24.92</v>
      </c>
      <c r="I31" s="23">
        <f t="shared" si="7"/>
        <v>24.923800952707303</v>
      </c>
      <c r="J31" s="16">
        <f t="shared" si="8"/>
        <v>24.769314058252942</v>
      </c>
      <c r="K31" s="16">
        <f t="shared" si="2"/>
        <v>0.15448689445436159</v>
      </c>
      <c r="L31" s="16">
        <f t="shared" si="3"/>
        <v>0</v>
      </c>
      <c r="M31" s="16">
        <f t="shared" si="9"/>
        <v>2.0566198011139096E-7</v>
      </c>
      <c r="N31" s="16">
        <f t="shared" si="4"/>
        <v>1.275104276690624E-7</v>
      </c>
      <c r="O31" s="16">
        <f t="shared" si="5"/>
        <v>1.275104276690624E-7</v>
      </c>
      <c r="P31" s="1">
        <f>'App MESURE'!T27</f>
        <v>0</v>
      </c>
      <c r="Q31" s="84">
        <v>16.740947999999999</v>
      </c>
      <c r="R31" s="78">
        <f t="shared" si="10"/>
        <v>1.6258909164347194E-14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>
        <v>17.819047619999999</v>
      </c>
      <c r="F32" s="51">
        <v>9.56</v>
      </c>
      <c r="G32" s="16">
        <f t="shared" si="0"/>
        <v>0</v>
      </c>
      <c r="H32" s="16">
        <f t="shared" si="1"/>
        <v>9.56</v>
      </c>
      <c r="I32" s="23">
        <f t="shared" si="7"/>
        <v>9.7144868944543621</v>
      </c>
      <c r="J32" s="16">
        <f t="shared" si="8"/>
        <v>9.7023239747691914</v>
      </c>
      <c r="K32" s="16">
        <f t="shared" si="2"/>
        <v>1.2162919685170692E-2</v>
      </c>
      <c r="L32" s="16">
        <f t="shared" si="3"/>
        <v>0</v>
      </c>
      <c r="M32" s="16">
        <f t="shared" si="9"/>
        <v>7.8151552442328559E-8</v>
      </c>
      <c r="N32" s="16">
        <f t="shared" si="4"/>
        <v>4.8453962514243707E-8</v>
      </c>
      <c r="O32" s="16">
        <f t="shared" si="5"/>
        <v>4.8453962514243707E-8</v>
      </c>
      <c r="P32" s="1">
        <f>'App MESURE'!T28</f>
        <v>0</v>
      </c>
      <c r="Q32" s="84">
        <v>14.757877566666668</v>
      </c>
      <c r="R32" s="78">
        <f t="shared" si="10"/>
        <v>2.3477864833317344E-15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>
        <v>20.40952381</v>
      </c>
      <c r="F33" s="51">
        <v>16.07</v>
      </c>
      <c r="G33" s="16">
        <f t="shared" si="0"/>
        <v>0</v>
      </c>
      <c r="H33" s="16">
        <f t="shared" si="1"/>
        <v>16.07</v>
      </c>
      <c r="I33" s="23">
        <f t="shared" si="7"/>
        <v>16.082162919685171</v>
      </c>
      <c r="J33" s="16">
        <f t="shared" si="8"/>
        <v>16.005162839917151</v>
      </c>
      <c r="K33" s="16">
        <f t="shared" si="2"/>
        <v>7.7000079768019702E-2</v>
      </c>
      <c r="L33" s="16">
        <f t="shared" si="3"/>
        <v>0</v>
      </c>
      <c r="M33" s="16">
        <f t="shared" si="9"/>
        <v>2.9697589928084852E-8</v>
      </c>
      <c r="N33" s="16">
        <f t="shared" si="4"/>
        <v>1.8412505755412608E-8</v>
      </c>
      <c r="O33" s="16">
        <f t="shared" si="5"/>
        <v>1.8412505755412608E-8</v>
      </c>
      <c r="P33" s="1">
        <f>'App MESURE'!T29</f>
        <v>0</v>
      </c>
      <c r="Q33" s="84">
        <v>12.2989089516129</v>
      </c>
      <c r="R33" s="78">
        <f t="shared" si="10"/>
        <v>3.3902036819310243E-16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>
        <v>19.80238095</v>
      </c>
      <c r="F34" s="51">
        <v>25.65</v>
      </c>
      <c r="G34" s="16">
        <f t="shared" si="0"/>
        <v>0</v>
      </c>
      <c r="H34" s="16">
        <f t="shared" si="1"/>
        <v>25.65</v>
      </c>
      <c r="I34" s="23">
        <f t="shared" si="7"/>
        <v>25.727000079768018</v>
      </c>
      <c r="J34" s="16">
        <f t="shared" si="8"/>
        <v>25.290454714569336</v>
      </c>
      <c r="K34" s="16">
        <f t="shared" si="2"/>
        <v>0.43654536519868259</v>
      </c>
      <c r="L34" s="16">
        <f t="shared" si="3"/>
        <v>0</v>
      </c>
      <c r="M34" s="16">
        <f t="shared" si="9"/>
        <v>1.1285084172672244E-8</v>
      </c>
      <c r="N34" s="16">
        <f t="shared" si="4"/>
        <v>6.9967521870567916E-9</v>
      </c>
      <c r="O34" s="16">
        <f t="shared" si="5"/>
        <v>6.9967521870567916E-9</v>
      </c>
      <c r="P34" s="1">
        <f>'App MESURE'!T30</f>
        <v>0</v>
      </c>
      <c r="Q34" s="84">
        <v>9.741756193548385</v>
      </c>
      <c r="R34" s="78">
        <f t="shared" si="10"/>
        <v>4.8954541167083996E-17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>
        <v>27.957142860000001</v>
      </c>
      <c r="F35" s="51">
        <v>18.22</v>
      </c>
      <c r="G35" s="16">
        <f t="shared" si="0"/>
        <v>0</v>
      </c>
      <c r="H35" s="16">
        <f t="shared" si="1"/>
        <v>18.22</v>
      </c>
      <c r="I35" s="23">
        <f t="shared" si="7"/>
        <v>18.656545365198681</v>
      </c>
      <c r="J35" s="16">
        <f t="shared" si="8"/>
        <v>18.536069876385206</v>
      </c>
      <c r="K35" s="16">
        <f t="shared" si="2"/>
        <v>0.12047548881347581</v>
      </c>
      <c r="L35" s="16">
        <f t="shared" si="3"/>
        <v>0</v>
      </c>
      <c r="M35" s="16">
        <f t="shared" si="9"/>
        <v>4.2883319856154524E-9</v>
      </c>
      <c r="N35" s="16">
        <f t="shared" si="4"/>
        <v>2.6587658310815806E-9</v>
      </c>
      <c r="O35" s="16">
        <f t="shared" si="5"/>
        <v>2.6587658310815806E-9</v>
      </c>
      <c r="P35" s="1">
        <f>'App MESURE'!T31</f>
        <v>0</v>
      </c>
      <c r="Q35" s="84">
        <v>12.264370535714283</v>
      </c>
      <c r="R35" s="78">
        <f t="shared" si="10"/>
        <v>7.0690357445269283E-18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>
        <v>54.883333329999999</v>
      </c>
      <c r="F36" s="51">
        <v>53.21</v>
      </c>
      <c r="G36" s="16">
        <f t="shared" si="0"/>
        <v>0</v>
      </c>
      <c r="H36" s="16">
        <f t="shared" si="1"/>
        <v>53.21</v>
      </c>
      <c r="I36" s="23">
        <f t="shared" si="7"/>
        <v>53.330475488813477</v>
      </c>
      <c r="J36" s="16">
        <f t="shared" si="8"/>
        <v>51.49569074735156</v>
      </c>
      <c r="K36" s="16">
        <f t="shared" si="2"/>
        <v>1.8347847414619167</v>
      </c>
      <c r="L36" s="16">
        <f t="shared" si="3"/>
        <v>0</v>
      </c>
      <c r="M36" s="16">
        <f t="shared" si="9"/>
        <v>1.6295661545338719E-9</v>
      </c>
      <c r="N36" s="16">
        <f t="shared" si="4"/>
        <v>1.0103310158110006E-9</v>
      </c>
      <c r="O36" s="16">
        <f t="shared" si="5"/>
        <v>1.0103310158110006E-9</v>
      </c>
      <c r="P36" s="1">
        <f>'App MESURE'!T32</f>
        <v>0</v>
      </c>
      <c r="Q36" s="84">
        <v>15.056725293548391</v>
      </c>
      <c r="R36" s="78">
        <f t="shared" si="10"/>
        <v>1.0207687615096883E-18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>
        <v>31.44761905</v>
      </c>
      <c r="F37" s="51">
        <v>25.39</v>
      </c>
      <c r="G37" s="16">
        <f t="shared" si="0"/>
        <v>0</v>
      </c>
      <c r="H37" s="16">
        <f t="shared" si="1"/>
        <v>25.39</v>
      </c>
      <c r="I37" s="23">
        <f t="shared" si="7"/>
        <v>27.224784741461917</v>
      </c>
      <c r="J37" s="16">
        <f t="shared" si="8"/>
        <v>26.968392909651815</v>
      </c>
      <c r="K37" s="16">
        <f t="shared" si="2"/>
        <v>0.25639183181010239</v>
      </c>
      <c r="L37" s="16">
        <f t="shared" si="3"/>
        <v>0</v>
      </c>
      <c r="M37" s="16">
        <f t="shared" si="9"/>
        <v>6.1923513872287127E-10</v>
      </c>
      <c r="N37" s="16">
        <f t="shared" si="4"/>
        <v>3.8392578600818017E-10</v>
      </c>
      <c r="O37" s="16">
        <f t="shared" si="5"/>
        <v>3.8392578600818017E-10</v>
      </c>
      <c r="P37" s="1">
        <f>'App MESURE'!T33</f>
        <v>0</v>
      </c>
      <c r="Q37" s="84">
        <v>14.979888816666667</v>
      </c>
      <c r="R37" s="78">
        <f t="shared" si="10"/>
        <v>1.4739900916199894E-19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>
        <v>27.31666667</v>
      </c>
      <c r="F38" s="51">
        <v>27.89</v>
      </c>
      <c r="G38" s="16">
        <f t="shared" si="0"/>
        <v>0</v>
      </c>
      <c r="H38" s="16">
        <f t="shared" si="1"/>
        <v>27.89</v>
      </c>
      <c r="I38" s="23">
        <f t="shared" si="7"/>
        <v>28.146391831810103</v>
      </c>
      <c r="J38" s="16">
        <f t="shared" si="8"/>
        <v>27.924546162337339</v>
      </c>
      <c r="K38" s="16">
        <f t="shared" si="2"/>
        <v>0.22184566947276352</v>
      </c>
      <c r="L38" s="16">
        <f t="shared" si="3"/>
        <v>0</v>
      </c>
      <c r="M38" s="16">
        <f t="shared" si="9"/>
        <v>2.3530935271469111E-10</v>
      </c>
      <c r="N38" s="16">
        <f t="shared" si="4"/>
        <v>1.4589179868310849E-10</v>
      </c>
      <c r="O38" s="16">
        <f t="shared" si="5"/>
        <v>1.4589179868310849E-10</v>
      </c>
      <c r="P38" s="1">
        <f>'App MESURE'!T34</f>
        <v>0</v>
      </c>
      <c r="Q38" s="84">
        <v>16.743571580645163</v>
      </c>
      <c r="R38" s="78">
        <f t="shared" si="10"/>
        <v>2.1284416922992654E-20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>
        <v>2.2190476189999999</v>
      </c>
      <c r="F39" s="51">
        <v>1.36</v>
      </c>
      <c r="G39" s="16">
        <f t="shared" si="0"/>
        <v>0</v>
      </c>
      <c r="H39" s="16">
        <f t="shared" si="1"/>
        <v>1.36</v>
      </c>
      <c r="I39" s="23">
        <f t="shared" si="7"/>
        <v>1.5818456694727636</v>
      </c>
      <c r="J39" s="16">
        <f t="shared" si="8"/>
        <v>1.5818211579680543</v>
      </c>
      <c r="K39" s="16">
        <f t="shared" si="2"/>
        <v>2.4511504709279208E-5</v>
      </c>
      <c r="L39" s="16">
        <f t="shared" si="3"/>
        <v>0</v>
      </c>
      <c r="M39" s="16">
        <f t="shared" si="9"/>
        <v>8.9417554031582618E-11</v>
      </c>
      <c r="N39" s="16">
        <f t="shared" si="4"/>
        <v>5.5438883499581223E-11</v>
      </c>
      <c r="O39" s="16">
        <f t="shared" si="5"/>
        <v>5.5438883499581223E-11</v>
      </c>
      <c r="P39" s="1">
        <f>'App MESURE'!T35</f>
        <v>0</v>
      </c>
      <c r="Q39" s="84">
        <v>20.181084133333336</v>
      </c>
      <c r="R39" s="78">
        <f t="shared" si="10"/>
        <v>3.0734698036801394E-21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>
        <v>0.57857142900000003</v>
      </c>
      <c r="F40" s="51">
        <v>0.68</v>
      </c>
      <c r="G40" s="16">
        <f t="shared" si="0"/>
        <v>0</v>
      </c>
      <c r="H40" s="16">
        <f t="shared" si="1"/>
        <v>0.68</v>
      </c>
      <c r="I40" s="23">
        <f t="shared" si="7"/>
        <v>0.68002451150470933</v>
      </c>
      <c r="J40" s="16">
        <f t="shared" si="8"/>
        <v>0.68002347017512743</v>
      </c>
      <c r="K40" s="16">
        <f t="shared" si="2"/>
        <v>1.0413295818967327E-6</v>
      </c>
      <c r="L40" s="16">
        <f t="shared" si="3"/>
        <v>0</v>
      </c>
      <c r="M40" s="16">
        <f t="shared" si="9"/>
        <v>3.3978670532001395E-11</v>
      </c>
      <c r="N40" s="16">
        <f t="shared" si="4"/>
        <v>2.1066775729840865E-11</v>
      </c>
      <c r="O40" s="16">
        <f t="shared" si="5"/>
        <v>2.1066775729840865E-11</v>
      </c>
      <c r="P40" s="1">
        <f>'App MESURE'!T36</f>
        <v>0</v>
      </c>
      <c r="Q40" s="84">
        <v>24.624774548387098</v>
      </c>
      <c r="R40" s="78">
        <f t="shared" si="10"/>
        <v>4.4380903965141209E-22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>
        <v>1.3333333329999999</v>
      </c>
      <c r="F41" s="58">
        <v>1.1599999999999999</v>
      </c>
      <c r="G41" s="25">
        <f t="shared" si="0"/>
        <v>0</v>
      </c>
      <c r="H41" s="25">
        <f t="shared" si="1"/>
        <v>1.1599999999999999</v>
      </c>
      <c r="I41" s="24">
        <f t="shared" si="7"/>
        <v>1.1600010413295818</v>
      </c>
      <c r="J41" s="25">
        <f t="shared" si="8"/>
        <v>1.159994642917668</v>
      </c>
      <c r="K41" s="25">
        <f t="shared" si="2"/>
        <v>6.3984119138549289E-6</v>
      </c>
      <c r="L41" s="25">
        <f t="shared" si="3"/>
        <v>0</v>
      </c>
      <c r="M41" s="25">
        <f t="shared" si="9"/>
        <v>1.291189480216053E-11</v>
      </c>
      <c r="N41" s="25">
        <f t="shared" si="4"/>
        <v>8.0053747773395283E-12</v>
      </c>
      <c r="O41" s="25">
        <f t="shared" si="5"/>
        <v>8.0053747773395283E-12</v>
      </c>
      <c r="P41" s="4">
        <f>'App MESURE'!T37</f>
        <v>0</v>
      </c>
      <c r="Q41" s="85">
        <v>23.101541935483873</v>
      </c>
      <c r="R41" s="79">
        <f t="shared" si="10"/>
        <v>6.4086025325663906E-23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>
        <v>4.7380952379999997</v>
      </c>
      <c r="F42" s="51">
        <v>5.58</v>
      </c>
      <c r="G42" s="16">
        <f t="shared" si="0"/>
        <v>0</v>
      </c>
      <c r="H42" s="16">
        <f t="shared" si="1"/>
        <v>5.58</v>
      </c>
      <c r="I42" s="23">
        <f t="shared" si="7"/>
        <v>5.5800063984119141</v>
      </c>
      <c r="J42" s="16">
        <f t="shared" si="8"/>
        <v>5.5788077085727323</v>
      </c>
      <c r="K42" s="16">
        <f t="shared" si="2"/>
        <v>1.1986898391818102E-3</v>
      </c>
      <c r="L42" s="16">
        <f t="shared" si="3"/>
        <v>0</v>
      </c>
      <c r="M42" s="16">
        <f t="shared" si="9"/>
        <v>4.9065200248210018E-12</v>
      </c>
      <c r="N42" s="16">
        <f t="shared" si="4"/>
        <v>3.0420424153890212E-12</v>
      </c>
      <c r="O42" s="16">
        <f t="shared" si="5"/>
        <v>3.0420424153890212E-12</v>
      </c>
      <c r="P42" s="1">
        <f>'App MESURE'!T38</f>
        <v>0</v>
      </c>
      <c r="Q42" s="84">
        <v>19.416262900000003</v>
      </c>
      <c r="R42" s="78">
        <f t="shared" si="10"/>
        <v>9.2540220570258705E-24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>
        <v>33.990476190000003</v>
      </c>
      <c r="F43" s="51">
        <v>45.63</v>
      </c>
      <c r="G43" s="16">
        <f t="shared" si="0"/>
        <v>0</v>
      </c>
      <c r="H43" s="16">
        <f t="shared" si="1"/>
        <v>45.63</v>
      </c>
      <c r="I43" s="23">
        <f t="shared" si="7"/>
        <v>45.631198689839181</v>
      </c>
      <c r="J43" s="16">
        <f t="shared" si="8"/>
        <v>44.69089350234605</v>
      </c>
      <c r="K43" s="16">
        <f t="shared" si="2"/>
        <v>0.94030518749313075</v>
      </c>
      <c r="L43" s="16">
        <f t="shared" si="3"/>
        <v>0</v>
      </c>
      <c r="M43" s="16">
        <f t="shared" si="9"/>
        <v>1.8644776094319806E-12</v>
      </c>
      <c r="N43" s="16">
        <f t="shared" si="4"/>
        <v>1.1559761178478279E-12</v>
      </c>
      <c r="O43" s="16">
        <f t="shared" si="5"/>
        <v>1.1559761178478279E-12</v>
      </c>
      <c r="P43" s="1">
        <f>'App MESURE'!T39</f>
        <v>0</v>
      </c>
      <c r="Q43" s="84">
        <v>16.643213112903226</v>
      </c>
      <c r="R43" s="78">
        <f t="shared" si="10"/>
        <v>1.3362807850345353E-24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>
        <v>99.530952380000002</v>
      </c>
      <c r="F44" s="51">
        <v>97.74</v>
      </c>
      <c r="G44" s="16">
        <f t="shared" si="0"/>
        <v>0</v>
      </c>
      <c r="H44" s="16">
        <f t="shared" si="1"/>
        <v>97.74</v>
      </c>
      <c r="I44" s="23">
        <f t="shared" si="7"/>
        <v>98.680305187493133</v>
      </c>
      <c r="J44" s="16">
        <f t="shared" si="8"/>
        <v>85.549047825168472</v>
      </c>
      <c r="K44" s="16">
        <f t="shared" si="2"/>
        <v>13.131257362324661</v>
      </c>
      <c r="L44" s="16">
        <f t="shared" si="3"/>
        <v>5.1207726773333029</v>
      </c>
      <c r="M44" s="16">
        <f t="shared" si="9"/>
        <v>5.1207726773340108</v>
      </c>
      <c r="N44" s="16">
        <f t="shared" si="4"/>
        <v>3.1748790599470866</v>
      </c>
      <c r="O44" s="16">
        <f t="shared" si="5"/>
        <v>3.1748790599470866</v>
      </c>
      <c r="P44" s="1">
        <f>'App MESURE'!T40</f>
        <v>3.2336730828524862</v>
      </c>
      <c r="Q44" s="84">
        <v>12.987395283333333</v>
      </c>
      <c r="R44" s="78">
        <f t="shared" si="10"/>
        <v>3.4567371294006517E-3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>
        <v>17.426190479999999</v>
      </c>
      <c r="F45" s="51">
        <v>12.79</v>
      </c>
      <c r="G45" s="16">
        <f t="shared" si="0"/>
        <v>0</v>
      </c>
      <c r="H45" s="16">
        <f t="shared" si="1"/>
        <v>12.79</v>
      </c>
      <c r="I45" s="23">
        <f t="shared" si="7"/>
        <v>20.800484684991357</v>
      </c>
      <c r="J45" s="16">
        <f t="shared" si="8"/>
        <v>20.61818896051301</v>
      </c>
      <c r="K45" s="16">
        <f t="shared" si="2"/>
        <v>0.18229572447834741</v>
      </c>
      <c r="L45" s="16">
        <f t="shared" si="3"/>
        <v>0</v>
      </c>
      <c r="M45" s="16">
        <f t="shared" si="9"/>
        <v>1.9458936173869241</v>
      </c>
      <c r="N45" s="16">
        <f t="shared" si="4"/>
        <v>1.2064540427798929</v>
      </c>
      <c r="O45" s="16">
        <f t="shared" si="5"/>
        <v>1.2064540427798929</v>
      </c>
      <c r="P45" s="1">
        <f>'App MESURE'!T41</f>
        <v>0</v>
      </c>
      <c r="Q45" s="84">
        <v>11.591236725806452</v>
      </c>
      <c r="R45" s="78">
        <f t="shared" si="10"/>
        <v>1.4555313573399475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>
        <v>44.295238099999999</v>
      </c>
      <c r="F46" s="51">
        <v>43.69</v>
      </c>
      <c r="G46" s="16">
        <f t="shared" si="0"/>
        <v>0</v>
      </c>
      <c r="H46" s="16">
        <f t="shared" si="1"/>
        <v>43.69</v>
      </c>
      <c r="I46" s="23">
        <f t="shared" si="7"/>
        <v>43.872295724478349</v>
      </c>
      <c r="J46" s="16">
        <f t="shared" si="8"/>
        <v>41.945107012919671</v>
      </c>
      <c r="K46" s="16">
        <f t="shared" si="2"/>
        <v>1.9271887115586779</v>
      </c>
      <c r="L46" s="16">
        <f t="shared" si="3"/>
        <v>0</v>
      </c>
      <c r="M46" s="16">
        <f t="shared" si="9"/>
        <v>0.73943957460703125</v>
      </c>
      <c r="N46" s="16">
        <f t="shared" si="4"/>
        <v>0.45845253625635934</v>
      </c>
      <c r="O46" s="16">
        <f t="shared" si="5"/>
        <v>0.45845253625635934</v>
      </c>
      <c r="P46" s="1">
        <f>'App MESURE'!T42</f>
        <v>0</v>
      </c>
      <c r="Q46" s="84">
        <v>10.299457174193547</v>
      </c>
      <c r="R46" s="78">
        <f t="shared" si="10"/>
        <v>0.21017872799988849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>
        <v>95.27380952</v>
      </c>
      <c r="F47" s="51">
        <v>69.83</v>
      </c>
      <c r="G47" s="16">
        <f t="shared" si="0"/>
        <v>0</v>
      </c>
      <c r="H47" s="16">
        <f t="shared" si="1"/>
        <v>69.83</v>
      </c>
      <c r="I47" s="23">
        <f t="shared" si="7"/>
        <v>71.757188711558683</v>
      </c>
      <c r="J47" s="16">
        <f t="shared" si="8"/>
        <v>65.476645947305855</v>
      </c>
      <c r="K47" s="16">
        <f t="shared" si="2"/>
        <v>6.2805427642528286</v>
      </c>
      <c r="L47" s="16">
        <f t="shared" si="3"/>
        <v>0.80643965713416399</v>
      </c>
      <c r="M47" s="16">
        <f t="shared" si="9"/>
        <v>1.0874266954848359</v>
      </c>
      <c r="N47" s="16">
        <f t="shared" si="4"/>
        <v>0.6742045512005983</v>
      </c>
      <c r="O47" s="16">
        <f t="shared" si="5"/>
        <v>0.6742045512005983</v>
      </c>
      <c r="P47" s="1">
        <f>'App MESURE'!T43</f>
        <v>0</v>
      </c>
      <c r="Q47" s="84">
        <v>11.961190385714286</v>
      </c>
      <c r="R47" s="78">
        <f t="shared" si="10"/>
        <v>0.45455177685960019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>
        <v>33.926190480000002</v>
      </c>
      <c r="F48" s="51">
        <v>49.89</v>
      </c>
      <c r="G48" s="16">
        <f t="shared" si="0"/>
        <v>0</v>
      </c>
      <c r="H48" s="16">
        <f t="shared" si="1"/>
        <v>49.89</v>
      </c>
      <c r="I48" s="23">
        <f t="shared" si="7"/>
        <v>55.364103107118666</v>
      </c>
      <c r="J48" s="16">
        <f t="shared" si="8"/>
        <v>53.205417355142018</v>
      </c>
      <c r="K48" s="16">
        <f t="shared" si="2"/>
        <v>2.1586857519766482</v>
      </c>
      <c r="L48" s="16">
        <f t="shared" si="3"/>
        <v>0</v>
      </c>
      <c r="M48" s="16">
        <f t="shared" si="9"/>
        <v>0.41322214428423765</v>
      </c>
      <c r="N48" s="16">
        <f t="shared" si="4"/>
        <v>0.25619772945622732</v>
      </c>
      <c r="O48" s="16">
        <f t="shared" si="5"/>
        <v>0.25619772945622732</v>
      </c>
      <c r="P48" s="1">
        <f>'App MESURE'!T44</f>
        <v>0</v>
      </c>
      <c r="Q48" s="84">
        <v>14.643468048387096</v>
      </c>
      <c r="R48" s="78">
        <f t="shared" si="10"/>
        <v>6.5637276578526249E-2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>
        <v>9.8976190479999993</v>
      </c>
      <c r="F49" s="51">
        <v>11.94</v>
      </c>
      <c r="G49" s="16">
        <f t="shared" si="0"/>
        <v>0</v>
      </c>
      <c r="H49" s="16">
        <f t="shared" si="1"/>
        <v>11.94</v>
      </c>
      <c r="I49" s="23">
        <f t="shared" si="7"/>
        <v>14.098685751976648</v>
      </c>
      <c r="J49" s="16">
        <f t="shared" si="8"/>
        <v>14.062727805799629</v>
      </c>
      <c r="K49" s="16">
        <f t="shared" si="2"/>
        <v>3.5957946177019195E-2</v>
      </c>
      <c r="L49" s="16">
        <f t="shared" si="3"/>
        <v>0</v>
      </c>
      <c r="M49" s="16">
        <f t="shared" si="9"/>
        <v>0.15702441482801033</v>
      </c>
      <c r="N49" s="16">
        <f t="shared" si="4"/>
        <v>9.7355137193366401E-2</v>
      </c>
      <c r="O49" s="16">
        <f t="shared" si="5"/>
        <v>9.7355137193366401E-2</v>
      </c>
      <c r="P49" s="1">
        <f>'App MESURE'!T45</f>
        <v>0</v>
      </c>
      <c r="Q49" s="84">
        <v>14.984135966666669</v>
      </c>
      <c r="R49" s="78">
        <f t="shared" si="10"/>
        <v>9.4780227379391933E-3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>
        <v>26.97380952</v>
      </c>
      <c r="F50" s="51">
        <v>18.62</v>
      </c>
      <c r="G50" s="16">
        <f t="shared" si="0"/>
        <v>0</v>
      </c>
      <c r="H50" s="16">
        <f t="shared" si="1"/>
        <v>18.62</v>
      </c>
      <c r="I50" s="23">
        <f t="shared" si="7"/>
        <v>18.655957946177018</v>
      </c>
      <c r="J50" s="16">
        <f t="shared" si="8"/>
        <v>18.602125832923047</v>
      </c>
      <c r="K50" s="16">
        <f t="shared" si="2"/>
        <v>5.3832113253971414E-2</v>
      </c>
      <c r="L50" s="16">
        <f t="shared" si="3"/>
        <v>0</v>
      </c>
      <c r="M50" s="16">
        <f t="shared" si="9"/>
        <v>5.9669277634643927E-2</v>
      </c>
      <c r="N50" s="16">
        <f t="shared" si="4"/>
        <v>3.6994952133479232E-2</v>
      </c>
      <c r="O50" s="16">
        <f t="shared" si="5"/>
        <v>3.6994952133479232E-2</v>
      </c>
      <c r="P50" s="1">
        <f>'App MESURE'!T46</f>
        <v>0</v>
      </c>
      <c r="Q50" s="84">
        <v>18.08988712903226</v>
      </c>
      <c r="R50" s="78">
        <f t="shared" si="10"/>
        <v>1.3686264833584197E-3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>
        <v>1.8285714289999999</v>
      </c>
      <c r="F51" s="51">
        <v>2.39</v>
      </c>
      <c r="G51" s="16">
        <f t="shared" si="0"/>
        <v>0</v>
      </c>
      <c r="H51" s="16">
        <f t="shared" si="1"/>
        <v>2.39</v>
      </c>
      <c r="I51" s="23">
        <f t="shared" si="7"/>
        <v>2.4438321132539715</v>
      </c>
      <c r="J51" s="16">
        <f t="shared" si="8"/>
        <v>2.4437625547620492</v>
      </c>
      <c r="K51" s="16">
        <f t="shared" si="2"/>
        <v>6.9558491922361299E-5</v>
      </c>
      <c r="L51" s="16">
        <f t="shared" si="3"/>
        <v>0</v>
      </c>
      <c r="M51" s="16">
        <f t="shared" si="9"/>
        <v>2.2674325501164695E-2</v>
      </c>
      <c r="N51" s="16">
        <f t="shared" si="4"/>
        <v>1.4058081810722111E-2</v>
      </c>
      <c r="O51" s="16">
        <f t="shared" si="5"/>
        <v>1.4058081810722111E-2</v>
      </c>
      <c r="P51" s="1">
        <f>'App MESURE'!T47</f>
        <v>0</v>
      </c>
      <c r="Q51" s="84">
        <v>22.032110633333328</v>
      </c>
      <c r="R51" s="78">
        <f t="shared" si="10"/>
        <v>1.9762966419695587E-4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>
        <v>2.4904761899999999</v>
      </c>
      <c r="F52" s="51">
        <v>5.14</v>
      </c>
      <c r="G52" s="16">
        <f t="shared" si="0"/>
        <v>0</v>
      </c>
      <c r="H52" s="16">
        <f t="shared" si="1"/>
        <v>5.14</v>
      </c>
      <c r="I52" s="23">
        <f t="shared" si="7"/>
        <v>5.1400695584919216</v>
      </c>
      <c r="J52" s="16">
        <f t="shared" si="8"/>
        <v>5.1397015757257973</v>
      </c>
      <c r="K52" s="16">
        <f t="shared" si="2"/>
        <v>3.6798276612426406E-4</v>
      </c>
      <c r="L52" s="16">
        <f t="shared" si="3"/>
        <v>0</v>
      </c>
      <c r="M52" s="16">
        <f t="shared" si="9"/>
        <v>8.6162436904425842E-3</v>
      </c>
      <c r="N52" s="16">
        <f t="shared" si="4"/>
        <v>5.3420710880744023E-3</v>
      </c>
      <c r="O52" s="16">
        <f t="shared" si="5"/>
        <v>5.3420710880744023E-3</v>
      </c>
      <c r="P52" s="1">
        <f>'App MESURE'!T48</f>
        <v>0</v>
      </c>
      <c r="Q52" s="84">
        <v>26.068171451612908</v>
      </c>
      <c r="R52" s="78">
        <f t="shared" si="10"/>
        <v>2.8537723510040428E-5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>
        <v>1.792857143</v>
      </c>
      <c r="F53" s="58">
        <v>3.12</v>
      </c>
      <c r="G53" s="25">
        <f t="shared" si="0"/>
        <v>0</v>
      </c>
      <c r="H53" s="25">
        <f t="shared" si="1"/>
        <v>3.12</v>
      </c>
      <c r="I53" s="24">
        <f t="shared" si="7"/>
        <v>3.1203679827661244</v>
      </c>
      <c r="J53" s="25">
        <f t="shared" si="8"/>
        <v>3.1202593548285815</v>
      </c>
      <c r="K53" s="25">
        <f t="shared" si="2"/>
        <v>1.0862793754284894E-4</v>
      </c>
      <c r="L53" s="25">
        <f t="shared" si="3"/>
        <v>0</v>
      </c>
      <c r="M53" s="25">
        <f t="shared" si="9"/>
        <v>3.2741726023681819E-3</v>
      </c>
      <c r="N53" s="25">
        <f t="shared" si="4"/>
        <v>2.029987013468273E-3</v>
      </c>
      <c r="O53" s="25">
        <f t="shared" si="5"/>
        <v>2.029987013468273E-3</v>
      </c>
      <c r="P53" s="4">
        <f>'App MESURE'!T49</f>
        <v>0</v>
      </c>
      <c r="Q53" s="85">
        <v>24.075575290322583</v>
      </c>
      <c r="R53" s="79">
        <f t="shared" si="10"/>
        <v>4.1208472748498381E-6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>
        <v>7.7404761899999999</v>
      </c>
      <c r="F54" s="51">
        <v>4.29</v>
      </c>
      <c r="G54" s="16">
        <f t="shared" si="0"/>
        <v>0</v>
      </c>
      <c r="H54" s="16">
        <f t="shared" si="1"/>
        <v>4.29</v>
      </c>
      <c r="I54" s="23">
        <f t="shared" si="7"/>
        <v>4.2901086279375429</v>
      </c>
      <c r="J54" s="16">
        <f t="shared" si="8"/>
        <v>4.289634516423841</v>
      </c>
      <c r="K54" s="16">
        <f t="shared" si="2"/>
        <v>4.7411151370191362E-4</v>
      </c>
      <c r="L54" s="16">
        <f t="shared" si="3"/>
        <v>0</v>
      </c>
      <c r="M54" s="16">
        <f t="shared" si="9"/>
        <v>1.244185588899909E-3</v>
      </c>
      <c r="N54" s="16">
        <f t="shared" si="4"/>
        <v>7.713950651179435E-4</v>
      </c>
      <c r="O54" s="16">
        <f t="shared" si="5"/>
        <v>7.713950651179435E-4</v>
      </c>
      <c r="P54" s="1">
        <f>'App MESURE'!T50</f>
        <v>0</v>
      </c>
      <c r="Q54" s="84">
        <v>20.397937066666664</v>
      </c>
      <c r="R54" s="78">
        <f t="shared" si="10"/>
        <v>5.950503464883163E-7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>
        <v>38.857142860000003</v>
      </c>
      <c r="F55" s="51">
        <v>44.49</v>
      </c>
      <c r="G55" s="16">
        <f t="shared" si="0"/>
        <v>0</v>
      </c>
      <c r="H55" s="16">
        <f t="shared" si="1"/>
        <v>44.49</v>
      </c>
      <c r="I55" s="23">
        <f t="shared" si="7"/>
        <v>44.490474111513706</v>
      </c>
      <c r="J55" s="16">
        <f t="shared" si="8"/>
        <v>43.874352944698259</v>
      </c>
      <c r="K55" s="16">
        <f t="shared" si="2"/>
        <v>0.61612116681544649</v>
      </c>
      <c r="L55" s="16">
        <f t="shared" si="3"/>
        <v>0</v>
      </c>
      <c r="M55" s="16">
        <f t="shared" si="9"/>
        <v>4.7279052378196545E-4</v>
      </c>
      <c r="N55" s="16">
        <f t="shared" si="4"/>
        <v>2.9313012474481859E-4</v>
      </c>
      <c r="O55" s="16">
        <f t="shared" si="5"/>
        <v>2.9313012474481859E-4</v>
      </c>
      <c r="P55" s="1">
        <f>'App MESURE'!T51</f>
        <v>0</v>
      </c>
      <c r="Q55" s="84">
        <v>19.172130935483864</v>
      </c>
      <c r="R55" s="78">
        <f t="shared" si="10"/>
        <v>8.5925270032912905E-8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>
        <v>17.542857139999999</v>
      </c>
      <c r="F56" s="51">
        <v>15.75</v>
      </c>
      <c r="G56" s="16">
        <f t="shared" si="0"/>
        <v>0</v>
      </c>
      <c r="H56" s="16">
        <f t="shared" si="1"/>
        <v>15.75</v>
      </c>
      <c r="I56" s="23">
        <f t="shared" si="7"/>
        <v>16.366121166815446</v>
      </c>
      <c r="J56" s="16">
        <f t="shared" si="8"/>
        <v>16.319689025727943</v>
      </c>
      <c r="K56" s="16">
        <f t="shared" si="2"/>
        <v>4.6432141087503709E-2</v>
      </c>
      <c r="L56" s="16">
        <f t="shared" si="3"/>
        <v>0</v>
      </c>
      <c r="M56" s="16">
        <f t="shared" si="9"/>
        <v>1.7966039903714686E-4</v>
      </c>
      <c r="N56" s="16">
        <f t="shared" si="4"/>
        <v>1.1138944740303105E-4</v>
      </c>
      <c r="O56" s="16">
        <f t="shared" si="5"/>
        <v>1.1138944740303105E-4</v>
      </c>
      <c r="P56" s="1">
        <f>'App MESURE'!T52</f>
        <v>0</v>
      </c>
      <c r="Q56" s="84">
        <v>16.352146316666669</v>
      </c>
      <c r="R56" s="78">
        <f t="shared" si="10"/>
        <v>1.2407608992752619E-8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>
        <v>1.230952381</v>
      </c>
      <c r="F57" s="51">
        <v>3.81</v>
      </c>
      <c r="G57" s="16">
        <f t="shared" si="0"/>
        <v>0</v>
      </c>
      <c r="H57" s="16">
        <f t="shared" si="1"/>
        <v>3.81</v>
      </c>
      <c r="I57" s="23">
        <f t="shared" si="7"/>
        <v>3.8564321410875038</v>
      </c>
      <c r="J57" s="16">
        <f t="shared" si="8"/>
        <v>3.8554491078716362</v>
      </c>
      <c r="K57" s="16">
        <f t="shared" si="2"/>
        <v>9.8303321586756809E-4</v>
      </c>
      <c r="L57" s="16">
        <f t="shared" si="3"/>
        <v>0</v>
      </c>
      <c r="M57" s="16">
        <f t="shared" si="9"/>
        <v>6.827095163411581E-5</v>
      </c>
      <c r="N57" s="16">
        <f t="shared" si="4"/>
        <v>4.2327990013151804E-5</v>
      </c>
      <c r="O57" s="16">
        <f t="shared" si="5"/>
        <v>4.2327990013151804E-5</v>
      </c>
      <c r="P57" s="1">
        <f>'App MESURE'!T53</f>
        <v>0</v>
      </c>
      <c r="Q57" s="84">
        <v>12.912868290322582</v>
      </c>
      <c r="R57" s="78">
        <f t="shared" si="10"/>
        <v>1.7916587385534788E-9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>
        <v>9.0285714289999994</v>
      </c>
      <c r="F58" s="51">
        <v>8.27</v>
      </c>
      <c r="G58" s="16">
        <f t="shared" si="0"/>
        <v>0</v>
      </c>
      <c r="H58" s="16">
        <f t="shared" si="1"/>
        <v>8.27</v>
      </c>
      <c r="I58" s="23">
        <f t="shared" si="7"/>
        <v>8.2709830332158667</v>
      </c>
      <c r="J58" s="16">
        <f t="shared" si="8"/>
        <v>8.2590797755284324</v>
      </c>
      <c r="K58" s="16">
        <f t="shared" si="2"/>
        <v>1.1903257687434277E-2</v>
      </c>
      <c r="L58" s="16">
        <f t="shared" si="3"/>
        <v>0</v>
      </c>
      <c r="M58" s="16">
        <f t="shared" si="9"/>
        <v>2.5942961620964006E-5</v>
      </c>
      <c r="N58" s="16">
        <f t="shared" si="4"/>
        <v>1.6084636204997684E-5</v>
      </c>
      <c r="O58" s="16">
        <f t="shared" si="5"/>
        <v>1.6084636204997684E-5</v>
      </c>
      <c r="P58" s="1">
        <f>'App MESURE'!T54</f>
        <v>0</v>
      </c>
      <c r="Q58" s="84">
        <v>11.39293554516129</v>
      </c>
      <c r="R58" s="78">
        <f t="shared" si="10"/>
        <v>2.5871552184712229E-10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>
        <v>42.164285710000001</v>
      </c>
      <c r="F59" s="51">
        <v>32.01</v>
      </c>
      <c r="G59" s="16">
        <f t="shared" si="0"/>
        <v>0</v>
      </c>
      <c r="H59" s="16">
        <f t="shared" si="1"/>
        <v>32.01</v>
      </c>
      <c r="I59" s="23">
        <f t="shared" si="7"/>
        <v>32.021903257687434</v>
      </c>
      <c r="J59" s="16">
        <f t="shared" si="8"/>
        <v>31.503063934546475</v>
      </c>
      <c r="K59" s="16">
        <f t="shared" si="2"/>
        <v>0.51883932314095915</v>
      </c>
      <c r="L59" s="16">
        <f t="shared" si="3"/>
        <v>0</v>
      </c>
      <c r="M59" s="16">
        <f t="shared" si="9"/>
        <v>9.858325415966322E-6</v>
      </c>
      <c r="N59" s="16">
        <f t="shared" si="4"/>
        <v>6.1121617578991193E-6</v>
      </c>
      <c r="O59" s="16">
        <f t="shared" si="5"/>
        <v>6.1121617578991193E-6</v>
      </c>
      <c r="P59" s="1">
        <f>'App MESURE'!T55</f>
        <v>0</v>
      </c>
      <c r="Q59" s="84">
        <v>13.329632267857145</v>
      </c>
      <c r="R59" s="78">
        <f t="shared" si="10"/>
        <v>3.735852135472445E-11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>
        <v>23.452380949999998</v>
      </c>
      <c r="F60" s="51">
        <v>30.16</v>
      </c>
      <c r="G60" s="16">
        <f t="shared" si="0"/>
        <v>0</v>
      </c>
      <c r="H60" s="16">
        <f t="shared" si="1"/>
        <v>30.16</v>
      </c>
      <c r="I60" s="23">
        <f t="shared" si="7"/>
        <v>30.678839323140959</v>
      </c>
      <c r="J60" s="16">
        <f t="shared" si="8"/>
        <v>30.340182871466531</v>
      </c>
      <c r="K60" s="16">
        <f t="shared" si="2"/>
        <v>0.33865645167442793</v>
      </c>
      <c r="L60" s="16">
        <f t="shared" si="3"/>
        <v>0</v>
      </c>
      <c r="M60" s="16">
        <f t="shared" si="9"/>
        <v>3.7461636580672027E-6</v>
      </c>
      <c r="N60" s="16">
        <f t="shared" si="4"/>
        <v>2.3226214680016656E-6</v>
      </c>
      <c r="O60" s="16">
        <f t="shared" si="5"/>
        <v>2.3226214680016656E-6</v>
      </c>
      <c r="P60" s="1">
        <f>'App MESURE'!T56</f>
        <v>0</v>
      </c>
      <c r="Q60" s="84">
        <v>15.536123967741934</v>
      </c>
      <c r="R60" s="78">
        <f t="shared" si="10"/>
        <v>5.394570483622212E-12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>
        <v>78.433333329999996</v>
      </c>
      <c r="F61" s="51">
        <v>119.94</v>
      </c>
      <c r="G61" s="16">
        <f t="shared" si="0"/>
        <v>0</v>
      </c>
      <c r="H61" s="16">
        <f t="shared" si="1"/>
        <v>119.94</v>
      </c>
      <c r="I61" s="23">
        <f t="shared" si="7"/>
        <v>120.27865645167442</v>
      </c>
      <c r="J61" s="16">
        <f t="shared" si="8"/>
        <v>105.4048736012014</v>
      </c>
      <c r="K61" s="16">
        <f t="shared" si="2"/>
        <v>14.87378285047302</v>
      </c>
      <c r="L61" s="16">
        <f t="shared" si="3"/>
        <v>6.2181523950890281</v>
      </c>
      <c r="M61" s="16">
        <f t="shared" si="9"/>
        <v>6.2181538186312189</v>
      </c>
      <c r="N61" s="16">
        <f t="shared" si="4"/>
        <v>3.8552553675513557</v>
      </c>
      <c r="O61" s="16">
        <f t="shared" si="5"/>
        <v>3.8552553675513557</v>
      </c>
      <c r="P61" s="1">
        <f>'App MESURE'!T57</f>
        <v>2.9528150464696297</v>
      </c>
      <c r="Q61" s="84">
        <v>16.48395068333333</v>
      </c>
      <c r="R61" s="78">
        <f t="shared" si="10"/>
        <v>0.81439853311408872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>
        <v>7.1666666670000003</v>
      </c>
      <c r="F62" s="51">
        <v>7.35</v>
      </c>
      <c r="G62" s="16">
        <f t="shared" si="0"/>
        <v>0</v>
      </c>
      <c r="H62" s="16">
        <f t="shared" si="1"/>
        <v>7.35</v>
      </c>
      <c r="I62" s="23">
        <f t="shared" si="7"/>
        <v>16.005630455383994</v>
      </c>
      <c r="J62" s="16">
        <f t="shared" si="8"/>
        <v>15.981579759885703</v>
      </c>
      <c r="K62" s="16">
        <f t="shared" si="2"/>
        <v>2.4050695498290864E-2</v>
      </c>
      <c r="L62" s="16">
        <f t="shared" si="3"/>
        <v>0</v>
      </c>
      <c r="M62" s="16">
        <f t="shared" si="9"/>
        <v>2.3628984510798632</v>
      </c>
      <c r="N62" s="16">
        <f t="shared" si="4"/>
        <v>1.4649970396695151</v>
      </c>
      <c r="O62" s="16">
        <f t="shared" si="5"/>
        <v>1.4649970396695151</v>
      </c>
      <c r="P62" s="1">
        <f>'App MESURE'!T58</f>
        <v>0</v>
      </c>
      <c r="Q62" s="84">
        <v>20.548463935483866</v>
      </c>
      <c r="R62" s="78">
        <f t="shared" si="10"/>
        <v>2.146216326240443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>
        <v>24.3</v>
      </c>
      <c r="F63" s="51">
        <v>16.829999999999998</v>
      </c>
      <c r="G63" s="16">
        <f t="shared" si="0"/>
        <v>0</v>
      </c>
      <c r="H63" s="16">
        <f t="shared" si="1"/>
        <v>16.829999999999998</v>
      </c>
      <c r="I63" s="23">
        <f t="shared" si="7"/>
        <v>16.854050695498287</v>
      </c>
      <c r="J63" s="16">
        <f t="shared" si="8"/>
        <v>16.825300531456264</v>
      </c>
      <c r="K63" s="16">
        <f t="shared" si="2"/>
        <v>2.875016404202313E-2</v>
      </c>
      <c r="L63" s="16">
        <f t="shared" si="3"/>
        <v>0</v>
      </c>
      <c r="M63" s="16">
        <f t="shared" si="9"/>
        <v>0.89790141141034807</v>
      </c>
      <c r="N63" s="16">
        <f t="shared" si="4"/>
        <v>0.55669887507441584</v>
      </c>
      <c r="O63" s="16">
        <f t="shared" si="5"/>
        <v>0.55669887507441584</v>
      </c>
      <c r="P63" s="1">
        <f>'App MESURE'!T59</f>
        <v>0</v>
      </c>
      <c r="Q63" s="84">
        <v>20.380181933333329</v>
      </c>
      <c r="R63" s="78">
        <f t="shared" si="10"/>
        <v>0.30991363750912004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>
        <v>7.1785714289999998</v>
      </c>
      <c r="F64" s="51">
        <v>8.24</v>
      </c>
      <c r="G64" s="16">
        <f t="shared" si="0"/>
        <v>0</v>
      </c>
      <c r="H64" s="16">
        <f t="shared" si="1"/>
        <v>8.24</v>
      </c>
      <c r="I64" s="23">
        <f t="shared" si="7"/>
        <v>8.2687501640420233</v>
      </c>
      <c r="J64" s="16">
        <f t="shared" si="8"/>
        <v>8.266878966588461</v>
      </c>
      <c r="K64" s="16">
        <f t="shared" si="2"/>
        <v>1.8711974535623455E-3</v>
      </c>
      <c r="L64" s="16">
        <f t="shared" si="3"/>
        <v>0</v>
      </c>
      <c r="M64" s="16">
        <f t="shared" si="9"/>
        <v>0.34120253633593223</v>
      </c>
      <c r="N64" s="16">
        <f t="shared" si="4"/>
        <v>0.21154557252827799</v>
      </c>
      <c r="O64" s="16">
        <f t="shared" si="5"/>
        <v>0.21154557252827799</v>
      </c>
      <c r="P64" s="1">
        <f>'App MESURE'!T60</f>
        <v>0</v>
      </c>
      <c r="Q64" s="84">
        <v>24.625897709677425</v>
      </c>
      <c r="R64" s="78">
        <f t="shared" si="10"/>
        <v>4.4751529256316924E-2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>
        <v>3.4214285709999999</v>
      </c>
      <c r="F65" s="58">
        <v>4.3099999999999996</v>
      </c>
      <c r="G65" s="25">
        <f t="shared" si="0"/>
        <v>0</v>
      </c>
      <c r="H65" s="25">
        <f t="shared" si="1"/>
        <v>4.3099999999999996</v>
      </c>
      <c r="I65" s="24">
        <f t="shared" si="7"/>
        <v>4.311871197453562</v>
      </c>
      <c r="J65" s="25">
        <f t="shared" si="8"/>
        <v>4.3115901859014487</v>
      </c>
      <c r="K65" s="25">
        <f t="shared" si="2"/>
        <v>2.8101155211324169E-4</v>
      </c>
      <c r="L65" s="25">
        <f t="shared" si="3"/>
        <v>0</v>
      </c>
      <c r="M65" s="25">
        <f t="shared" si="9"/>
        <v>0.12965696380765424</v>
      </c>
      <c r="N65" s="25">
        <f t="shared" si="4"/>
        <v>8.038731756074563E-2</v>
      </c>
      <c r="O65" s="25">
        <f t="shared" si="5"/>
        <v>8.038731756074563E-2</v>
      </c>
      <c r="P65" s="4">
        <f>'App MESURE'!T61</f>
        <v>0</v>
      </c>
      <c r="Q65" s="85">
        <v>24.216741870967741</v>
      </c>
      <c r="R65" s="79">
        <f t="shared" si="10"/>
        <v>6.4621208246121624E-3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>
        <v>14.14285714</v>
      </c>
      <c r="F66" s="51">
        <v>15.96</v>
      </c>
      <c r="G66" s="16">
        <f t="shared" si="0"/>
        <v>0</v>
      </c>
      <c r="H66" s="16">
        <f t="shared" si="1"/>
        <v>15.96</v>
      </c>
      <c r="I66" s="23">
        <f t="shared" si="7"/>
        <v>15.960281011552114</v>
      </c>
      <c r="J66" s="16">
        <f t="shared" si="8"/>
        <v>15.936424920600885</v>
      </c>
      <c r="K66" s="16">
        <f t="shared" si="2"/>
        <v>2.3856090951229092E-2</v>
      </c>
      <c r="L66" s="16">
        <f t="shared" si="3"/>
        <v>0</v>
      </c>
      <c r="M66" s="16">
        <f t="shared" si="9"/>
        <v>4.9269646246908605E-2</v>
      </c>
      <c r="N66" s="16">
        <f t="shared" si="4"/>
        <v>3.0547180673083336E-2</v>
      </c>
      <c r="O66" s="16">
        <f t="shared" si="5"/>
        <v>3.0547180673083336E-2</v>
      </c>
      <c r="P66" s="1">
        <f>'App MESURE'!T62</f>
        <v>0</v>
      </c>
      <c r="Q66" s="84">
        <v>20.545809999999996</v>
      </c>
      <c r="R66" s="78">
        <f t="shared" si="10"/>
        <v>9.3313024707399603E-4</v>
      </c>
    </row>
    <row r="67" spans="1:18" s="1" customFormat="1" x14ac:dyDescent="0.2">
      <c r="A67" s="17">
        <v>34973</v>
      </c>
      <c r="B67" s="1">
        <f t="shared" ref="B67:B77" si="11">B66+1</f>
        <v>10</v>
      </c>
      <c r="C67" s="47"/>
      <c r="D67" s="47"/>
      <c r="E67" s="47">
        <v>8.7380952379999997</v>
      </c>
      <c r="F67" s="51">
        <v>9.49</v>
      </c>
      <c r="G67" s="16">
        <f t="shared" si="0"/>
        <v>0</v>
      </c>
      <c r="H67" s="16">
        <f t="shared" si="1"/>
        <v>9.49</v>
      </c>
      <c r="I67" s="23">
        <f t="shared" si="7"/>
        <v>9.5138560909512293</v>
      </c>
      <c r="J67" s="16">
        <f t="shared" si="8"/>
        <v>9.5092791677238697</v>
      </c>
      <c r="K67" s="16">
        <f t="shared" si="2"/>
        <v>4.5769232273595861E-3</v>
      </c>
      <c r="L67" s="16">
        <f t="shared" si="3"/>
        <v>0</v>
      </c>
      <c r="M67" s="16">
        <f t="shared" si="9"/>
        <v>1.8722465573825269E-2</v>
      </c>
      <c r="N67" s="16">
        <f t="shared" si="4"/>
        <v>1.1607928655771666E-2</v>
      </c>
      <c r="O67" s="16">
        <f t="shared" si="5"/>
        <v>1.1607928655771666E-2</v>
      </c>
      <c r="P67" s="1">
        <f>'App MESURE'!T63</f>
        <v>0</v>
      </c>
      <c r="Q67" s="84">
        <v>21.255616258064521</v>
      </c>
      <c r="R67" s="78">
        <f t="shared" si="10"/>
        <v>1.3474400767748499E-4</v>
      </c>
    </row>
    <row r="68" spans="1:18" s="1" customFormat="1" x14ac:dyDescent="0.2">
      <c r="A68" s="17">
        <v>35004</v>
      </c>
      <c r="B68" s="1">
        <f t="shared" si="11"/>
        <v>11</v>
      </c>
      <c r="C68" s="47"/>
      <c r="D68" s="47"/>
      <c r="E68" s="47">
        <v>42.530952380000002</v>
      </c>
      <c r="F68" s="51">
        <v>32.380000000000003</v>
      </c>
      <c r="G68" s="16">
        <f t="shared" si="0"/>
        <v>0</v>
      </c>
      <c r="H68" s="16">
        <f t="shared" si="1"/>
        <v>32.380000000000003</v>
      </c>
      <c r="I68" s="23">
        <f t="shared" si="7"/>
        <v>32.384576923227364</v>
      </c>
      <c r="J68" s="16">
        <f t="shared" si="8"/>
        <v>32.097166284500808</v>
      </c>
      <c r="K68" s="16">
        <f t="shared" si="2"/>
        <v>0.28741063872655559</v>
      </c>
      <c r="L68" s="16">
        <f t="shared" si="3"/>
        <v>0</v>
      </c>
      <c r="M68" s="16">
        <f t="shared" si="9"/>
        <v>7.1145369180536031E-3</v>
      </c>
      <c r="N68" s="16">
        <f t="shared" si="4"/>
        <v>4.4110128891932335E-3</v>
      </c>
      <c r="O68" s="16">
        <f t="shared" si="5"/>
        <v>4.4110128891932335E-3</v>
      </c>
      <c r="P68" s="1">
        <f>'App MESURE'!T64</f>
        <v>0</v>
      </c>
      <c r="Q68" s="84">
        <v>17.880866433333335</v>
      </c>
      <c r="R68" s="78">
        <f t="shared" si="10"/>
        <v>1.9457034708628838E-5</v>
      </c>
    </row>
    <row r="69" spans="1:18" s="1" customFormat="1" x14ac:dyDescent="0.2">
      <c r="A69" s="17">
        <v>35034</v>
      </c>
      <c r="B69" s="1">
        <f t="shared" si="11"/>
        <v>12</v>
      </c>
      <c r="C69" s="47"/>
      <c r="D69" s="47"/>
      <c r="E69" s="47">
        <v>82.564285709999993</v>
      </c>
      <c r="F69" s="51">
        <v>101.7</v>
      </c>
      <c r="G69" s="16">
        <f t="shared" si="0"/>
        <v>0</v>
      </c>
      <c r="H69" s="16">
        <f t="shared" si="1"/>
        <v>101.7</v>
      </c>
      <c r="I69" s="23">
        <f t="shared" si="7"/>
        <v>101.98741063872656</v>
      </c>
      <c r="J69" s="16">
        <f t="shared" si="8"/>
        <v>89.015812959952285</v>
      </c>
      <c r="K69" s="16">
        <f t="shared" si="2"/>
        <v>12.971597678774273</v>
      </c>
      <c r="L69" s="16">
        <f t="shared" si="3"/>
        <v>5.0202247658891661</v>
      </c>
      <c r="M69" s="16">
        <f t="shared" si="9"/>
        <v>5.0229282899180268</v>
      </c>
      <c r="N69" s="16">
        <f t="shared" si="4"/>
        <v>3.1142155397491766</v>
      </c>
      <c r="O69" s="16">
        <f t="shared" si="5"/>
        <v>3.1142155397491766</v>
      </c>
      <c r="P69" s="1">
        <f>'App MESURE'!T65</f>
        <v>5.023477073514513E-2</v>
      </c>
      <c r="Q69" s="84">
        <v>13.870721596774196</v>
      </c>
      <c r="R69" s="78">
        <f t="shared" si="10"/>
        <v>9.3879781528878166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>
        <v>230.42857140000001</v>
      </c>
      <c r="F70" s="51">
        <v>207.34</v>
      </c>
      <c r="G70" s="16">
        <f t="shared" ref="G70:G133" si="12">IF((F70-$J$2)&gt;0,$I$2*(F70-$J$2),0)</f>
        <v>0</v>
      </c>
      <c r="H70" s="16">
        <f t="shared" ref="H70:H133" si="13">F70-G70</f>
        <v>207.34</v>
      </c>
      <c r="I70" s="23">
        <f t="shared" si="7"/>
        <v>215.29137291288509</v>
      </c>
      <c r="J70" s="16">
        <f t="shared" si="8"/>
        <v>134.88794273133573</v>
      </c>
      <c r="K70" s="16">
        <f t="shared" si="2"/>
        <v>80.403430181549368</v>
      </c>
      <c r="L70" s="16">
        <f t="shared" si="3"/>
        <v>47.486361314789043</v>
      </c>
      <c r="M70" s="16">
        <f t="shared" si="9"/>
        <v>49.395074064957896</v>
      </c>
      <c r="N70" s="16">
        <f t="shared" si="4"/>
        <v>30.624945920273895</v>
      </c>
      <c r="O70" s="16">
        <f t="shared" si="5"/>
        <v>30.624945920273895</v>
      </c>
      <c r="P70" s="1">
        <f>'App MESURE'!T66</f>
        <v>3.6359318151786097</v>
      </c>
      <c r="Q70" s="84">
        <v>13.108463419354837</v>
      </c>
      <c r="R70" s="78">
        <f t="shared" si="10"/>
        <v>728.40688236503229</v>
      </c>
    </row>
    <row r="71" spans="1:18" s="1" customFormat="1" x14ac:dyDescent="0.2">
      <c r="A71" s="17">
        <v>35096</v>
      </c>
      <c r="B71" s="1">
        <f t="shared" si="11"/>
        <v>2</v>
      </c>
      <c r="C71" s="47"/>
      <c r="D71" s="47"/>
      <c r="E71" s="47">
        <v>43.569047619999999</v>
      </c>
      <c r="F71" s="51">
        <v>46.92</v>
      </c>
      <c r="G71" s="16">
        <f t="shared" si="12"/>
        <v>0</v>
      </c>
      <c r="H71" s="16">
        <f t="shared" si="13"/>
        <v>46.92</v>
      </c>
      <c r="I71" s="23">
        <f t="shared" ref="I71:I134" si="14">H71+K70-L70</f>
        <v>79.837068866760319</v>
      </c>
      <c r="J71" s="16">
        <f t="shared" ref="J71:J134" si="15">I71/SQRT(1+(I71/($K$2*(300+(25*Q71)+0.05*(Q71)^3)))^2)</f>
        <v>70.276386829555136</v>
      </c>
      <c r="K71" s="16">
        <f t="shared" ref="K71:K134" si="16">I71-J71</f>
        <v>9.5606820372051828</v>
      </c>
      <c r="L71" s="16">
        <f t="shared" ref="L71:L134" si="17">IF(K71&gt;$N$2,(K71-$N$2)/$L$2,0)</f>
        <v>2.8721530909025743</v>
      </c>
      <c r="M71" s="16">
        <f t="shared" ref="M71:M134" si="18">L71+M70-N70</f>
        <v>21.642281235586573</v>
      </c>
      <c r="N71" s="16">
        <f t="shared" ref="N71:N134" si="19">$M$2*M71</f>
        <v>13.418214366063674</v>
      </c>
      <c r="O71" s="16">
        <f t="shared" ref="O71:O134" si="20">N71+G71</f>
        <v>13.418214366063674</v>
      </c>
      <c r="P71" s="1">
        <f>'App MESURE'!T67</f>
        <v>0.57884156278905896</v>
      </c>
      <c r="Q71" s="84">
        <v>10.812911537931035</v>
      </c>
      <c r="R71" s="78">
        <f t="shared" ref="R71:R134" si="21">(P71-O71)^2</f>
        <v>164.84949398146787</v>
      </c>
    </row>
    <row r="72" spans="1:18" s="1" customFormat="1" x14ac:dyDescent="0.2">
      <c r="A72" s="17">
        <v>35125</v>
      </c>
      <c r="B72" s="1">
        <f t="shared" si="11"/>
        <v>3</v>
      </c>
      <c r="C72" s="47"/>
      <c r="D72" s="47"/>
      <c r="E72" s="47">
        <v>96.964285709999999</v>
      </c>
      <c r="F72" s="51">
        <v>97.35</v>
      </c>
      <c r="G72" s="16">
        <f t="shared" si="12"/>
        <v>0</v>
      </c>
      <c r="H72" s="16">
        <f t="shared" si="13"/>
        <v>97.35</v>
      </c>
      <c r="I72" s="23">
        <f t="shared" si="14"/>
        <v>104.03852894630261</v>
      </c>
      <c r="J72" s="16">
        <f t="shared" si="15"/>
        <v>90.023063112538097</v>
      </c>
      <c r="K72" s="16">
        <f t="shared" si="16"/>
        <v>14.015465833764509</v>
      </c>
      <c r="L72" s="16">
        <f t="shared" si="17"/>
        <v>5.6776152884889965</v>
      </c>
      <c r="M72" s="16">
        <f t="shared" si="18"/>
        <v>13.901682158011896</v>
      </c>
      <c r="N72" s="16">
        <f t="shared" si="19"/>
        <v>8.6190429379673752</v>
      </c>
      <c r="O72" s="16">
        <f t="shared" si="20"/>
        <v>8.6190429379673752</v>
      </c>
      <c r="P72" s="1">
        <f>'App MESURE'!T68</f>
        <v>3.3592600096903471</v>
      </c>
      <c r="Q72" s="84">
        <v>13.646293467741936</v>
      </c>
      <c r="R72" s="78">
        <f t="shared" si="21"/>
        <v>27.665316452594467</v>
      </c>
    </row>
    <row r="73" spans="1:18" s="1" customFormat="1" x14ac:dyDescent="0.2">
      <c r="A73" s="17">
        <v>35156</v>
      </c>
      <c r="B73" s="1">
        <f t="shared" si="11"/>
        <v>4</v>
      </c>
      <c r="C73" s="47"/>
      <c r="D73" s="47"/>
      <c r="E73" s="47">
        <v>27.271428570000001</v>
      </c>
      <c r="F73" s="51">
        <v>17.05</v>
      </c>
      <c r="G73" s="16">
        <f t="shared" si="12"/>
        <v>0</v>
      </c>
      <c r="H73" s="16">
        <f t="shared" si="13"/>
        <v>17.05</v>
      </c>
      <c r="I73" s="23">
        <f t="shared" si="14"/>
        <v>25.387850545275512</v>
      </c>
      <c r="J73" s="16">
        <f t="shared" si="15"/>
        <v>25.207917601773552</v>
      </c>
      <c r="K73" s="16">
        <f t="shared" si="16"/>
        <v>0.1799329435019601</v>
      </c>
      <c r="L73" s="16">
        <f t="shared" si="17"/>
        <v>0</v>
      </c>
      <c r="M73" s="16">
        <f t="shared" si="18"/>
        <v>5.2826392200445209</v>
      </c>
      <c r="N73" s="16">
        <f t="shared" si="19"/>
        <v>3.2752363164276028</v>
      </c>
      <c r="O73" s="16">
        <f t="shared" si="20"/>
        <v>3.2752363164276028</v>
      </c>
      <c r="P73" s="1">
        <f>'App MESURE'!T69</f>
        <v>0.35582962604061136</v>
      </c>
      <c r="Q73" s="84">
        <v>16.039705399999999</v>
      </c>
      <c r="R73" s="78">
        <f t="shared" si="21"/>
        <v>8.5229354238763282</v>
      </c>
    </row>
    <row r="74" spans="1:18" s="1" customFormat="1" x14ac:dyDescent="0.2">
      <c r="A74" s="17">
        <v>35186</v>
      </c>
      <c r="B74" s="1">
        <f t="shared" si="11"/>
        <v>5</v>
      </c>
      <c r="C74" s="47"/>
      <c r="D74" s="47"/>
      <c r="E74" s="47">
        <v>72.8</v>
      </c>
      <c r="F74" s="51">
        <v>49.99</v>
      </c>
      <c r="G74" s="16">
        <f t="shared" si="12"/>
        <v>0</v>
      </c>
      <c r="H74" s="16">
        <f t="shared" si="13"/>
        <v>49.99</v>
      </c>
      <c r="I74" s="23">
        <f t="shared" si="14"/>
        <v>50.169932943501962</v>
      </c>
      <c r="J74" s="16">
        <f t="shared" si="15"/>
        <v>49.246229361046929</v>
      </c>
      <c r="K74" s="16">
        <f t="shared" si="16"/>
        <v>0.92370358245503326</v>
      </c>
      <c r="L74" s="16">
        <f t="shared" si="17"/>
        <v>0</v>
      </c>
      <c r="M74" s="16">
        <f t="shared" si="18"/>
        <v>2.0074029036169181</v>
      </c>
      <c r="N74" s="16">
        <f t="shared" si="19"/>
        <v>1.2445898002424891</v>
      </c>
      <c r="O74" s="16">
        <f t="shared" si="20"/>
        <v>1.2445898002424891</v>
      </c>
      <c r="P74" s="1">
        <f>'App MESURE'!T70</f>
        <v>0.61765934017530733</v>
      </c>
      <c r="Q74" s="84">
        <v>18.808412548387093</v>
      </c>
      <c r="R74" s="78">
        <f t="shared" si="21"/>
        <v>0.39304180176004822</v>
      </c>
    </row>
    <row r="75" spans="1:18" s="1" customFormat="1" x14ac:dyDescent="0.2">
      <c r="A75" s="17">
        <v>35217</v>
      </c>
      <c r="B75" s="1">
        <f t="shared" si="11"/>
        <v>6</v>
      </c>
      <c r="C75" s="47"/>
      <c r="D75" s="47"/>
      <c r="E75" s="47">
        <v>22.495238100000002</v>
      </c>
      <c r="F75" s="51">
        <v>16.54</v>
      </c>
      <c r="G75" s="16">
        <f t="shared" si="12"/>
        <v>0</v>
      </c>
      <c r="H75" s="16">
        <f t="shared" si="13"/>
        <v>16.54</v>
      </c>
      <c r="I75" s="23">
        <f t="shared" si="14"/>
        <v>17.463703582455032</v>
      </c>
      <c r="J75" s="16">
        <f t="shared" si="15"/>
        <v>17.442502523410596</v>
      </c>
      <c r="K75" s="16">
        <f t="shared" si="16"/>
        <v>2.1201059044436477E-2</v>
      </c>
      <c r="L75" s="16">
        <f t="shared" si="17"/>
        <v>0</v>
      </c>
      <c r="M75" s="16">
        <f t="shared" si="18"/>
        <v>0.76281310337442898</v>
      </c>
      <c r="N75" s="16">
        <f t="shared" si="19"/>
        <v>0.47294412409214598</v>
      </c>
      <c r="O75" s="16">
        <f t="shared" si="20"/>
        <v>0.47294412409214598</v>
      </c>
      <c r="P75" s="1">
        <f>'App MESURE'!T71</f>
        <v>0</v>
      </c>
      <c r="Q75" s="84">
        <v>23.297458799999994</v>
      </c>
      <c r="R75" s="78">
        <f t="shared" si="21"/>
        <v>0.22367614451328718</v>
      </c>
    </row>
    <row r="76" spans="1:18" s="1" customFormat="1" x14ac:dyDescent="0.2">
      <c r="A76" s="17">
        <v>35247</v>
      </c>
      <c r="B76" s="1">
        <f t="shared" si="11"/>
        <v>7</v>
      </c>
      <c r="C76" s="47"/>
      <c r="D76" s="47"/>
      <c r="E76" s="47">
        <v>3.0071428569999998</v>
      </c>
      <c r="F76" s="51">
        <v>2.11</v>
      </c>
      <c r="G76" s="16">
        <f t="shared" si="12"/>
        <v>0</v>
      </c>
      <c r="H76" s="16">
        <f t="shared" si="13"/>
        <v>2.11</v>
      </c>
      <c r="I76" s="23">
        <f t="shared" si="14"/>
        <v>2.1312010590444364</v>
      </c>
      <c r="J76" s="16">
        <f t="shared" si="15"/>
        <v>2.13116874210675</v>
      </c>
      <c r="K76" s="16">
        <f t="shared" si="16"/>
        <v>3.2316937686349689E-5</v>
      </c>
      <c r="L76" s="16">
        <f t="shared" si="17"/>
        <v>0</v>
      </c>
      <c r="M76" s="16">
        <f t="shared" si="18"/>
        <v>0.289868979282283</v>
      </c>
      <c r="N76" s="16">
        <f t="shared" si="19"/>
        <v>0.17971876715501545</v>
      </c>
      <c r="O76" s="16">
        <f t="shared" si="20"/>
        <v>0.17971876715501545</v>
      </c>
      <c r="P76" s="1">
        <f>'App MESURE'!T72</f>
        <v>0</v>
      </c>
      <c r="Q76" s="84">
        <v>24.566175806451614</v>
      </c>
      <c r="R76" s="78">
        <f t="shared" si="21"/>
        <v>3.2298835267718658E-2</v>
      </c>
    </row>
    <row r="77" spans="1:18" s="4" customFormat="1" ht="13.5" thickBot="1" x14ac:dyDescent="0.25">
      <c r="A77" s="17">
        <v>35278</v>
      </c>
      <c r="B77" s="4">
        <f t="shared" si="11"/>
        <v>8</v>
      </c>
      <c r="C77" s="48"/>
      <c r="D77" s="48"/>
      <c r="E77" s="48">
        <v>0.38095238100000001</v>
      </c>
      <c r="F77" s="58">
        <v>0.22</v>
      </c>
      <c r="G77" s="25">
        <f t="shared" si="12"/>
        <v>0</v>
      </c>
      <c r="H77" s="25">
        <f t="shared" si="13"/>
        <v>0.22</v>
      </c>
      <c r="I77" s="24">
        <f t="shared" si="14"/>
        <v>0.22003231693768635</v>
      </c>
      <c r="J77" s="25">
        <f t="shared" si="15"/>
        <v>0.22003226458421563</v>
      </c>
      <c r="K77" s="25">
        <f t="shared" si="16"/>
        <v>5.2353470725297058E-8</v>
      </c>
      <c r="L77" s="25">
        <f t="shared" si="17"/>
        <v>0</v>
      </c>
      <c r="M77" s="25">
        <f t="shared" si="18"/>
        <v>0.11015021212726755</v>
      </c>
      <c r="N77" s="25">
        <f t="shared" si="19"/>
        <v>6.8293131518905884E-2</v>
      </c>
      <c r="O77" s="25">
        <f t="shared" si="20"/>
        <v>6.8293131518905884E-2</v>
      </c>
      <c r="P77" s="4">
        <f>'App MESURE'!T73</f>
        <v>0</v>
      </c>
      <c r="Q77" s="85">
        <v>21.814762354838713</v>
      </c>
      <c r="R77" s="79">
        <f t="shared" si="21"/>
        <v>4.6639518126585762E-3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>
        <v>27.557142859999999</v>
      </c>
      <c r="F78" s="51">
        <v>18.239999999999998</v>
      </c>
      <c r="G78" s="16">
        <f t="shared" si="12"/>
        <v>0</v>
      </c>
      <c r="H78" s="16">
        <f t="shared" si="13"/>
        <v>18.239999999999998</v>
      </c>
      <c r="I78" s="23">
        <f t="shared" si="14"/>
        <v>18.240000052353469</v>
      </c>
      <c r="J78" s="16">
        <f t="shared" si="15"/>
        <v>18.206244135431771</v>
      </c>
      <c r="K78" s="16">
        <f t="shared" si="16"/>
        <v>3.375591692169877E-2</v>
      </c>
      <c r="L78" s="16">
        <f t="shared" si="17"/>
        <v>0</v>
      </c>
      <c r="M78" s="16">
        <f t="shared" si="18"/>
        <v>4.1857080608361671E-2</v>
      </c>
      <c r="N78" s="16">
        <f t="shared" si="19"/>
        <v>2.5951389977184235E-2</v>
      </c>
      <c r="O78" s="16">
        <f t="shared" si="20"/>
        <v>2.5951389977184235E-2</v>
      </c>
      <c r="P78" s="1">
        <f>'App MESURE'!T74</f>
        <v>0</v>
      </c>
      <c r="Q78" s="84">
        <v>20.919365533333337</v>
      </c>
      <c r="R78" s="78">
        <f t="shared" si="21"/>
        <v>6.7347464174789839E-4</v>
      </c>
    </row>
    <row r="79" spans="1:18" s="1" customFormat="1" x14ac:dyDescent="0.2">
      <c r="A79" s="17">
        <v>35339</v>
      </c>
      <c r="B79" s="1">
        <f t="shared" ref="B79:B89" si="22">B78+1</f>
        <v>10</v>
      </c>
      <c r="C79" s="47"/>
      <c r="D79" s="47"/>
      <c r="E79" s="47">
        <v>19.1547619</v>
      </c>
      <c r="F79" s="51">
        <v>20.25</v>
      </c>
      <c r="G79" s="16">
        <f t="shared" si="12"/>
        <v>0</v>
      </c>
      <c r="H79" s="16">
        <f t="shared" si="13"/>
        <v>20.25</v>
      </c>
      <c r="I79" s="23">
        <f t="shared" si="14"/>
        <v>20.283755916921699</v>
      </c>
      <c r="J79" s="16">
        <f t="shared" si="15"/>
        <v>20.222770289703533</v>
      </c>
      <c r="K79" s="16">
        <f t="shared" si="16"/>
        <v>6.0985627218165916E-2</v>
      </c>
      <c r="L79" s="16">
        <f t="shared" si="17"/>
        <v>0</v>
      </c>
      <c r="M79" s="16">
        <f t="shared" si="18"/>
        <v>1.5905690631177437E-2</v>
      </c>
      <c r="N79" s="16">
        <f t="shared" si="19"/>
        <v>9.8615281913300105E-3</v>
      </c>
      <c r="O79" s="16">
        <f t="shared" si="20"/>
        <v>9.8615281913300105E-3</v>
      </c>
      <c r="P79" s="1">
        <f>'App MESURE'!T75</f>
        <v>0</v>
      </c>
      <c r="Q79" s="84">
        <v>18.980516935483873</v>
      </c>
      <c r="R79" s="78">
        <f t="shared" si="21"/>
        <v>9.7249738268396547E-5</v>
      </c>
    </row>
    <row r="80" spans="1:18" s="1" customFormat="1" x14ac:dyDescent="0.2">
      <c r="A80" s="17">
        <v>35370</v>
      </c>
      <c r="B80" s="1">
        <f t="shared" si="22"/>
        <v>11</v>
      </c>
      <c r="C80" s="47"/>
      <c r="D80" s="47"/>
      <c r="E80" s="47">
        <v>40.97142857</v>
      </c>
      <c r="F80" s="51">
        <v>38.950000000000003</v>
      </c>
      <c r="G80" s="16">
        <f t="shared" si="12"/>
        <v>0</v>
      </c>
      <c r="H80" s="16">
        <f t="shared" si="13"/>
        <v>38.950000000000003</v>
      </c>
      <c r="I80" s="23">
        <f t="shared" si="14"/>
        <v>39.010985627218169</v>
      </c>
      <c r="J80" s="16">
        <f t="shared" si="15"/>
        <v>38.309036016208239</v>
      </c>
      <c r="K80" s="16">
        <f t="shared" si="16"/>
        <v>0.7019496110099297</v>
      </c>
      <c r="L80" s="16">
        <f t="shared" si="17"/>
        <v>0</v>
      </c>
      <c r="M80" s="16">
        <f t="shared" si="18"/>
        <v>6.0441624398474263E-3</v>
      </c>
      <c r="N80" s="16">
        <f t="shared" si="19"/>
        <v>3.7473807127054045E-3</v>
      </c>
      <c r="O80" s="16">
        <f t="shared" si="20"/>
        <v>3.7473807127054045E-3</v>
      </c>
      <c r="P80" s="1">
        <f>'App MESURE'!T76</f>
        <v>0</v>
      </c>
      <c r="Q80" s="84">
        <v>15.402427150000003</v>
      </c>
      <c r="R80" s="78">
        <f t="shared" si="21"/>
        <v>1.4042862205956466E-5</v>
      </c>
    </row>
    <row r="81" spans="1:18" s="1" customFormat="1" x14ac:dyDescent="0.2">
      <c r="A81" s="17">
        <v>35400</v>
      </c>
      <c r="B81" s="1">
        <f t="shared" si="22"/>
        <v>12</v>
      </c>
      <c r="C81" s="47"/>
      <c r="D81" s="47"/>
      <c r="E81" s="47">
        <v>217.70714290000001</v>
      </c>
      <c r="F81" s="51">
        <v>185.49</v>
      </c>
      <c r="G81" s="16">
        <f t="shared" si="12"/>
        <v>0</v>
      </c>
      <c r="H81" s="16">
        <f t="shared" si="13"/>
        <v>185.49</v>
      </c>
      <c r="I81" s="23">
        <f t="shared" si="14"/>
        <v>186.19194961100993</v>
      </c>
      <c r="J81" s="16">
        <f t="shared" si="15"/>
        <v>125.3882285447598</v>
      </c>
      <c r="K81" s="16">
        <f t="shared" si="16"/>
        <v>60.803721066250134</v>
      </c>
      <c r="L81" s="16">
        <f t="shared" si="17"/>
        <v>35.143171270609812</v>
      </c>
      <c r="M81" s="16">
        <f t="shared" si="18"/>
        <v>35.145468052336959</v>
      </c>
      <c r="N81" s="16">
        <f t="shared" si="19"/>
        <v>21.790190192448915</v>
      </c>
      <c r="O81" s="16">
        <f t="shared" si="20"/>
        <v>21.790190192448915</v>
      </c>
      <c r="P81" s="1">
        <f>'App MESURE'!T77</f>
        <v>5.5532255649033173</v>
      </c>
      <c r="Q81" s="84">
        <v>12.814325154838707</v>
      </c>
      <c r="R81" s="78">
        <f t="shared" si="21"/>
        <v>263.63902031616692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>
        <v>107.3404762</v>
      </c>
      <c r="F82" s="51">
        <v>82.12</v>
      </c>
      <c r="G82" s="16">
        <f t="shared" si="12"/>
        <v>0</v>
      </c>
      <c r="H82" s="16">
        <f t="shared" si="13"/>
        <v>82.12</v>
      </c>
      <c r="I82" s="23">
        <f t="shared" si="14"/>
        <v>107.78054979564034</v>
      </c>
      <c r="J82" s="16">
        <f t="shared" si="15"/>
        <v>91.037645837107632</v>
      </c>
      <c r="K82" s="16">
        <f t="shared" si="16"/>
        <v>16.742903958532708</v>
      </c>
      <c r="L82" s="16">
        <f t="shared" si="17"/>
        <v>7.3952574692841733</v>
      </c>
      <c r="M82" s="16">
        <f t="shared" si="18"/>
        <v>20.750535329172219</v>
      </c>
      <c r="N82" s="16">
        <f t="shared" si="19"/>
        <v>12.865331904086776</v>
      </c>
      <c r="O82" s="16">
        <f t="shared" si="20"/>
        <v>12.865331904086776</v>
      </c>
      <c r="P82" s="1">
        <f>'App MESURE'!T78</f>
        <v>22.258570233008861</v>
      </c>
      <c r="Q82" s="84">
        <v>12.853039145161295</v>
      </c>
      <c r="R82" s="78">
        <f t="shared" si="21"/>
        <v>88.232926303930952</v>
      </c>
    </row>
    <row r="83" spans="1:18" s="1" customFormat="1" x14ac:dyDescent="0.2">
      <c r="A83" s="17">
        <v>35462</v>
      </c>
      <c r="B83" s="1">
        <f t="shared" si="22"/>
        <v>2</v>
      </c>
      <c r="C83" s="47"/>
      <c r="D83" s="47"/>
      <c r="E83" s="47">
        <v>2.7738095239999998</v>
      </c>
      <c r="F83" s="51">
        <v>5.03</v>
      </c>
      <c r="G83" s="16">
        <f t="shared" si="12"/>
        <v>0</v>
      </c>
      <c r="H83" s="16">
        <f t="shared" si="13"/>
        <v>5.03</v>
      </c>
      <c r="I83" s="23">
        <f t="shared" si="14"/>
        <v>14.377646489248535</v>
      </c>
      <c r="J83" s="16">
        <f t="shared" si="15"/>
        <v>14.338244520307121</v>
      </c>
      <c r="K83" s="16">
        <f t="shared" si="16"/>
        <v>3.9401968941414012E-2</v>
      </c>
      <c r="L83" s="16">
        <f t="shared" si="17"/>
        <v>0</v>
      </c>
      <c r="M83" s="16">
        <f t="shared" si="18"/>
        <v>7.885203425085443</v>
      </c>
      <c r="N83" s="16">
        <f t="shared" si="19"/>
        <v>4.8888261235529749</v>
      </c>
      <c r="O83" s="16">
        <f t="shared" si="20"/>
        <v>4.8888261235529749</v>
      </c>
      <c r="P83" s="1">
        <f>'App MESURE'!T79</f>
        <v>6.841823547548783</v>
      </c>
      <c r="Q83" s="84">
        <v>14.747141124999999</v>
      </c>
      <c r="R83" s="78">
        <f t="shared" si="21"/>
        <v>3.8141989381342625</v>
      </c>
    </row>
    <row r="84" spans="1:18" s="1" customFormat="1" x14ac:dyDescent="0.2">
      <c r="A84" s="17">
        <v>35490</v>
      </c>
      <c r="B84" s="1">
        <f t="shared" si="22"/>
        <v>3</v>
      </c>
      <c r="C84" s="47"/>
      <c r="D84" s="47"/>
      <c r="E84" s="47">
        <v>19</v>
      </c>
      <c r="F84" s="51">
        <v>17.03</v>
      </c>
      <c r="G84" s="16">
        <f t="shared" si="12"/>
        <v>0</v>
      </c>
      <c r="H84" s="16">
        <f t="shared" si="13"/>
        <v>17.03</v>
      </c>
      <c r="I84" s="23">
        <f t="shared" si="14"/>
        <v>17.069401968941413</v>
      </c>
      <c r="J84" s="16">
        <f t="shared" si="15"/>
        <v>17.023057140638002</v>
      </c>
      <c r="K84" s="16">
        <f t="shared" si="16"/>
        <v>4.6344828303411134E-2</v>
      </c>
      <c r="L84" s="16">
        <f t="shared" si="17"/>
        <v>0</v>
      </c>
      <c r="M84" s="16">
        <f t="shared" si="18"/>
        <v>2.9963773015324682</v>
      </c>
      <c r="N84" s="16">
        <f t="shared" si="19"/>
        <v>1.8577539269501302</v>
      </c>
      <c r="O84" s="16">
        <f t="shared" si="20"/>
        <v>1.8577539269501302</v>
      </c>
      <c r="P84" s="1">
        <f>'App MESURE'!T80</f>
        <v>0.52594282693917105</v>
      </c>
      <c r="Q84" s="84">
        <v>17.263871677419353</v>
      </c>
      <c r="R84" s="78">
        <f t="shared" si="21"/>
        <v>1.773720806112401</v>
      </c>
    </row>
    <row r="85" spans="1:18" s="1" customFormat="1" x14ac:dyDescent="0.2">
      <c r="A85" s="17">
        <v>35521</v>
      </c>
      <c r="B85" s="1">
        <f t="shared" si="22"/>
        <v>4</v>
      </c>
      <c r="C85" s="47"/>
      <c r="D85" s="47"/>
      <c r="E85" s="47">
        <v>83.992857139999998</v>
      </c>
      <c r="F85" s="51">
        <v>104.31</v>
      </c>
      <c r="G85" s="16">
        <f t="shared" si="12"/>
        <v>0</v>
      </c>
      <c r="H85" s="16">
        <f t="shared" si="13"/>
        <v>104.31</v>
      </c>
      <c r="I85" s="23">
        <f t="shared" si="14"/>
        <v>104.35634482830341</v>
      </c>
      <c r="J85" s="16">
        <f t="shared" si="15"/>
        <v>95.126213660258529</v>
      </c>
      <c r="K85" s="16">
        <f t="shared" si="16"/>
        <v>9.2301311680448777</v>
      </c>
      <c r="L85" s="16">
        <f t="shared" si="17"/>
        <v>2.663984073020087</v>
      </c>
      <c r="M85" s="16">
        <f t="shared" si="18"/>
        <v>3.802607447602425</v>
      </c>
      <c r="N85" s="16">
        <f t="shared" si="19"/>
        <v>2.3576166175135036</v>
      </c>
      <c r="O85" s="16">
        <f t="shared" si="20"/>
        <v>2.3576166175135036</v>
      </c>
      <c r="P85" s="1">
        <f>'App MESURE'!T81</f>
        <v>2.4257305201955686</v>
      </c>
      <c r="Q85" s="84">
        <v>17.274866733333337</v>
      </c>
      <c r="R85" s="78">
        <f t="shared" si="21"/>
        <v>4.6395037385818169E-3</v>
      </c>
    </row>
    <row r="86" spans="1:18" s="1" customFormat="1" x14ac:dyDescent="0.2">
      <c r="A86" s="17">
        <v>35551</v>
      </c>
      <c r="B86" s="1">
        <f t="shared" si="22"/>
        <v>5</v>
      </c>
      <c r="C86" s="47"/>
      <c r="D86" s="47"/>
      <c r="E86" s="47">
        <v>13.8452381</v>
      </c>
      <c r="F86" s="51">
        <v>10.53</v>
      </c>
      <c r="G86" s="16">
        <f t="shared" si="12"/>
        <v>0</v>
      </c>
      <c r="H86" s="16">
        <f t="shared" si="13"/>
        <v>10.53</v>
      </c>
      <c r="I86" s="23">
        <f t="shared" si="14"/>
        <v>17.09614709502479</v>
      </c>
      <c r="J86" s="16">
        <f t="shared" si="15"/>
        <v>17.054863217021197</v>
      </c>
      <c r="K86" s="16">
        <f t="shared" si="16"/>
        <v>4.1283878003593344E-2</v>
      </c>
      <c r="L86" s="16">
        <f t="shared" si="17"/>
        <v>0</v>
      </c>
      <c r="M86" s="16">
        <f t="shared" si="18"/>
        <v>1.4449908300889214</v>
      </c>
      <c r="N86" s="16">
        <f t="shared" si="19"/>
        <v>0.89589431465513125</v>
      </c>
      <c r="O86" s="16">
        <f t="shared" si="20"/>
        <v>0.89589431465513125</v>
      </c>
      <c r="P86" s="1">
        <f>'App MESURE'!T82</f>
        <v>0.56894683522001477</v>
      </c>
      <c r="Q86" s="84">
        <v>18.119379822580647</v>
      </c>
      <c r="R86" s="78">
        <f t="shared" si="21"/>
        <v>0.10689465430897592</v>
      </c>
    </row>
    <row r="87" spans="1:18" s="1" customFormat="1" x14ac:dyDescent="0.2">
      <c r="A87" s="17">
        <v>35582</v>
      </c>
      <c r="B87" s="1">
        <f t="shared" si="22"/>
        <v>6</v>
      </c>
      <c r="C87" s="47"/>
      <c r="D87" s="47"/>
      <c r="E87" s="47">
        <v>22.945238100000001</v>
      </c>
      <c r="F87" s="51">
        <v>11.19</v>
      </c>
      <c r="G87" s="16">
        <f t="shared" si="12"/>
        <v>0</v>
      </c>
      <c r="H87" s="16">
        <f t="shared" si="13"/>
        <v>11.19</v>
      </c>
      <c r="I87" s="23">
        <f t="shared" si="14"/>
        <v>11.231283878003593</v>
      </c>
      <c r="J87" s="16">
        <f t="shared" si="15"/>
        <v>11.222532533637143</v>
      </c>
      <c r="K87" s="16">
        <f t="shared" si="16"/>
        <v>8.7513443664501978E-3</v>
      </c>
      <c r="L87" s="16">
        <f t="shared" si="17"/>
        <v>0</v>
      </c>
      <c r="M87" s="16">
        <f t="shared" si="18"/>
        <v>0.54909651543379012</v>
      </c>
      <c r="N87" s="16">
        <f t="shared" si="19"/>
        <v>0.34043983956894985</v>
      </c>
      <c r="O87" s="16">
        <f t="shared" si="20"/>
        <v>0.34043983956894985</v>
      </c>
      <c r="P87" s="1">
        <f>'App MESURE'!T83</f>
        <v>2.2833986697793244E-2</v>
      </c>
      <c r="Q87" s="84">
        <v>20.190728799999999</v>
      </c>
      <c r="R87" s="78">
        <f t="shared" si="21"/>
        <v>0.10087347777801478</v>
      </c>
    </row>
    <row r="88" spans="1:18" s="1" customFormat="1" x14ac:dyDescent="0.2">
      <c r="A88" s="17">
        <v>35612</v>
      </c>
      <c r="B88" s="1">
        <f t="shared" si="22"/>
        <v>7</v>
      </c>
      <c r="C88" s="47"/>
      <c r="D88" s="47"/>
      <c r="E88" s="47">
        <v>2.2261904760000002</v>
      </c>
      <c r="F88" s="51">
        <v>2.2799999999999998</v>
      </c>
      <c r="G88" s="16">
        <f t="shared" si="12"/>
        <v>0</v>
      </c>
      <c r="H88" s="16">
        <f t="shared" si="13"/>
        <v>2.2799999999999998</v>
      </c>
      <c r="I88" s="23">
        <f t="shared" si="14"/>
        <v>2.28875134436645</v>
      </c>
      <c r="J88" s="16">
        <f t="shared" si="15"/>
        <v>2.2886952209098035</v>
      </c>
      <c r="K88" s="16">
        <f t="shared" si="16"/>
        <v>5.6123456646517411E-5</v>
      </c>
      <c r="L88" s="16">
        <f t="shared" si="17"/>
        <v>0</v>
      </c>
      <c r="M88" s="16">
        <f t="shared" si="18"/>
        <v>0.20865667586484027</v>
      </c>
      <c r="N88" s="16">
        <f t="shared" si="19"/>
        <v>0.12936713903620098</v>
      </c>
      <c r="O88" s="16">
        <f t="shared" si="20"/>
        <v>0.12936713903620098</v>
      </c>
      <c r="P88" s="1">
        <f>'App MESURE'!T84</f>
        <v>0</v>
      </c>
      <c r="Q88" s="84">
        <v>22.159178709677416</v>
      </c>
      <c r="R88" s="78">
        <f t="shared" si="21"/>
        <v>1.6735856662411754E-2</v>
      </c>
    </row>
    <row r="89" spans="1:18" s="4" customFormat="1" ht="13.5" thickBot="1" x14ac:dyDescent="0.25">
      <c r="A89" s="17">
        <v>35643</v>
      </c>
      <c r="B89" s="4">
        <f t="shared" si="22"/>
        <v>8</v>
      </c>
      <c r="C89" s="48"/>
      <c r="D89" s="48"/>
      <c r="E89" s="48">
        <v>8.4</v>
      </c>
      <c r="F89" s="58">
        <v>9.7899999999999991</v>
      </c>
      <c r="G89" s="25">
        <f t="shared" si="12"/>
        <v>0</v>
      </c>
      <c r="H89" s="25">
        <f t="shared" si="13"/>
        <v>9.7899999999999991</v>
      </c>
      <c r="I89" s="24">
        <f t="shared" si="14"/>
        <v>9.7900561234566457</v>
      </c>
      <c r="J89" s="25">
        <f t="shared" si="15"/>
        <v>9.7862005039976339</v>
      </c>
      <c r="K89" s="25">
        <f t="shared" si="16"/>
        <v>3.8556194590118054E-3</v>
      </c>
      <c r="L89" s="25">
        <f t="shared" si="17"/>
        <v>0</v>
      </c>
      <c r="M89" s="25">
        <f t="shared" si="18"/>
        <v>7.928953682863929E-2</v>
      </c>
      <c r="N89" s="25">
        <f t="shared" si="19"/>
        <v>4.9159512833756358E-2</v>
      </c>
      <c r="O89" s="25">
        <f t="shared" si="20"/>
        <v>4.9159512833756358E-2</v>
      </c>
      <c r="P89" s="4">
        <f>'App MESURE'!T85</f>
        <v>0</v>
      </c>
      <c r="Q89" s="85">
        <v>23.080346806451615</v>
      </c>
      <c r="R89" s="79">
        <f t="shared" si="21"/>
        <v>2.4166577020522562E-3</v>
      </c>
    </row>
    <row r="90" spans="1:18" s="1" customFormat="1" x14ac:dyDescent="0.2">
      <c r="A90" s="17">
        <v>35674</v>
      </c>
      <c r="B90" s="1">
        <f t="shared" ref="B90:B153" si="23">B78</f>
        <v>9</v>
      </c>
      <c r="C90" s="47"/>
      <c r="D90" s="47"/>
      <c r="E90" s="47">
        <v>38.79047619</v>
      </c>
      <c r="F90" s="51">
        <v>36.83</v>
      </c>
      <c r="G90" s="16">
        <f t="shared" si="12"/>
        <v>0</v>
      </c>
      <c r="H90" s="16">
        <f t="shared" si="13"/>
        <v>36.83</v>
      </c>
      <c r="I90" s="23">
        <f t="shared" si="14"/>
        <v>36.833855619459008</v>
      </c>
      <c r="J90" s="16">
        <f t="shared" si="15"/>
        <v>36.620844984598513</v>
      </c>
      <c r="K90" s="16">
        <f t="shared" si="16"/>
        <v>0.21301063486049543</v>
      </c>
      <c r="L90" s="16">
        <f t="shared" si="17"/>
        <v>0</v>
      </c>
      <c r="M90" s="16">
        <f t="shared" si="18"/>
        <v>3.0130023994882932E-2</v>
      </c>
      <c r="N90" s="16">
        <f t="shared" si="19"/>
        <v>1.8680614876827418E-2</v>
      </c>
      <c r="O90" s="16">
        <f t="shared" si="20"/>
        <v>1.8680614876827418E-2</v>
      </c>
      <c r="P90" s="1">
        <f>'App MESURE'!T86</f>
        <v>0</v>
      </c>
      <c r="Q90" s="84">
        <v>22.762224233333331</v>
      </c>
      <c r="R90" s="78">
        <f t="shared" si="21"/>
        <v>3.4896537217634586E-4</v>
      </c>
    </row>
    <row r="91" spans="1:18" s="1" customFormat="1" x14ac:dyDescent="0.2">
      <c r="A91" s="17">
        <v>35704</v>
      </c>
      <c r="B91" s="1">
        <f t="shared" si="23"/>
        <v>10</v>
      </c>
      <c r="C91" s="47"/>
      <c r="D91" s="47"/>
      <c r="E91" s="47">
        <v>42.678571429999998</v>
      </c>
      <c r="F91" s="51">
        <v>40.86</v>
      </c>
      <c r="G91" s="16">
        <f t="shared" si="12"/>
        <v>0</v>
      </c>
      <c r="H91" s="16">
        <f t="shared" si="13"/>
        <v>40.86</v>
      </c>
      <c r="I91" s="23">
        <f t="shared" si="14"/>
        <v>41.073010634860495</v>
      </c>
      <c r="J91" s="16">
        <f t="shared" si="15"/>
        <v>40.667023601097789</v>
      </c>
      <c r="K91" s="16">
        <f t="shared" si="16"/>
        <v>0.40598703376270606</v>
      </c>
      <c r="L91" s="16">
        <f t="shared" si="17"/>
        <v>0</v>
      </c>
      <c r="M91" s="16">
        <f t="shared" si="18"/>
        <v>1.1449409118055514E-2</v>
      </c>
      <c r="N91" s="16">
        <f t="shared" si="19"/>
        <v>7.0986336531944187E-3</v>
      </c>
      <c r="O91" s="16">
        <f t="shared" si="20"/>
        <v>7.0986336531944187E-3</v>
      </c>
      <c r="P91" s="1">
        <f>'App MESURE'!T87</f>
        <v>0.49169184689248091</v>
      </c>
      <c r="Q91" s="84">
        <v>20.466681645161291</v>
      </c>
      <c r="R91" s="78">
        <f t="shared" si="21"/>
        <v>0.23483058231757659</v>
      </c>
    </row>
    <row r="92" spans="1:18" s="1" customFormat="1" x14ac:dyDescent="0.2">
      <c r="A92" s="17">
        <v>35735</v>
      </c>
      <c r="B92" s="1">
        <f t="shared" si="23"/>
        <v>11</v>
      </c>
      <c r="C92" s="47"/>
      <c r="D92" s="47"/>
      <c r="E92" s="47">
        <v>81.383333329999999</v>
      </c>
      <c r="F92" s="51">
        <v>66.02</v>
      </c>
      <c r="G92" s="16">
        <f t="shared" si="12"/>
        <v>0</v>
      </c>
      <c r="H92" s="16">
        <f t="shared" si="13"/>
        <v>66.02</v>
      </c>
      <c r="I92" s="23">
        <f t="shared" si="14"/>
        <v>66.425987033762709</v>
      </c>
      <c r="J92" s="16">
        <f t="shared" si="15"/>
        <v>63.361336656014309</v>
      </c>
      <c r="K92" s="16">
        <f t="shared" si="16"/>
        <v>3.0646503777484</v>
      </c>
      <c r="L92" s="16">
        <f t="shared" si="17"/>
        <v>0</v>
      </c>
      <c r="M92" s="16">
        <f t="shared" si="18"/>
        <v>4.3507754648610952E-3</v>
      </c>
      <c r="N92" s="16">
        <f t="shared" si="19"/>
        <v>2.6974807882138791E-3</v>
      </c>
      <c r="O92" s="16">
        <f t="shared" si="20"/>
        <v>2.6974807882138791E-3</v>
      </c>
      <c r="P92" s="1">
        <f>'App MESURE'!T88</f>
        <v>0.69643659428269389</v>
      </c>
      <c r="Q92" s="84">
        <v>15.967586316666667</v>
      </c>
      <c r="R92" s="78">
        <f t="shared" si="21"/>
        <v>0.48127395759210706</v>
      </c>
    </row>
    <row r="93" spans="1:18" s="1" customFormat="1" x14ac:dyDescent="0.2">
      <c r="A93" s="17">
        <v>35765</v>
      </c>
      <c r="B93" s="1">
        <f t="shared" si="23"/>
        <v>12</v>
      </c>
      <c r="C93" s="47"/>
      <c r="D93" s="47"/>
      <c r="E93" s="47">
        <v>89.121428570000006</v>
      </c>
      <c r="F93" s="51">
        <v>87.26</v>
      </c>
      <c r="G93" s="16">
        <f t="shared" si="12"/>
        <v>0</v>
      </c>
      <c r="H93" s="16">
        <f t="shared" si="13"/>
        <v>87.26</v>
      </c>
      <c r="I93" s="23">
        <f t="shared" si="14"/>
        <v>90.324650377748412</v>
      </c>
      <c r="J93" s="16">
        <f t="shared" si="15"/>
        <v>79.752059048510461</v>
      </c>
      <c r="K93" s="16">
        <f t="shared" si="16"/>
        <v>10.572591329237952</v>
      </c>
      <c r="L93" s="16">
        <f t="shared" si="17"/>
        <v>3.5094170740339194</v>
      </c>
      <c r="M93" s="16">
        <f t="shared" si="18"/>
        <v>3.5110703687105667</v>
      </c>
      <c r="N93" s="16">
        <f t="shared" si="19"/>
        <v>2.1768636286005512</v>
      </c>
      <c r="O93" s="16">
        <f t="shared" si="20"/>
        <v>2.1768636286005512</v>
      </c>
      <c r="P93" s="1">
        <f>'App MESURE'!T89</f>
        <v>1.0271488349557329</v>
      </c>
      <c r="Q93" s="84">
        <v>12.836787983870966</v>
      </c>
      <c r="R93" s="78">
        <f t="shared" si="21"/>
        <v>1.3218441067257469</v>
      </c>
    </row>
    <row r="94" spans="1:18" s="1" customFormat="1" x14ac:dyDescent="0.2">
      <c r="A94" s="17">
        <v>35796</v>
      </c>
      <c r="B94" s="1">
        <f t="shared" si="23"/>
        <v>1</v>
      </c>
      <c r="C94" s="47"/>
      <c r="D94" s="47"/>
      <c r="E94" s="47">
        <v>35.114285709999997</v>
      </c>
      <c r="F94" s="51">
        <v>37.979999999999997</v>
      </c>
      <c r="G94" s="16">
        <f t="shared" si="12"/>
        <v>0</v>
      </c>
      <c r="H94" s="16">
        <f t="shared" si="13"/>
        <v>37.979999999999997</v>
      </c>
      <c r="I94" s="23">
        <f t="shared" si="14"/>
        <v>45.043174255204029</v>
      </c>
      <c r="J94" s="16">
        <f t="shared" si="15"/>
        <v>43.320000116193427</v>
      </c>
      <c r="K94" s="16">
        <f t="shared" si="16"/>
        <v>1.7231741390106023</v>
      </c>
      <c r="L94" s="16">
        <f t="shared" si="17"/>
        <v>0</v>
      </c>
      <c r="M94" s="16">
        <f t="shared" si="18"/>
        <v>1.3342067401100155</v>
      </c>
      <c r="N94" s="16">
        <f t="shared" si="19"/>
        <v>0.82720817886820963</v>
      </c>
      <c r="O94" s="16">
        <f t="shared" si="20"/>
        <v>0.82720817886820963</v>
      </c>
      <c r="P94" s="1">
        <f>'App MESURE'!T90</f>
        <v>1.1123957186274944</v>
      </c>
      <c r="Q94" s="84">
        <v>11.784430667741937</v>
      </c>
      <c r="R94" s="78">
        <f t="shared" si="21"/>
        <v>8.1331932833953638E-2</v>
      </c>
    </row>
    <row r="95" spans="1:18" s="1" customFormat="1" x14ac:dyDescent="0.2">
      <c r="A95" s="17">
        <v>35827</v>
      </c>
      <c r="B95" s="1">
        <f t="shared" si="23"/>
        <v>2</v>
      </c>
      <c r="C95" s="47"/>
      <c r="D95" s="47"/>
      <c r="E95" s="47">
        <v>72.585714289999999</v>
      </c>
      <c r="F95" s="51">
        <v>66.900000000000006</v>
      </c>
      <c r="G95" s="16">
        <f t="shared" si="12"/>
        <v>0</v>
      </c>
      <c r="H95" s="16">
        <f t="shared" si="13"/>
        <v>66.900000000000006</v>
      </c>
      <c r="I95" s="23">
        <f t="shared" si="14"/>
        <v>68.623174139010615</v>
      </c>
      <c r="J95" s="16">
        <f t="shared" si="15"/>
        <v>65.03653173451832</v>
      </c>
      <c r="K95" s="16">
        <f t="shared" si="16"/>
        <v>3.5866424044922951</v>
      </c>
      <c r="L95" s="16">
        <f t="shared" si="17"/>
        <v>0</v>
      </c>
      <c r="M95" s="16">
        <f t="shared" si="18"/>
        <v>0.50699856124180587</v>
      </c>
      <c r="N95" s="16">
        <f t="shared" si="19"/>
        <v>0.31433910796991965</v>
      </c>
      <c r="O95" s="16">
        <f t="shared" si="20"/>
        <v>0.31433910796991965</v>
      </c>
      <c r="P95" s="1">
        <f>'App MESURE'!T91</f>
        <v>5.0714284455798788</v>
      </c>
      <c r="Q95" s="84">
        <v>15.471494446428574</v>
      </c>
      <c r="R95" s="78">
        <f t="shared" si="21"/>
        <v>22.629898966002362</v>
      </c>
    </row>
    <row r="96" spans="1:18" s="1" customFormat="1" x14ac:dyDescent="0.2">
      <c r="A96" s="17">
        <v>35855</v>
      </c>
      <c r="B96" s="1">
        <f t="shared" si="23"/>
        <v>3</v>
      </c>
      <c r="C96" s="47"/>
      <c r="D96" s="47"/>
      <c r="E96" s="47">
        <v>18.373809519999998</v>
      </c>
      <c r="F96" s="51">
        <v>26.42</v>
      </c>
      <c r="G96" s="16">
        <f t="shared" si="12"/>
        <v>0</v>
      </c>
      <c r="H96" s="16">
        <f t="shared" si="13"/>
        <v>26.42</v>
      </c>
      <c r="I96" s="23">
        <f t="shared" si="14"/>
        <v>30.006642404492297</v>
      </c>
      <c r="J96" s="16">
        <f t="shared" si="15"/>
        <v>29.755748303803998</v>
      </c>
      <c r="K96" s="16">
        <f t="shared" si="16"/>
        <v>0.2508941006882992</v>
      </c>
      <c r="L96" s="16">
        <f t="shared" si="17"/>
        <v>0</v>
      </c>
      <c r="M96" s="16">
        <f t="shared" si="18"/>
        <v>0.19265945327188622</v>
      </c>
      <c r="N96" s="16">
        <f t="shared" si="19"/>
        <v>0.11944886102856946</v>
      </c>
      <c r="O96" s="16">
        <f t="shared" si="20"/>
        <v>0.11944886102856946</v>
      </c>
      <c r="P96" s="1">
        <f>'App MESURE'!T92</f>
        <v>0.13281768929216403</v>
      </c>
      <c r="Q96" s="84">
        <v>17.228036290322585</v>
      </c>
      <c r="R96" s="78">
        <f t="shared" si="21"/>
        <v>1.7872556914148516E-4</v>
      </c>
    </row>
    <row r="97" spans="1:18" s="1" customFormat="1" x14ac:dyDescent="0.2">
      <c r="A97" s="17">
        <v>35886</v>
      </c>
      <c r="B97" s="1">
        <f t="shared" si="23"/>
        <v>4</v>
      </c>
      <c r="C97" s="47"/>
      <c r="D97" s="47"/>
      <c r="E97" s="47">
        <v>15.46428571</v>
      </c>
      <c r="F97" s="51">
        <v>18.04</v>
      </c>
      <c r="G97" s="16">
        <f t="shared" si="12"/>
        <v>0</v>
      </c>
      <c r="H97" s="16">
        <f t="shared" si="13"/>
        <v>18.04</v>
      </c>
      <c r="I97" s="23">
        <f t="shared" si="14"/>
        <v>18.290894100688298</v>
      </c>
      <c r="J97" s="16">
        <f t="shared" si="15"/>
        <v>18.2105209406384</v>
      </c>
      <c r="K97" s="16">
        <f t="shared" si="16"/>
        <v>8.0373160049898473E-2</v>
      </c>
      <c r="L97" s="16">
        <f t="shared" si="17"/>
        <v>0</v>
      </c>
      <c r="M97" s="16">
        <f t="shared" si="18"/>
        <v>7.3210592243316761E-2</v>
      </c>
      <c r="N97" s="16">
        <f t="shared" si="19"/>
        <v>4.5390567190856393E-2</v>
      </c>
      <c r="O97" s="16">
        <f t="shared" si="20"/>
        <v>4.5390567190856393E-2</v>
      </c>
      <c r="P97" s="1">
        <f>'App MESURE'!T93</f>
        <v>0.20322248161035991</v>
      </c>
      <c r="Q97" s="84">
        <v>14.796270733333332</v>
      </c>
      <c r="R97" s="78">
        <f t="shared" si="21"/>
        <v>2.4910913209325477E-2</v>
      </c>
    </row>
    <row r="98" spans="1:18" s="1" customFormat="1" x14ac:dyDescent="0.2">
      <c r="A98" s="17">
        <v>35916</v>
      </c>
      <c r="B98" s="1">
        <f t="shared" si="23"/>
        <v>5</v>
      </c>
      <c r="C98" s="47"/>
      <c r="D98" s="47"/>
      <c r="E98" s="47">
        <v>20.202380949999998</v>
      </c>
      <c r="F98" s="51">
        <v>20.05</v>
      </c>
      <c r="G98" s="16">
        <f t="shared" si="12"/>
        <v>0</v>
      </c>
      <c r="H98" s="16">
        <f t="shared" si="13"/>
        <v>20.05</v>
      </c>
      <c r="I98" s="23">
        <f t="shared" si="14"/>
        <v>20.130373160049899</v>
      </c>
      <c r="J98" s="16">
        <f t="shared" si="15"/>
        <v>20.052064431383357</v>
      </c>
      <c r="K98" s="16">
        <f t="shared" si="16"/>
        <v>7.8308728666542038E-2</v>
      </c>
      <c r="L98" s="16">
        <f t="shared" si="17"/>
        <v>0</v>
      </c>
      <c r="M98" s="16">
        <f t="shared" si="18"/>
        <v>2.7820025052460368E-2</v>
      </c>
      <c r="N98" s="16">
        <f t="shared" si="19"/>
        <v>1.7248415532525426E-2</v>
      </c>
      <c r="O98" s="16">
        <f t="shared" si="20"/>
        <v>1.7248415532525426E-2</v>
      </c>
      <c r="P98" s="1">
        <f>'App MESURE'!T94</f>
        <v>0.39959476721138193</v>
      </c>
      <c r="Q98" s="84">
        <v>17.040399403225813</v>
      </c>
      <c r="R98" s="78">
        <f t="shared" si="21"/>
        <v>0.14618873264213181</v>
      </c>
    </row>
    <row r="99" spans="1:18" s="1" customFormat="1" x14ac:dyDescent="0.2">
      <c r="A99" s="17">
        <v>35947</v>
      </c>
      <c r="B99" s="1">
        <f t="shared" si="23"/>
        <v>6</v>
      </c>
      <c r="C99" s="47"/>
      <c r="D99" s="47"/>
      <c r="E99" s="47">
        <v>20.34047619</v>
      </c>
      <c r="F99" s="51">
        <v>13.98</v>
      </c>
      <c r="G99" s="16">
        <f t="shared" si="12"/>
        <v>0</v>
      </c>
      <c r="H99" s="16">
        <f t="shared" si="13"/>
        <v>13.98</v>
      </c>
      <c r="I99" s="23">
        <f t="shared" si="14"/>
        <v>14.058308728666542</v>
      </c>
      <c r="J99" s="16">
        <f t="shared" si="15"/>
        <v>14.045789741590184</v>
      </c>
      <c r="K99" s="16">
        <f t="shared" si="16"/>
        <v>1.2518987076358457E-2</v>
      </c>
      <c r="L99" s="16">
        <f t="shared" si="17"/>
        <v>0</v>
      </c>
      <c r="M99" s="16">
        <f t="shared" si="18"/>
        <v>1.0571609519934941E-2</v>
      </c>
      <c r="N99" s="16">
        <f t="shared" si="19"/>
        <v>6.5543979023596636E-3</v>
      </c>
      <c r="O99" s="16">
        <f t="shared" si="20"/>
        <v>6.5543979023596636E-3</v>
      </c>
      <c r="P99" s="1">
        <f>'App MESURE'!T95</f>
        <v>8.7530282341540741E-3</v>
      </c>
      <c r="Q99" s="84">
        <v>22.420559733333331</v>
      </c>
      <c r="R99" s="78">
        <f t="shared" si="21"/>
        <v>4.8339753358863994E-6</v>
      </c>
    </row>
    <row r="100" spans="1:18" s="1" customFormat="1" x14ac:dyDescent="0.2">
      <c r="A100" s="17">
        <v>35977</v>
      </c>
      <c r="B100" s="1">
        <f t="shared" si="23"/>
        <v>7</v>
      </c>
      <c r="C100" s="47"/>
      <c r="D100" s="47"/>
      <c r="E100" s="47">
        <v>0.8</v>
      </c>
      <c r="F100" s="51">
        <v>0.72</v>
      </c>
      <c r="G100" s="16">
        <f t="shared" si="12"/>
        <v>0</v>
      </c>
      <c r="H100" s="16">
        <f t="shared" si="13"/>
        <v>0.72</v>
      </c>
      <c r="I100" s="23">
        <f t="shared" si="14"/>
        <v>0.73251898707635843</v>
      </c>
      <c r="J100" s="16">
        <f t="shared" si="15"/>
        <v>0.7325175996476182</v>
      </c>
      <c r="K100" s="16">
        <f t="shared" si="16"/>
        <v>1.3874287402293461E-6</v>
      </c>
      <c r="L100" s="16">
        <f t="shared" si="17"/>
        <v>0</v>
      </c>
      <c r="M100" s="16">
        <f t="shared" si="18"/>
        <v>4.0172116175752779E-3</v>
      </c>
      <c r="N100" s="16">
        <f t="shared" si="19"/>
        <v>2.4906712028966724E-3</v>
      </c>
      <c r="O100" s="16">
        <f t="shared" si="20"/>
        <v>2.4906712028966724E-3</v>
      </c>
      <c r="P100" s="1">
        <f>'App MESURE'!T96</f>
        <v>0</v>
      </c>
      <c r="Q100" s="84">
        <v>24.167586806451617</v>
      </c>
      <c r="R100" s="78">
        <f t="shared" si="21"/>
        <v>6.2034430409387573E-6</v>
      </c>
    </row>
    <row r="101" spans="1:18" s="1" customFormat="1" ht="13.5" thickBot="1" x14ac:dyDescent="0.25">
      <c r="A101" s="17">
        <v>36008</v>
      </c>
      <c r="B101" s="4">
        <f t="shared" si="23"/>
        <v>8</v>
      </c>
      <c r="C101" s="48"/>
      <c r="D101" s="48"/>
      <c r="E101" s="48">
        <v>2.8547619050000002</v>
      </c>
      <c r="F101" s="58">
        <v>2.14</v>
      </c>
      <c r="G101" s="25">
        <f t="shared" si="12"/>
        <v>0</v>
      </c>
      <c r="H101" s="25">
        <f t="shared" si="13"/>
        <v>2.14</v>
      </c>
      <c r="I101" s="24">
        <f t="shared" si="14"/>
        <v>2.1400013874287405</v>
      </c>
      <c r="J101" s="25">
        <f t="shared" si="15"/>
        <v>2.1399694800523807</v>
      </c>
      <c r="K101" s="25">
        <f t="shared" si="16"/>
        <v>3.1907376359718853E-5</v>
      </c>
      <c r="L101" s="25">
        <f t="shared" si="17"/>
        <v>0</v>
      </c>
      <c r="M101" s="25">
        <f t="shared" si="18"/>
        <v>1.5265404146786055E-3</v>
      </c>
      <c r="N101" s="25">
        <f t="shared" si="19"/>
        <v>9.464550571007354E-4</v>
      </c>
      <c r="O101" s="25">
        <f t="shared" si="20"/>
        <v>9.464550571007354E-4</v>
      </c>
      <c r="P101" s="4">
        <f>'App MESURE'!T97</f>
        <v>0</v>
      </c>
      <c r="Q101" s="85">
        <v>24.746233612903225</v>
      </c>
      <c r="R101" s="79">
        <f t="shared" si="21"/>
        <v>8.9577717511155632E-7</v>
      </c>
    </row>
    <row r="102" spans="1:18" s="1" customFormat="1" x14ac:dyDescent="0.2">
      <c r="A102" s="17">
        <v>36039</v>
      </c>
      <c r="B102" s="1">
        <f t="shared" si="23"/>
        <v>9</v>
      </c>
      <c r="C102" s="47"/>
      <c r="D102" s="47"/>
      <c r="E102" s="47">
        <v>20.319047619999999</v>
      </c>
      <c r="F102" s="51">
        <v>17.329999999999998</v>
      </c>
      <c r="G102" s="16">
        <f t="shared" si="12"/>
        <v>0</v>
      </c>
      <c r="H102" s="16">
        <f t="shared" si="13"/>
        <v>17.329999999999998</v>
      </c>
      <c r="I102" s="23">
        <f t="shared" si="14"/>
        <v>17.330031907376359</v>
      </c>
      <c r="J102" s="16">
        <f t="shared" si="15"/>
        <v>17.304772323176284</v>
      </c>
      <c r="K102" s="16">
        <f t="shared" si="16"/>
        <v>2.5259584200075125E-2</v>
      </c>
      <c r="L102" s="16">
        <f t="shared" si="17"/>
        <v>0</v>
      </c>
      <c r="M102" s="16">
        <f t="shared" si="18"/>
        <v>5.8008535757787013E-4</v>
      </c>
      <c r="N102" s="16">
        <f t="shared" si="19"/>
        <v>3.5965292169827946E-4</v>
      </c>
      <c r="O102" s="16">
        <f t="shared" si="20"/>
        <v>3.5965292169827946E-4</v>
      </c>
      <c r="P102" s="1">
        <f>'App MESURE'!T98</f>
        <v>0</v>
      </c>
      <c r="Q102" s="84">
        <v>21.888238566666669</v>
      </c>
      <c r="R102" s="78">
        <f t="shared" si="21"/>
        <v>1.2935022408610873E-7</v>
      </c>
    </row>
    <row r="103" spans="1:18" s="1" customFormat="1" x14ac:dyDescent="0.2">
      <c r="A103" s="17">
        <v>36069</v>
      </c>
      <c r="B103" s="1">
        <f t="shared" si="23"/>
        <v>10</v>
      </c>
      <c r="C103" s="47"/>
      <c r="D103" s="47"/>
      <c r="E103" s="47">
        <v>5.3833333330000004</v>
      </c>
      <c r="F103" s="51">
        <v>6.97</v>
      </c>
      <c r="G103" s="16">
        <f t="shared" si="12"/>
        <v>0</v>
      </c>
      <c r="H103" s="16">
        <f t="shared" si="13"/>
        <v>6.97</v>
      </c>
      <c r="I103" s="23">
        <f t="shared" si="14"/>
        <v>6.9952595842000749</v>
      </c>
      <c r="J103" s="16">
        <f t="shared" si="15"/>
        <v>6.9926329717100568</v>
      </c>
      <c r="K103" s="16">
        <f t="shared" si="16"/>
        <v>2.6266124900180543E-3</v>
      </c>
      <c r="L103" s="16">
        <f t="shared" si="17"/>
        <v>0</v>
      </c>
      <c r="M103" s="16">
        <f t="shared" si="18"/>
        <v>2.2043243587959067E-4</v>
      </c>
      <c r="N103" s="16">
        <f t="shared" si="19"/>
        <v>1.3666811024534622E-4</v>
      </c>
      <c r="O103" s="16">
        <f t="shared" si="20"/>
        <v>1.3666811024534622E-4</v>
      </c>
      <c r="P103" s="1">
        <f>'App MESURE'!T99</f>
        <v>0</v>
      </c>
      <c r="Q103" s="84">
        <v>18.663590870967742</v>
      </c>
      <c r="R103" s="78">
        <f t="shared" si="21"/>
        <v>1.8678172358034109E-8</v>
      </c>
    </row>
    <row r="104" spans="1:18" s="1" customFormat="1" x14ac:dyDescent="0.2">
      <c r="A104" s="17">
        <v>36100</v>
      </c>
      <c r="B104" s="1">
        <f t="shared" si="23"/>
        <v>11</v>
      </c>
      <c r="C104" s="47"/>
      <c r="D104" s="47"/>
      <c r="E104" s="47">
        <v>0.55238095200000004</v>
      </c>
      <c r="F104" s="51">
        <v>0.96</v>
      </c>
      <c r="G104" s="16">
        <f t="shared" si="12"/>
        <v>0</v>
      </c>
      <c r="H104" s="16">
        <f t="shared" si="13"/>
        <v>0.96</v>
      </c>
      <c r="I104" s="23">
        <f t="shared" si="14"/>
        <v>0.96262661249001802</v>
      </c>
      <c r="J104" s="16">
        <f t="shared" si="15"/>
        <v>0.96261705270608244</v>
      </c>
      <c r="K104" s="16">
        <f t="shared" si="16"/>
        <v>9.5597839355754388E-6</v>
      </c>
      <c r="L104" s="16">
        <f t="shared" si="17"/>
        <v>0</v>
      </c>
      <c r="M104" s="16">
        <f t="shared" si="18"/>
        <v>8.3764325634244456E-5</v>
      </c>
      <c r="N104" s="16">
        <f t="shared" si="19"/>
        <v>5.1933881893231563E-5</v>
      </c>
      <c r="O104" s="16">
        <f t="shared" si="20"/>
        <v>5.1933881893231563E-5</v>
      </c>
      <c r="P104" s="1">
        <f>'App MESURE'!T100</f>
        <v>0</v>
      </c>
      <c r="Q104" s="84">
        <v>16.298869766666666</v>
      </c>
      <c r="R104" s="78">
        <f t="shared" si="21"/>
        <v>2.6971280885001252E-9</v>
      </c>
    </row>
    <row r="105" spans="1:18" s="1" customFormat="1" x14ac:dyDescent="0.2">
      <c r="A105" s="17">
        <v>36130</v>
      </c>
      <c r="B105" s="1">
        <f t="shared" si="23"/>
        <v>12</v>
      </c>
      <c r="C105" s="47"/>
      <c r="D105" s="47"/>
      <c r="E105" s="47">
        <v>60.27857143</v>
      </c>
      <c r="F105" s="51">
        <v>58.89</v>
      </c>
      <c r="G105" s="16">
        <f t="shared" si="12"/>
        <v>0</v>
      </c>
      <c r="H105" s="16">
        <f t="shared" si="13"/>
        <v>58.89</v>
      </c>
      <c r="I105" s="23">
        <f t="shared" si="14"/>
        <v>58.890009559783934</v>
      </c>
      <c r="J105" s="16">
        <f t="shared" si="15"/>
        <v>54.929171191179471</v>
      </c>
      <c r="K105" s="16">
        <f t="shared" si="16"/>
        <v>3.9608383686044633</v>
      </c>
      <c r="L105" s="16">
        <f t="shared" si="17"/>
        <v>0</v>
      </c>
      <c r="M105" s="16">
        <f t="shared" si="18"/>
        <v>3.1830443741012893E-5</v>
      </c>
      <c r="N105" s="16">
        <f t="shared" si="19"/>
        <v>1.9734875119427995E-5</v>
      </c>
      <c r="O105" s="16">
        <f t="shared" si="20"/>
        <v>1.9734875119427995E-5</v>
      </c>
      <c r="P105" s="1">
        <f>'App MESURE'!T101</f>
        <v>0</v>
      </c>
      <c r="Q105" s="84">
        <v>11.233345193548386</v>
      </c>
      <c r="R105" s="78">
        <f t="shared" si="21"/>
        <v>3.8946529597941812E-10</v>
      </c>
    </row>
    <row r="106" spans="1:18" s="1" customFormat="1" x14ac:dyDescent="0.2">
      <c r="A106" s="17">
        <v>36161</v>
      </c>
      <c r="B106" s="1">
        <f t="shared" si="23"/>
        <v>1</v>
      </c>
      <c r="C106" s="47"/>
      <c r="D106" s="47"/>
      <c r="E106" s="47">
        <v>82.295238100000006</v>
      </c>
      <c r="F106" s="51">
        <v>57.79</v>
      </c>
      <c r="G106" s="16">
        <f t="shared" si="12"/>
        <v>0</v>
      </c>
      <c r="H106" s="16">
        <f t="shared" si="13"/>
        <v>57.79</v>
      </c>
      <c r="I106" s="23">
        <f t="shared" si="14"/>
        <v>61.750838368604462</v>
      </c>
      <c r="J106" s="16">
        <f t="shared" si="15"/>
        <v>57.052455811100877</v>
      </c>
      <c r="K106" s="16">
        <f t="shared" si="16"/>
        <v>4.6983825575035851</v>
      </c>
      <c r="L106" s="16">
        <f t="shared" si="17"/>
        <v>0</v>
      </c>
      <c r="M106" s="16">
        <f t="shared" si="18"/>
        <v>1.2095568621584899E-5</v>
      </c>
      <c r="N106" s="16">
        <f t="shared" si="19"/>
        <v>7.4992525453826374E-6</v>
      </c>
      <c r="O106" s="16">
        <f t="shared" si="20"/>
        <v>7.4992525453826374E-6</v>
      </c>
      <c r="P106" s="1">
        <f>'App MESURE'!T102</f>
        <v>0</v>
      </c>
      <c r="Q106" s="84">
        <v>10.914681709677419</v>
      </c>
      <c r="R106" s="78">
        <f t="shared" si="21"/>
        <v>5.6238788739427964E-11</v>
      </c>
    </row>
    <row r="107" spans="1:18" s="1" customFormat="1" x14ac:dyDescent="0.2">
      <c r="A107" s="17">
        <v>36192</v>
      </c>
      <c r="B107" s="1">
        <f t="shared" si="23"/>
        <v>2</v>
      </c>
      <c r="C107" s="47"/>
      <c r="D107" s="47"/>
      <c r="E107" s="47">
        <v>52.952380949999998</v>
      </c>
      <c r="F107" s="51">
        <v>44.49</v>
      </c>
      <c r="G107" s="16">
        <f t="shared" si="12"/>
        <v>0</v>
      </c>
      <c r="H107" s="16">
        <f t="shared" si="13"/>
        <v>44.49</v>
      </c>
      <c r="I107" s="23">
        <f t="shared" si="14"/>
        <v>49.188382557503587</v>
      </c>
      <c r="J107" s="16">
        <f t="shared" si="15"/>
        <v>46.546770958126586</v>
      </c>
      <c r="K107" s="16">
        <f t="shared" si="16"/>
        <v>2.6416115993770006</v>
      </c>
      <c r="L107" s="16">
        <f t="shared" si="17"/>
        <v>0</v>
      </c>
      <c r="M107" s="16">
        <f t="shared" si="18"/>
        <v>4.5963160762022611E-6</v>
      </c>
      <c r="N107" s="16">
        <f t="shared" si="19"/>
        <v>2.849715967245402E-6</v>
      </c>
      <c r="O107" s="16">
        <f t="shared" si="20"/>
        <v>2.849715967245402E-6</v>
      </c>
      <c r="P107" s="1">
        <f>'App MESURE'!T103</f>
        <v>0</v>
      </c>
      <c r="Q107" s="84">
        <v>10.391060999999999</v>
      </c>
      <c r="R107" s="78">
        <f t="shared" si="21"/>
        <v>8.1208810939733962E-12</v>
      </c>
    </row>
    <row r="108" spans="1:18" s="1" customFormat="1" x14ac:dyDescent="0.2">
      <c r="A108" s="17">
        <v>36220</v>
      </c>
      <c r="B108" s="1">
        <f t="shared" si="23"/>
        <v>3</v>
      </c>
      <c r="C108" s="47"/>
      <c r="D108" s="47"/>
      <c r="E108" s="47">
        <v>35.397619050000003</v>
      </c>
      <c r="F108" s="51">
        <v>36.49</v>
      </c>
      <c r="G108" s="16">
        <f t="shared" si="12"/>
        <v>0</v>
      </c>
      <c r="H108" s="16">
        <f t="shared" si="13"/>
        <v>36.49</v>
      </c>
      <c r="I108" s="23">
        <f t="shared" si="14"/>
        <v>39.131611599377003</v>
      </c>
      <c r="J108" s="16">
        <f t="shared" si="15"/>
        <v>38.240158073432362</v>
      </c>
      <c r="K108" s="16">
        <f t="shared" si="16"/>
        <v>0.891453525944641</v>
      </c>
      <c r="L108" s="16">
        <f t="shared" si="17"/>
        <v>0</v>
      </c>
      <c r="M108" s="16">
        <f t="shared" si="18"/>
        <v>1.7466001089568591E-6</v>
      </c>
      <c r="N108" s="16">
        <f t="shared" si="19"/>
        <v>1.0828920675532527E-6</v>
      </c>
      <c r="O108" s="16">
        <f t="shared" si="20"/>
        <v>1.0828920675532527E-6</v>
      </c>
      <c r="P108" s="1">
        <f>'App MESURE'!T104</f>
        <v>0</v>
      </c>
      <c r="Q108" s="84">
        <v>13.694149854838711</v>
      </c>
      <c r="R108" s="78">
        <f t="shared" si="21"/>
        <v>1.1726552299697583E-12</v>
      </c>
    </row>
    <row r="109" spans="1:18" s="1" customFormat="1" x14ac:dyDescent="0.2">
      <c r="A109" s="17">
        <v>36251</v>
      </c>
      <c r="B109" s="1">
        <f t="shared" si="23"/>
        <v>4</v>
      </c>
      <c r="C109" s="47"/>
      <c r="D109" s="47"/>
      <c r="E109" s="47">
        <v>6.5785714290000001</v>
      </c>
      <c r="F109" s="51">
        <v>4.05</v>
      </c>
      <c r="G109" s="16">
        <f t="shared" si="12"/>
        <v>0</v>
      </c>
      <c r="H109" s="16">
        <f t="shared" si="13"/>
        <v>4.05</v>
      </c>
      <c r="I109" s="23">
        <f t="shared" si="14"/>
        <v>4.9414535259446408</v>
      </c>
      <c r="J109" s="16">
        <f t="shared" si="15"/>
        <v>4.9402733171750146</v>
      </c>
      <c r="K109" s="16">
        <f t="shared" si="16"/>
        <v>1.180208769626212E-3</v>
      </c>
      <c r="L109" s="16">
        <f t="shared" si="17"/>
        <v>0</v>
      </c>
      <c r="M109" s="16">
        <f t="shared" si="18"/>
        <v>6.6370804140360648E-7</v>
      </c>
      <c r="N109" s="16">
        <f t="shared" si="19"/>
        <v>4.1149898567023602E-7</v>
      </c>
      <c r="O109" s="16">
        <f t="shared" si="20"/>
        <v>4.1149898567023602E-7</v>
      </c>
      <c r="P109" s="1">
        <f>'App MESURE'!T105</f>
        <v>0</v>
      </c>
      <c r="Q109" s="84">
        <v>16.946293066666666</v>
      </c>
      <c r="R109" s="78">
        <f t="shared" si="21"/>
        <v>1.6933141520763311E-13</v>
      </c>
    </row>
    <row r="110" spans="1:18" s="1" customFormat="1" x14ac:dyDescent="0.2">
      <c r="A110" s="17">
        <v>36281</v>
      </c>
      <c r="B110" s="1">
        <f t="shared" si="23"/>
        <v>5</v>
      </c>
      <c r="C110" s="47"/>
      <c r="D110" s="47"/>
      <c r="E110" s="47">
        <v>13.69047619</v>
      </c>
      <c r="F110" s="51">
        <v>14.18</v>
      </c>
      <c r="G110" s="16">
        <f t="shared" si="12"/>
        <v>0</v>
      </c>
      <c r="H110" s="16">
        <f t="shared" si="13"/>
        <v>14.18</v>
      </c>
      <c r="I110" s="23">
        <f t="shared" si="14"/>
        <v>14.181180208769625</v>
      </c>
      <c r="J110" s="16">
        <f t="shared" si="15"/>
        <v>14.161332061574226</v>
      </c>
      <c r="K110" s="16">
        <f t="shared" si="16"/>
        <v>1.9848147195398624E-2</v>
      </c>
      <c r="L110" s="16">
        <f t="shared" si="17"/>
        <v>0</v>
      </c>
      <c r="M110" s="16">
        <f t="shared" si="18"/>
        <v>2.5220905573337046E-7</v>
      </c>
      <c r="N110" s="16">
        <f t="shared" si="19"/>
        <v>1.5636961455468968E-7</v>
      </c>
      <c r="O110" s="16">
        <f t="shared" si="20"/>
        <v>1.5636961455468968E-7</v>
      </c>
      <c r="P110" s="1">
        <f>'App MESURE'!T106</f>
        <v>0</v>
      </c>
      <c r="Q110" s="84">
        <v>19.342256612903224</v>
      </c>
      <c r="R110" s="78">
        <f t="shared" si="21"/>
        <v>2.445145635598222E-14</v>
      </c>
    </row>
    <row r="111" spans="1:18" s="1" customFormat="1" x14ac:dyDescent="0.2">
      <c r="A111" s="17">
        <v>36312</v>
      </c>
      <c r="B111" s="1">
        <f t="shared" si="23"/>
        <v>6</v>
      </c>
      <c r="C111" s="47"/>
      <c r="D111" s="47"/>
      <c r="E111" s="47">
        <v>9.7619048E-2</v>
      </c>
      <c r="F111" s="51">
        <v>0.17</v>
      </c>
      <c r="G111" s="16">
        <f t="shared" si="12"/>
        <v>0</v>
      </c>
      <c r="H111" s="16">
        <f t="shared" si="13"/>
        <v>0.17</v>
      </c>
      <c r="I111" s="23">
        <f t="shared" si="14"/>
        <v>0.18984814719539864</v>
      </c>
      <c r="J111" s="16">
        <f t="shared" si="15"/>
        <v>0.18984811080358352</v>
      </c>
      <c r="K111" s="16">
        <f t="shared" si="16"/>
        <v>3.6391815116942894E-8</v>
      </c>
      <c r="L111" s="16">
        <f t="shared" si="17"/>
        <v>0</v>
      </c>
      <c r="M111" s="16">
        <f t="shared" si="18"/>
        <v>9.583944117868078E-8</v>
      </c>
      <c r="N111" s="16">
        <f t="shared" si="19"/>
        <v>5.942045353078208E-8</v>
      </c>
      <c r="O111" s="16">
        <f t="shared" si="20"/>
        <v>5.942045353078208E-8</v>
      </c>
      <c r="P111" s="1">
        <f>'App MESURE'!T107</f>
        <v>0</v>
      </c>
      <c r="Q111" s="84">
        <v>21.25614726666667</v>
      </c>
      <c r="R111" s="78">
        <f t="shared" si="21"/>
        <v>3.5307902978038324E-15</v>
      </c>
    </row>
    <row r="112" spans="1:18" s="1" customFormat="1" x14ac:dyDescent="0.2">
      <c r="A112" s="17">
        <v>36342</v>
      </c>
      <c r="B112" s="1">
        <f t="shared" si="23"/>
        <v>7</v>
      </c>
      <c r="C112" s="47"/>
      <c r="D112" s="47"/>
      <c r="E112" s="47">
        <v>0.83571428599999997</v>
      </c>
      <c r="F112" s="51">
        <v>0.75</v>
      </c>
      <c r="G112" s="16">
        <f t="shared" si="12"/>
        <v>0</v>
      </c>
      <c r="H112" s="16">
        <f t="shared" si="13"/>
        <v>0.75</v>
      </c>
      <c r="I112" s="23">
        <f t="shared" si="14"/>
        <v>0.75000003639181512</v>
      </c>
      <c r="J112" s="16">
        <f t="shared" si="15"/>
        <v>0.74999846547246674</v>
      </c>
      <c r="K112" s="16">
        <f t="shared" si="16"/>
        <v>1.5709193483814943E-6</v>
      </c>
      <c r="L112" s="16">
        <f t="shared" si="17"/>
        <v>0</v>
      </c>
      <c r="M112" s="16">
        <f t="shared" si="18"/>
        <v>3.64189876478987E-8</v>
      </c>
      <c r="N112" s="16">
        <f t="shared" si="19"/>
        <v>2.2579772341697195E-8</v>
      </c>
      <c r="O112" s="16">
        <f t="shared" si="20"/>
        <v>2.2579772341697195E-8</v>
      </c>
      <c r="P112" s="1">
        <f>'App MESURE'!T108</f>
        <v>0</v>
      </c>
      <c r="Q112" s="84">
        <v>23.78585016129032</v>
      </c>
      <c r="R112" s="78">
        <f t="shared" si="21"/>
        <v>5.098461190028736E-16</v>
      </c>
    </row>
    <row r="113" spans="1:18" s="1" customFormat="1" ht="13.5" thickBot="1" x14ac:dyDescent="0.25">
      <c r="A113" s="17">
        <v>36373</v>
      </c>
      <c r="B113" s="4">
        <f t="shared" si="23"/>
        <v>8</v>
      </c>
      <c r="C113" s="48"/>
      <c r="D113" s="48"/>
      <c r="E113" s="48">
        <v>1.588095238</v>
      </c>
      <c r="F113" s="58">
        <v>3.42</v>
      </c>
      <c r="G113" s="25">
        <f t="shared" si="12"/>
        <v>0</v>
      </c>
      <c r="H113" s="25">
        <f t="shared" si="13"/>
        <v>3.42</v>
      </c>
      <c r="I113" s="24">
        <f t="shared" si="14"/>
        <v>3.4200015709193483</v>
      </c>
      <c r="J113" s="25">
        <f t="shared" si="15"/>
        <v>3.4198567112177756</v>
      </c>
      <c r="K113" s="25">
        <f t="shared" si="16"/>
        <v>1.4485970157274153E-4</v>
      </c>
      <c r="L113" s="25">
        <f t="shared" si="17"/>
        <v>0</v>
      </c>
      <c r="M113" s="25">
        <f t="shared" si="18"/>
        <v>1.3839215306201505E-8</v>
      </c>
      <c r="N113" s="25">
        <f t="shared" si="19"/>
        <v>8.580313489844934E-9</v>
      </c>
      <c r="O113" s="25">
        <f t="shared" si="20"/>
        <v>8.580313489844934E-9</v>
      </c>
      <c r="P113" s="4">
        <f>'App MESURE'!T109</f>
        <v>0</v>
      </c>
      <c r="Q113" s="85">
        <v>23.98430096774193</v>
      </c>
      <c r="R113" s="79">
        <f t="shared" si="21"/>
        <v>7.3621779584014947E-17</v>
      </c>
    </row>
    <row r="114" spans="1:18" s="1" customFormat="1" x14ac:dyDescent="0.2">
      <c r="A114" s="17">
        <v>36404</v>
      </c>
      <c r="B114" s="1">
        <f t="shared" si="23"/>
        <v>9</v>
      </c>
      <c r="C114" s="47"/>
      <c r="D114" s="47"/>
      <c r="E114" s="47">
        <v>11.38809524</v>
      </c>
      <c r="F114" s="51">
        <v>11.05</v>
      </c>
      <c r="G114" s="16">
        <f t="shared" si="12"/>
        <v>0</v>
      </c>
      <c r="H114" s="16">
        <f t="shared" si="13"/>
        <v>11.05</v>
      </c>
      <c r="I114" s="23">
        <f t="shared" si="14"/>
        <v>11.050144859701573</v>
      </c>
      <c r="J114" s="16">
        <f t="shared" si="15"/>
        <v>11.042879582232569</v>
      </c>
      <c r="K114" s="16">
        <f t="shared" si="16"/>
        <v>7.2652774690045163E-3</v>
      </c>
      <c r="L114" s="16">
        <f t="shared" si="17"/>
        <v>0</v>
      </c>
      <c r="M114" s="16">
        <f t="shared" si="18"/>
        <v>5.2589018163565713E-9</v>
      </c>
      <c r="N114" s="16">
        <f t="shared" si="19"/>
        <v>3.2605191261410741E-9</v>
      </c>
      <c r="O114" s="16">
        <f t="shared" si="20"/>
        <v>3.2605191261410741E-9</v>
      </c>
      <c r="P114" s="1">
        <f>'App MESURE'!T110</f>
        <v>0</v>
      </c>
      <c r="Q114" s="84">
        <v>21.161881466666664</v>
      </c>
      <c r="R114" s="78">
        <f t="shared" si="21"/>
        <v>1.0630984971931754E-17</v>
      </c>
    </row>
    <row r="115" spans="1:18" s="1" customFormat="1" x14ac:dyDescent="0.2">
      <c r="A115" s="17">
        <v>36434</v>
      </c>
      <c r="B115" s="1">
        <f t="shared" si="23"/>
        <v>10</v>
      </c>
      <c r="C115" s="47"/>
      <c r="D115" s="47"/>
      <c r="E115" s="47">
        <v>64.7</v>
      </c>
      <c r="F115" s="51">
        <v>76.09</v>
      </c>
      <c r="G115" s="16">
        <f t="shared" si="12"/>
        <v>0</v>
      </c>
      <c r="H115" s="16">
        <f t="shared" si="13"/>
        <v>76.09</v>
      </c>
      <c r="I115" s="23">
        <f t="shared" si="14"/>
        <v>76.097265277469006</v>
      </c>
      <c r="J115" s="16">
        <f t="shared" si="15"/>
        <v>73.176183444718632</v>
      </c>
      <c r="K115" s="16">
        <f t="shared" si="16"/>
        <v>2.9210818327503745</v>
      </c>
      <c r="L115" s="16">
        <f t="shared" si="17"/>
        <v>0</v>
      </c>
      <c r="M115" s="16">
        <f t="shared" si="18"/>
        <v>1.9983826902154972E-9</v>
      </c>
      <c r="N115" s="16">
        <f t="shared" si="19"/>
        <v>1.2389972679336083E-9</v>
      </c>
      <c r="O115" s="16">
        <f t="shared" si="20"/>
        <v>1.2389972679336083E-9</v>
      </c>
      <c r="P115" s="1">
        <f>'App MESURE'!T111</f>
        <v>0</v>
      </c>
      <c r="Q115" s="84">
        <v>19.284980096774188</v>
      </c>
      <c r="R115" s="78">
        <f t="shared" si="21"/>
        <v>1.5351142299469457E-18</v>
      </c>
    </row>
    <row r="116" spans="1:18" s="1" customFormat="1" x14ac:dyDescent="0.2">
      <c r="A116" s="17">
        <v>36465</v>
      </c>
      <c r="B116" s="1">
        <f t="shared" si="23"/>
        <v>11</v>
      </c>
      <c r="C116" s="47"/>
      <c r="D116" s="47"/>
      <c r="E116" s="47">
        <v>35.98809524</v>
      </c>
      <c r="F116" s="51">
        <v>25.85</v>
      </c>
      <c r="G116" s="16">
        <f t="shared" si="12"/>
        <v>0</v>
      </c>
      <c r="H116" s="16">
        <f t="shared" si="13"/>
        <v>25.85</v>
      </c>
      <c r="I116" s="23">
        <f t="shared" si="14"/>
        <v>28.771081832750376</v>
      </c>
      <c r="J116" s="16">
        <f t="shared" si="15"/>
        <v>28.433975454561637</v>
      </c>
      <c r="K116" s="16">
        <f t="shared" si="16"/>
        <v>0.33710637818873934</v>
      </c>
      <c r="L116" s="16">
        <f t="shared" si="17"/>
        <v>0</v>
      </c>
      <c r="M116" s="16">
        <f t="shared" si="18"/>
        <v>7.5938542228188884E-10</v>
      </c>
      <c r="N116" s="16">
        <f t="shared" si="19"/>
        <v>4.7081896181477104E-10</v>
      </c>
      <c r="O116" s="16">
        <f t="shared" si="20"/>
        <v>4.7081896181477104E-10</v>
      </c>
      <c r="P116" s="1">
        <f>'App MESURE'!T112</f>
        <v>0</v>
      </c>
      <c r="Q116" s="84">
        <v>14.177086500000003</v>
      </c>
      <c r="R116" s="78">
        <f t="shared" si="21"/>
        <v>2.2167049480433881E-19</v>
      </c>
    </row>
    <row r="117" spans="1:18" s="1" customFormat="1" x14ac:dyDescent="0.2">
      <c r="A117" s="17">
        <v>36495</v>
      </c>
      <c r="B117" s="1">
        <f t="shared" si="23"/>
        <v>12</v>
      </c>
      <c r="C117" s="47"/>
      <c r="D117" s="47"/>
      <c r="E117" s="47">
        <v>37.364285709999997</v>
      </c>
      <c r="F117" s="51">
        <v>34.99</v>
      </c>
      <c r="G117" s="16">
        <f t="shared" si="12"/>
        <v>0</v>
      </c>
      <c r="H117" s="16">
        <f t="shared" si="13"/>
        <v>34.99</v>
      </c>
      <c r="I117" s="23">
        <f t="shared" si="14"/>
        <v>35.327106378188745</v>
      </c>
      <c r="J117" s="16">
        <f t="shared" si="15"/>
        <v>34.424848116775223</v>
      </c>
      <c r="K117" s="16">
        <f t="shared" si="16"/>
        <v>0.90225826141352172</v>
      </c>
      <c r="L117" s="16">
        <f t="shared" si="17"/>
        <v>0</v>
      </c>
      <c r="M117" s="16">
        <f t="shared" si="18"/>
        <v>2.885664604671178E-10</v>
      </c>
      <c r="N117" s="16">
        <f t="shared" si="19"/>
        <v>1.7891120548961304E-10</v>
      </c>
      <c r="O117" s="16">
        <f t="shared" si="20"/>
        <v>1.7891120548961304E-10</v>
      </c>
      <c r="P117" s="1">
        <f>'App MESURE'!T113</f>
        <v>0</v>
      </c>
      <c r="Q117" s="84">
        <v>11.325303532258067</v>
      </c>
      <c r="R117" s="78">
        <f t="shared" si="21"/>
        <v>3.2009219449746542E-20</v>
      </c>
    </row>
    <row r="118" spans="1:18" s="1" customFormat="1" x14ac:dyDescent="0.2">
      <c r="A118" s="17">
        <v>36526</v>
      </c>
      <c r="B118" s="1">
        <f t="shared" si="23"/>
        <v>1</v>
      </c>
      <c r="C118" s="47"/>
      <c r="D118" s="47"/>
      <c r="E118" s="47">
        <v>29.6547619</v>
      </c>
      <c r="F118" s="51">
        <v>34.72</v>
      </c>
      <c r="G118" s="16">
        <f t="shared" si="12"/>
        <v>0</v>
      </c>
      <c r="H118" s="16">
        <f t="shared" si="13"/>
        <v>34.72</v>
      </c>
      <c r="I118" s="23">
        <f t="shared" si="14"/>
        <v>35.622258261413521</v>
      </c>
      <c r="J118" s="16">
        <f t="shared" si="15"/>
        <v>34.566296443723566</v>
      </c>
      <c r="K118" s="16">
        <f t="shared" si="16"/>
        <v>1.0559618176899548</v>
      </c>
      <c r="L118" s="16">
        <f t="shared" si="17"/>
        <v>0</v>
      </c>
      <c r="M118" s="16">
        <f t="shared" si="18"/>
        <v>1.0965525497750477E-10</v>
      </c>
      <c r="N118" s="16">
        <f t="shared" si="19"/>
        <v>6.7986258086052957E-11</v>
      </c>
      <c r="O118" s="16">
        <f t="shared" si="20"/>
        <v>6.7986258086052957E-11</v>
      </c>
      <c r="P118" s="1">
        <f>'App MESURE'!T114</f>
        <v>0</v>
      </c>
      <c r="Q118" s="84">
        <v>10.292400690322582</v>
      </c>
      <c r="R118" s="78">
        <f t="shared" si="21"/>
        <v>4.6221312885434013E-21</v>
      </c>
    </row>
    <row r="119" spans="1:18" s="1" customFormat="1" x14ac:dyDescent="0.2">
      <c r="A119" s="17">
        <v>36557</v>
      </c>
      <c r="B119" s="1">
        <f t="shared" si="23"/>
        <v>2</v>
      </c>
      <c r="C119" s="47"/>
      <c r="D119" s="47"/>
      <c r="E119" s="47">
        <v>2.1428571E-2</v>
      </c>
      <c r="F119" s="51">
        <v>0.11</v>
      </c>
      <c r="G119" s="16">
        <f t="shared" si="12"/>
        <v>0</v>
      </c>
      <c r="H119" s="16">
        <f t="shared" si="13"/>
        <v>0.11</v>
      </c>
      <c r="I119" s="23">
        <f t="shared" si="14"/>
        <v>1.1659618176899549</v>
      </c>
      <c r="J119" s="16">
        <f t="shared" si="15"/>
        <v>1.1659401859961331</v>
      </c>
      <c r="K119" s="16">
        <f t="shared" si="16"/>
        <v>2.1631693821744236E-5</v>
      </c>
      <c r="L119" s="16">
        <f t="shared" si="17"/>
        <v>0</v>
      </c>
      <c r="M119" s="16">
        <f t="shared" si="18"/>
        <v>4.1668996891451808E-11</v>
      </c>
      <c r="N119" s="16">
        <f t="shared" si="19"/>
        <v>2.583477807270012E-11</v>
      </c>
      <c r="O119" s="16">
        <f t="shared" si="20"/>
        <v>2.583477807270012E-11</v>
      </c>
      <c r="P119" s="1">
        <f>'App MESURE'!T115</f>
        <v>0</v>
      </c>
      <c r="Q119" s="84">
        <v>14.568013206896557</v>
      </c>
      <c r="R119" s="78">
        <f t="shared" si="21"/>
        <v>6.6743575806566697E-22</v>
      </c>
    </row>
    <row r="120" spans="1:18" s="1" customFormat="1" x14ac:dyDescent="0.2">
      <c r="A120" s="17">
        <v>36586</v>
      </c>
      <c r="B120" s="1">
        <f t="shared" si="23"/>
        <v>3</v>
      </c>
      <c r="C120" s="47"/>
      <c r="D120" s="47"/>
      <c r="E120" s="47">
        <v>1.9238095239999999</v>
      </c>
      <c r="F120" s="51">
        <v>1.74</v>
      </c>
      <c r="G120" s="16">
        <f t="shared" si="12"/>
        <v>0</v>
      </c>
      <c r="H120" s="16">
        <f t="shared" si="13"/>
        <v>1.74</v>
      </c>
      <c r="I120" s="23">
        <f t="shared" si="14"/>
        <v>1.7400216316938217</v>
      </c>
      <c r="J120" s="16">
        <f t="shared" si="15"/>
        <v>1.7399693835722145</v>
      </c>
      <c r="K120" s="16">
        <f t="shared" si="16"/>
        <v>5.224812160720127E-5</v>
      </c>
      <c r="L120" s="16">
        <f t="shared" si="17"/>
        <v>0</v>
      </c>
      <c r="M120" s="16">
        <f t="shared" si="18"/>
        <v>1.5834218818751688E-11</v>
      </c>
      <c r="N120" s="16">
        <f t="shared" si="19"/>
        <v>9.8172156676260459E-12</v>
      </c>
      <c r="O120" s="16">
        <f t="shared" si="20"/>
        <v>9.8172156676260459E-12</v>
      </c>
      <c r="P120" s="1">
        <f>'App MESURE'!T116</f>
        <v>0</v>
      </c>
      <c r="Q120" s="84">
        <v>16.85018040322581</v>
      </c>
      <c r="R120" s="78">
        <f t="shared" si="21"/>
        <v>9.6377723464682315E-23</v>
      </c>
    </row>
    <row r="121" spans="1:18" s="1" customFormat="1" x14ac:dyDescent="0.2">
      <c r="A121" s="17">
        <v>36617</v>
      </c>
      <c r="B121" s="1">
        <f t="shared" si="23"/>
        <v>4</v>
      </c>
      <c r="C121" s="47"/>
      <c r="D121" s="47"/>
      <c r="E121" s="47">
        <v>68.909523809999996</v>
      </c>
      <c r="F121" s="51">
        <v>67.23</v>
      </c>
      <c r="G121" s="16">
        <f t="shared" si="12"/>
        <v>0</v>
      </c>
      <c r="H121" s="16">
        <f t="shared" si="13"/>
        <v>67.23</v>
      </c>
      <c r="I121" s="23">
        <f t="shared" si="14"/>
        <v>67.230052248121609</v>
      </c>
      <c r="J121" s="16">
        <f t="shared" si="15"/>
        <v>63.436601655772797</v>
      </c>
      <c r="K121" s="16">
        <f t="shared" si="16"/>
        <v>3.7934505923488118</v>
      </c>
      <c r="L121" s="16">
        <f t="shared" si="17"/>
        <v>0</v>
      </c>
      <c r="M121" s="16">
        <f t="shared" si="18"/>
        <v>6.0170031511256419E-12</v>
      </c>
      <c r="N121" s="16">
        <f t="shared" si="19"/>
        <v>3.7305419536978979E-12</v>
      </c>
      <c r="O121" s="16">
        <f t="shared" si="20"/>
        <v>3.7305419536978979E-12</v>
      </c>
      <c r="P121" s="1">
        <f>'App MESURE'!T117</f>
        <v>0</v>
      </c>
      <c r="Q121" s="84">
        <v>14.57940975</v>
      </c>
      <c r="R121" s="78">
        <f t="shared" si="21"/>
        <v>1.3916943268300129E-23</v>
      </c>
    </row>
    <row r="122" spans="1:18" s="1" customFormat="1" x14ac:dyDescent="0.2">
      <c r="A122" s="17">
        <v>36647</v>
      </c>
      <c r="B122" s="1">
        <f t="shared" si="23"/>
        <v>5</v>
      </c>
      <c r="C122" s="47"/>
      <c r="D122" s="47"/>
      <c r="E122" s="47">
        <v>39.928571429999998</v>
      </c>
      <c r="F122" s="51">
        <v>39.67</v>
      </c>
      <c r="G122" s="16">
        <f t="shared" si="12"/>
        <v>0</v>
      </c>
      <c r="H122" s="16">
        <f t="shared" si="13"/>
        <v>39.67</v>
      </c>
      <c r="I122" s="23">
        <f t="shared" si="14"/>
        <v>43.463450592348813</v>
      </c>
      <c r="J122" s="16">
        <f t="shared" si="15"/>
        <v>42.823120864563386</v>
      </c>
      <c r="K122" s="16">
        <f t="shared" si="16"/>
        <v>0.64032972778542785</v>
      </c>
      <c r="L122" s="16">
        <f t="shared" si="17"/>
        <v>0</v>
      </c>
      <c r="M122" s="16">
        <f t="shared" si="18"/>
        <v>2.286461197427744E-12</v>
      </c>
      <c r="N122" s="16">
        <f t="shared" si="19"/>
        <v>1.4176059424052012E-12</v>
      </c>
      <c r="O122" s="16">
        <f t="shared" si="20"/>
        <v>1.4176059424052012E-12</v>
      </c>
      <c r="P122" s="1">
        <f>'App MESURE'!T118</f>
        <v>0</v>
      </c>
      <c r="Q122" s="84">
        <v>18.395361032258066</v>
      </c>
      <c r="R122" s="78">
        <f t="shared" si="21"/>
        <v>2.0096066079425384E-24</v>
      </c>
    </row>
    <row r="123" spans="1:18" s="1" customFormat="1" x14ac:dyDescent="0.2">
      <c r="A123" s="17">
        <v>36678</v>
      </c>
      <c r="B123" s="1">
        <f t="shared" si="23"/>
        <v>6</v>
      </c>
      <c r="C123" s="47"/>
      <c r="D123" s="47"/>
      <c r="E123" s="47">
        <v>0.51904761899999996</v>
      </c>
      <c r="F123" s="51">
        <v>0.5</v>
      </c>
      <c r="G123" s="16">
        <f t="shared" si="12"/>
        <v>0</v>
      </c>
      <c r="H123" s="16">
        <f t="shared" si="13"/>
        <v>0.5</v>
      </c>
      <c r="I123" s="23">
        <f t="shared" si="14"/>
        <v>1.1403297277854278</v>
      </c>
      <c r="J123" s="16">
        <f t="shared" si="15"/>
        <v>1.1403236029628319</v>
      </c>
      <c r="K123" s="16">
        <f t="shared" si="16"/>
        <v>6.1248225959875668E-6</v>
      </c>
      <c r="L123" s="16">
        <f t="shared" si="17"/>
        <v>0</v>
      </c>
      <c r="M123" s="16">
        <f t="shared" si="18"/>
        <v>8.6885525502254282E-13</v>
      </c>
      <c r="N123" s="16">
        <f t="shared" si="19"/>
        <v>5.3869025811397653E-13</v>
      </c>
      <c r="O123" s="16">
        <f t="shared" si="20"/>
        <v>5.3869025811397653E-13</v>
      </c>
      <c r="P123" s="1">
        <f>'App MESURE'!T119</f>
        <v>0</v>
      </c>
      <c r="Q123" s="84">
        <v>23.047435433333341</v>
      </c>
      <c r="R123" s="78">
        <f t="shared" si="21"/>
        <v>2.9018719418690267E-25</v>
      </c>
    </row>
    <row r="124" spans="1:18" s="1" customFormat="1" x14ac:dyDescent="0.2">
      <c r="A124" s="17">
        <v>36708</v>
      </c>
      <c r="B124" s="1">
        <f t="shared" si="23"/>
        <v>7</v>
      </c>
      <c r="C124" s="47"/>
      <c r="D124" s="47"/>
      <c r="E124" s="47">
        <v>0.97857142900000005</v>
      </c>
      <c r="F124" s="51">
        <v>1.96</v>
      </c>
      <c r="G124" s="16">
        <f t="shared" si="12"/>
        <v>0</v>
      </c>
      <c r="H124" s="16">
        <f t="shared" si="13"/>
        <v>1.96</v>
      </c>
      <c r="I124" s="23">
        <f t="shared" si="14"/>
        <v>1.960006124822596</v>
      </c>
      <c r="J124" s="16">
        <f t="shared" si="15"/>
        <v>1.9599785161432781</v>
      </c>
      <c r="K124" s="16">
        <f t="shared" si="16"/>
        <v>2.7608679317836504E-5</v>
      </c>
      <c r="L124" s="16">
        <f t="shared" si="17"/>
        <v>0</v>
      </c>
      <c r="M124" s="16">
        <f t="shared" si="18"/>
        <v>3.3016499690856628E-13</v>
      </c>
      <c r="N124" s="16">
        <f t="shared" si="19"/>
        <v>2.0470229808331109E-13</v>
      </c>
      <c r="O124" s="16">
        <f t="shared" si="20"/>
        <v>2.0470229808331109E-13</v>
      </c>
      <c r="P124" s="1">
        <f>'App MESURE'!T120</f>
        <v>0</v>
      </c>
      <c r="Q124" s="84">
        <v>23.895754032258065</v>
      </c>
      <c r="R124" s="78">
        <f t="shared" si="21"/>
        <v>4.1903030840588743E-26</v>
      </c>
    </row>
    <row r="125" spans="1:18" s="1" customFormat="1" ht="13.5" thickBot="1" x14ac:dyDescent="0.25">
      <c r="A125" s="17">
        <v>36739</v>
      </c>
      <c r="B125" s="4">
        <f t="shared" si="23"/>
        <v>8</v>
      </c>
      <c r="C125" s="48"/>
      <c r="D125" s="48"/>
      <c r="E125" s="48">
        <v>2.404761905</v>
      </c>
      <c r="F125" s="58">
        <v>3.18</v>
      </c>
      <c r="G125" s="25">
        <f t="shared" si="12"/>
        <v>0</v>
      </c>
      <c r="H125" s="25">
        <f t="shared" si="13"/>
        <v>3.18</v>
      </c>
      <c r="I125" s="24">
        <f t="shared" si="14"/>
        <v>3.180027608679318</v>
      </c>
      <c r="J125" s="25">
        <f t="shared" si="15"/>
        <v>3.1799250647542334</v>
      </c>
      <c r="K125" s="25">
        <f t="shared" si="16"/>
        <v>1.0254392508457499E-4</v>
      </c>
      <c r="L125" s="25">
        <f t="shared" si="17"/>
        <v>0</v>
      </c>
      <c r="M125" s="25">
        <f t="shared" si="18"/>
        <v>1.254626988252552E-13</v>
      </c>
      <c r="N125" s="25">
        <f t="shared" si="19"/>
        <v>7.7786873271658216E-14</v>
      </c>
      <c r="O125" s="25">
        <f t="shared" si="20"/>
        <v>7.7786873271658216E-14</v>
      </c>
      <c r="P125" s="4">
        <f>'App MESURE'!T121</f>
        <v>0</v>
      </c>
      <c r="Q125" s="85">
        <v>24.895281354838712</v>
      </c>
      <c r="R125" s="79">
        <f t="shared" si="21"/>
        <v>6.0507976533810154E-27</v>
      </c>
    </row>
    <row r="126" spans="1:18" s="1" customFormat="1" x14ac:dyDescent="0.2">
      <c r="A126" s="17">
        <v>36770</v>
      </c>
      <c r="B126" s="1">
        <f t="shared" si="23"/>
        <v>9</v>
      </c>
      <c r="C126" s="47"/>
      <c r="D126" s="47"/>
      <c r="E126" s="47">
        <v>14.852380950000001</v>
      </c>
      <c r="F126" s="51">
        <v>9.3699999999999992</v>
      </c>
      <c r="G126" s="16">
        <f t="shared" si="12"/>
        <v>0</v>
      </c>
      <c r="H126" s="16">
        <f t="shared" si="13"/>
        <v>9.3699999999999992</v>
      </c>
      <c r="I126" s="23">
        <f t="shared" si="14"/>
        <v>9.3701025439250838</v>
      </c>
      <c r="J126" s="16">
        <f t="shared" si="15"/>
        <v>9.366433197391606</v>
      </c>
      <c r="K126" s="16">
        <f t="shared" si="16"/>
        <v>3.6693465334778352E-3</v>
      </c>
      <c r="L126" s="16">
        <f t="shared" si="17"/>
        <v>0</v>
      </c>
      <c r="M126" s="16">
        <f t="shared" si="18"/>
        <v>4.7675825553596979E-14</v>
      </c>
      <c r="N126" s="16">
        <f t="shared" si="19"/>
        <v>2.9559011843230124E-14</v>
      </c>
      <c r="O126" s="16">
        <f t="shared" si="20"/>
        <v>2.9559011843230124E-14</v>
      </c>
      <c r="P126" s="1">
        <f>'App MESURE'!T122</f>
        <v>0</v>
      </c>
      <c r="Q126" s="84">
        <v>22.497962433333331</v>
      </c>
      <c r="R126" s="78">
        <f t="shared" si="21"/>
        <v>8.7373518114821877E-28</v>
      </c>
    </row>
    <row r="127" spans="1:18" s="1" customFormat="1" x14ac:dyDescent="0.2">
      <c r="A127" s="17">
        <v>36800</v>
      </c>
      <c r="B127" s="1">
        <f t="shared" si="23"/>
        <v>10</v>
      </c>
      <c r="C127" s="47"/>
      <c r="D127" s="47"/>
      <c r="E127" s="47">
        <v>48.8</v>
      </c>
      <c r="F127" s="51">
        <v>32.01</v>
      </c>
      <c r="G127" s="16">
        <f t="shared" si="12"/>
        <v>0</v>
      </c>
      <c r="H127" s="16">
        <f t="shared" si="13"/>
        <v>32.01</v>
      </c>
      <c r="I127" s="23">
        <f t="shared" si="14"/>
        <v>32.013669346533476</v>
      </c>
      <c r="J127" s="16">
        <f t="shared" si="15"/>
        <v>31.710694555088509</v>
      </c>
      <c r="K127" s="16">
        <f t="shared" si="16"/>
        <v>0.3029747914449672</v>
      </c>
      <c r="L127" s="16">
        <f t="shared" si="17"/>
        <v>0</v>
      </c>
      <c r="M127" s="16">
        <f t="shared" si="18"/>
        <v>1.8116813710366855E-14</v>
      </c>
      <c r="N127" s="16">
        <f t="shared" si="19"/>
        <v>1.1232424500427451E-14</v>
      </c>
      <c r="O127" s="16">
        <f t="shared" si="20"/>
        <v>1.1232424500427451E-14</v>
      </c>
      <c r="P127" s="1">
        <f>'App MESURE'!T123</f>
        <v>0</v>
      </c>
      <c r="Q127" s="84">
        <v>17.256004145161292</v>
      </c>
      <c r="R127" s="78">
        <f t="shared" si="21"/>
        <v>1.2616736015780286E-28</v>
      </c>
    </row>
    <row r="128" spans="1:18" s="1" customFormat="1" x14ac:dyDescent="0.2">
      <c r="A128" s="17">
        <v>36831</v>
      </c>
      <c r="B128" s="1">
        <f t="shared" si="23"/>
        <v>11</v>
      </c>
      <c r="C128" s="47"/>
      <c r="D128" s="47"/>
      <c r="E128" s="47">
        <v>18.990476189999999</v>
      </c>
      <c r="F128" s="51">
        <v>12.18</v>
      </c>
      <c r="G128" s="16">
        <f t="shared" si="12"/>
        <v>0</v>
      </c>
      <c r="H128" s="16">
        <f t="shared" si="13"/>
        <v>12.18</v>
      </c>
      <c r="I128" s="23">
        <f t="shared" si="14"/>
        <v>12.482974791444967</v>
      </c>
      <c r="J128" s="16">
        <f t="shared" si="15"/>
        <v>12.455270262527515</v>
      </c>
      <c r="K128" s="16">
        <f t="shared" si="16"/>
        <v>2.7704528917452009E-2</v>
      </c>
      <c r="L128" s="16">
        <f t="shared" si="17"/>
        <v>0</v>
      </c>
      <c r="M128" s="16">
        <f t="shared" si="18"/>
        <v>6.8843892099394044E-15</v>
      </c>
      <c r="N128" s="16">
        <f t="shared" si="19"/>
        <v>4.2683213101624309E-15</v>
      </c>
      <c r="O128" s="16">
        <f t="shared" si="20"/>
        <v>4.2683213101624309E-15</v>
      </c>
      <c r="P128" s="1">
        <f>'App MESURE'!T124</f>
        <v>0</v>
      </c>
      <c r="Q128" s="84">
        <v>14.235959900000001</v>
      </c>
      <c r="R128" s="78">
        <f t="shared" si="21"/>
        <v>1.821856680678673E-29</v>
      </c>
    </row>
    <row r="129" spans="1:18" s="1" customFormat="1" x14ac:dyDescent="0.2">
      <c r="A129" s="17">
        <v>36861</v>
      </c>
      <c r="B129" s="1">
        <f t="shared" si="23"/>
        <v>12</v>
      </c>
      <c r="C129" s="47"/>
      <c r="D129" s="47"/>
      <c r="E129" s="47">
        <v>108.4666667</v>
      </c>
      <c r="F129" s="51">
        <v>115.78</v>
      </c>
      <c r="G129" s="16">
        <f t="shared" si="12"/>
        <v>0</v>
      </c>
      <c r="H129" s="16">
        <f t="shared" si="13"/>
        <v>115.78</v>
      </c>
      <c r="I129" s="23">
        <f t="shared" si="14"/>
        <v>115.80770452891745</v>
      </c>
      <c r="J129" s="16">
        <f t="shared" si="15"/>
        <v>97.147019721967567</v>
      </c>
      <c r="K129" s="16">
        <f t="shared" si="16"/>
        <v>18.660684806949888</v>
      </c>
      <c r="L129" s="16">
        <f t="shared" si="17"/>
        <v>8.603006693308263</v>
      </c>
      <c r="M129" s="16">
        <f t="shared" si="18"/>
        <v>8.6030066933082665</v>
      </c>
      <c r="N129" s="16">
        <f t="shared" si="19"/>
        <v>5.3338641498511254</v>
      </c>
      <c r="O129" s="16">
        <f t="shared" si="20"/>
        <v>5.3338641498511254</v>
      </c>
      <c r="P129" s="1">
        <f>'App MESURE'!T125</f>
        <v>13.169882394397213</v>
      </c>
      <c r="Q129" s="84">
        <v>13.555533129032259</v>
      </c>
      <c r="R129" s="78">
        <f t="shared" si="21"/>
        <v>61.403181928859148</v>
      </c>
    </row>
    <row r="130" spans="1:18" s="1" customFormat="1" x14ac:dyDescent="0.2">
      <c r="A130" s="17">
        <v>36892</v>
      </c>
      <c r="B130" s="1">
        <f t="shared" si="23"/>
        <v>1</v>
      </c>
      <c r="C130" s="47"/>
      <c r="D130" s="47"/>
      <c r="E130" s="47">
        <v>62.514285710000003</v>
      </c>
      <c r="F130" s="51">
        <v>56.84</v>
      </c>
      <c r="G130" s="16">
        <f t="shared" si="12"/>
        <v>0</v>
      </c>
      <c r="H130" s="16">
        <f t="shared" si="13"/>
        <v>56.84</v>
      </c>
      <c r="I130" s="23">
        <f t="shared" si="14"/>
        <v>66.897678113641632</v>
      </c>
      <c r="J130" s="16">
        <f t="shared" si="15"/>
        <v>61.724001637743712</v>
      </c>
      <c r="K130" s="16">
        <f t="shared" si="16"/>
        <v>5.1736764758979206</v>
      </c>
      <c r="L130" s="16">
        <f t="shared" si="17"/>
        <v>0.10937518182542771</v>
      </c>
      <c r="M130" s="16">
        <f t="shared" si="18"/>
        <v>3.3785177252825687</v>
      </c>
      <c r="N130" s="16">
        <f t="shared" si="19"/>
        <v>2.0946809896751923</v>
      </c>
      <c r="O130" s="16">
        <f t="shared" si="20"/>
        <v>2.0946809896751923</v>
      </c>
      <c r="P130" s="1">
        <f>'App MESURE'!T126</f>
        <v>2.8253252874069505</v>
      </c>
      <c r="Q130" s="84">
        <v>11.964099516129032</v>
      </c>
      <c r="R130" s="78">
        <f t="shared" si="21"/>
        <v>0.5338410898079341</v>
      </c>
    </row>
    <row r="131" spans="1:18" s="1" customFormat="1" x14ac:dyDescent="0.2">
      <c r="A131" s="17">
        <v>36923</v>
      </c>
      <c r="B131" s="1">
        <f t="shared" si="23"/>
        <v>2</v>
      </c>
      <c r="C131" s="47"/>
      <c r="D131" s="47"/>
      <c r="E131" s="47">
        <v>8.0142857139999997</v>
      </c>
      <c r="F131" s="51">
        <v>7.02</v>
      </c>
      <c r="G131" s="16">
        <f t="shared" si="12"/>
        <v>0</v>
      </c>
      <c r="H131" s="16">
        <f t="shared" si="13"/>
        <v>7.02</v>
      </c>
      <c r="I131" s="23">
        <f t="shared" si="14"/>
        <v>12.084301294072493</v>
      </c>
      <c r="J131" s="16">
        <f t="shared" si="15"/>
        <v>12.052982071438429</v>
      </c>
      <c r="K131" s="16">
        <f t="shared" si="16"/>
        <v>3.1319222634063948E-2</v>
      </c>
      <c r="L131" s="16">
        <f t="shared" si="17"/>
        <v>0</v>
      </c>
      <c r="M131" s="16">
        <f t="shared" si="18"/>
        <v>1.2838367356073763</v>
      </c>
      <c r="N131" s="16">
        <f t="shared" si="19"/>
        <v>0.7959787760765733</v>
      </c>
      <c r="O131" s="16">
        <f t="shared" si="20"/>
        <v>0.7959787760765733</v>
      </c>
      <c r="P131" s="1">
        <f>'App MESURE'!T127</f>
        <v>0</v>
      </c>
      <c r="Q131" s="84">
        <v>12.632355857142858</v>
      </c>
      <c r="R131" s="78">
        <f t="shared" si="21"/>
        <v>0.6335822119643596</v>
      </c>
    </row>
    <row r="132" spans="1:18" s="1" customFormat="1" x14ac:dyDescent="0.2">
      <c r="A132" s="17">
        <v>36951</v>
      </c>
      <c r="B132" s="1">
        <f t="shared" si="23"/>
        <v>3</v>
      </c>
      <c r="C132" s="47"/>
      <c r="D132" s="47"/>
      <c r="E132" s="47">
        <v>13.233333330000001</v>
      </c>
      <c r="F132" s="51">
        <v>11.18</v>
      </c>
      <c r="G132" s="16">
        <f t="shared" si="12"/>
        <v>0</v>
      </c>
      <c r="H132" s="16">
        <f t="shared" si="13"/>
        <v>11.18</v>
      </c>
      <c r="I132" s="23">
        <f t="shared" si="14"/>
        <v>11.211319222634064</v>
      </c>
      <c r="J132" s="16">
        <f t="shared" si="15"/>
        <v>11.195996137354093</v>
      </c>
      <c r="K132" s="16">
        <f t="shared" si="16"/>
        <v>1.5323085279970172E-2</v>
      </c>
      <c r="L132" s="16">
        <f t="shared" si="17"/>
        <v>0</v>
      </c>
      <c r="M132" s="16">
        <f t="shared" si="18"/>
        <v>0.48785795953080302</v>
      </c>
      <c r="N132" s="16">
        <f t="shared" si="19"/>
        <v>0.30247193490909785</v>
      </c>
      <c r="O132" s="16">
        <f t="shared" si="20"/>
        <v>0.30247193490909785</v>
      </c>
      <c r="P132" s="1">
        <f>'App MESURE'!T128</f>
        <v>0</v>
      </c>
      <c r="Q132" s="84">
        <v>16.180952516129032</v>
      </c>
      <c r="R132" s="78">
        <f t="shared" si="21"/>
        <v>9.1489271407653533E-2</v>
      </c>
    </row>
    <row r="133" spans="1:18" s="1" customFormat="1" x14ac:dyDescent="0.2">
      <c r="A133" s="17">
        <v>36982</v>
      </c>
      <c r="B133" s="1">
        <f t="shared" si="23"/>
        <v>4</v>
      </c>
      <c r="C133" s="47"/>
      <c r="D133" s="47"/>
      <c r="E133" s="47">
        <v>2.6571428570000002</v>
      </c>
      <c r="F133" s="51">
        <v>2.65</v>
      </c>
      <c r="G133" s="16">
        <f t="shared" si="12"/>
        <v>0</v>
      </c>
      <c r="H133" s="16">
        <f t="shared" si="13"/>
        <v>2.65</v>
      </c>
      <c r="I133" s="23">
        <f t="shared" si="14"/>
        <v>2.6653230852799701</v>
      </c>
      <c r="J133" s="16">
        <f t="shared" si="15"/>
        <v>2.6651289742025268</v>
      </c>
      <c r="K133" s="16">
        <f t="shared" si="16"/>
        <v>1.9411107744327083E-4</v>
      </c>
      <c r="L133" s="16">
        <f t="shared" si="17"/>
        <v>0</v>
      </c>
      <c r="M133" s="16">
        <f t="shared" si="18"/>
        <v>0.18538602462170517</v>
      </c>
      <c r="N133" s="16">
        <f t="shared" si="19"/>
        <v>0.1149393352654572</v>
      </c>
      <c r="O133" s="16">
        <f t="shared" si="20"/>
        <v>0.1149393352654572</v>
      </c>
      <c r="P133" s="1">
        <f>'App MESURE'!T129</f>
        <v>0</v>
      </c>
      <c r="Q133" s="84">
        <v>16.614108333333331</v>
      </c>
      <c r="R133" s="78">
        <f t="shared" si="21"/>
        <v>1.3211050791265173E-2</v>
      </c>
    </row>
    <row r="134" spans="1:18" s="1" customFormat="1" x14ac:dyDescent="0.2">
      <c r="A134" s="17">
        <v>37012</v>
      </c>
      <c r="B134" s="1">
        <f t="shared" si="23"/>
        <v>5</v>
      </c>
      <c r="C134" s="47"/>
      <c r="D134" s="47"/>
      <c r="E134" s="47">
        <v>13.45238095</v>
      </c>
      <c r="F134" s="51">
        <v>8.18</v>
      </c>
      <c r="G134" s="16">
        <f t="shared" ref="G134:G197" si="24">IF((F134-$J$2)&gt;0,$I$2*(F134-$J$2),0)</f>
        <v>0</v>
      </c>
      <c r="H134" s="16">
        <f t="shared" ref="H134:H197" si="25">F134-G134</f>
        <v>8.18</v>
      </c>
      <c r="I134" s="23">
        <f t="shared" si="14"/>
        <v>8.1801941110774425</v>
      </c>
      <c r="J134" s="16">
        <f t="shared" si="15"/>
        <v>8.1758539366972585</v>
      </c>
      <c r="K134" s="16">
        <f t="shared" si="16"/>
        <v>4.3401743801840809E-3</v>
      </c>
      <c r="L134" s="16">
        <f t="shared" si="17"/>
        <v>0</v>
      </c>
      <c r="M134" s="16">
        <f t="shared" si="18"/>
        <v>7.0446689356247968E-2</v>
      </c>
      <c r="N134" s="16">
        <f t="shared" si="19"/>
        <v>4.3676947400873738E-2</v>
      </c>
      <c r="O134" s="16">
        <f t="shared" si="20"/>
        <v>4.3676947400873738E-2</v>
      </c>
      <c r="P134" s="1">
        <f>'App MESURE'!T130</f>
        <v>0</v>
      </c>
      <c r="Q134" s="84">
        <v>18.430352919354839</v>
      </c>
      <c r="R134" s="78">
        <f t="shared" si="21"/>
        <v>1.9076757342586911E-3</v>
      </c>
    </row>
    <row r="135" spans="1:18" s="1" customFormat="1" x14ac:dyDescent="0.2">
      <c r="A135" s="17">
        <v>37043</v>
      </c>
      <c r="B135" s="1">
        <f t="shared" si="23"/>
        <v>6</v>
      </c>
      <c r="C135" s="47"/>
      <c r="D135" s="47"/>
      <c r="E135" s="47">
        <v>0.94285714300000001</v>
      </c>
      <c r="F135" s="51">
        <v>1.21</v>
      </c>
      <c r="G135" s="16">
        <f t="shared" si="24"/>
        <v>0</v>
      </c>
      <c r="H135" s="16">
        <f t="shared" si="25"/>
        <v>1.21</v>
      </c>
      <c r="I135" s="23">
        <f t="shared" ref="I135:I199" si="26">H135+K134-L134</f>
        <v>1.214340174380184</v>
      </c>
      <c r="J135" s="16">
        <f t="shared" ref="J135:J198" si="27">I135/SQRT(1+(I135/($K$2*(300+(25*Q135)+0.05*(Q135)^3)))^2)</f>
        <v>1.2143324342059758</v>
      </c>
      <c r="K135" s="16">
        <f t="shared" ref="K135:K198" si="28">I135-J135</f>
        <v>7.7401742082372493E-6</v>
      </c>
      <c r="L135" s="16">
        <f t="shared" ref="L135:L198" si="29">IF(K135&gt;$N$2,(K135-$N$2)/$L$2,0)</f>
        <v>0</v>
      </c>
      <c r="M135" s="16">
        <f t="shared" ref="M135:M198" si="30">L135+M134-N134</f>
        <v>2.6769741955374231E-2</v>
      </c>
      <c r="N135" s="16">
        <f t="shared" ref="N135:N198" si="31">$M$2*M135</f>
        <v>1.6597240012332024E-2</v>
      </c>
      <c r="O135" s="16">
        <f t="shared" ref="O135:O198" si="32">N135+G135</f>
        <v>1.6597240012332024E-2</v>
      </c>
      <c r="P135" s="1">
        <f>'App MESURE'!T131</f>
        <v>0</v>
      </c>
      <c r="Q135" s="84">
        <v>22.724720300000005</v>
      </c>
      <c r="R135" s="78">
        <f t="shared" ref="R135:R198" si="33">(P135-O135)^2</f>
        <v>2.7546837602695508E-4</v>
      </c>
    </row>
    <row r="136" spans="1:18" s="1" customFormat="1" x14ac:dyDescent="0.2">
      <c r="A136" s="17">
        <v>37073</v>
      </c>
      <c r="B136" s="1">
        <f t="shared" si="23"/>
        <v>7</v>
      </c>
      <c r="C136" s="47"/>
      <c r="D136" s="47"/>
      <c r="E136" s="47">
        <v>0.41666666699999999</v>
      </c>
      <c r="F136" s="51">
        <v>0.46</v>
      </c>
      <c r="G136" s="16">
        <f t="shared" si="24"/>
        <v>0</v>
      </c>
      <c r="H136" s="16">
        <f t="shared" si="25"/>
        <v>0.46</v>
      </c>
      <c r="I136" s="23">
        <f t="shared" si="26"/>
        <v>0.46000774017420826</v>
      </c>
      <c r="J136" s="16">
        <f t="shared" si="27"/>
        <v>0.46000731575062637</v>
      </c>
      <c r="K136" s="16">
        <f t="shared" si="28"/>
        <v>4.2442358189065388E-7</v>
      </c>
      <c r="L136" s="16">
        <f t="shared" si="29"/>
        <v>0</v>
      </c>
      <c r="M136" s="16">
        <f t="shared" si="30"/>
        <v>1.0172501943042207E-2</v>
      </c>
      <c r="N136" s="16">
        <f t="shared" si="31"/>
        <v>6.3069512046861681E-3</v>
      </c>
      <c r="O136" s="16">
        <f t="shared" si="32"/>
        <v>6.3069512046861681E-3</v>
      </c>
      <c r="P136" s="1">
        <f>'App MESURE'!T132</f>
        <v>0</v>
      </c>
      <c r="Q136" s="84">
        <v>22.663082935483871</v>
      </c>
      <c r="R136" s="78">
        <f t="shared" si="33"/>
        <v>3.9777633498292305E-5</v>
      </c>
    </row>
    <row r="137" spans="1:18" s="1" customFormat="1" ht="13.5" thickBot="1" x14ac:dyDescent="0.25">
      <c r="A137" s="17">
        <v>37104</v>
      </c>
      <c r="B137" s="4">
        <f t="shared" si="23"/>
        <v>8</v>
      </c>
      <c r="C137" s="48"/>
      <c r="D137" s="48"/>
      <c r="E137" s="48">
        <v>1.9261904759999999</v>
      </c>
      <c r="F137" s="58">
        <v>1.03</v>
      </c>
      <c r="G137" s="25">
        <f t="shared" si="24"/>
        <v>0</v>
      </c>
      <c r="H137" s="25">
        <f t="shared" si="25"/>
        <v>1.03</v>
      </c>
      <c r="I137" s="24">
        <f t="shared" si="26"/>
        <v>1.0300004244235819</v>
      </c>
      <c r="J137" s="25">
        <f t="shared" si="27"/>
        <v>1.0299964007961371</v>
      </c>
      <c r="K137" s="25">
        <f t="shared" si="28"/>
        <v>4.0236274447824627E-6</v>
      </c>
      <c r="L137" s="25">
        <f t="shared" si="29"/>
        <v>0</v>
      </c>
      <c r="M137" s="25">
        <f t="shared" si="30"/>
        <v>3.8655507383560392E-3</v>
      </c>
      <c r="N137" s="25">
        <f t="shared" si="31"/>
        <v>2.3966414577807444E-3</v>
      </c>
      <c r="O137" s="25">
        <f t="shared" si="32"/>
        <v>2.3966414577807444E-3</v>
      </c>
      <c r="P137" s="4">
        <f>'App MESURE'!T133</f>
        <v>0</v>
      </c>
      <c r="Q137" s="85">
        <v>23.865752096774187</v>
      </c>
      <c r="R137" s="79">
        <f t="shared" si="33"/>
        <v>5.7438902771534116E-6</v>
      </c>
    </row>
    <row r="138" spans="1:18" s="1" customFormat="1" x14ac:dyDescent="0.2">
      <c r="A138" s="17">
        <v>37135</v>
      </c>
      <c r="B138" s="1">
        <f t="shared" si="23"/>
        <v>9</v>
      </c>
      <c r="C138" s="47"/>
      <c r="D138" s="47"/>
      <c r="E138" s="47">
        <v>6.9690476190000004</v>
      </c>
      <c r="F138" s="51">
        <v>7.49</v>
      </c>
      <c r="G138" s="16">
        <f t="shared" si="24"/>
        <v>0</v>
      </c>
      <c r="H138" s="16">
        <f t="shared" si="25"/>
        <v>7.49</v>
      </c>
      <c r="I138" s="23">
        <f t="shared" si="26"/>
        <v>7.4900040236274448</v>
      </c>
      <c r="J138" s="16">
        <f t="shared" si="27"/>
        <v>7.4877756459347014</v>
      </c>
      <c r="K138" s="16">
        <f t="shared" si="28"/>
        <v>2.2283776927434218E-3</v>
      </c>
      <c r="L138" s="16">
        <f t="shared" si="29"/>
        <v>0</v>
      </c>
      <c r="M138" s="16">
        <f t="shared" si="30"/>
        <v>1.4689092805752948E-3</v>
      </c>
      <c r="N138" s="16">
        <f t="shared" si="31"/>
        <v>9.1072375395668279E-4</v>
      </c>
      <c r="O138" s="16">
        <f t="shared" si="32"/>
        <v>9.1072375395668279E-4</v>
      </c>
      <c r="P138" s="1">
        <f>'App MESURE'!T134</f>
        <v>0</v>
      </c>
      <c r="Q138" s="84">
        <v>21.273209666666663</v>
      </c>
      <c r="R138" s="78">
        <f t="shared" si="33"/>
        <v>8.2941775602095251E-7</v>
      </c>
    </row>
    <row r="139" spans="1:18" s="1" customFormat="1" x14ac:dyDescent="0.2">
      <c r="A139" s="17">
        <v>37165</v>
      </c>
      <c r="B139" s="1">
        <f t="shared" si="23"/>
        <v>10</v>
      </c>
      <c r="C139" s="47"/>
      <c r="D139" s="47"/>
      <c r="E139" s="47">
        <v>2.0023809520000002</v>
      </c>
      <c r="F139" s="51">
        <v>3.04</v>
      </c>
      <c r="G139" s="16">
        <f t="shared" si="24"/>
        <v>0</v>
      </c>
      <c r="H139" s="16">
        <f t="shared" si="25"/>
        <v>3.04</v>
      </c>
      <c r="I139" s="23">
        <f t="shared" si="26"/>
        <v>3.0422283776927435</v>
      </c>
      <c r="J139" s="16">
        <f t="shared" si="27"/>
        <v>3.0420816406527127</v>
      </c>
      <c r="K139" s="16">
        <f t="shared" si="28"/>
        <v>1.4673704003076438E-4</v>
      </c>
      <c r="L139" s="16">
        <f t="shared" si="29"/>
        <v>0</v>
      </c>
      <c r="M139" s="16">
        <f t="shared" si="30"/>
        <v>5.58185526618612E-4</v>
      </c>
      <c r="N139" s="16">
        <f t="shared" si="31"/>
        <v>3.4607502650353943E-4</v>
      </c>
      <c r="O139" s="16">
        <f t="shared" si="32"/>
        <v>3.4607502650353943E-4</v>
      </c>
      <c r="P139" s="1">
        <f>'App MESURE'!T135</f>
        <v>0</v>
      </c>
      <c r="Q139" s="84">
        <v>21.399223967741932</v>
      </c>
      <c r="R139" s="78">
        <f t="shared" si="33"/>
        <v>1.1976792396942553E-7</v>
      </c>
    </row>
    <row r="140" spans="1:18" s="1" customFormat="1" x14ac:dyDescent="0.2">
      <c r="A140" s="17">
        <v>37196</v>
      </c>
      <c r="B140" s="1">
        <f t="shared" si="23"/>
        <v>11</v>
      </c>
      <c r="C140" s="47"/>
      <c r="D140" s="47"/>
      <c r="E140" s="47">
        <v>22.138095239999998</v>
      </c>
      <c r="F140" s="51">
        <v>17.34</v>
      </c>
      <c r="G140" s="16">
        <f t="shared" si="24"/>
        <v>0</v>
      </c>
      <c r="H140" s="16">
        <f t="shared" si="25"/>
        <v>17.34</v>
      </c>
      <c r="I140" s="23">
        <f t="shared" si="26"/>
        <v>17.34014673704003</v>
      </c>
      <c r="J140" s="16">
        <f t="shared" si="27"/>
        <v>17.274069402741102</v>
      </c>
      <c r="K140" s="16">
        <f t="shared" si="28"/>
        <v>6.6077334298928037E-2</v>
      </c>
      <c r="L140" s="16">
        <f t="shared" si="29"/>
        <v>0</v>
      </c>
      <c r="M140" s="16">
        <f t="shared" si="30"/>
        <v>2.1211050011507256E-4</v>
      </c>
      <c r="N140" s="16">
        <f t="shared" si="31"/>
        <v>1.3150851007134499E-4</v>
      </c>
      <c r="O140" s="16">
        <f t="shared" si="32"/>
        <v>1.3150851007134499E-4</v>
      </c>
      <c r="P140" s="1">
        <f>'App MESURE'!T136</f>
        <v>0</v>
      </c>
      <c r="Q140" s="84">
        <v>15.059204083333329</v>
      </c>
      <c r="R140" s="78">
        <f t="shared" si="33"/>
        <v>1.7294488221185044E-8</v>
      </c>
    </row>
    <row r="141" spans="1:18" s="1" customFormat="1" x14ac:dyDescent="0.2">
      <c r="A141" s="17">
        <v>37226</v>
      </c>
      <c r="B141" s="1">
        <f t="shared" si="23"/>
        <v>12</v>
      </c>
      <c r="C141" s="47"/>
      <c r="D141" s="47"/>
      <c r="E141" s="47">
        <v>114.547619</v>
      </c>
      <c r="F141" s="51">
        <v>104.65</v>
      </c>
      <c r="G141" s="16">
        <f t="shared" si="24"/>
        <v>0</v>
      </c>
      <c r="H141" s="16">
        <f t="shared" si="25"/>
        <v>104.65</v>
      </c>
      <c r="I141" s="23">
        <f t="shared" si="26"/>
        <v>104.71607733429893</v>
      </c>
      <c r="J141" s="16">
        <f t="shared" si="27"/>
        <v>92.326503311296506</v>
      </c>
      <c r="K141" s="16">
        <f t="shared" si="28"/>
        <v>12.389574023002424</v>
      </c>
      <c r="L141" s="16">
        <f t="shared" si="29"/>
        <v>4.6536872549935513</v>
      </c>
      <c r="M141" s="16">
        <f t="shared" si="30"/>
        <v>4.6537678569835954</v>
      </c>
      <c r="N141" s="16">
        <f t="shared" si="31"/>
        <v>2.8853360713298293</v>
      </c>
      <c r="O141" s="16">
        <f t="shared" si="32"/>
        <v>2.8853360713298293</v>
      </c>
      <c r="P141" s="1">
        <f>'App MESURE'!T137</f>
        <v>18.915294014006964</v>
      </c>
      <c r="Q141" s="84">
        <v>14.885147532258067</v>
      </c>
      <c r="R141" s="78">
        <f t="shared" si="33"/>
        <v>256.95955164399777</v>
      </c>
    </row>
    <row r="142" spans="1:18" s="1" customFormat="1" x14ac:dyDescent="0.2">
      <c r="A142" s="17">
        <v>37257</v>
      </c>
      <c r="B142" s="1">
        <f t="shared" si="23"/>
        <v>1</v>
      </c>
      <c r="C142" s="47"/>
      <c r="D142" s="47"/>
      <c r="E142" s="47">
        <v>0.19761904799999999</v>
      </c>
      <c r="F142" s="51">
        <v>0.42</v>
      </c>
      <c r="G142" s="16">
        <f t="shared" si="24"/>
        <v>0</v>
      </c>
      <c r="H142" s="16">
        <f t="shared" si="25"/>
        <v>0.42</v>
      </c>
      <c r="I142" s="23">
        <f t="shared" si="26"/>
        <v>8.1558867680088731</v>
      </c>
      <c r="J142" s="16">
        <f t="shared" si="27"/>
        <v>8.1474054296386225</v>
      </c>
      <c r="K142" s="16">
        <f t="shared" si="28"/>
        <v>8.4813383702506684E-3</v>
      </c>
      <c r="L142" s="16">
        <f t="shared" si="29"/>
        <v>0</v>
      </c>
      <c r="M142" s="16">
        <f t="shared" si="30"/>
        <v>1.7684317856537661</v>
      </c>
      <c r="N142" s="16">
        <f t="shared" si="31"/>
        <v>1.096427707105335</v>
      </c>
      <c r="O142" s="16">
        <f t="shared" si="32"/>
        <v>1.096427707105335</v>
      </c>
      <c r="P142" s="1">
        <f>'App MESURE'!T138</f>
        <v>2.6639651147425452E-3</v>
      </c>
      <c r="Q142" s="84">
        <v>13.574298483870967</v>
      </c>
      <c r="R142" s="78">
        <f t="shared" si="33"/>
        <v>1.1963191232932631</v>
      </c>
    </row>
    <row r="143" spans="1:18" s="1" customFormat="1" x14ac:dyDescent="0.2">
      <c r="A143" s="17">
        <v>37288</v>
      </c>
      <c r="B143" s="1">
        <f t="shared" si="23"/>
        <v>2</v>
      </c>
      <c r="C143" s="47"/>
      <c r="D143" s="47"/>
      <c r="E143" s="47">
        <v>8.3119047619999993</v>
      </c>
      <c r="F143" s="51">
        <v>12.23</v>
      </c>
      <c r="G143" s="16">
        <f t="shared" si="24"/>
        <v>0</v>
      </c>
      <c r="H143" s="16">
        <f t="shared" si="25"/>
        <v>12.23</v>
      </c>
      <c r="I143" s="23">
        <f t="shared" si="26"/>
        <v>12.238481338370251</v>
      </c>
      <c r="J143" s="16">
        <f t="shared" si="27"/>
        <v>12.212020487653019</v>
      </c>
      <c r="K143" s="16">
        <f t="shared" si="28"/>
        <v>2.6460850717231921E-2</v>
      </c>
      <c r="L143" s="16">
        <f t="shared" si="29"/>
        <v>0</v>
      </c>
      <c r="M143" s="16">
        <f t="shared" si="30"/>
        <v>0.67200407854843114</v>
      </c>
      <c r="N143" s="16">
        <f t="shared" si="31"/>
        <v>0.41664252870002733</v>
      </c>
      <c r="O143" s="16">
        <f t="shared" si="32"/>
        <v>0.41664252870002733</v>
      </c>
      <c r="P143" s="1">
        <f>'App MESURE'!T139</f>
        <v>0</v>
      </c>
      <c r="Q143" s="84">
        <v>14.139688785714288</v>
      </c>
      <c r="R143" s="78">
        <f t="shared" si="33"/>
        <v>0.17359099672155309</v>
      </c>
    </row>
    <row r="144" spans="1:18" s="1" customFormat="1" x14ac:dyDescent="0.2">
      <c r="A144" s="17">
        <v>37316</v>
      </c>
      <c r="B144" s="1">
        <f t="shared" si="23"/>
        <v>3</v>
      </c>
      <c r="C144" s="47"/>
      <c r="D144" s="47"/>
      <c r="E144" s="47">
        <v>69.780952380000002</v>
      </c>
      <c r="F144" s="51">
        <v>87.89</v>
      </c>
      <c r="G144" s="16">
        <f t="shared" si="24"/>
        <v>0</v>
      </c>
      <c r="H144" s="16">
        <f t="shared" si="25"/>
        <v>87.89</v>
      </c>
      <c r="I144" s="23">
        <f t="shared" si="26"/>
        <v>87.916460850717229</v>
      </c>
      <c r="J144" s="16">
        <f t="shared" si="27"/>
        <v>80.54555743030636</v>
      </c>
      <c r="K144" s="16">
        <f t="shared" si="28"/>
        <v>7.370903420410869</v>
      </c>
      <c r="L144" s="16">
        <f t="shared" si="29"/>
        <v>1.4931094804709364</v>
      </c>
      <c r="M144" s="16">
        <f t="shared" si="30"/>
        <v>1.7484710303193403</v>
      </c>
      <c r="N144" s="16">
        <f t="shared" si="31"/>
        <v>1.0840520387979911</v>
      </c>
      <c r="O144" s="16">
        <f t="shared" si="32"/>
        <v>1.0840520387979911</v>
      </c>
      <c r="P144" s="1">
        <f>'App MESURE'!T140</f>
        <v>0</v>
      </c>
      <c r="Q144" s="84">
        <v>15.267520999999999</v>
      </c>
      <c r="R144" s="78">
        <f t="shared" si="33"/>
        <v>1.1751688228220811</v>
      </c>
    </row>
    <row r="145" spans="1:18" s="1" customFormat="1" x14ac:dyDescent="0.2">
      <c r="A145" s="17">
        <v>37347</v>
      </c>
      <c r="B145" s="1">
        <f t="shared" si="23"/>
        <v>4</v>
      </c>
      <c r="C145" s="47"/>
      <c r="D145" s="47"/>
      <c r="E145" s="47">
        <v>87.69761905</v>
      </c>
      <c r="F145" s="51">
        <v>72.67</v>
      </c>
      <c r="G145" s="16">
        <f t="shared" si="24"/>
        <v>0</v>
      </c>
      <c r="H145" s="16">
        <f t="shared" si="25"/>
        <v>72.67</v>
      </c>
      <c r="I145" s="23">
        <f t="shared" si="26"/>
        <v>78.547793939939936</v>
      </c>
      <c r="J145" s="16">
        <f t="shared" si="27"/>
        <v>73.613192449401154</v>
      </c>
      <c r="K145" s="16">
        <f t="shared" si="28"/>
        <v>4.9346014905387818</v>
      </c>
      <c r="L145" s="16">
        <f t="shared" si="29"/>
        <v>0</v>
      </c>
      <c r="M145" s="16">
        <f t="shared" si="30"/>
        <v>0.6644189915213492</v>
      </c>
      <c r="N145" s="16">
        <f t="shared" si="31"/>
        <v>0.41193977474323651</v>
      </c>
      <c r="O145" s="16">
        <f t="shared" si="32"/>
        <v>0.41193977474323651</v>
      </c>
      <c r="P145" s="1">
        <f>'App MESURE'!T141</f>
        <v>0</v>
      </c>
      <c r="Q145" s="84">
        <v>15.966146883333336</v>
      </c>
      <c r="R145" s="78">
        <f t="shared" si="33"/>
        <v>0.16969437801550843</v>
      </c>
    </row>
    <row r="146" spans="1:18" s="1" customFormat="1" x14ac:dyDescent="0.2">
      <c r="A146" s="17">
        <v>37377</v>
      </c>
      <c r="B146" s="1">
        <f t="shared" si="23"/>
        <v>5</v>
      </c>
      <c r="C146" s="47"/>
      <c r="D146" s="47"/>
      <c r="E146" s="47">
        <v>12.12619048</v>
      </c>
      <c r="F146" s="51">
        <v>9.0500000000000007</v>
      </c>
      <c r="G146" s="16">
        <f t="shared" si="24"/>
        <v>0</v>
      </c>
      <c r="H146" s="16">
        <f t="shared" si="25"/>
        <v>9.0500000000000007</v>
      </c>
      <c r="I146" s="23">
        <f t="shared" si="26"/>
        <v>13.984601490538783</v>
      </c>
      <c r="J146" s="16">
        <f t="shared" si="27"/>
        <v>13.959577944253024</v>
      </c>
      <c r="K146" s="16">
        <f t="shared" si="28"/>
        <v>2.5023546285758869E-2</v>
      </c>
      <c r="L146" s="16">
        <f t="shared" si="29"/>
        <v>0</v>
      </c>
      <c r="M146" s="16">
        <f t="shared" si="30"/>
        <v>0.25247921677811269</v>
      </c>
      <c r="N146" s="16">
        <f t="shared" si="31"/>
        <v>0.15653711440242987</v>
      </c>
      <c r="O146" s="16">
        <f t="shared" si="32"/>
        <v>0.15653711440242987</v>
      </c>
      <c r="P146" s="1">
        <f>'App MESURE'!T142</f>
        <v>0</v>
      </c>
      <c r="Q146" s="84">
        <v>17.403517193548392</v>
      </c>
      <c r="R146" s="78">
        <f t="shared" si="33"/>
        <v>2.4503868185439419E-2</v>
      </c>
    </row>
    <row r="147" spans="1:18" s="1" customFormat="1" x14ac:dyDescent="0.2">
      <c r="A147" s="17">
        <v>37408</v>
      </c>
      <c r="B147" s="1">
        <f t="shared" si="23"/>
        <v>6</v>
      </c>
      <c r="C147" s="47"/>
      <c r="D147" s="47"/>
      <c r="E147" s="47">
        <v>0.84523809500000002</v>
      </c>
      <c r="F147" s="51">
        <v>0.56000000000000005</v>
      </c>
      <c r="G147" s="16">
        <f t="shared" si="24"/>
        <v>0</v>
      </c>
      <c r="H147" s="16">
        <f t="shared" si="25"/>
        <v>0.56000000000000005</v>
      </c>
      <c r="I147" s="23">
        <f t="shared" si="26"/>
        <v>0.58502354628575892</v>
      </c>
      <c r="J147" s="16">
        <f t="shared" si="27"/>
        <v>0.58502236516893313</v>
      </c>
      <c r="K147" s="16">
        <f t="shared" si="28"/>
        <v>1.1811168257880311E-6</v>
      </c>
      <c r="L147" s="16">
        <f t="shared" si="29"/>
        <v>0</v>
      </c>
      <c r="M147" s="16">
        <f t="shared" si="30"/>
        <v>9.594210237568282E-2</v>
      </c>
      <c r="N147" s="16">
        <f t="shared" si="31"/>
        <v>5.948410347292335E-2</v>
      </c>
      <c r="O147" s="16">
        <f t="shared" si="32"/>
        <v>5.948410347292335E-2</v>
      </c>
      <c r="P147" s="1">
        <f>'App MESURE'!T143</f>
        <v>0</v>
      </c>
      <c r="Q147" s="84">
        <v>20.524317533333331</v>
      </c>
      <c r="R147" s="78">
        <f t="shared" si="33"/>
        <v>3.5383585659774517E-3</v>
      </c>
    </row>
    <row r="148" spans="1:18" s="1" customFormat="1" x14ac:dyDescent="0.2">
      <c r="A148" s="17">
        <v>37438</v>
      </c>
      <c r="B148" s="1">
        <f t="shared" si="23"/>
        <v>7</v>
      </c>
      <c r="C148" s="47"/>
      <c r="D148" s="47"/>
      <c r="E148" s="47">
        <v>0.72142857100000002</v>
      </c>
      <c r="F148" s="51">
        <v>0.55000000000000004</v>
      </c>
      <c r="G148" s="16">
        <f t="shared" si="24"/>
        <v>0</v>
      </c>
      <c r="H148" s="16">
        <f t="shared" si="25"/>
        <v>0.55000000000000004</v>
      </c>
      <c r="I148" s="23">
        <f t="shared" si="26"/>
        <v>0.55000118111682583</v>
      </c>
      <c r="J148" s="16">
        <f t="shared" si="27"/>
        <v>0.55000047050656498</v>
      </c>
      <c r="K148" s="16">
        <f t="shared" si="28"/>
        <v>7.1061026085672552E-7</v>
      </c>
      <c r="L148" s="16">
        <f t="shared" si="29"/>
        <v>0</v>
      </c>
      <c r="M148" s="16">
        <f t="shared" si="30"/>
        <v>3.645799890275947E-2</v>
      </c>
      <c r="N148" s="16">
        <f t="shared" si="31"/>
        <v>2.2603959319710872E-2</v>
      </c>
      <c r="O148" s="16">
        <f t="shared" si="32"/>
        <v>2.2603959319710872E-2</v>
      </c>
      <c r="P148" s="1">
        <f>'App MESURE'!T144</f>
        <v>0</v>
      </c>
      <c r="Q148" s="84">
        <v>22.809616451612907</v>
      </c>
      <c r="R148" s="78">
        <f t="shared" si="33"/>
        <v>5.1093897692714395E-4</v>
      </c>
    </row>
    <row r="149" spans="1:18" s="1" customFormat="1" ht="13.5" thickBot="1" x14ac:dyDescent="0.25">
      <c r="A149" s="17">
        <v>37469</v>
      </c>
      <c r="B149" s="4">
        <f t="shared" si="23"/>
        <v>8</v>
      </c>
      <c r="C149" s="48"/>
      <c r="D149" s="48"/>
      <c r="E149" s="48">
        <v>1.154761905</v>
      </c>
      <c r="F149" s="58">
        <v>0.48</v>
      </c>
      <c r="G149" s="25">
        <f t="shared" si="24"/>
        <v>0</v>
      </c>
      <c r="H149" s="25">
        <f t="shared" si="25"/>
        <v>0.48</v>
      </c>
      <c r="I149" s="24">
        <f t="shared" si="26"/>
        <v>0.48000071061026084</v>
      </c>
      <c r="J149" s="25">
        <f t="shared" si="27"/>
        <v>0.48000018146925655</v>
      </c>
      <c r="K149" s="25">
        <f t="shared" si="28"/>
        <v>5.2914100429068966E-7</v>
      </c>
      <c r="L149" s="25">
        <f t="shared" si="29"/>
        <v>0</v>
      </c>
      <c r="M149" s="25">
        <f t="shared" si="30"/>
        <v>1.3854039583048598E-2</v>
      </c>
      <c r="N149" s="25">
        <f t="shared" si="31"/>
        <v>8.5895045414901301E-3</v>
      </c>
      <c r="O149" s="25">
        <f t="shared" si="32"/>
        <v>8.5895045414901301E-3</v>
      </c>
      <c r="P149" s="4">
        <f>'App MESURE'!T145</f>
        <v>0</v>
      </c>
      <c r="Q149" s="85">
        <v>22.004519645161292</v>
      </c>
      <c r="R149" s="79">
        <f t="shared" si="33"/>
        <v>7.3779588268279574E-5</v>
      </c>
    </row>
    <row r="150" spans="1:18" s="1" customFormat="1" x14ac:dyDescent="0.2">
      <c r="A150" s="17">
        <v>37500</v>
      </c>
      <c r="B150" s="1">
        <f t="shared" si="23"/>
        <v>9</v>
      </c>
      <c r="C150" s="47"/>
      <c r="D150" s="47"/>
      <c r="E150" s="47">
        <v>2.233333333</v>
      </c>
      <c r="F150" s="51">
        <v>2.74</v>
      </c>
      <c r="G150" s="16">
        <f t="shared" si="24"/>
        <v>0</v>
      </c>
      <c r="H150" s="16">
        <f t="shared" si="25"/>
        <v>2.74</v>
      </c>
      <c r="I150" s="23">
        <f t="shared" si="26"/>
        <v>2.7400005291410046</v>
      </c>
      <c r="J150" s="16">
        <f t="shared" si="27"/>
        <v>2.7399002212764803</v>
      </c>
      <c r="K150" s="16">
        <f t="shared" si="28"/>
        <v>1.0030786452430718E-4</v>
      </c>
      <c r="L150" s="16">
        <f t="shared" si="29"/>
        <v>0</v>
      </c>
      <c r="M150" s="16">
        <f t="shared" si="30"/>
        <v>5.2645350415584675E-3</v>
      </c>
      <c r="N150" s="16">
        <f t="shared" si="31"/>
        <v>3.2640117257662499E-3</v>
      </c>
      <c r="O150" s="16">
        <f t="shared" si="32"/>
        <v>3.2640117257662499E-3</v>
      </c>
      <c r="P150" s="1">
        <f>'App MESURE'!T146</f>
        <v>0</v>
      </c>
      <c r="Q150" s="84">
        <v>21.869843433333337</v>
      </c>
      <c r="R150" s="78">
        <f t="shared" si="33"/>
        <v>1.0653772545939573E-5</v>
      </c>
    </row>
    <row r="151" spans="1:18" s="1" customFormat="1" x14ac:dyDescent="0.2">
      <c r="A151" s="17">
        <v>37530</v>
      </c>
      <c r="B151" s="1">
        <f t="shared" si="23"/>
        <v>10</v>
      </c>
      <c r="C151" s="47"/>
      <c r="D151" s="47"/>
      <c r="E151" s="47">
        <v>55.014285710000003</v>
      </c>
      <c r="F151" s="51">
        <v>32.130000000000003</v>
      </c>
      <c r="G151" s="16">
        <f t="shared" si="24"/>
        <v>0</v>
      </c>
      <c r="H151" s="16">
        <f t="shared" si="25"/>
        <v>32.130000000000003</v>
      </c>
      <c r="I151" s="23">
        <f t="shared" si="26"/>
        <v>32.130100307864524</v>
      </c>
      <c r="J151" s="16">
        <f t="shared" si="27"/>
        <v>31.937967387226362</v>
      </c>
      <c r="K151" s="16">
        <f t="shared" si="28"/>
        <v>0.19213292063816212</v>
      </c>
      <c r="L151" s="16">
        <f t="shared" si="29"/>
        <v>0</v>
      </c>
      <c r="M151" s="16">
        <f t="shared" si="30"/>
        <v>2.0005233157922176E-3</v>
      </c>
      <c r="N151" s="16">
        <f t="shared" si="31"/>
        <v>1.2403244557911749E-3</v>
      </c>
      <c r="O151" s="16">
        <f t="shared" si="32"/>
        <v>1.2403244557911749E-3</v>
      </c>
      <c r="P151" s="1">
        <f>'App MESURE'!T147</f>
        <v>0.15032374576047217</v>
      </c>
      <c r="Q151" s="84">
        <v>20.589345645161291</v>
      </c>
      <c r="R151" s="78">
        <f t="shared" si="33"/>
        <v>2.222586650790901E-2</v>
      </c>
    </row>
    <row r="152" spans="1:18" s="1" customFormat="1" x14ac:dyDescent="0.2">
      <c r="A152" s="17">
        <v>37561</v>
      </c>
      <c r="B152" s="1">
        <f t="shared" si="23"/>
        <v>11</v>
      </c>
      <c r="C152" s="47"/>
      <c r="D152" s="47"/>
      <c r="E152" s="47">
        <v>180.24047619999999</v>
      </c>
      <c r="F152" s="51">
        <v>165.03</v>
      </c>
      <c r="G152" s="16">
        <f t="shared" si="24"/>
        <v>0</v>
      </c>
      <c r="H152" s="16">
        <f t="shared" si="25"/>
        <v>165.03</v>
      </c>
      <c r="I152" s="23">
        <f t="shared" si="26"/>
        <v>165.22213292063816</v>
      </c>
      <c r="J152" s="16">
        <f t="shared" si="27"/>
        <v>128.47018270040763</v>
      </c>
      <c r="K152" s="16">
        <f t="shared" si="28"/>
        <v>36.751950220230526</v>
      </c>
      <c r="L152" s="16">
        <f t="shared" si="29"/>
        <v>19.996233287753071</v>
      </c>
      <c r="M152" s="16">
        <f t="shared" si="30"/>
        <v>19.996993486613075</v>
      </c>
      <c r="N152" s="16">
        <f t="shared" si="31"/>
        <v>12.398135961700106</v>
      </c>
      <c r="O152" s="16">
        <f t="shared" si="32"/>
        <v>12.398135961700106</v>
      </c>
      <c r="P152" s="1">
        <f>'App MESURE'!T148</f>
        <v>166.44073470466464</v>
      </c>
      <c r="Q152" s="84">
        <v>15.504462666666663</v>
      </c>
      <c r="R152" s="78">
        <f t="shared" si="33"/>
        <v>23729.122227485972</v>
      </c>
    </row>
    <row r="153" spans="1:18" s="1" customFormat="1" x14ac:dyDescent="0.2">
      <c r="A153" s="17">
        <v>37591</v>
      </c>
      <c r="B153" s="1">
        <f t="shared" si="23"/>
        <v>12</v>
      </c>
      <c r="C153" s="47"/>
      <c r="D153" s="47"/>
      <c r="E153" s="47">
        <v>40.057142859999999</v>
      </c>
      <c r="F153" s="51">
        <v>48.93</v>
      </c>
      <c r="G153" s="16">
        <f t="shared" si="24"/>
        <v>0</v>
      </c>
      <c r="H153" s="16">
        <f t="shared" si="25"/>
        <v>48.93</v>
      </c>
      <c r="I153" s="23">
        <f t="shared" si="26"/>
        <v>65.685716932477462</v>
      </c>
      <c r="J153" s="16">
        <f t="shared" si="27"/>
        <v>61.849514550069301</v>
      </c>
      <c r="K153" s="16">
        <f t="shared" si="28"/>
        <v>3.8362023824081604</v>
      </c>
      <c r="L153" s="16">
        <f t="shared" si="29"/>
        <v>0</v>
      </c>
      <c r="M153" s="16">
        <f t="shared" si="30"/>
        <v>7.5988575249129688</v>
      </c>
      <c r="N153" s="16">
        <f t="shared" si="31"/>
        <v>4.7112916654460406</v>
      </c>
      <c r="O153" s="16">
        <f t="shared" si="32"/>
        <v>4.7112916654460406</v>
      </c>
      <c r="P153" s="1">
        <f>'App MESURE'!T149</f>
        <v>0</v>
      </c>
      <c r="Q153" s="84">
        <v>13.972236919354836</v>
      </c>
      <c r="R153" s="78">
        <f t="shared" si="33"/>
        <v>22.196269156901327</v>
      </c>
    </row>
    <row r="154" spans="1:18" s="1" customFormat="1" x14ac:dyDescent="0.2">
      <c r="A154" s="17">
        <v>37622</v>
      </c>
      <c r="B154" s="1">
        <f t="shared" ref="B154:B217" si="34">B142</f>
        <v>1</v>
      </c>
      <c r="C154" s="47"/>
      <c r="D154" s="47"/>
      <c r="E154" s="47">
        <v>58.15714286</v>
      </c>
      <c r="F154" s="51">
        <v>39.15</v>
      </c>
      <c r="G154" s="16">
        <f t="shared" si="24"/>
        <v>0</v>
      </c>
      <c r="H154" s="16">
        <f t="shared" si="25"/>
        <v>39.15</v>
      </c>
      <c r="I154" s="23">
        <f t="shared" si="26"/>
        <v>42.986202382408159</v>
      </c>
      <c r="J154" s="16">
        <f t="shared" si="27"/>
        <v>41.277656905097345</v>
      </c>
      <c r="K154" s="16">
        <f t="shared" si="28"/>
        <v>1.708545477310814</v>
      </c>
      <c r="L154" s="16">
        <f t="shared" si="29"/>
        <v>0</v>
      </c>
      <c r="M154" s="16">
        <f t="shared" si="30"/>
        <v>2.8875658594669282</v>
      </c>
      <c r="N154" s="16">
        <f t="shared" si="31"/>
        <v>1.7902908328694955</v>
      </c>
      <c r="O154" s="16">
        <f t="shared" si="32"/>
        <v>1.7902908328694955</v>
      </c>
      <c r="P154" s="1">
        <f>'App MESURE'!T150</f>
        <v>0</v>
      </c>
      <c r="Q154" s="84">
        <v>10.790632693548385</v>
      </c>
      <c r="R154" s="78">
        <f t="shared" si="33"/>
        <v>3.2051412662565522</v>
      </c>
    </row>
    <row r="155" spans="1:18" s="1" customFormat="1" x14ac:dyDescent="0.2">
      <c r="A155" s="17">
        <v>37653</v>
      </c>
      <c r="B155" s="1">
        <f t="shared" si="34"/>
        <v>2</v>
      </c>
      <c r="C155" s="47"/>
      <c r="D155" s="47"/>
      <c r="E155" s="47">
        <v>34.692857140000001</v>
      </c>
      <c r="F155" s="51">
        <v>33.96</v>
      </c>
      <c r="G155" s="16">
        <f t="shared" si="24"/>
        <v>0</v>
      </c>
      <c r="H155" s="16">
        <f t="shared" si="25"/>
        <v>33.96</v>
      </c>
      <c r="I155" s="23">
        <f t="shared" si="26"/>
        <v>35.668545477310815</v>
      </c>
      <c r="J155" s="16">
        <f t="shared" si="27"/>
        <v>34.713525482537875</v>
      </c>
      <c r="K155" s="16">
        <f t="shared" si="28"/>
        <v>0.95501999477293964</v>
      </c>
      <c r="L155" s="16">
        <f t="shared" si="29"/>
        <v>0</v>
      </c>
      <c r="M155" s="16">
        <f t="shared" si="30"/>
        <v>1.0972750265974327</v>
      </c>
      <c r="N155" s="16">
        <f t="shared" si="31"/>
        <v>0.6803105164904083</v>
      </c>
      <c r="O155" s="16">
        <f t="shared" si="32"/>
        <v>0.6803105164904083</v>
      </c>
      <c r="P155" s="1">
        <f>'App MESURE'!T151</f>
        <v>0</v>
      </c>
      <c r="Q155" s="84">
        <v>11.103575557142856</v>
      </c>
      <c r="R155" s="78">
        <f t="shared" si="33"/>
        <v>0.46282239884744608</v>
      </c>
    </row>
    <row r="156" spans="1:18" s="1" customFormat="1" x14ac:dyDescent="0.2">
      <c r="A156" s="17">
        <v>37681</v>
      </c>
      <c r="B156" s="1">
        <f t="shared" si="34"/>
        <v>3</v>
      </c>
      <c r="C156" s="47"/>
      <c r="D156" s="47"/>
      <c r="E156" s="47">
        <v>72.180952379999994</v>
      </c>
      <c r="F156" s="51">
        <v>50.28</v>
      </c>
      <c r="G156" s="16">
        <f t="shared" si="24"/>
        <v>0</v>
      </c>
      <c r="H156" s="16">
        <f t="shared" si="25"/>
        <v>50.28</v>
      </c>
      <c r="I156" s="23">
        <f t="shared" si="26"/>
        <v>51.235019994772941</v>
      </c>
      <c r="J156" s="16">
        <f t="shared" si="27"/>
        <v>49.840052581647171</v>
      </c>
      <c r="K156" s="16">
        <f t="shared" si="28"/>
        <v>1.3949674131257694</v>
      </c>
      <c r="L156" s="16">
        <f t="shared" si="29"/>
        <v>0</v>
      </c>
      <c r="M156" s="16">
        <f t="shared" si="30"/>
        <v>0.4169645101070244</v>
      </c>
      <c r="N156" s="16">
        <f t="shared" si="31"/>
        <v>0.25851799626635513</v>
      </c>
      <c r="O156" s="16">
        <f t="shared" si="32"/>
        <v>0.25851799626635513</v>
      </c>
      <c r="P156" s="1">
        <f>'App MESURE'!T152</f>
        <v>0</v>
      </c>
      <c r="Q156" s="84">
        <v>16.236420612903224</v>
      </c>
      <c r="R156" s="78">
        <f t="shared" si="33"/>
        <v>6.6831554393571205E-2</v>
      </c>
    </row>
    <row r="157" spans="1:18" s="1" customFormat="1" x14ac:dyDescent="0.2">
      <c r="A157" s="17">
        <v>37712</v>
      </c>
      <c r="B157" s="1">
        <f t="shared" si="34"/>
        <v>4</v>
      </c>
      <c r="C157" s="47"/>
      <c r="D157" s="47"/>
      <c r="E157" s="47">
        <v>38.561904759999997</v>
      </c>
      <c r="F157" s="51">
        <v>47.78</v>
      </c>
      <c r="G157" s="16">
        <f t="shared" si="24"/>
        <v>0</v>
      </c>
      <c r="H157" s="16">
        <f t="shared" si="25"/>
        <v>47.78</v>
      </c>
      <c r="I157" s="23">
        <f t="shared" si="26"/>
        <v>49.174967413125771</v>
      </c>
      <c r="J157" s="16">
        <f t="shared" si="27"/>
        <v>47.887616771982593</v>
      </c>
      <c r="K157" s="16">
        <f t="shared" si="28"/>
        <v>1.2873506411431777</v>
      </c>
      <c r="L157" s="16">
        <f t="shared" si="29"/>
        <v>0</v>
      </c>
      <c r="M157" s="16">
        <f t="shared" si="30"/>
        <v>0.15844651384066927</v>
      </c>
      <c r="N157" s="16">
        <f t="shared" si="31"/>
        <v>9.8236838581214944E-2</v>
      </c>
      <c r="O157" s="16">
        <f t="shared" si="32"/>
        <v>9.8236838581214944E-2</v>
      </c>
      <c r="P157" s="1">
        <f>'App MESURE'!T153</f>
        <v>0</v>
      </c>
      <c r="Q157" s="84">
        <v>15.942514083333331</v>
      </c>
      <c r="R157" s="78">
        <f t="shared" si="33"/>
        <v>9.6504764544316814E-3</v>
      </c>
    </row>
    <row r="158" spans="1:18" s="1" customFormat="1" x14ac:dyDescent="0.2">
      <c r="A158" s="17">
        <v>37742</v>
      </c>
      <c r="B158" s="1">
        <f t="shared" si="34"/>
        <v>5</v>
      </c>
      <c r="C158" s="47"/>
      <c r="D158" s="47"/>
      <c r="E158" s="47">
        <v>15.78095238</v>
      </c>
      <c r="F158" s="51">
        <v>12.76</v>
      </c>
      <c r="G158" s="16">
        <f t="shared" si="24"/>
        <v>0</v>
      </c>
      <c r="H158" s="16">
        <f t="shared" si="25"/>
        <v>12.76</v>
      </c>
      <c r="I158" s="23">
        <f t="shared" si="26"/>
        <v>14.047350641143177</v>
      </c>
      <c r="J158" s="16">
        <f t="shared" si="27"/>
        <v>14.031058632457716</v>
      </c>
      <c r="K158" s="16">
        <f t="shared" si="28"/>
        <v>1.6292008685461212E-2</v>
      </c>
      <c r="L158" s="16">
        <f t="shared" si="29"/>
        <v>0</v>
      </c>
      <c r="M158" s="16">
        <f t="shared" si="30"/>
        <v>6.0209675259454323E-2</v>
      </c>
      <c r="N158" s="16">
        <f t="shared" si="31"/>
        <v>3.7329998660861681E-2</v>
      </c>
      <c r="O158" s="16">
        <f t="shared" si="32"/>
        <v>3.7329998660861681E-2</v>
      </c>
      <c r="P158" s="1">
        <f>'App MESURE'!T154</f>
        <v>0</v>
      </c>
      <c r="Q158" s="84">
        <v>20.53775912903226</v>
      </c>
      <c r="R158" s="78">
        <f t="shared" si="33"/>
        <v>1.3935288000199348E-3</v>
      </c>
    </row>
    <row r="159" spans="1:18" s="1" customFormat="1" x14ac:dyDescent="0.2">
      <c r="A159" s="17">
        <v>37773</v>
      </c>
      <c r="B159" s="1">
        <f t="shared" si="34"/>
        <v>6</v>
      </c>
      <c r="C159" s="47"/>
      <c r="D159" s="47"/>
      <c r="E159" s="47">
        <v>3.9619047620000001</v>
      </c>
      <c r="F159" s="51">
        <v>5.64</v>
      </c>
      <c r="G159" s="16">
        <f t="shared" si="24"/>
        <v>0</v>
      </c>
      <c r="H159" s="16">
        <f t="shared" si="25"/>
        <v>5.64</v>
      </c>
      <c r="I159" s="23">
        <f t="shared" si="26"/>
        <v>5.6562920086854609</v>
      </c>
      <c r="J159" s="16">
        <f t="shared" si="27"/>
        <v>5.6555137128514836</v>
      </c>
      <c r="K159" s="16">
        <f t="shared" si="28"/>
        <v>7.7829583397726054E-4</v>
      </c>
      <c r="L159" s="16">
        <f t="shared" si="29"/>
        <v>0</v>
      </c>
      <c r="M159" s="16">
        <f t="shared" si="30"/>
        <v>2.2879676598592642E-2</v>
      </c>
      <c r="N159" s="16">
        <f t="shared" si="31"/>
        <v>1.4185399491127439E-2</v>
      </c>
      <c r="O159" s="16">
        <f t="shared" si="32"/>
        <v>1.4185399491127439E-2</v>
      </c>
      <c r="P159" s="1">
        <f>'App MESURE'!T155</f>
        <v>0</v>
      </c>
      <c r="Q159" s="84">
        <v>22.758969233333332</v>
      </c>
      <c r="R159" s="78">
        <f t="shared" si="33"/>
        <v>2.0122555872287859E-4</v>
      </c>
    </row>
    <row r="160" spans="1:18" s="1" customFormat="1" x14ac:dyDescent="0.2">
      <c r="A160" s="17">
        <v>37803</v>
      </c>
      <c r="B160" s="1">
        <f t="shared" si="34"/>
        <v>7</v>
      </c>
      <c r="C160" s="47"/>
      <c r="D160" s="47"/>
      <c r="E160" s="47">
        <v>1.35</v>
      </c>
      <c r="F160" s="51">
        <v>3.49</v>
      </c>
      <c r="G160" s="16">
        <f t="shared" si="24"/>
        <v>0</v>
      </c>
      <c r="H160" s="16">
        <f t="shared" si="25"/>
        <v>3.49</v>
      </c>
      <c r="I160" s="23">
        <f t="shared" si="26"/>
        <v>3.4907782958339775</v>
      </c>
      <c r="J160" s="16">
        <f t="shared" si="27"/>
        <v>3.4906320220986222</v>
      </c>
      <c r="K160" s="16">
        <f t="shared" si="28"/>
        <v>1.4627373535525123E-4</v>
      </c>
      <c r="L160" s="16">
        <f t="shared" si="29"/>
        <v>0</v>
      </c>
      <c r="M160" s="16">
        <f t="shared" si="30"/>
        <v>8.6942771074652037E-3</v>
      </c>
      <c r="N160" s="16">
        <f t="shared" si="31"/>
        <v>5.3904518066284265E-3</v>
      </c>
      <c r="O160" s="16">
        <f t="shared" si="32"/>
        <v>5.3904518066284265E-3</v>
      </c>
      <c r="P160" s="1">
        <f>'App MESURE'!T156</f>
        <v>0</v>
      </c>
      <c r="Q160" s="84">
        <v>24.354147677419359</v>
      </c>
      <c r="R160" s="78">
        <f t="shared" si="33"/>
        <v>2.9056970679583666E-5</v>
      </c>
    </row>
    <row r="161" spans="1:18" s="1" customFormat="1" ht="13.5" thickBot="1" x14ac:dyDescent="0.25">
      <c r="A161" s="17">
        <v>37834</v>
      </c>
      <c r="B161" s="4">
        <f t="shared" si="34"/>
        <v>8</v>
      </c>
      <c r="C161" s="48"/>
      <c r="D161" s="48"/>
      <c r="E161" s="48">
        <v>5.8809523810000002</v>
      </c>
      <c r="F161" s="58">
        <v>10.8</v>
      </c>
      <c r="G161" s="25">
        <f t="shared" si="24"/>
        <v>0</v>
      </c>
      <c r="H161" s="25">
        <f t="shared" si="25"/>
        <v>10.8</v>
      </c>
      <c r="I161" s="24">
        <f t="shared" si="26"/>
        <v>10.800146273735356</v>
      </c>
      <c r="J161" s="25">
        <f t="shared" si="27"/>
        <v>10.796618373749208</v>
      </c>
      <c r="K161" s="25">
        <f t="shared" si="28"/>
        <v>3.5278999861478866E-3</v>
      </c>
      <c r="L161" s="25">
        <f t="shared" si="29"/>
        <v>0</v>
      </c>
      <c r="M161" s="25">
        <f t="shared" si="30"/>
        <v>3.3038253008367772E-3</v>
      </c>
      <c r="N161" s="25">
        <f t="shared" si="31"/>
        <v>2.0483716865188017E-3</v>
      </c>
      <c r="O161" s="25">
        <f t="shared" si="32"/>
        <v>2.0483716865188017E-3</v>
      </c>
      <c r="P161" s="4">
        <f>'App MESURE'!T157</f>
        <v>0</v>
      </c>
      <c r="Q161" s="85">
        <v>25.827181870967738</v>
      </c>
      <c r="R161" s="79">
        <f t="shared" si="33"/>
        <v>4.1958265661318802E-6</v>
      </c>
    </row>
    <row r="162" spans="1:18" s="1" customFormat="1" x14ac:dyDescent="0.2">
      <c r="A162" s="17">
        <v>37865</v>
      </c>
      <c r="B162" s="1">
        <f t="shared" si="34"/>
        <v>9</v>
      </c>
      <c r="C162" s="47"/>
      <c r="D162" s="47"/>
      <c r="E162" s="47">
        <v>1.447619048</v>
      </c>
      <c r="F162" s="51">
        <v>3.18</v>
      </c>
      <c r="G162" s="16">
        <f t="shared" si="24"/>
        <v>0</v>
      </c>
      <c r="H162" s="16">
        <f t="shared" si="25"/>
        <v>3.18</v>
      </c>
      <c r="I162" s="23">
        <f t="shared" si="26"/>
        <v>3.183527899986148</v>
      </c>
      <c r="J162" s="16">
        <f t="shared" si="27"/>
        <v>3.1834021643952393</v>
      </c>
      <c r="K162" s="16">
        <f t="shared" si="28"/>
        <v>1.2573559090878206E-4</v>
      </c>
      <c r="L162" s="16">
        <f t="shared" si="29"/>
        <v>0</v>
      </c>
      <c r="M162" s="16">
        <f t="shared" si="30"/>
        <v>1.2554536143179755E-3</v>
      </c>
      <c r="N162" s="16">
        <f t="shared" si="31"/>
        <v>7.7838124087714481E-4</v>
      </c>
      <c r="O162" s="16">
        <f t="shared" si="32"/>
        <v>7.7838124087714481E-4</v>
      </c>
      <c r="P162" s="1">
        <f>'App MESURE'!T158</f>
        <v>0</v>
      </c>
      <c r="Q162" s="84">
        <v>23.461097233333341</v>
      </c>
      <c r="R162" s="78">
        <f t="shared" si="33"/>
        <v>6.0587735614944373E-7</v>
      </c>
    </row>
    <row r="163" spans="1:18" s="1" customFormat="1" x14ac:dyDescent="0.2">
      <c r="A163" s="17">
        <v>37895</v>
      </c>
      <c r="B163" s="1">
        <f t="shared" si="34"/>
        <v>10</v>
      </c>
      <c r="C163" s="47"/>
      <c r="D163" s="47"/>
      <c r="E163" s="47">
        <v>123.2095238</v>
      </c>
      <c r="F163" s="51">
        <v>111.84</v>
      </c>
      <c r="G163" s="16">
        <f t="shared" si="24"/>
        <v>0</v>
      </c>
      <c r="H163" s="16">
        <f t="shared" si="25"/>
        <v>111.84</v>
      </c>
      <c r="I163" s="23">
        <f t="shared" si="26"/>
        <v>111.84012573559092</v>
      </c>
      <c r="J163" s="16">
        <f t="shared" si="27"/>
        <v>102.10952110364192</v>
      </c>
      <c r="K163" s="16">
        <f t="shared" si="28"/>
        <v>9.7306046319489923</v>
      </c>
      <c r="L163" s="16">
        <f t="shared" si="29"/>
        <v>2.9791642137403973</v>
      </c>
      <c r="M163" s="16">
        <f t="shared" si="30"/>
        <v>2.9796412861138384</v>
      </c>
      <c r="N163" s="16">
        <f t="shared" si="31"/>
        <v>1.8473775973905797</v>
      </c>
      <c r="O163" s="16">
        <f t="shared" si="32"/>
        <v>1.8473775973905797</v>
      </c>
      <c r="P163" s="1">
        <f>'App MESURE'!T159</f>
        <v>2.067617495485178</v>
      </c>
      <c r="Q163" s="84">
        <v>18.389146387096773</v>
      </c>
      <c r="R163" s="78">
        <f t="shared" si="33"/>
        <v>4.8505612712719054E-2</v>
      </c>
    </row>
    <row r="164" spans="1:18" s="1" customFormat="1" x14ac:dyDescent="0.2">
      <c r="A164" s="17">
        <v>37926</v>
      </c>
      <c r="B164" s="1">
        <f t="shared" si="34"/>
        <v>11</v>
      </c>
      <c r="C164" s="47"/>
      <c r="D164" s="47"/>
      <c r="E164" s="47">
        <v>78.47619048</v>
      </c>
      <c r="F164" s="51">
        <v>84.23</v>
      </c>
      <c r="G164" s="16">
        <f t="shared" si="24"/>
        <v>0</v>
      </c>
      <c r="H164" s="16">
        <f t="shared" si="25"/>
        <v>84.23</v>
      </c>
      <c r="I164" s="23">
        <f t="shared" si="26"/>
        <v>90.981440418208592</v>
      </c>
      <c r="J164" s="16">
        <f t="shared" si="27"/>
        <v>82.732354512320768</v>
      </c>
      <c r="K164" s="16">
        <f t="shared" si="28"/>
        <v>8.2490859058878243</v>
      </c>
      <c r="L164" s="16">
        <f t="shared" si="29"/>
        <v>2.0461571429615253</v>
      </c>
      <c r="M164" s="16">
        <f t="shared" si="30"/>
        <v>3.1784208316847842</v>
      </c>
      <c r="N164" s="16">
        <f t="shared" si="31"/>
        <v>1.9706209156445662</v>
      </c>
      <c r="O164" s="16">
        <f t="shared" si="32"/>
        <v>1.9706209156445662</v>
      </c>
      <c r="P164" s="1">
        <f>'App MESURE'!T160</f>
        <v>0.68692243315861334</v>
      </c>
      <c r="Q164" s="84">
        <v>15.115856916666665</v>
      </c>
      <c r="R164" s="78">
        <f t="shared" si="33"/>
        <v>1.6478817939367378</v>
      </c>
    </row>
    <row r="165" spans="1:18" s="1" customFormat="1" x14ac:dyDescent="0.2">
      <c r="A165" s="17">
        <v>37956</v>
      </c>
      <c r="B165" s="1">
        <f t="shared" si="34"/>
        <v>12</v>
      </c>
      <c r="C165" s="47"/>
      <c r="D165" s="47"/>
      <c r="E165" s="47">
        <v>88.428571430000005</v>
      </c>
      <c r="F165" s="51">
        <v>69.87</v>
      </c>
      <c r="G165" s="16">
        <f t="shared" si="24"/>
        <v>0</v>
      </c>
      <c r="H165" s="16">
        <f t="shared" si="25"/>
        <v>69.87</v>
      </c>
      <c r="I165" s="23">
        <f t="shared" si="26"/>
        <v>76.07292876292631</v>
      </c>
      <c r="J165" s="16">
        <f t="shared" si="27"/>
        <v>68.909283654176122</v>
      </c>
      <c r="K165" s="16">
        <f t="shared" si="28"/>
        <v>7.1636451087501882</v>
      </c>
      <c r="L165" s="16">
        <f t="shared" si="29"/>
        <v>1.3625856694279146</v>
      </c>
      <c r="M165" s="16">
        <f t="shared" si="30"/>
        <v>2.570385585468133</v>
      </c>
      <c r="N165" s="16">
        <f t="shared" si="31"/>
        <v>1.5936390629902424</v>
      </c>
      <c r="O165" s="16">
        <f t="shared" si="32"/>
        <v>1.5936390629902424</v>
      </c>
      <c r="P165" s="1">
        <f>'App MESURE'!T161</f>
        <v>1.5808730123772192</v>
      </c>
      <c r="Q165" s="84">
        <v>12.200485758064515</v>
      </c>
      <c r="R165" s="78">
        <f t="shared" si="33"/>
        <v>1.6297204825426901E-4</v>
      </c>
    </row>
    <row r="166" spans="1:18" s="1" customFormat="1" x14ac:dyDescent="0.2">
      <c r="A166" s="17">
        <v>37987</v>
      </c>
      <c r="B166" s="1">
        <f t="shared" si="34"/>
        <v>1</v>
      </c>
      <c r="C166" s="47"/>
      <c r="D166" s="47"/>
      <c r="E166" s="47">
        <v>2.723809524</v>
      </c>
      <c r="F166" s="51">
        <v>4.4400000000000004</v>
      </c>
      <c r="G166" s="16">
        <f t="shared" si="24"/>
        <v>0</v>
      </c>
      <c r="H166" s="16">
        <f t="shared" si="25"/>
        <v>4.4400000000000004</v>
      </c>
      <c r="I166" s="23">
        <f t="shared" si="26"/>
        <v>10.241059439322274</v>
      </c>
      <c r="J166" s="16">
        <f t="shared" si="27"/>
        <v>10.218893994520693</v>
      </c>
      <c r="K166" s="16">
        <f t="shared" si="28"/>
        <v>2.2165444801581557E-2</v>
      </c>
      <c r="L166" s="16">
        <f t="shared" si="29"/>
        <v>0</v>
      </c>
      <c r="M166" s="16">
        <f t="shared" si="30"/>
        <v>0.97674652247789062</v>
      </c>
      <c r="N166" s="16">
        <f t="shared" si="31"/>
        <v>0.60558284393629214</v>
      </c>
      <c r="O166" s="16">
        <f t="shared" si="32"/>
        <v>0.60558284393629214</v>
      </c>
      <c r="P166" s="1">
        <f>'App MESURE'!T162</f>
        <v>0.44335990838215211</v>
      </c>
      <c r="Q166" s="84">
        <v>11.527230538709677</v>
      </c>
      <c r="R166" s="78">
        <f t="shared" si="33"/>
        <v>2.6316280819802668E-2</v>
      </c>
    </row>
    <row r="167" spans="1:18" s="1" customFormat="1" x14ac:dyDescent="0.2">
      <c r="A167" s="17">
        <v>38018</v>
      </c>
      <c r="B167" s="1">
        <f t="shared" si="34"/>
        <v>2</v>
      </c>
      <c r="C167" s="47"/>
      <c r="D167" s="47"/>
      <c r="E167" s="47">
        <v>34.042857140000002</v>
      </c>
      <c r="F167" s="51">
        <v>39.74</v>
      </c>
      <c r="G167" s="16">
        <f t="shared" si="24"/>
        <v>0</v>
      </c>
      <c r="H167" s="16">
        <f t="shared" si="25"/>
        <v>39.74</v>
      </c>
      <c r="I167" s="23">
        <f t="shared" si="26"/>
        <v>39.762165444801582</v>
      </c>
      <c r="J167" s="16">
        <f t="shared" si="27"/>
        <v>38.78305894796766</v>
      </c>
      <c r="K167" s="16">
        <f t="shared" si="28"/>
        <v>0.97910649683392137</v>
      </c>
      <c r="L167" s="16">
        <f t="shared" si="29"/>
        <v>0</v>
      </c>
      <c r="M167" s="16">
        <f t="shared" si="30"/>
        <v>0.37116367854159849</v>
      </c>
      <c r="N167" s="16">
        <f t="shared" si="31"/>
        <v>0.23012148069579105</v>
      </c>
      <c r="O167" s="16">
        <f t="shared" si="32"/>
        <v>0.23012148069579105</v>
      </c>
      <c r="P167" s="1">
        <f>'App MESURE'!T163</f>
        <v>0</v>
      </c>
      <c r="Q167" s="84">
        <v>13.340554120689662</v>
      </c>
      <c r="R167" s="78">
        <f t="shared" si="33"/>
        <v>5.2955895877623331E-2</v>
      </c>
    </row>
    <row r="168" spans="1:18" s="1" customFormat="1" x14ac:dyDescent="0.2">
      <c r="A168" s="17">
        <v>38047</v>
      </c>
      <c r="B168" s="1">
        <f t="shared" si="34"/>
        <v>3</v>
      </c>
      <c r="C168" s="47"/>
      <c r="D168" s="47"/>
      <c r="E168" s="47">
        <v>43.433333330000004</v>
      </c>
      <c r="F168" s="51">
        <v>45.77</v>
      </c>
      <c r="G168" s="16">
        <f t="shared" si="24"/>
        <v>0</v>
      </c>
      <c r="H168" s="16">
        <f t="shared" si="25"/>
        <v>45.77</v>
      </c>
      <c r="I168" s="23">
        <f t="shared" si="26"/>
        <v>46.749106496833924</v>
      </c>
      <c r="J168" s="16">
        <f t="shared" si="27"/>
        <v>45.270268429332226</v>
      </c>
      <c r="K168" s="16">
        <f t="shared" si="28"/>
        <v>1.4788380675016981</v>
      </c>
      <c r="L168" s="16">
        <f t="shared" si="29"/>
        <v>0</v>
      </c>
      <c r="M168" s="16">
        <f t="shared" si="30"/>
        <v>0.14104219784580743</v>
      </c>
      <c r="N168" s="16">
        <f t="shared" si="31"/>
        <v>8.7446162664400612E-2</v>
      </c>
      <c r="O168" s="16">
        <f t="shared" si="32"/>
        <v>8.7446162664400612E-2</v>
      </c>
      <c r="P168" s="1">
        <f>'App MESURE'!T164</f>
        <v>0</v>
      </c>
      <c r="Q168" s="84">
        <v>13.793640145161293</v>
      </c>
      <c r="R168" s="78">
        <f t="shared" si="33"/>
        <v>7.6468313647288112E-3</v>
      </c>
    </row>
    <row r="169" spans="1:18" s="1" customFormat="1" x14ac:dyDescent="0.2">
      <c r="A169" s="17">
        <v>38078</v>
      </c>
      <c r="B169" s="1">
        <f t="shared" si="34"/>
        <v>4</v>
      </c>
      <c r="C169" s="47"/>
      <c r="D169" s="47"/>
      <c r="E169" s="47">
        <v>54.833333330000002</v>
      </c>
      <c r="F169" s="51">
        <v>57.48</v>
      </c>
      <c r="G169" s="16">
        <f t="shared" si="24"/>
        <v>0</v>
      </c>
      <c r="H169" s="16">
        <f t="shared" si="25"/>
        <v>57.48</v>
      </c>
      <c r="I169" s="23">
        <f t="shared" si="26"/>
        <v>58.958838067501695</v>
      </c>
      <c r="J169" s="16">
        <f t="shared" si="27"/>
        <v>56.652071679225806</v>
      </c>
      <c r="K169" s="16">
        <f t="shared" si="28"/>
        <v>2.3067663882758893</v>
      </c>
      <c r="L169" s="16">
        <f t="shared" si="29"/>
        <v>0</v>
      </c>
      <c r="M169" s="16">
        <f t="shared" si="30"/>
        <v>5.359603518140682E-2</v>
      </c>
      <c r="N169" s="16">
        <f t="shared" si="31"/>
        <v>3.322954181247223E-2</v>
      </c>
      <c r="O169" s="16">
        <f t="shared" si="32"/>
        <v>3.322954181247223E-2</v>
      </c>
      <c r="P169" s="1">
        <f>'App MESURE'!T165</f>
        <v>0</v>
      </c>
      <c r="Q169" s="84">
        <v>15.520262650000003</v>
      </c>
      <c r="R169" s="78">
        <f t="shared" si="33"/>
        <v>1.1042024490668402E-3</v>
      </c>
    </row>
    <row r="170" spans="1:18" s="1" customFormat="1" x14ac:dyDescent="0.2">
      <c r="A170" s="17">
        <v>38108</v>
      </c>
      <c r="B170" s="1">
        <f t="shared" si="34"/>
        <v>5</v>
      </c>
      <c r="C170" s="47"/>
      <c r="D170" s="47"/>
      <c r="E170" s="47">
        <v>59.361904760000002</v>
      </c>
      <c r="F170" s="51">
        <v>52.99</v>
      </c>
      <c r="G170" s="16">
        <f t="shared" si="24"/>
        <v>0</v>
      </c>
      <c r="H170" s="16">
        <f t="shared" si="25"/>
        <v>52.99</v>
      </c>
      <c r="I170" s="23">
        <f t="shared" si="26"/>
        <v>55.296766388275891</v>
      </c>
      <c r="J170" s="16">
        <f t="shared" si="27"/>
        <v>53.654852037674402</v>
      </c>
      <c r="K170" s="16">
        <f t="shared" si="28"/>
        <v>1.641914350601489</v>
      </c>
      <c r="L170" s="16">
        <f t="shared" si="29"/>
        <v>0</v>
      </c>
      <c r="M170" s="16">
        <f t="shared" si="30"/>
        <v>2.0366493368934591E-2</v>
      </c>
      <c r="N170" s="16">
        <f t="shared" si="31"/>
        <v>1.2627225888739445E-2</v>
      </c>
      <c r="O170" s="16">
        <f t="shared" si="32"/>
        <v>1.2627225888739445E-2</v>
      </c>
      <c r="P170" s="1">
        <f>'App MESURE'!T166</f>
        <v>0</v>
      </c>
      <c r="Q170" s="84">
        <v>16.678160677419356</v>
      </c>
      <c r="R170" s="78">
        <f t="shared" si="33"/>
        <v>1.5944683364525167E-4</v>
      </c>
    </row>
    <row r="171" spans="1:18" s="1" customFormat="1" x14ac:dyDescent="0.2">
      <c r="A171" s="17">
        <v>38139</v>
      </c>
      <c r="B171" s="1">
        <f t="shared" si="34"/>
        <v>6</v>
      </c>
      <c r="C171" s="47"/>
      <c r="D171" s="47"/>
      <c r="E171" s="47">
        <v>10.169047620000001</v>
      </c>
      <c r="F171" s="51">
        <v>8.16</v>
      </c>
      <c r="G171" s="16">
        <f t="shared" si="24"/>
        <v>0</v>
      </c>
      <c r="H171" s="16">
        <f t="shared" si="25"/>
        <v>8.16</v>
      </c>
      <c r="I171" s="23">
        <f t="shared" si="26"/>
        <v>9.8019143506014892</v>
      </c>
      <c r="J171" s="16">
        <f t="shared" si="27"/>
        <v>9.7985321139484469</v>
      </c>
      <c r="K171" s="16">
        <f t="shared" si="28"/>
        <v>3.3822366530422698E-3</v>
      </c>
      <c r="L171" s="16">
        <f t="shared" si="29"/>
        <v>0</v>
      </c>
      <c r="M171" s="16">
        <f t="shared" si="30"/>
        <v>7.7392674801951451E-3</v>
      </c>
      <c r="N171" s="16">
        <f t="shared" si="31"/>
        <v>4.7983458377209897E-3</v>
      </c>
      <c r="O171" s="16">
        <f t="shared" si="32"/>
        <v>4.7983458377209897E-3</v>
      </c>
      <c r="P171" s="1">
        <f>'App MESURE'!T167</f>
        <v>0</v>
      </c>
      <c r="Q171" s="84">
        <v>24.040219033333337</v>
      </c>
      <c r="R171" s="78">
        <f t="shared" si="33"/>
        <v>2.3024122778374346E-5</v>
      </c>
    </row>
    <row r="172" spans="1:18" s="1" customFormat="1" x14ac:dyDescent="0.2">
      <c r="A172" s="17">
        <v>38169</v>
      </c>
      <c r="B172" s="1">
        <f t="shared" si="34"/>
        <v>7</v>
      </c>
      <c r="C172" s="47"/>
      <c r="D172" s="47"/>
      <c r="E172" s="47">
        <v>1.95</v>
      </c>
      <c r="F172" s="51">
        <v>4.88</v>
      </c>
      <c r="G172" s="16">
        <f t="shared" si="24"/>
        <v>0</v>
      </c>
      <c r="H172" s="16">
        <f t="shared" si="25"/>
        <v>4.88</v>
      </c>
      <c r="I172" s="23">
        <f t="shared" si="26"/>
        <v>4.8833822366530422</v>
      </c>
      <c r="J172" s="16">
        <f t="shared" si="27"/>
        <v>4.8830125191317553</v>
      </c>
      <c r="K172" s="16">
        <f t="shared" si="28"/>
        <v>3.6971752128689417E-4</v>
      </c>
      <c r="L172" s="16">
        <f t="shared" si="29"/>
        <v>0</v>
      </c>
      <c r="M172" s="16">
        <f t="shared" si="30"/>
        <v>2.9409216424741555E-3</v>
      </c>
      <c r="N172" s="16">
        <f t="shared" si="31"/>
        <v>1.8233714183339765E-3</v>
      </c>
      <c r="O172" s="16">
        <f t="shared" si="32"/>
        <v>1.8233714183339765E-3</v>
      </c>
      <c r="P172" s="1">
        <f>'App MESURE'!T168</f>
        <v>0</v>
      </c>
      <c r="Q172" s="84">
        <v>24.926380838709676</v>
      </c>
      <c r="R172" s="78">
        <f t="shared" si="33"/>
        <v>3.3246833291972571E-6</v>
      </c>
    </row>
    <row r="173" spans="1:18" s="1" customFormat="1" ht="13.5" thickBot="1" x14ac:dyDescent="0.25">
      <c r="A173" s="17">
        <v>38200</v>
      </c>
      <c r="B173" s="4">
        <f t="shared" si="34"/>
        <v>8</v>
      </c>
      <c r="C173" s="48"/>
      <c r="D173" s="48"/>
      <c r="E173" s="48">
        <v>1.661904762</v>
      </c>
      <c r="F173" s="58">
        <v>3.41</v>
      </c>
      <c r="G173" s="25">
        <f t="shared" si="24"/>
        <v>0</v>
      </c>
      <c r="H173" s="25">
        <f t="shared" si="25"/>
        <v>3.41</v>
      </c>
      <c r="I173" s="24">
        <f t="shared" si="26"/>
        <v>3.410369717521287</v>
      </c>
      <c r="J173" s="25">
        <f t="shared" si="27"/>
        <v>3.4102452927676277</v>
      </c>
      <c r="K173" s="25">
        <f t="shared" si="28"/>
        <v>1.24424753659369E-4</v>
      </c>
      <c r="L173" s="25">
        <f t="shared" si="29"/>
        <v>0</v>
      </c>
      <c r="M173" s="25">
        <f t="shared" si="30"/>
        <v>1.117550224140179E-3</v>
      </c>
      <c r="N173" s="25">
        <f t="shared" si="31"/>
        <v>6.9288113896691101E-4</v>
      </c>
      <c r="O173" s="25">
        <f t="shared" si="32"/>
        <v>6.9288113896691101E-4</v>
      </c>
      <c r="P173" s="4">
        <f>'App MESURE'!T169</f>
        <v>0</v>
      </c>
      <c r="Q173" s="85">
        <v>25.012897032258056</v>
      </c>
      <c r="R173" s="79">
        <f t="shared" si="33"/>
        <v>4.8008427273608389E-7</v>
      </c>
    </row>
    <row r="174" spans="1:18" s="1" customFormat="1" x14ac:dyDescent="0.2">
      <c r="A174" s="17">
        <v>38231</v>
      </c>
      <c r="B174" s="1">
        <f t="shared" si="34"/>
        <v>9</v>
      </c>
      <c r="C174" s="47"/>
      <c r="D174" s="47"/>
      <c r="E174" s="47">
        <v>0.69047619000000005</v>
      </c>
      <c r="F174" s="51">
        <v>3.56</v>
      </c>
      <c r="G174" s="16">
        <f t="shared" si="24"/>
        <v>0</v>
      </c>
      <c r="H174" s="16">
        <f t="shared" si="25"/>
        <v>3.56</v>
      </c>
      <c r="I174" s="23">
        <f t="shared" si="26"/>
        <v>3.5601244247536594</v>
      </c>
      <c r="J174" s="16">
        <f t="shared" si="27"/>
        <v>3.55993905917502</v>
      </c>
      <c r="K174" s="16">
        <f t="shared" si="28"/>
        <v>1.8536557863946257E-4</v>
      </c>
      <c r="L174" s="16">
        <f t="shared" si="29"/>
        <v>0</v>
      </c>
      <c r="M174" s="16">
        <f t="shared" si="30"/>
        <v>4.2466908517326798E-4</v>
      </c>
      <c r="N174" s="16">
        <f t="shared" si="31"/>
        <v>2.6329483280742617E-4</v>
      </c>
      <c r="O174" s="16">
        <f t="shared" si="32"/>
        <v>2.6329483280742617E-4</v>
      </c>
      <c r="P174" s="1">
        <f>'App MESURE'!T170</f>
        <v>0</v>
      </c>
      <c r="Q174" s="84">
        <v>23.085712666666666</v>
      </c>
      <c r="R174" s="78">
        <f t="shared" si="33"/>
        <v>6.9324168983090506E-8</v>
      </c>
    </row>
    <row r="175" spans="1:18" s="1" customFormat="1" x14ac:dyDescent="0.2">
      <c r="A175" s="17">
        <v>38261</v>
      </c>
      <c r="B175" s="1">
        <f t="shared" si="34"/>
        <v>10</v>
      </c>
      <c r="C175" s="47"/>
      <c r="D175" s="47"/>
      <c r="E175" s="47">
        <v>74.847619050000006</v>
      </c>
      <c r="F175" s="51">
        <v>49.63</v>
      </c>
      <c r="G175" s="16">
        <f t="shared" si="24"/>
        <v>0</v>
      </c>
      <c r="H175" s="16">
        <f t="shared" si="25"/>
        <v>49.63</v>
      </c>
      <c r="I175" s="23">
        <f t="shared" si="26"/>
        <v>49.63018536557864</v>
      </c>
      <c r="J175" s="16">
        <f t="shared" si="27"/>
        <v>48.859084304072518</v>
      </c>
      <c r="K175" s="16">
        <f t="shared" si="28"/>
        <v>0.77110106150612268</v>
      </c>
      <c r="L175" s="16">
        <f t="shared" si="29"/>
        <v>0</v>
      </c>
      <c r="M175" s="16">
        <f t="shared" si="30"/>
        <v>1.6137425236584181E-4</v>
      </c>
      <c r="N175" s="16">
        <f t="shared" si="31"/>
        <v>1.0005203646682192E-4</v>
      </c>
      <c r="O175" s="16">
        <f t="shared" si="32"/>
        <v>1.0005203646682192E-4</v>
      </c>
      <c r="P175" s="1">
        <f>'App MESURE'!T171</f>
        <v>0</v>
      </c>
      <c r="Q175" s="84">
        <v>19.885264774193544</v>
      </c>
      <c r="R175" s="78">
        <f t="shared" si="33"/>
        <v>1.0010410001158265E-8</v>
      </c>
    </row>
    <row r="176" spans="1:18" s="1" customFormat="1" x14ac:dyDescent="0.2">
      <c r="A176" s="17">
        <v>38292</v>
      </c>
      <c r="B176" s="1">
        <f t="shared" si="34"/>
        <v>11</v>
      </c>
      <c r="C176" s="47"/>
      <c r="D176" s="47"/>
      <c r="E176" s="47">
        <v>38.438095240000003</v>
      </c>
      <c r="F176" s="51">
        <v>36.729999999999997</v>
      </c>
      <c r="G176" s="16">
        <f t="shared" si="24"/>
        <v>0</v>
      </c>
      <c r="H176" s="16">
        <f t="shared" si="25"/>
        <v>36.729999999999997</v>
      </c>
      <c r="I176" s="23">
        <f t="shared" si="26"/>
        <v>37.50110106150612</v>
      </c>
      <c r="J176" s="16">
        <f t="shared" si="27"/>
        <v>36.820714288446439</v>
      </c>
      <c r="K176" s="16">
        <f t="shared" si="28"/>
        <v>0.68038677305968065</v>
      </c>
      <c r="L176" s="16">
        <f t="shared" si="29"/>
        <v>0</v>
      </c>
      <c r="M176" s="16">
        <f t="shared" si="30"/>
        <v>6.1322215899019887E-5</v>
      </c>
      <c r="N176" s="16">
        <f t="shared" si="31"/>
        <v>3.8019773857392327E-5</v>
      </c>
      <c r="O176" s="16">
        <f t="shared" si="32"/>
        <v>3.8019773857392327E-5</v>
      </c>
      <c r="P176" s="1">
        <f>'App MESURE'!T172</f>
        <v>0</v>
      </c>
      <c r="Q176" s="84">
        <v>14.774849433333328</v>
      </c>
      <c r="R176" s="78">
        <f t="shared" si="33"/>
        <v>1.445503204167253E-9</v>
      </c>
    </row>
    <row r="177" spans="1:18" s="1" customFormat="1" x14ac:dyDescent="0.2">
      <c r="A177" s="17">
        <v>38322</v>
      </c>
      <c r="B177" s="1">
        <f t="shared" si="34"/>
        <v>12</v>
      </c>
      <c r="C177" s="47"/>
      <c r="D177" s="47"/>
      <c r="E177" s="47">
        <v>46.866666670000001</v>
      </c>
      <c r="F177" s="51">
        <v>41.3</v>
      </c>
      <c r="G177" s="16">
        <f t="shared" si="24"/>
        <v>0</v>
      </c>
      <c r="H177" s="16">
        <f t="shared" si="25"/>
        <v>41.3</v>
      </c>
      <c r="I177" s="23">
        <f t="shared" si="26"/>
        <v>41.980386773059678</v>
      </c>
      <c r="J177" s="16">
        <f t="shared" si="27"/>
        <v>40.425826148870563</v>
      </c>
      <c r="K177" s="16">
        <f t="shared" si="28"/>
        <v>1.554560624189115</v>
      </c>
      <c r="L177" s="16">
        <f t="shared" si="29"/>
        <v>0</v>
      </c>
      <c r="M177" s="16">
        <f t="shared" si="30"/>
        <v>2.330244204162756E-5</v>
      </c>
      <c r="N177" s="16">
        <f t="shared" si="31"/>
        <v>1.4447514065809087E-5</v>
      </c>
      <c r="O177" s="16">
        <f t="shared" si="32"/>
        <v>1.4447514065809087E-5</v>
      </c>
      <c r="P177" s="1">
        <f>'App MESURE'!T173</f>
        <v>0</v>
      </c>
      <c r="Q177" s="84">
        <v>10.996630274193546</v>
      </c>
      <c r="R177" s="78">
        <f t="shared" si="33"/>
        <v>2.087306626817514E-10</v>
      </c>
    </row>
    <row r="178" spans="1:18" s="1" customFormat="1" x14ac:dyDescent="0.2">
      <c r="A178" s="17">
        <v>38353</v>
      </c>
      <c r="B178" s="1">
        <f t="shared" si="34"/>
        <v>1</v>
      </c>
      <c r="C178" s="47"/>
      <c r="D178" s="47"/>
      <c r="E178" s="47">
        <v>2.8761904760000001</v>
      </c>
      <c r="F178" s="51">
        <v>2.0499999999999998</v>
      </c>
      <c r="G178" s="16">
        <f t="shared" si="24"/>
        <v>0</v>
      </c>
      <c r="H178" s="16">
        <f t="shared" si="25"/>
        <v>2.0499999999999998</v>
      </c>
      <c r="I178" s="23">
        <f t="shared" si="26"/>
        <v>3.6045606241891148</v>
      </c>
      <c r="J178" s="16">
        <f t="shared" si="27"/>
        <v>3.6032867279676268</v>
      </c>
      <c r="K178" s="16">
        <f t="shared" si="28"/>
        <v>1.2738962214879912E-3</v>
      </c>
      <c r="L178" s="16">
        <f t="shared" si="29"/>
        <v>0</v>
      </c>
      <c r="M178" s="16">
        <f t="shared" si="30"/>
        <v>8.8549279758184736E-6</v>
      </c>
      <c r="N178" s="16">
        <f t="shared" si="31"/>
        <v>5.4900553450074533E-6</v>
      </c>
      <c r="O178" s="16">
        <f t="shared" si="32"/>
        <v>5.4900553450074533E-6</v>
      </c>
      <c r="P178" s="1">
        <f>'App MESURE'!T174</f>
        <v>0</v>
      </c>
      <c r="Q178" s="84">
        <v>9.4857080451612887</v>
      </c>
      <c r="R178" s="78">
        <f t="shared" si="33"/>
        <v>3.0140707691244911E-11</v>
      </c>
    </row>
    <row r="179" spans="1:18" s="1" customFormat="1" x14ac:dyDescent="0.2">
      <c r="A179" s="17">
        <v>38384</v>
      </c>
      <c r="B179" s="1">
        <f t="shared" si="34"/>
        <v>2</v>
      </c>
      <c r="C179" s="47"/>
      <c r="D179" s="47"/>
      <c r="E179" s="47">
        <v>36.759523809999997</v>
      </c>
      <c r="F179" s="51">
        <v>47.63</v>
      </c>
      <c r="G179" s="16">
        <f t="shared" si="24"/>
        <v>0</v>
      </c>
      <c r="H179" s="16">
        <f t="shared" si="25"/>
        <v>47.63</v>
      </c>
      <c r="I179" s="23">
        <f t="shared" si="26"/>
        <v>47.631273896221494</v>
      </c>
      <c r="J179" s="16">
        <f t="shared" si="27"/>
        <v>45.101805728894178</v>
      </c>
      <c r="K179" s="16">
        <f t="shared" si="28"/>
        <v>2.5294681673273161</v>
      </c>
      <c r="L179" s="16">
        <f t="shared" si="29"/>
        <v>0</v>
      </c>
      <c r="M179" s="16">
        <f t="shared" si="30"/>
        <v>3.3648726308110203E-6</v>
      </c>
      <c r="N179" s="16">
        <f t="shared" si="31"/>
        <v>2.0862210311028325E-6</v>
      </c>
      <c r="O179" s="16">
        <f t="shared" si="32"/>
        <v>2.0862210311028325E-6</v>
      </c>
      <c r="P179" s="1">
        <f>'App MESURE'!T175</f>
        <v>0</v>
      </c>
      <c r="Q179" s="84">
        <v>10.000465460714285</v>
      </c>
      <c r="R179" s="78">
        <f t="shared" si="33"/>
        <v>4.3523181906157655E-12</v>
      </c>
    </row>
    <row r="180" spans="1:18" s="1" customFormat="1" x14ac:dyDescent="0.2">
      <c r="A180" s="17">
        <v>38412</v>
      </c>
      <c r="B180" s="1">
        <f t="shared" si="34"/>
        <v>3</v>
      </c>
      <c r="C180" s="47"/>
      <c r="D180" s="47"/>
      <c r="E180" s="47">
        <v>20.514285709999999</v>
      </c>
      <c r="F180" s="51">
        <v>24.47</v>
      </c>
      <c r="G180" s="16">
        <f t="shared" si="24"/>
        <v>0</v>
      </c>
      <c r="H180" s="16">
        <f t="shared" si="25"/>
        <v>24.47</v>
      </c>
      <c r="I180" s="23">
        <f t="shared" si="26"/>
        <v>26.999468167327315</v>
      </c>
      <c r="J180" s="16">
        <f t="shared" si="27"/>
        <v>26.771152290218506</v>
      </c>
      <c r="K180" s="16">
        <f t="shared" si="28"/>
        <v>0.22831587710880896</v>
      </c>
      <c r="L180" s="16">
        <f t="shared" si="29"/>
        <v>0</v>
      </c>
      <c r="M180" s="16">
        <f t="shared" si="30"/>
        <v>1.2786515997081877E-6</v>
      </c>
      <c r="N180" s="16">
        <f t="shared" si="31"/>
        <v>7.927639918190764E-7</v>
      </c>
      <c r="O180" s="16">
        <f t="shared" si="32"/>
        <v>7.927639918190764E-7</v>
      </c>
      <c r="P180" s="1">
        <f>'App MESURE'!T176</f>
        <v>0</v>
      </c>
      <c r="Q180" s="84">
        <v>15.642749435483871</v>
      </c>
      <c r="R180" s="78">
        <f t="shared" si="33"/>
        <v>6.2847474672491666E-13</v>
      </c>
    </row>
    <row r="181" spans="1:18" s="1" customFormat="1" x14ac:dyDescent="0.2">
      <c r="A181" s="17">
        <v>38443</v>
      </c>
      <c r="B181" s="1">
        <f t="shared" si="34"/>
        <v>4</v>
      </c>
      <c r="C181" s="47"/>
      <c r="D181" s="47"/>
      <c r="E181" s="47">
        <v>1.4023809519999999</v>
      </c>
      <c r="F181" s="51">
        <v>1.46</v>
      </c>
      <c r="G181" s="16">
        <f t="shared" si="24"/>
        <v>0</v>
      </c>
      <c r="H181" s="16">
        <f t="shared" si="25"/>
        <v>1.46</v>
      </c>
      <c r="I181" s="23">
        <f t="shared" si="26"/>
        <v>1.6883158771088089</v>
      </c>
      <c r="J181" s="16">
        <f t="shared" si="27"/>
        <v>1.6882629897953068</v>
      </c>
      <c r="K181" s="16">
        <f t="shared" si="28"/>
        <v>5.288731350217013E-5</v>
      </c>
      <c r="L181" s="16">
        <f t="shared" si="29"/>
        <v>0</v>
      </c>
      <c r="M181" s="16">
        <f t="shared" si="30"/>
        <v>4.8588760788911134E-7</v>
      </c>
      <c r="N181" s="16">
        <f t="shared" si="31"/>
        <v>3.0125031689124903E-7</v>
      </c>
      <c r="O181" s="16">
        <f t="shared" si="32"/>
        <v>3.0125031689124903E-7</v>
      </c>
      <c r="P181" s="1">
        <f>'App MESURE'!T177</f>
        <v>0</v>
      </c>
      <c r="Q181" s="84">
        <v>16.119493533333337</v>
      </c>
      <c r="R181" s="78">
        <f t="shared" si="33"/>
        <v>9.0751753427077958E-14</v>
      </c>
    </row>
    <row r="182" spans="1:18" s="1" customFormat="1" x14ac:dyDescent="0.2">
      <c r="A182" s="17">
        <v>38473</v>
      </c>
      <c r="B182" s="1">
        <f t="shared" si="34"/>
        <v>5</v>
      </c>
      <c r="C182" s="47"/>
      <c r="D182" s="47"/>
      <c r="E182" s="47">
        <v>23.083333329999999</v>
      </c>
      <c r="F182" s="51">
        <v>14.97</v>
      </c>
      <c r="G182" s="16">
        <f t="shared" si="24"/>
        <v>0</v>
      </c>
      <c r="H182" s="16">
        <f t="shared" si="25"/>
        <v>14.97</v>
      </c>
      <c r="I182" s="23">
        <f t="shared" si="26"/>
        <v>14.970052887313503</v>
      </c>
      <c r="J182" s="16">
        <f t="shared" si="27"/>
        <v>14.947398494127031</v>
      </c>
      <c r="K182" s="16">
        <f t="shared" si="28"/>
        <v>2.2654393186472888E-2</v>
      </c>
      <c r="L182" s="16">
        <f t="shared" si="29"/>
        <v>0</v>
      </c>
      <c r="M182" s="16">
        <f t="shared" si="30"/>
        <v>1.8463729099786231E-7</v>
      </c>
      <c r="N182" s="16">
        <f t="shared" si="31"/>
        <v>1.1447512041867463E-7</v>
      </c>
      <c r="O182" s="16">
        <f t="shared" si="32"/>
        <v>1.1447512041867463E-7</v>
      </c>
      <c r="P182" s="1">
        <f>'App MESURE'!T178</f>
        <v>0</v>
      </c>
      <c r="Q182" s="84">
        <v>19.55399735483871</v>
      </c>
      <c r="R182" s="78">
        <f t="shared" si="33"/>
        <v>1.3104553194870058E-14</v>
      </c>
    </row>
    <row r="183" spans="1:18" s="1" customFormat="1" x14ac:dyDescent="0.2">
      <c r="A183" s="17">
        <v>38504</v>
      </c>
      <c r="B183" s="1">
        <f t="shared" si="34"/>
        <v>6</v>
      </c>
      <c r="C183" s="47"/>
      <c r="D183" s="47"/>
      <c r="E183" s="47">
        <v>4.766666667</v>
      </c>
      <c r="F183" s="51">
        <v>9.0299999999999994</v>
      </c>
      <c r="G183" s="16">
        <f t="shared" si="24"/>
        <v>0</v>
      </c>
      <c r="H183" s="16">
        <f t="shared" si="25"/>
        <v>9.0299999999999994</v>
      </c>
      <c r="I183" s="23">
        <f t="shared" si="26"/>
        <v>9.0526543931864722</v>
      </c>
      <c r="J183" s="16">
        <f t="shared" si="27"/>
        <v>9.0500079264764839</v>
      </c>
      <c r="K183" s="16">
        <f t="shared" si="28"/>
        <v>2.6464667099883599E-3</v>
      </c>
      <c r="L183" s="16">
        <f t="shared" si="29"/>
        <v>0</v>
      </c>
      <c r="M183" s="16">
        <f t="shared" si="30"/>
        <v>7.016217057918768E-8</v>
      </c>
      <c r="N183" s="16">
        <f t="shared" si="31"/>
        <v>4.350054575909636E-8</v>
      </c>
      <c r="O183" s="16">
        <f t="shared" si="32"/>
        <v>4.350054575909636E-8</v>
      </c>
      <c r="P183" s="1">
        <f>'App MESURE'!T179</f>
        <v>0</v>
      </c>
      <c r="Q183" s="84">
        <v>24.089027833333333</v>
      </c>
      <c r="R183" s="78">
        <f t="shared" si="33"/>
        <v>1.8922974813392362E-15</v>
      </c>
    </row>
    <row r="184" spans="1:18" s="1" customFormat="1" x14ac:dyDescent="0.2">
      <c r="A184" s="17">
        <v>38534</v>
      </c>
      <c r="B184" s="1">
        <f t="shared" si="34"/>
        <v>7</v>
      </c>
      <c r="C184" s="47"/>
      <c r="D184" s="47"/>
      <c r="E184" s="47">
        <v>1.2785714290000001</v>
      </c>
      <c r="F184" s="51">
        <v>2.2799999999999998</v>
      </c>
      <c r="G184" s="16">
        <f t="shared" si="24"/>
        <v>0</v>
      </c>
      <c r="H184" s="16">
        <f t="shared" si="25"/>
        <v>2.2799999999999998</v>
      </c>
      <c r="I184" s="23">
        <f t="shared" si="26"/>
        <v>2.2826464667099882</v>
      </c>
      <c r="J184" s="16">
        <f t="shared" si="27"/>
        <v>2.2826010763576532</v>
      </c>
      <c r="K184" s="16">
        <f t="shared" si="28"/>
        <v>4.5390352334973016E-5</v>
      </c>
      <c r="L184" s="16">
        <f t="shared" si="29"/>
        <v>0</v>
      </c>
      <c r="M184" s="16">
        <f t="shared" si="30"/>
        <v>2.6661624820091321E-8</v>
      </c>
      <c r="N184" s="16">
        <f t="shared" si="31"/>
        <v>1.6530207388456618E-8</v>
      </c>
      <c r="O184" s="16">
        <f t="shared" si="32"/>
        <v>1.6530207388456618E-8</v>
      </c>
      <c r="P184" s="1">
        <f>'App MESURE'!T180</f>
        <v>0</v>
      </c>
      <c r="Q184" s="84">
        <v>23.610346612903225</v>
      </c>
      <c r="R184" s="78">
        <f t="shared" si="33"/>
        <v>2.7324775630538579E-16</v>
      </c>
    </row>
    <row r="185" spans="1:18" s="1" customFormat="1" ht="13.5" thickBot="1" x14ac:dyDescent="0.25">
      <c r="A185" s="17">
        <v>38565</v>
      </c>
      <c r="B185" s="4">
        <f t="shared" si="34"/>
        <v>8</v>
      </c>
      <c r="C185" s="48"/>
      <c r="D185" s="48"/>
      <c r="E185" s="48">
        <v>2.1857142860000001</v>
      </c>
      <c r="F185" s="58">
        <v>2.58</v>
      </c>
      <c r="G185" s="25">
        <f t="shared" si="24"/>
        <v>0</v>
      </c>
      <c r="H185" s="25">
        <f t="shared" si="25"/>
        <v>2.58</v>
      </c>
      <c r="I185" s="24">
        <f t="shared" si="26"/>
        <v>2.580045390352335</v>
      </c>
      <c r="J185" s="25">
        <f t="shared" si="27"/>
        <v>2.5799923577848656</v>
      </c>
      <c r="K185" s="25">
        <f t="shared" si="28"/>
        <v>5.3032567469468717E-5</v>
      </c>
      <c r="L185" s="25">
        <f t="shared" si="29"/>
        <v>0</v>
      </c>
      <c r="M185" s="25">
        <f t="shared" si="30"/>
        <v>1.0131417431634703E-8</v>
      </c>
      <c r="N185" s="25">
        <f t="shared" si="31"/>
        <v>6.2814788076135157E-9</v>
      </c>
      <c r="O185" s="25">
        <f t="shared" si="32"/>
        <v>6.2814788076135157E-9</v>
      </c>
      <c r="P185" s="4">
        <f>'App MESURE'!T181</f>
        <v>0</v>
      </c>
      <c r="Q185" s="85">
        <v>25.126298419354836</v>
      </c>
      <c r="R185" s="79">
        <f t="shared" si="33"/>
        <v>3.9456976010497712E-17</v>
      </c>
    </row>
    <row r="186" spans="1:18" s="1" customFormat="1" x14ac:dyDescent="0.2">
      <c r="A186" s="17">
        <v>38596</v>
      </c>
      <c r="B186" s="1">
        <f t="shared" si="34"/>
        <v>9</v>
      </c>
      <c r="C186" s="47"/>
      <c r="D186" s="47"/>
      <c r="E186" s="47">
        <v>2.2428571430000002</v>
      </c>
      <c r="F186" s="51">
        <v>2.71</v>
      </c>
      <c r="G186" s="16">
        <f t="shared" si="24"/>
        <v>0</v>
      </c>
      <c r="H186" s="16">
        <f t="shared" si="25"/>
        <v>2.71</v>
      </c>
      <c r="I186" s="23">
        <f t="shared" si="26"/>
        <v>2.7100530325674694</v>
      </c>
      <c r="J186" s="16">
        <f t="shared" si="27"/>
        <v>2.709963525465183</v>
      </c>
      <c r="K186" s="16">
        <f t="shared" si="28"/>
        <v>8.950710228639025E-5</v>
      </c>
      <c r="L186" s="16">
        <f t="shared" si="29"/>
        <v>0</v>
      </c>
      <c r="M186" s="16">
        <f t="shared" si="30"/>
        <v>3.8499386240211869E-9</v>
      </c>
      <c r="N186" s="16">
        <f t="shared" si="31"/>
        <v>2.3869619468931357E-9</v>
      </c>
      <c r="O186" s="16">
        <f t="shared" si="32"/>
        <v>2.3869619468931357E-9</v>
      </c>
      <c r="P186" s="1">
        <f>'App MESURE'!T182</f>
        <v>0</v>
      </c>
      <c r="Q186" s="84">
        <v>22.44349866666666</v>
      </c>
      <c r="R186" s="78">
        <f t="shared" si="33"/>
        <v>5.6975873359158689E-18</v>
      </c>
    </row>
    <row r="187" spans="1:18" s="1" customFormat="1" x14ac:dyDescent="0.2">
      <c r="A187" s="17">
        <v>38626</v>
      </c>
      <c r="B187" s="1">
        <f t="shared" si="34"/>
        <v>10</v>
      </c>
      <c r="C187" s="47"/>
      <c r="D187" s="47"/>
      <c r="E187" s="47">
        <v>21.5952381</v>
      </c>
      <c r="F187" s="51">
        <v>25.07</v>
      </c>
      <c r="G187" s="16">
        <f t="shared" si="24"/>
        <v>0</v>
      </c>
      <c r="H187" s="16">
        <f t="shared" si="25"/>
        <v>25.07</v>
      </c>
      <c r="I187" s="23">
        <f t="shared" si="26"/>
        <v>25.070089507102288</v>
      </c>
      <c r="J187" s="16">
        <f t="shared" si="27"/>
        <v>24.977310981183994</v>
      </c>
      <c r="K187" s="16">
        <f t="shared" si="28"/>
        <v>9.2778525918294719E-2</v>
      </c>
      <c r="L187" s="16">
        <f t="shared" si="29"/>
        <v>0</v>
      </c>
      <c r="M187" s="16">
        <f t="shared" si="30"/>
        <v>1.4629766771280512E-9</v>
      </c>
      <c r="N187" s="16">
        <f t="shared" si="31"/>
        <v>9.070455398193917E-10</v>
      </c>
      <c r="O187" s="16">
        <f t="shared" si="32"/>
        <v>9.070455398193917E-10</v>
      </c>
      <c r="P187" s="1">
        <f>'App MESURE'!T183</f>
        <v>0</v>
      </c>
      <c r="Q187" s="84">
        <v>20.497950419354844</v>
      </c>
      <c r="R187" s="78">
        <f t="shared" si="33"/>
        <v>8.2273161130625169E-19</v>
      </c>
    </row>
    <row r="188" spans="1:18" s="1" customFormat="1" x14ac:dyDescent="0.2">
      <c r="A188" s="17">
        <v>38657</v>
      </c>
      <c r="B188" s="1">
        <f t="shared" si="34"/>
        <v>11</v>
      </c>
      <c r="C188" s="47"/>
      <c r="D188" s="47"/>
      <c r="E188" s="47">
        <v>83.295238100000006</v>
      </c>
      <c r="F188" s="51">
        <v>71.98</v>
      </c>
      <c r="G188" s="16">
        <f t="shared" si="24"/>
        <v>0</v>
      </c>
      <c r="H188" s="16">
        <f t="shared" si="25"/>
        <v>71.98</v>
      </c>
      <c r="I188" s="23">
        <f t="shared" si="26"/>
        <v>72.072778525918295</v>
      </c>
      <c r="J188" s="16">
        <f t="shared" si="27"/>
        <v>67.237897515683343</v>
      </c>
      <c r="K188" s="16">
        <f t="shared" si="28"/>
        <v>4.8348810102349518</v>
      </c>
      <c r="L188" s="16">
        <f t="shared" si="29"/>
        <v>0</v>
      </c>
      <c r="M188" s="16">
        <f t="shared" si="30"/>
        <v>5.5593113730865949E-10</v>
      </c>
      <c r="N188" s="16">
        <f t="shared" si="31"/>
        <v>3.4467730513136888E-10</v>
      </c>
      <c r="O188" s="16">
        <f t="shared" si="32"/>
        <v>3.4467730513136888E-10</v>
      </c>
      <c r="P188" s="1">
        <f>'App MESURE'!T184</f>
        <v>7.3829890322864827E-2</v>
      </c>
      <c r="Q188" s="84">
        <v>14.210594683333335</v>
      </c>
      <c r="R188" s="78">
        <f t="shared" si="33"/>
        <v>5.4508526541912749E-3</v>
      </c>
    </row>
    <row r="189" spans="1:18" s="1" customFormat="1" x14ac:dyDescent="0.2">
      <c r="A189" s="17">
        <v>38687</v>
      </c>
      <c r="B189" s="1">
        <f t="shared" si="34"/>
        <v>12</v>
      </c>
      <c r="C189" s="47"/>
      <c r="D189" s="47"/>
      <c r="E189" s="47">
        <v>38.483333330000001</v>
      </c>
      <c r="F189" s="51">
        <v>36.57</v>
      </c>
      <c r="G189" s="16">
        <f t="shared" si="24"/>
        <v>0</v>
      </c>
      <c r="H189" s="16">
        <f t="shared" si="25"/>
        <v>36.57</v>
      </c>
      <c r="I189" s="23">
        <f t="shared" si="26"/>
        <v>41.404881010234952</v>
      </c>
      <c r="J189" s="16">
        <f t="shared" si="27"/>
        <v>40.061516650636378</v>
      </c>
      <c r="K189" s="16">
        <f t="shared" si="28"/>
        <v>1.3433643595985743</v>
      </c>
      <c r="L189" s="16">
        <f t="shared" si="29"/>
        <v>0</v>
      </c>
      <c r="M189" s="16">
        <f t="shared" si="30"/>
        <v>2.1125383217729061E-10</v>
      </c>
      <c r="N189" s="16">
        <f t="shared" si="31"/>
        <v>1.3097737594992017E-10</v>
      </c>
      <c r="O189" s="16">
        <f t="shared" si="32"/>
        <v>1.3097737594992017E-10</v>
      </c>
      <c r="P189" s="1">
        <f>'App MESURE'!T185</f>
        <v>0</v>
      </c>
      <c r="Q189" s="84">
        <v>11.824374419354838</v>
      </c>
      <c r="R189" s="78">
        <f t="shared" si="33"/>
        <v>1.7155073010726726E-20</v>
      </c>
    </row>
    <row r="190" spans="1:18" s="1" customFormat="1" x14ac:dyDescent="0.2">
      <c r="A190" s="17">
        <v>38718</v>
      </c>
      <c r="B190" s="1">
        <f t="shared" si="34"/>
        <v>1</v>
      </c>
      <c r="C190" s="47"/>
      <c r="D190" s="47"/>
      <c r="E190" s="47">
        <v>115.1119048</v>
      </c>
      <c r="F190" s="51">
        <v>95.66</v>
      </c>
      <c r="G190" s="16">
        <f t="shared" si="24"/>
        <v>0</v>
      </c>
      <c r="H190" s="16">
        <f t="shared" si="25"/>
        <v>95.66</v>
      </c>
      <c r="I190" s="23">
        <f t="shared" si="26"/>
        <v>97.003364359598578</v>
      </c>
      <c r="J190" s="16">
        <f t="shared" si="27"/>
        <v>79.008699507510642</v>
      </c>
      <c r="K190" s="16">
        <f t="shared" si="28"/>
        <v>17.994664852087936</v>
      </c>
      <c r="L190" s="16">
        <f t="shared" si="29"/>
        <v>8.1835713421142149</v>
      </c>
      <c r="M190" s="16">
        <f t="shared" si="30"/>
        <v>8.1835713421944902</v>
      </c>
      <c r="N190" s="16">
        <f t="shared" si="31"/>
        <v>5.0738142321605837</v>
      </c>
      <c r="O190" s="16">
        <f t="shared" si="32"/>
        <v>5.0738142321605837</v>
      </c>
      <c r="P190" s="1">
        <f>'App MESURE'!T186</f>
        <v>6.8882526538342953E-2</v>
      </c>
      <c r="Q190" s="84">
        <v>9.556342325806451</v>
      </c>
      <c r="R190" s="78">
        <f t="shared" si="33"/>
        <v>25.049341377942753</v>
      </c>
    </row>
    <row r="191" spans="1:18" s="1" customFormat="1" x14ac:dyDescent="0.2">
      <c r="A191" s="17">
        <v>38749</v>
      </c>
      <c r="B191" s="1">
        <f t="shared" si="34"/>
        <v>2</v>
      </c>
      <c r="C191" s="47"/>
      <c r="D191" s="47"/>
      <c r="E191" s="47">
        <v>73.228571430000002</v>
      </c>
      <c r="F191" s="51">
        <v>60.36</v>
      </c>
      <c r="G191" s="16">
        <f t="shared" si="24"/>
        <v>0</v>
      </c>
      <c r="H191" s="16">
        <f t="shared" si="25"/>
        <v>60.36</v>
      </c>
      <c r="I191" s="23">
        <f t="shared" si="26"/>
        <v>70.171093509973716</v>
      </c>
      <c r="J191" s="16">
        <f t="shared" si="27"/>
        <v>63.75250010408238</v>
      </c>
      <c r="K191" s="16">
        <f t="shared" si="28"/>
        <v>6.4185934058913361</v>
      </c>
      <c r="L191" s="16">
        <f t="shared" si="29"/>
        <v>0.8933789731944658</v>
      </c>
      <c r="M191" s="16">
        <f t="shared" si="30"/>
        <v>4.0031360832283722</v>
      </c>
      <c r="N191" s="16">
        <f t="shared" si="31"/>
        <v>2.4819443716015908</v>
      </c>
      <c r="O191" s="16">
        <f t="shared" si="32"/>
        <v>2.4819443716015908</v>
      </c>
      <c r="P191" s="1">
        <f>'App MESURE'!T187</f>
        <v>0</v>
      </c>
      <c r="Q191" s="84">
        <v>11.256011874999999</v>
      </c>
      <c r="R191" s="78">
        <f t="shared" si="33"/>
        <v>6.1600478637248148</v>
      </c>
    </row>
    <row r="192" spans="1:18" s="1" customFormat="1" x14ac:dyDescent="0.2">
      <c r="A192" s="17">
        <v>38777</v>
      </c>
      <c r="B192" s="1">
        <f t="shared" si="34"/>
        <v>3</v>
      </c>
      <c r="C192" s="47"/>
      <c r="D192" s="47"/>
      <c r="E192" s="47">
        <v>36.626190479999998</v>
      </c>
      <c r="F192" s="51">
        <v>24.37</v>
      </c>
      <c r="G192" s="16">
        <f t="shared" si="24"/>
        <v>0</v>
      </c>
      <c r="H192" s="16">
        <f t="shared" si="25"/>
        <v>24.37</v>
      </c>
      <c r="I192" s="23">
        <f t="shared" si="26"/>
        <v>29.895214432696871</v>
      </c>
      <c r="J192" s="16">
        <f t="shared" si="27"/>
        <v>29.526717264099215</v>
      </c>
      <c r="K192" s="16">
        <f t="shared" si="28"/>
        <v>0.36849716859765635</v>
      </c>
      <c r="L192" s="16">
        <f t="shared" si="29"/>
        <v>0</v>
      </c>
      <c r="M192" s="16">
        <f t="shared" si="30"/>
        <v>1.5211917116267815</v>
      </c>
      <c r="N192" s="16">
        <f t="shared" si="31"/>
        <v>0.94313886120860446</v>
      </c>
      <c r="O192" s="16">
        <f t="shared" si="32"/>
        <v>0.94313886120860446</v>
      </c>
      <c r="P192" s="1">
        <f>'App MESURE'!T188</f>
        <v>0</v>
      </c>
      <c r="Q192" s="84">
        <v>14.357737903225807</v>
      </c>
      <c r="R192" s="78">
        <f t="shared" si="33"/>
        <v>0.88951091152186323</v>
      </c>
    </row>
    <row r="193" spans="1:18" s="1" customFormat="1" x14ac:dyDescent="0.2">
      <c r="A193" s="17">
        <v>38808</v>
      </c>
      <c r="B193" s="1">
        <f t="shared" si="34"/>
        <v>4</v>
      </c>
      <c r="C193" s="47"/>
      <c r="D193" s="47"/>
      <c r="E193" s="47">
        <v>19.038095240000001</v>
      </c>
      <c r="F193" s="51">
        <v>24.55</v>
      </c>
      <c r="G193" s="16">
        <f t="shared" si="24"/>
        <v>0</v>
      </c>
      <c r="H193" s="16">
        <f t="shared" si="25"/>
        <v>24.55</v>
      </c>
      <c r="I193" s="23">
        <f t="shared" si="26"/>
        <v>24.918497168597657</v>
      </c>
      <c r="J193" s="16">
        <f t="shared" si="27"/>
        <v>24.769193281598003</v>
      </c>
      <c r="K193" s="16">
        <f t="shared" si="28"/>
        <v>0.14930388699965391</v>
      </c>
      <c r="L193" s="16">
        <f t="shared" si="29"/>
        <v>0</v>
      </c>
      <c r="M193" s="16">
        <f t="shared" si="30"/>
        <v>0.578052850418177</v>
      </c>
      <c r="N193" s="16">
        <f t="shared" si="31"/>
        <v>0.35839276725926972</v>
      </c>
      <c r="O193" s="16">
        <f t="shared" si="32"/>
        <v>0.35839276725926972</v>
      </c>
      <c r="P193" s="1">
        <f>'App MESURE'!T189</f>
        <v>0</v>
      </c>
      <c r="Q193" s="84">
        <v>16.98108715</v>
      </c>
      <c r="R193" s="78">
        <f t="shared" si="33"/>
        <v>0.12844537562375707</v>
      </c>
    </row>
    <row r="194" spans="1:18" s="1" customFormat="1" x14ac:dyDescent="0.2">
      <c r="A194" s="17">
        <v>38838</v>
      </c>
      <c r="B194" s="1">
        <f t="shared" si="34"/>
        <v>5</v>
      </c>
      <c r="C194" s="47"/>
      <c r="D194" s="47"/>
      <c r="E194" s="47">
        <v>22.72380952</v>
      </c>
      <c r="F194" s="51">
        <v>14.94</v>
      </c>
      <c r="G194" s="16">
        <f t="shared" si="24"/>
        <v>0</v>
      </c>
      <c r="H194" s="16">
        <f t="shared" si="25"/>
        <v>14.94</v>
      </c>
      <c r="I194" s="23">
        <f t="shared" si="26"/>
        <v>15.089303886999653</v>
      </c>
      <c r="J194" s="16">
        <f t="shared" si="27"/>
        <v>15.068691433431615</v>
      </c>
      <c r="K194" s="16">
        <f t="shared" si="28"/>
        <v>2.0612453568038092E-2</v>
      </c>
      <c r="L194" s="16">
        <f t="shared" si="29"/>
        <v>0</v>
      </c>
      <c r="M194" s="16">
        <f t="shared" si="30"/>
        <v>0.21966008315890728</v>
      </c>
      <c r="N194" s="16">
        <f t="shared" si="31"/>
        <v>0.13618925155852252</v>
      </c>
      <c r="O194" s="16">
        <f t="shared" si="32"/>
        <v>0.13618925155852252</v>
      </c>
      <c r="P194" s="1">
        <f>'App MESURE'!T190</f>
        <v>0</v>
      </c>
      <c r="Q194" s="84">
        <v>20.390376919354836</v>
      </c>
      <c r="R194" s="78">
        <f t="shared" si="33"/>
        <v>1.8547512240070528E-2</v>
      </c>
    </row>
    <row r="195" spans="1:18" s="1" customFormat="1" x14ac:dyDescent="0.2">
      <c r="A195" s="17">
        <v>38869</v>
      </c>
      <c r="B195" s="1">
        <f t="shared" si="34"/>
        <v>6</v>
      </c>
      <c r="C195" s="47"/>
      <c r="D195" s="47"/>
      <c r="E195" s="47">
        <v>20.52380952</v>
      </c>
      <c r="F195" s="51">
        <v>16.66</v>
      </c>
      <c r="G195" s="16">
        <f t="shared" si="24"/>
        <v>0</v>
      </c>
      <c r="H195" s="16">
        <f t="shared" si="25"/>
        <v>16.66</v>
      </c>
      <c r="I195" s="23">
        <f t="shared" si="26"/>
        <v>16.680612453568038</v>
      </c>
      <c r="J195" s="16">
        <f t="shared" si="27"/>
        <v>16.657869600644108</v>
      </c>
      <c r="K195" s="16">
        <f t="shared" si="28"/>
        <v>2.2742852923929746E-2</v>
      </c>
      <c r="L195" s="16">
        <f t="shared" si="29"/>
        <v>0</v>
      </c>
      <c r="M195" s="16">
        <f t="shared" si="30"/>
        <v>8.3470831600384765E-2</v>
      </c>
      <c r="N195" s="16">
        <f t="shared" si="31"/>
        <v>5.1751915592238552E-2</v>
      </c>
      <c r="O195" s="16">
        <f t="shared" si="32"/>
        <v>5.1751915592238552E-2</v>
      </c>
      <c r="P195" s="1">
        <f>'App MESURE'!T191</f>
        <v>0</v>
      </c>
      <c r="Q195" s="84">
        <v>21.821091799999994</v>
      </c>
      <c r="R195" s="78">
        <f t="shared" si="33"/>
        <v>2.6782607674661839E-3</v>
      </c>
    </row>
    <row r="196" spans="1:18" s="1" customFormat="1" x14ac:dyDescent="0.2">
      <c r="A196" s="17">
        <v>38899</v>
      </c>
      <c r="B196" s="1">
        <f t="shared" si="34"/>
        <v>7</v>
      </c>
      <c r="C196" s="47"/>
      <c r="D196" s="47"/>
      <c r="E196" s="47">
        <v>4.621428571</v>
      </c>
      <c r="F196" s="51">
        <v>7.53</v>
      </c>
      <c r="G196" s="16">
        <f t="shared" si="24"/>
        <v>0</v>
      </c>
      <c r="H196" s="16">
        <f t="shared" si="25"/>
        <v>7.53</v>
      </c>
      <c r="I196" s="23">
        <f t="shared" si="26"/>
        <v>7.55274285292393</v>
      </c>
      <c r="J196" s="16">
        <f t="shared" si="27"/>
        <v>7.5515555486370429</v>
      </c>
      <c r="K196" s="16">
        <f t="shared" si="28"/>
        <v>1.1873042868870698E-3</v>
      </c>
      <c r="L196" s="16">
        <f t="shared" si="29"/>
        <v>0</v>
      </c>
      <c r="M196" s="16">
        <f t="shared" si="30"/>
        <v>3.1718916008146213E-2</v>
      </c>
      <c r="N196" s="16">
        <f t="shared" si="31"/>
        <v>1.9665727925050652E-2</v>
      </c>
      <c r="O196" s="16">
        <f t="shared" si="32"/>
        <v>1.9665727925050652E-2</v>
      </c>
      <c r="P196" s="1">
        <f>'App MESURE'!T192</f>
        <v>0</v>
      </c>
      <c r="Q196" s="84">
        <v>25.945180612903222</v>
      </c>
      <c r="R196" s="78">
        <f t="shared" si="33"/>
        <v>3.8674085482211701E-4</v>
      </c>
    </row>
    <row r="197" spans="1:18" s="1" customFormat="1" ht="13.5" thickBot="1" x14ac:dyDescent="0.25">
      <c r="A197" s="17">
        <v>38930</v>
      </c>
      <c r="B197" s="4">
        <f t="shared" si="34"/>
        <v>8</v>
      </c>
      <c r="C197" s="48"/>
      <c r="D197" s="48"/>
      <c r="E197" s="48">
        <v>3.0404761900000001</v>
      </c>
      <c r="F197" s="58">
        <v>5.15</v>
      </c>
      <c r="G197" s="25">
        <f t="shared" si="24"/>
        <v>0</v>
      </c>
      <c r="H197" s="25">
        <f t="shared" si="25"/>
        <v>5.15</v>
      </c>
      <c r="I197" s="24">
        <f t="shared" si="26"/>
        <v>5.1511873042868874</v>
      </c>
      <c r="J197" s="25">
        <f t="shared" si="27"/>
        <v>5.1507434915274217</v>
      </c>
      <c r="K197" s="25">
        <f t="shared" si="28"/>
        <v>4.4381275946570042E-4</v>
      </c>
      <c r="L197" s="25">
        <f t="shared" si="29"/>
        <v>0</v>
      </c>
      <c r="M197" s="25">
        <f t="shared" si="30"/>
        <v>1.2053188083095561E-2</v>
      </c>
      <c r="N197" s="25">
        <f t="shared" si="31"/>
        <v>7.4729766115192477E-3</v>
      </c>
      <c r="O197" s="25">
        <f t="shared" si="32"/>
        <v>7.4729766115192477E-3</v>
      </c>
      <c r="P197" s="4">
        <f>'App MESURE'!T193</f>
        <v>0</v>
      </c>
      <c r="Q197" s="85">
        <v>24.764810903225811</v>
      </c>
      <c r="R197" s="79">
        <f t="shared" si="33"/>
        <v>5.58453794363137E-5</v>
      </c>
    </row>
    <row r="198" spans="1:18" s="1" customFormat="1" x14ac:dyDescent="0.2">
      <c r="A198" s="17">
        <v>38961</v>
      </c>
      <c r="B198" s="1">
        <f t="shared" si="34"/>
        <v>9</v>
      </c>
      <c r="C198" s="47"/>
      <c r="D198" s="47"/>
      <c r="E198" s="47">
        <v>8.9095238099999996</v>
      </c>
      <c r="F198" s="51">
        <v>12.79</v>
      </c>
      <c r="G198" s="16">
        <f t="shared" ref="G198:G261" si="35">IF((F198-$J$2)&gt;0,$I$2*(F198-$J$2),0)</f>
        <v>0</v>
      </c>
      <c r="H198" s="16">
        <f t="shared" ref="H198:H261" si="36">F198-G198</f>
        <v>12.79</v>
      </c>
      <c r="I198" s="23">
        <f t="shared" si="26"/>
        <v>12.790443812759465</v>
      </c>
      <c r="J198" s="16">
        <f t="shared" si="27"/>
        <v>12.782316671627074</v>
      </c>
      <c r="K198" s="16">
        <f t="shared" si="28"/>
        <v>8.1271411323911025E-3</v>
      </c>
      <c r="L198" s="16">
        <f t="shared" si="29"/>
        <v>0</v>
      </c>
      <c r="M198" s="16">
        <f t="shared" si="30"/>
        <v>4.5802114715763134E-3</v>
      </c>
      <c r="N198" s="16">
        <f t="shared" si="31"/>
        <v>2.8397311123773143E-3</v>
      </c>
      <c r="O198" s="16">
        <f t="shared" si="32"/>
        <v>2.8397311123773143E-3</v>
      </c>
      <c r="P198" s="1">
        <f>'App MESURE'!T194</f>
        <v>0</v>
      </c>
      <c r="Q198" s="84">
        <v>23.478529799999997</v>
      </c>
      <c r="R198" s="78">
        <f t="shared" si="33"/>
        <v>8.0640727906036984E-6</v>
      </c>
    </row>
    <row r="199" spans="1:18" s="1" customFormat="1" x14ac:dyDescent="0.2">
      <c r="A199" s="17">
        <v>38991</v>
      </c>
      <c r="B199" s="1">
        <f t="shared" si="34"/>
        <v>10</v>
      </c>
      <c r="C199" s="47"/>
      <c r="D199" s="47"/>
      <c r="E199" s="47">
        <v>21.254761899999998</v>
      </c>
      <c r="F199" s="51">
        <v>18.79</v>
      </c>
      <c r="G199" s="16">
        <f t="shared" si="35"/>
        <v>0</v>
      </c>
      <c r="H199" s="16">
        <f t="shared" si="36"/>
        <v>18.79</v>
      </c>
      <c r="I199" s="23">
        <f t="shared" si="26"/>
        <v>18.79812714113239</v>
      </c>
      <c r="J199" s="16">
        <f t="shared" ref="J199:J262" si="37">I199/SQRT(1+(I199/($K$2*(300+(25*Q199)+0.05*(Q199)^3)))^2)</f>
        <v>18.760140954895864</v>
      </c>
      <c r="K199" s="16">
        <f t="shared" ref="K199:K262" si="38">I199-J199</f>
        <v>3.798618623652672E-2</v>
      </c>
      <c r="L199" s="16">
        <f t="shared" ref="L199:L262" si="39">IF(K199&gt;$N$2,(K199-$N$2)/$L$2,0)</f>
        <v>0</v>
      </c>
      <c r="M199" s="16">
        <f t="shared" ref="M199:M262" si="40">L199+M198-N198</f>
        <v>1.7404803591989991E-3</v>
      </c>
      <c r="N199" s="16">
        <f t="shared" ref="N199:N262" si="41">$M$2*M199</f>
        <v>1.0790978227033794E-3</v>
      </c>
      <c r="O199" s="16">
        <f t="shared" ref="O199:O262" si="42">N199+G199</f>
        <v>1.0790978227033794E-3</v>
      </c>
      <c r="P199" s="1">
        <f>'App MESURE'!T195</f>
        <v>0</v>
      </c>
      <c r="Q199" s="84">
        <v>20.722277419354846</v>
      </c>
      <c r="R199" s="78">
        <f t="shared" ref="R199:R262" si="43">(P199-O199)^2</f>
        <v>1.164452110963174E-6</v>
      </c>
    </row>
    <row r="200" spans="1:18" s="1" customFormat="1" x14ac:dyDescent="0.2">
      <c r="A200" s="17">
        <v>39022</v>
      </c>
      <c r="B200" s="1">
        <f t="shared" si="34"/>
        <v>11</v>
      </c>
      <c r="C200" s="47"/>
      <c r="D200" s="47"/>
      <c r="E200" s="47">
        <v>21.247619050000001</v>
      </c>
      <c r="F200" s="51">
        <v>19.38</v>
      </c>
      <c r="G200" s="16">
        <f t="shared" si="35"/>
        <v>0</v>
      </c>
      <c r="H200" s="16">
        <f t="shared" si="36"/>
        <v>19.38</v>
      </c>
      <c r="I200" s="23">
        <f t="shared" ref="I200:I263" si="44">H200+K199-L199</f>
        <v>19.417986186236526</v>
      </c>
      <c r="J200" s="16">
        <f t="shared" si="37"/>
        <v>19.354247669350734</v>
      </c>
      <c r="K200" s="16">
        <f t="shared" si="38"/>
        <v>6.3738516885791796E-2</v>
      </c>
      <c r="L200" s="16">
        <f t="shared" si="39"/>
        <v>0</v>
      </c>
      <c r="M200" s="16">
        <f t="shared" si="40"/>
        <v>6.613825364956197E-4</v>
      </c>
      <c r="N200" s="16">
        <f t="shared" si="41"/>
        <v>4.1005717262728423E-4</v>
      </c>
      <c r="O200" s="16">
        <f t="shared" si="42"/>
        <v>4.1005717262728423E-4</v>
      </c>
      <c r="P200" s="1">
        <f>'App MESURE'!T196</f>
        <v>0</v>
      </c>
      <c r="Q200" s="84">
        <v>17.740145849999994</v>
      </c>
      <c r="R200" s="78">
        <f t="shared" si="43"/>
        <v>1.6814688482308238E-7</v>
      </c>
    </row>
    <row r="201" spans="1:18" s="1" customFormat="1" x14ac:dyDescent="0.2">
      <c r="A201" s="17">
        <v>39052</v>
      </c>
      <c r="B201" s="1">
        <f t="shared" si="34"/>
        <v>12</v>
      </c>
      <c r="C201" s="47"/>
      <c r="D201" s="47"/>
      <c r="E201" s="47">
        <v>17.86904762</v>
      </c>
      <c r="F201" s="51">
        <v>10.29</v>
      </c>
      <c r="G201" s="16">
        <f t="shared" si="35"/>
        <v>0</v>
      </c>
      <c r="H201" s="16">
        <f t="shared" si="36"/>
        <v>10.29</v>
      </c>
      <c r="I201" s="23">
        <f t="shared" si="44"/>
        <v>10.353738516885791</v>
      </c>
      <c r="J201" s="16">
        <f t="shared" si="37"/>
        <v>10.330511973326821</v>
      </c>
      <c r="K201" s="16">
        <f t="shared" si="38"/>
        <v>2.3226543558969581E-2</v>
      </c>
      <c r="L201" s="16">
        <f t="shared" si="39"/>
        <v>0</v>
      </c>
      <c r="M201" s="16">
        <f t="shared" si="40"/>
        <v>2.5132536386833547E-4</v>
      </c>
      <c r="N201" s="16">
        <f t="shared" si="41"/>
        <v>1.5582172559836798E-4</v>
      </c>
      <c r="O201" s="16">
        <f t="shared" si="42"/>
        <v>1.5582172559836798E-4</v>
      </c>
      <c r="P201" s="1">
        <f>'App MESURE'!T197</f>
        <v>0</v>
      </c>
      <c r="Q201" s="84">
        <v>11.423228596774194</v>
      </c>
      <c r="R201" s="78">
        <f t="shared" si="43"/>
        <v>2.4280410168453086E-8</v>
      </c>
    </row>
    <row r="202" spans="1:18" s="1" customFormat="1" x14ac:dyDescent="0.2">
      <c r="A202" s="17">
        <v>39083</v>
      </c>
      <c r="B202" s="1">
        <f t="shared" si="34"/>
        <v>1</v>
      </c>
      <c r="C202" s="47"/>
      <c r="D202" s="47"/>
      <c r="E202" s="47">
        <v>19.647619049999999</v>
      </c>
      <c r="F202" s="51">
        <v>18.53</v>
      </c>
      <c r="G202" s="16">
        <f t="shared" si="35"/>
        <v>0</v>
      </c>
      <c r="H202" s="16">
        <f t="shared" si="36"/>
        <v>18.53</v>
      </c>
      <c r="I202" s="23">
        <f t="shared" si="44"/>
        <v>18.553226543558971</v>
      </c>
      <c r="J202" s="16">
        <f t="shared" si="37"/>
        <v>18.424811182515434</v>
      </c>
      <c r="K202" s="16">
        <f t="shared" si="38"/>
        <v>0.12841536104353679</v>
      </c>
      <c r="L202" s="16">
        <f t="shared" si="39"/>
        <v>0</v>
      </c>
      <c r="M202" s="16">
        <f t="shared" si="40"/>
        <v>9.5503638269967488E-5</v>
      </c>
      <c r="N202" s="16">
        <f t="shared" si="41"/>
        <v>5.9212255727379839E-5</v>
      </c>
      <c r="O202" s="16">
        <f t="shared" si="42"/>
        <v>5.9212255727379839E-5</v>
      </c>
      <c r="P202" s="1">
        <f>'App MESURE'!T198</f>
        <v>0</v>
      </c>
      <c r="Q202" s="84">
        <v>11.666263716129038</v>
      </c>
      <c r="R202" s="78">
        <f t="shared" si="43"/>
        <v>3.5060912283246265E-9</v>
      </c>
    </row>
    <row r="203" spans="1:18" s="1" customFormat="1" x14ac:dyDescent="0.2">
      <c r="A203" s="17">
        <v>39114</v>
      </c>
      <c r="B203" s="1">
        <f t="shared" si="34"/>
        <v>2</v>
      </c>
      <c r="C203" s="47"/>
      <c r="D203" s="47"/>
      <c r="E203" s="47">
        <v>44.847619049999999</v>
      </c>
      <c r="F203" s="51">
        <v>41.92</v>
      </c>
      <c r="G203" s="16">
        <f t="shared" si="35"/>
        <v>0</v>
      </c>
      <c r="H203" s="16">
        <f t="shared" si="36"/>
        <v>41.92</v>
      </c>
      <c r="I203" s="23">
        <f t="shared" si="44"/>
        <v>42.048415361043538</v>
      </c>
      <c r="J203" s="16">
        <f t="shared" si="37"/>
        <v>40.936727126050563</v>
      </c>
      <c r="K203" s="16">
        <f t="shared" si="38"/>
        <v>1.1116882349929753</v>
      </c>
      <c r="L203" s="16">
        <f t="shared" si="39"/>
        <v>0</v>
      </c>
      <c r="M203" s="16">
        <f t="shared" si="40"/>
        <v>3.6291382542587649E-5</v>
      </c>
      <c r="N203" s="16">
        <f t="shared" si="41"/>
        <v>2.2500657176404344E-5</v>
      </c>
      <c r="O203" s="16">
        <f t="shared" si="42"/>
        <v>2.2500657176404344E-5</v>
      </c>
      <c r="P203" s="1">
        <f>'App MESURE'!T199</f>
        <v>0</v>
      </c>
      <c r="Q203" s="84">
        <v>13.616102000000001</v>
      </c>
      <c r="R203" s="78">
        <f t="shared" si="43"/>
        <v>5.0627957337007628E-10</v>
      </c>
    </row>
    <row r="204" spans="1:18" s="1" customFormat="1" x14ac:dyDescent="0.2">
      <c r="A204" s="17">
        <v>39142</v>
      </c>
      <c r="B204" s="1">
        <f t="shared" si="34"/>
        <v>3</v>
      </c>
      <c r="C204" s="47"/>
      <c r="D204" s="47"/>
      <c r="E204" s="47">
        <v>20.897619049999999</v>
      </c>
      <c r="F204" s="51">
        <v>16.68</v>
      </c>
      <c r="G204" s="16">
        <f t="shared" si="35"/>
        <v>0</v>
      </c>
      <c r="H204" s="16">
        <f t="shared" si="36"/>
        <v>16.68</v>
      </c>
      <c r="I204" s="23">
        <f t="shared" si="44"/>
        <v>17.791688234992975</v>
      </c>
      <c r="J204" s="16">
        <f t="shared" si="37"/>
        <v>17.711984473245753</v>
      </c>
      <c r="K204" s="16">
        <f t="shared" si="38"/>
        <v>7.9703761747222046E-2</v>
      </c>
      <c r="L204" s="16">
        <f t="shared" si="39"/>
        <v>0</v>
      </c>
      <c r="M204" s="16">
        <f t="shared" si="40"/>
        <v>1.3790725366183305E-5</v>
      </c>
      <c r="N204" s="16">
        <f t="shared" si="41"/>
        <v>8.5502497270336496E-6</v>
      </c>
      <c r="O204" s="16">
        <f t="shared" si="42"/>
        <v>8.5502497270336496E-6</v>
      </c>
      <c r="P204" s="1">
        <f>'App MESURE'!T200</f>
        <v>0</v>
      </c>
      <c r="Q204" s="84">
        <v>14.257422629032257</v>
      </c>
      <c r="R204" s="78">
        <f t="shared" si="43"/>
        <v>7.3106770394638994E-11</v>
      </c>
    </row>
    <row r="205" spans="1:18" s="1" customFormat="1" x14ac:dyDescent="0.2">
      <c r="A205" s="17">
        <v>39173</v>
      </c>
      <c r="B205" s="1">
        <f t="shared" si="34"/>
        <v>4</v>
      </c>
      <c r="C205" s="47"/>
      <c r="D205" s="47"/>
      <c r="E205" s="47">
        <v>60.711904760000003</v>
      </c>
      <c r="F205" s="51">
        <v>52.69</v>
      </c>
      <c r="G205" s="16">
        <f t="shared" si="35"/>
        <v>0</v>
      </c>
      <c r="H205" s="16">
        <f t="shared" si="36"/>
        <v>52.69</v>
      </c>
      <c r="I205" s="23">
        <f t="shared" si="44"/>
        <v>52.769703761747223</v>
      </c>
      <c r="J205" s="16">
        <f t="shared" si="37"/>
        <v>50.946208423839707</v>
      </c>
      <c r="K205" s="16">
        <f t="shared" si="38"/>
        <v>1.8234953379075165</v>
      </c>
      <c r="L205" s="16">
        <f t="shared" si="39"/>
        <v>0</v>
      </c>
      <c r="M205" s="16">
        <f t="shared" si="40"/>
        <v>5.2404756391496558E-6</v>
      </c>
      <c r="N205" s="16">
        <f t="shared" si="41"/>
        <v>3.2490948962727866E-6</v>
      </c>
      <c r="O205" s="16">
        <f t="shared" si="42"/>
        <v>3.2490948962727866E-6</v>
      </c>
      <c r="P205" s="1">
        <f>'App MESURE'!T201</f>
        <v>0</v>
      </c>
      <c r="Q205" s="84">
        <v>14.871576866666668</v>
      </c>
      <c r="R205" s="78">
        <f t="shared" si="43"/>
        <v>1.055661764498587E-11</v>
      </c>
    </row>
    <row r="206" spans="1:18" s="1" customFormat="1" x14ac:dyDescent="0.2">
      <c r="A206" s="17">
        <v>39203</v>
      </c>
      <c r="B206" s="1">
        <f t="shared" si="34"/>
        <v>5</v>
      </c>
      <c r="C206" s="47"/>
      <c r="D206" s="47"/>
      <c r="E206" s="47">
        <v>21.992857140000002</v>
      </c>
      <c r="F206" s="51">
        <v>24.33</v>
      </c>
      <c r="G206" s="16">
        <f t="shared" si="35"/>
        <v>0</v>
      </c>
      <c r="H206" s="16">
        <f t="shared" si="36"/>
        <v>24.33</v>
      </c>
      <c r="I206" s="23">
        <f t="shared" si="44"/>
        <v>26.153495337907515</v>
      </c>
      <c r="J206" s="16">
        <f t="shared" si="37"/>
        <v>26.013644854260434</v>
      </c>
      <c r="K206" s="16">
        <f t="shared" si="38"/>
        <v>0.13985048364708064</v>
      </c>
      <c r="L206" s="16">
        <f t="shared" si="39"/>
        <v>0</v>
      </c>
      <c r="M206" s="16">
        <f t="shared" si="40"/>
        <v>1.9913807428768692E-6</v>
      </c>
      <c r="N206" s="16">
        <f t="shared" si="41"/>
        <v>1.2346560605836589E-6</v>
      </c>
      <c r="O206" s="16">
        <f t="shared" si="42"/>
        <v>1.2346560605836589E-6</v>
      </c>
      <c r="P206" s="1">
        <f>'App MESURE'!T202</f>
        <v>0</v>
      </c>
      <c r="Q206" s="84">
        <v>18.479065935483874</v>
      </c>
      <c r="R206" s="78">
        <f t="shared" si="43"/>
        <v>1.5243755879359596E-12</v>
      </c>
    </row>
    <row r="207" spans="1:18" s="1" customFormat="1" x14ac:dyDescent="0.2">
      <c r="A207" s="17">
        <v>39234</v>
      </c>
      <c r="B207" s="1">
        <f t="shared" si="34"/>
        <v>6</v>
      </c>
      <c r="C207" s="47"/>
      <c r="D207" s="47"/>
      <c r="E207" s="47">
        <v>0.485714286</v>
      </c>
      <c r="F207" s="51">
        <v>0.6</v>
      </c>
      <c r="G207" s="16">
        <f t="shared" si="35"/>
        <v>0</v>
      </c>
      <c r="H207" s="16">
        <f t="shared" si="36"/>
        <v>0.6</v>
      </c>
      <c r="I207" s="23">
        <f t="shared" si="44"/>
        <v>0.73985048364708061</v>
      </c>
      <c r="J207" s="16">
        <f t="shared" si="37"/>
        <v>0.73984814094109508</v>
      </c>
      <c r="K207" s="16">
        <f t="shared" si="38"/>
        <v>2.3427059855363197E-6</v>
      </c>
      <c r="L207" s="16">
        <f t="shared" si="39"/>
        <v>0</v>
      </c>
      <c r="M207" s="16">
        <f t="shared" si="40"/>
        <v>7.5672468229321025E-7</v>
      </c>
      <c r="N207" s="16">
        <f t="shared" si="41"/>
        <v>4.6916930302179037E-7</v>
      </c>
      <c r="O207" s="16">
        <f t="shared" si="42"/>
        <v>4.6916930302179037E-7</v>
      </c>
      <c r="P207" s="1">
        <f>'App MESURE'!T203</f>
        <v>0</v>
      </c>
      <c r="Q207" s="84">
        <v>20.662302633333333</v>
      </c>
      <c r="R207" s="78">
        <f t="shared" si="43"/>
        <v>2.2011983489795256E-13</v>
      </c>
    </row>
    <row r="208" spans="1:18" s="1" customFormat="1" x14ac:dyDescent="0.2">
      <c r="A208" s="17">
        <v>39264</v>
      </c>
      <c r="B208" s="1">
        <f t="shared" si="34"/>
        <v>7</v>
      </c>
      <c r="C208" s="47"/>
      <c r="D208" s="47"/>
      <c r="E208" s="47">
        <v>0.62857142899999996</v>
      </c>
      <c r="F208" s="51">
        <v>0.24</v>
      </c>
      <c r="G208" s="16">
        <f t="shared" si="35"/>
        <v>0</v>
      </c>
      <c r="H208" s="16">
        <f t="shared" si="36"/>
        <v>0.24</v>
      </c>
      <c r="I208" s="23">
        <f t="shared" si="44"/>
        <v>0.24000234270598553</v>
      </c>
      <c r="J208" s="16">
        <f t="shared" si="37"/>
        <v>0.24000229821613067</v>
      </c>
      <c r="K208" s="16">
        <f t="shared" si="38"/>
        <v>4.4489854855722655E-8</v>
      </c>
      <c r="L208" s="16">
        <f t="shared" si="39"/>
        <v>0</v>
      </c>
      <c r="M208" s="16">
        <f t="shared" si="40"/>
        <v>2.8755537927141988E-7</v>
      </c>
      <c r="N208" s="16">
        <f t="shared" si="41"/>
        <v>1.7828433514828032E-7</v>
      </c>
      <c r="O208" s="16">
        <f t="shared" si="42"/>
        <v>1.7828433514828032E-7</v>
      </c>
      <c r="P208" s="1">
        <f>'App MESURE'!T204</f>
        <v>0</v>
      </c>
      <c r="Q208" s="84">
        <v>24.829560419354838</v>
      </c>
      <c r="R208" s="78">
        <f t="shared" si="43"/>
        <v>3.1785304159264342E-14</v>
      </c>
    </row>
    <row r="209" spans="1:18" s="1" customFormat="1" ht="13.5" thickBot="1" x14ac:dyDescent="0.25">
      <c r="A209" s="17">
        <v>39295</v>
      </c>
      <c r="B209" s="4">
        <f t="shared" si="34"/>
        <v>8</v>
      </c>
      <c r="C209" s="48"/>
      <c r="D209" s="48"/>
      <c r="E209" s="48">
        <v>3.0619047620000002</v>
      </c>
      <c r="F209" s="58">
        <v>8.8800000000000008</v>
      </c>
      <c r="G209" s="25">
        <f t="shared" si="35"/>
        <v>0</v>
      </c>
      <c r="H209" s="25">
        <f t="shared" si="36"/>
        <v>8.8800000000000008</v>
      </c>
      <c r="I209" s="24">
        <f t="shared" si="44"/>
        <v>8.8800000444898561</v>
      </c>
      <c r="J209" s="25">
        <f t="shared" si="37"/>
        <v>8.8774419343617943</v>
      </c>
      <c r="K209" s="25">
        <f t="shared" si="38"/>
        <v>2.5581101280618412E-3</v>
      </c>
      <c r="L209" s="25">
        <f t="shared" si="39"/>
        <v>0</v>
      </c>
      <c r="M209" s="25">
        <f t="shared" si="40"/>
        <v>1.0927104412313956E-7</v>
      </c>
      <c r="N209" s="25">
        <f t="shared" si="41"/>
        <v>6.7748047356346527E-8</v>
      </c>
      <c r="O209" s="25">
        <f t="shared" si="42"/>
        <v>6.7748047356346527E-8</v>
      </c>
      <c r="P209" s="4">
        <f>'App MESURE'!T205</f>
        <v>0</v>
      </c>
      <c r="Q209" s="85">
        <v>23.919003451612905</v>
      </c>
      <c r="R209" s="79">
        <f t="shared" si="43"/>
        <v>4.5897979205977713E-15</v>
      </c>
    </row>
    <row r="210" spans="1:18" s="1" customFormat="1" x14ac:dyDescent="0.2">
      <c r="A210" s="17">
        <v>39326</v>
      </c>
      <c r="B210" s="1">
        <f t="shared" si="34"/>
        <v>9</v>
      </c>
      <c r="C210" s="47"/>
      <c r="D210" s="47"/>
      <c r="E210" s="47">
        <v>4.4690476190000004</v>
      </c>
      <c r="F210" s="51">
        <v>4.4400000000000004</v>
      </c>
      <c r="G210" s="16">
        <f t="shared" si="35"/>
        <v>0</v>
      </c>
      <c r="H210" s="16">
        <f t="shared" si="36"/>
        <v>4.4400000000000004</v>
      </c>
      <c r="I210" s="23">
        <f t="shared" si="44"/>
        <v>4.4425581101280622</v>
      </c>
      <c r="J210" s="16">
        <f t="shared" si="37"/>
        <v>4.4421077387911012</v>
      </c>
      <c r="K210" s="16">
        <f t="shared" si="38"/>
        <v>4.5037133696101961E-4</v>
      </c>
      <c r="L210" s="16">
        <f t="shared" si="39"/>
        <v>0</v>
      </c>
      <c r="M210" s="16">
        <f t="shared" si="40"/>
        <v>4.1522996766793032E-8</v>
      </c>
      <c r="N210" s="16">
        <f t="shared" si="41"/>
        <v>2.574425799541168E-8</v>
      </c>
      <c r="O210" s="16">
        <f t="shared" si="42"/>
        <v>2.574425799541168E-8</v>
      </c>
      <c r="P210" s="1">
        <f>'App MESURE'!T206</f>
        <v>0</v>
      </c>
      <c r="Q210" s="84">
        <v>21.501130166666663</v>
      </c>
      <c r="R210" s="78">
        <f t="shared" si="43"/>
        <v>6.6276681973431825E-16</v>
      </c>
    </row>
    <row r="211" spans="1:18" s="1" customFormat="1" x14ac:dyDescent="0.2">
      <c r="A211" s="17">
        <v>39356</v>
      </c>
      <c r="B211" s="1">
        <f t="shared" si="34"/>
        <v>10</v>
      </c>
      <c r="C211" s="47"/>
      <c r="D211" s="47"/>
      <c r="E211" s="47">
        <v>23.733333330000001</v>
      </c>
      <c r="F211" s="51">
        <v>19.53</v>
      </c>
      <c r="G211" s="16">
        <f t="shared" si="35"/>
        <v>0</v>
      </c>
      <c r="H211" s="16">
        <f t="shared" si="36"/>
        <v>19.53</v>
      </c>
      <c r="I211" s="23">
        <f t="shared" si="44"/>
        <v>19.530450371336961</v>
      </c>
      <c r="J211" s="16">
        <f t="shared" si="37"/>
        <v>19.483890479438106</v>
      </c>
      <c r="K211" s="16">
        <f t="shared" si="38"/>
        <v>4.6559891898855454E-2</v>
      </c>
      <c r="L211" s="16">
        <f t="shared" si="39"/>
        <v>0</v>
      </c>
      <c r="M211" s="16">
        <f t="shared" si="40"/>
        <v>1.5778738771381352E-8</v>
      </c>
      <c r="N211" s="16">
        <f t="shared" si="41"/>
        <v>9.7828180382564388E-9</v>
      </c>
      <c r="O211" s="16">
        <f t="shared" si="42"/>
        <v>9.7828180382564388E-9</v>
      </c>
      <c r="P211" s="1">
        <f>'App MESURE'!T207</f>
        <v>0</v>
      </c>
      <c r="Q211" s="84">
        <v>20.090992548387096</v>
      </c>
      <c r="R211" s="78">
        <f t="shared" si="43"/>
        <v>9.5703528769635562E-17</v>
      </c>
    </row>
    <row r="212" spans="1:18" s="1" customFormat="1" x14ac:dyDescent="0.2">
      <c r="A212" s="17">
        <v>39387</v>
      </c>
      <c r="B212" s="1">
        <f t="shared" si="34"/>
        <v>11</v>
      </c>
      <c r="C212" s="47"/>
      <c r="D212" s="47"/>
      <c r="E212" s="47">
        <v>53.142857139999997</v>
      </c>
      <c r="F212" s="51">
        <v>38.32</v>
      </c>
      <c r="G212" s="16">
        <f t="shared" si="35"/>
        <v>0</v>
      </c>
      <c r="H212" s="16">
        <f t="shared" si="36"/>
        <v>38.32</v>
      </c>
      <c r="I212" s="23">
        <f t="shared" si="44"/>
        <v>38.366559891898859</v>
      </c>
      <c r="J212" s="16">
        <f t="shared" si="37"/>
        <v>37.742774634025224</v>
      </c>
      <c r="K212" s="16">
        <f t="shared" si="38"/>
        <v>0.62378525787363515</v>
      </c>
      <c r="L212" s="16">
        <f t="shared" si="39"/>
        <v>0</v>
      </c>
      <c r="M212" s="16">
        <f t="shared" si="40"/>
        <v>5.9959207331249133E-9</v>
      </c>
      <c r="N212" s="16">
        <f t="shared" si="41"/>
        <v>3.7174708545374462E-9</v>
      </c>
      <c r="O212" s="16">
        <f t="shared" si="42"/>
        <v>3.7174708545374462E-9</v>
      </c>
      <c r="P212" s="1">
        <f>'App MESURE'!T208</f>
        <v>4.4952508479055631</v>
      </c>
      <c r="Q212" s="84">
        <v>15.908232716666669</v>
      </c>
      <c r="R212" s="78">
        <f t="shared" si="43"/>
        <v>20.207280152173755</v>
      </c>
    </row>
    <row r="213" spans="1:18" s="1" customFormat="1" x14ac:dyDescent="0.2">
      <c r="A213" s="17">
        <v>39417</v>
      </c>
      <c r="B213" s="1">
        <f t="shared" si="34"/>
        <v>12</v>
      </c>
      <c r="C213" s="47"/>
      <c r="D213" s="47"/>
      <c r="E213" s="47">
        <v>15.04047619</v>
      </c>
      <c r="F213" s="51">
        <v>19.96</v>
      </c>
      <c r="G213" s="16">
        <f t="shared" si="35"/>
        <v>0</v>
      </c>
      <c r="H213" s="16">
        <f t="shared" si="36"/>
        <v>19.96</v>
      </c>
      <c r="I213" s="23">
        <f t="shared" si="44"/>
        <v>20.583785257873636</v>
      </c>
      <c r="J213" s="16">
        <f t="shared" si="37"/>
        <v>20.432969055447771</v>
      </c>
      <c r="K213" s="16">
        <f t="shared" si="38"/>
        <v>0.15081620242586524</v>
      </c>
      <c r="L213" s="16">
        <f t="shared" si="39"/>
        <v>0</v>
      </c>
      <c r="M213" s="16">
        <f t="shared" si="40"/>
        <v>2.2784498785874671E-9</v>
      </c>
      <c r="N213" s="16">
        <f t="shared" si="41"/>
        <v>1.4126389247242296E-9</v>
      </c>
      <c r="O213" s="16">
        <f t="shared" si="42"/>
        <v>1.4126389247242296E-9</v>
      </c>
      <c r="P213" s="1">
        <f>'App MESURE'!T209</f>
        <v>0</v>
      </c>
      <c r="Q213" s="84">
        <v>12.770030370967742</v>
      </c>
      <c r="R213" s="78">
        <f t="shared" si="43"/>
        <v>1.9955487316460278E-18</v>
      </c>
    </row>
    <row r="214" spans="1:18" s="1" customFormat="1" x14ac:dyDescent="0.2">
      <c r="A214" s="17">
        <v>39448</v>
      </c>
      <c r="B214" s="1">
        <f t="shared" si="34"/>
        <v>1</v>
      </c>
      <c r="C214" s="47"/>
      <c r="D214" s="47"/>
      <c r="E214" s="47">
        <v>56.161904759999999</v>
      </c>
      <c r="F214" s="51">
        <v>42.79</v>
      </c>
      <c r="G214" s="16">
        <f t="shared" si="35"/>
        <v>0</v>
      </c>
      <c r="H214" s="16">
        <f t="shared" si="36"/>
        <v>42.79</v>
      </c>
      <c r="I214" s="23">
        <f t="shared" si="44"/>
        <v>42.940816202425864</v>
      </c>
      <c r="J214" s="16">
        <f t="shared" si="37"/>
        <v>41.582460716911726</v>
      </c>
      <c r="K214" s="16">
        <f t="shared" si="38"/>
        <v>1.3583554855141386</v>
      </c>
      <c r="L214" s="16">
        <f t="shared" si="39"/>
        <v>0</v>
      </c>
      <c r="M214" s="16">
        <f t="shared" si="40"/>
        <v>8.6581095386323747E-10</v>
      </c>
      <c r="N214" s="16">
        <f t="shared" si="41"/>
        <v>5.3680279139520726E-10</v>
      </c>
      <c r="O214" s="16">
        <f t="shared" si="42"/>
        <v>5.3680279139520726E-10</v>
      </c>
      <c r="P214" s="1">
        <f>'App MESURE'!T210</f>
        <v>0</v>
      </c>
      <c r="Q214" s="84">
        <v>12.555425838709674</v>
      </c>
      <c r="R214" s="78">
        <f t="shared" si="43"/>
        <v>2.8815723684968641E-19</v>
      </c>
    </row>
    <row r="215" spans="1:18" s="1" customFormat="1" x14ac:dyDescent="0.2">
      <c r="A215" s="17">
        <v>39479</v>
      </c>
      <c r="B215" s="1">
        <f t="shared" si="34"/>
        <v>2</v>
      </c>
      <c r="C215" s="47"/>
      <c r="D215" s="47"/>
      <c r="E215" s="47">
        <v>34.985714289999997</v>
      </c>
      <c r="F215" s="51">
        <v>34.049999999999997</v>
      </c>
      <c r="G215" s="16">
        <f t="shared" si="35"/>
        <v>0</v>
      </c>
      <c r="H215" s="16">
        <f t="shared" si="36"/>
        <v>34.049999999999997</v>
      </c>
      <c r="I215" s="23">
        <f t="shared" si="44"/>
        <v>35.408355485514136</v>
      </c>
      <c r="J215" s="16">
        <f t="shared" si="37"/>
        <v>34.859202656132332</v>
      </c>
      <c r="K215" s="16">
        <f t="shared" si="38"/>
        <v>0.54915282938180354</v>
      </c>
      <c r="L215" s="16">
        <f t="shared" si="39"/>
        <v>0</v>
      </c>
      <c r="M215" s="16">
        <f t="shared" si="40"/>
        <v>3.2900816246803021E-10</v>
      </c>
      <c r="N215" s="16">
        <f t="shared" si="41"/>
        <v>2.0398506073017872E-10</v>
      </c>
      <c r="O215" s="16">
        <f t="shared" si="42"/>
        <v>2.0398506073017872E-10</v>
      </c>
      <c r="P215" s="1">
        <f>'App MESURE'!T211</f>
        <v>0</v>
      </c>
      <c r="Q215" s="84">
        <v>15.105647603448277</v>
      </c>
      <c r="R215" s="78">
        <f t="shared" si="43"/>
        <v>4.16099050010947E-20</v>
      </c>
    </row>
    <row r="216" spans="1:18" s="1" customFormat="1" x14ac:dyDescent="0.2">
      <c r="A216" s="17">
        <v>39508</v>
      </c>
      <c r="B216" s="1">
        <f t="shared" si="34"/>
        <v>3</v>
      </c>
      <c r="C216" s="47"/>
      <c r="D216" s="47"/>
      <c r="E216" s="47">
        <v>15.53095238</v>
      </c>
      <c r="F216" s="51">
        <v>11.59</v>
      </c>
      <c r="G216" s="16">
        <f t="shared" si="35"/>
        <v>0</v>
      </c>
      <c r="H216" s="16">
        <f t="shared" si="36"/>
        <v>11.59</v>
      </c>
      <c r="I216" s="23">
        <f t="shared" si="44"/>
        <v>12.139152829381803</v>
      </c>
      <c r="J216" s="16">
        <f t="shared" si="37"/>
        <v>12.114904572792067</v>
      </c>
      <c r="K216" s="16">
        <f t="shared" si="38"/>
        <v>2.4248256589736172E-2</v>
      </c>
      <c r="L216" s="16">
        <f t="shared" si="39"/>
        <v>0</v>
      </c>
      <c r="M216" s="16">
        <f t="shared" si="40"/>
        <v>1.2502310173785149E-10</v>
      </c>
      <c r="N216" s="16">
        <f t="shared" si="41"/>
        <v>7.7514323077467927E-11</v>
      </c>
      <c r="O216" s="16">
        <f t="shared" si="42"/>
        <v>7.7514323077467927E-11</v>
      </c>
      <c r="P216" s="1">
        <f>'App MESURE'!T212</f>
        <v>0</v>
      </c>
      <c r="Q216" s="84">
        <v>14.59507019354839</v>
      </c>
      <c r="R216" s="78">
        <f t="shared" si="43"/>
        <v>6.0084702821580765E-21</v>
      </c>
    </row>
    <row r="217" spans="1:18" s="1" customFormat="1" x14ac:dyDescent="0.2">
      <c r="A217" s="17">
        <v>39539</v>
      </c>
      <c r="B217" s="1">
        <f t="shared" si="34"/>
        <v>4</v>
      </c>
      <c r="C217" s="47"/>
      <c r="D217" s="47"/>
      <c r="E217" s="47">
        <v>29.09047619</v>
      </c>
      <c r="F217" s="51">
        <v>16.72</v>
      </c>
      <c r="G217" s="16">
        <f t="shared" si="35"/>
        <v>0</v>
      </c>
      <c r="H217" s="16">
        <f t="shared" si="36"/>
        <v>16.72</v>
      </c>
      <c r="I217" s="23">
        <f t="shared" si="44"/>
        <v>16.744248256589735</v>
      </c>
      <c r="J217" s="16">
        <f t="shared" si="37"/>
        <v>16.704507877562165</v>
      </c>
      <c r="K217" s="16">
        <f t="shared" si="38"/>
        <v>3.9740379027570327E-2</v>
      </c>
      <c r="L217" s="16">
        <f t="shared" si="39"/>
        <v>0</v>
      </c>
      <c r="M217" s="16">
        <f t="shared" si="40"/>
        <v>4.7508778660383563E-11</v>
      </c>
      <c r="N217" s="16">
        <f t="shared" si="41"/>
        <v>2.9455442769437809E-11</v>
      </c>
      <c r="O217" s="16">
        <f t="shared" si="42"/>
        <v>2.9455442769437809E-11</v>
      </c>
      <c r="P217" s="1">
        <f>'App MESURE'!T213</f>
        <v>0</v>
      </c>
      <c r="Q217" s="84">
        <v>17.947953266666669</v>
      </c>
      <c r="R217" s="78">
        <f t="shared" si="43"/>
        <v>8.6762310874362611E-22</v>
      </c>
    </row>
    <row r="218" spans="1:18" s="1" customFormat="1" x14ac:dyDescent="0.2">
      <c r="A218" s="17">
        <v>39569</v>
      </c>
      <c r="B218" s="1">
        <f t="shared" ref="B218:B281" si="45">B206</f>
        <v>5</v>
      </c>
      <c r="C218" s="47"/>
      <c r="D218" s="47"/>
      <c r="E218" s="47">
        <v>24.123809519999998</v>
      </c>
      <c r="F218" s="51">
        <v>19.59</v>
      </c>
      <c r="G218" s="16">
        <f t="shared" si="35"/>
        <v>0</v>
      </c>
      <c r="H218" s="16">
        <f t="shared" si="36"/>
        <v>19.59</v>
      </c>
      <c r="I218" s="23">
        <f t="shared" si="44"/>
        <v>19.62974037902757</v>
      </c>
      <c r="J218" s="16">
        <f t="shared" si="37"/>
        <v>19.557239454408748</v>
      </c>
      <c r="K218" s="16">
        <f t="shared" si="38"/>
        <v>7.2500924618822182E-2</v>
      </c>
      <c r="L218" s="16">
        <f t="shared" si="39"/>
        <v>0</v>
      </c>
      <c r="M218" s="16">
        <f t="shared" si="40"/>
        <v>1.8053335890945754E-11</v>
      </c>
      <c r="N218" s="16">
        <f t="shared" si="41"/>
        <v>1.1193068252386367E-11</v>
      </c>
      <c r="O218" s="16">
        <f t="shared" si="42"/>
        <v>1.1193068252386367E-11</v>
      </c>
      <c r="P218" s="1">
        <f>'App MESURE'!T214</f>
        <v>0</v>
      </c>
      <c r="Q218" s="84">
        <v>17.053206854838706</v>
      </c>
      <c r="R218" s="78">
        <f t="shared" si="43"/>
        <v>1.2528477690257961E-22</v>
      </c>
    </row>
    <row r="219" spans="1:18" s="1" customFormat="1" x14ac:dyDescent="0.2">
      <c r="A219" s="17">
        <v>39600</v>
      </c>
      <c r="B219" s="1">
        <f t="shared" si="45"/>
        <v>6</v>
      </c>
      <c r="C219" s="47"/>
      <c r="D219" s="47"/>
      <c r="E219" s="47">
        <v>0.49047618999999998</v>
      </c>
      <c r="F219" s="51">
        <v>0.27</v>
      </c>
      <c r="G219" s="16">
        <f t="shared" si="35"/>
        <v>0</v>
      </c>
      <c r="H219" s="16">
        <f t="shared" si="36"/>
        <v>0.27</v>
      </c>
      <c r="I219" s="23">
        <f t="shared" si="44"/>
        <v>0.3425009246188222</v>
      </c>
      <c r="J219" s="16">
        <f t="shared" si="37"/>
        <v>0.34250074298032546</v>
      </c>
      <c r="K219" s="16">
        <f t="shared" si="38"/>
        <v>1.8163849674346366E-7</v>
      </c>
      <c r="L219" s="16">
        <f t="shared" si="39"/>
        <v>0</v>
      </c>
      <c r="M219" s="16">
        <f t="shared" si="40"/>
        <v>6.8602676385593866E-12</v>
      </c>
      <c r="N219" s="16">
        <f t="shared" si="41"/>
        <v>4.25336593590682E-12</v>
      </c>
      <c r="O219" s="16">
        <f t="shared" si="42"/>
        <v>4.25336593590682E-12</v>
      </c>
      <c r="P219" s="1">
        <f>'App MESURE'!T215</f>
        <v>0</v>
      </c>
      <c r="Q219" s="84">
        <v>22.406310899999998</v>
      </c>
      <c r="R219" s="78">
        <f t="shared" si="43"/>
        <v>1.8091121784732498E-23</v>
      </c>
    </row>
    <row r="220" spans="1:18" s="1" customFormat="1" x14ac:dyDescent="0.2">
      <c r="A220" s="17">
        <v>39630</v>
      </c>
      <c r="B220" s="1">
        <f t="shared" si="45"/>
        <v>7</v>
      </c>
      <c r="C220" s="47"/>
      <c r="D220" s="47"/>
      <c r="E220" s="47">
        <v>0.95952380999999998</v>
      </c>
      <c r="F220" s="51">
        <v>1.1499999999999999</v>
      </c>
      <c r="G220" s="16">
        <f t="shared" si="35"/>
        <v>0</v>
      </c>
      <c r="H220" s="16">
        <f t="shared" si="36"/>
        <v>1.1499999999999999</v>
      </c>
      <c r="I220" s="23">
        <f t="shared" si="44"/>
        <v>1.1500001816384966</v>
      </c>
      <c r="J220" s="16">
        <f t="shared" si="37"/>
        <v>1.1499946798754572</v>
      </c>
      <c r="K220" s="16">
        <f t="shared" si="38"/>
        <v>5.5017630393727757E-6</v>
      </c>
      <c r="L220" s="16">
        <f t="shared" si="39"/>
        <v>0</v>
      </c>
      <c r="M220" s="16">
        <f t="shared" si="40"/>
        <v>2.6069017026525666E-12</v>
      </c>
      <c r="N220" s="16">
        <f t="shared" si="41"/>
        <v>1.6162790556445914E-12</v>
      </c>
      <c r="O220" s="16">
        <f t="shared" si="42"/>
        <v>1.6162790556445914E-12</v>
      </c>
      <c r="P220" s="1">
        <f>'App MESURE'!T216</f>
        <v>0</v>
      </c>
      <c r="Q220" s="84">
        <v>23.992276</v>
      </c>
      <c r="R220" s="78">
        <f t="shared" si="43"/>
        <v>2.6123579857153722E-24</v>
      </c>
    </row>
    <row r="221" spans="1:18" s="1" customFormat="1" ht="13.5" thickBot="1" x14ac:dyDescent="0.25">
      <c r="A221" s="17">
        <v>39661</v>
      </c>
      <c r="B221" s="4">
        <f t="shared" si="45"/>
        <v>8</v>
      </c>
      <c r="C221" s="48"/>
      <c r="D221" s="48"/>
      <c r="E221" s="48">
        <v>0.89047619</v>
      </c>
      <c r="F221" s="58">
        <v>0.26</v>
      </c>
      <c r="G221" s="25">
        <f t="shared" si="35"/>
        <v>0</v>
      </c>
      <c r="H221" s="25">
        <f t="shared" si="36"/>
        <v>0.26</v>
      </c>
      <c r="I221" s="24">
        <f t="shared" si="44"/>
        <v>0.26000550176303938</v>
      </c>
      <c r="J221" s="25">
        <f t="shared" si="37"/>
        <v>0.26000543645844354</v>
      </c>
      <c r="K221" s="25">
        <f t="shared" si="38"/>
        <v>6.5304595842086144E-8</v>
      </c>
      <c r="L221" s="25">
        <f t="shared" si="39"/>
        <v>0</v>
      </c>
      <c r="M221" s="25">
        <f t="shared" si="40"/>
        <v>9.9062264700797523E-13</v>
      </c>
      <c r="N221" s="25">
        <f t="shared" si="41"/>
        <v>6.1418604114494468E-13</v>
      </c>
      <c r="O221" s="25">
        <f t="shared" si="42"/>
        <v>6.1418604114494468E-13</v>
      </c>
      <c r="P221" s="4">
        <f>'App MESURE'!T217</f>
        <v>0</v>
      </c>
      <c r="Q221" s="85">
        <v>23.801868032258064</v>
      </c>
      <c r="R221" s="79">
        <f t="shared" si="43"/>
        <v>3.7722449313729967E-25</v>
      </c>
    </row>
    <row r="222" spans="1:18" s="1" customFormat="1" x14ac:dyDescent="0.2">
      <c r="A222" s="17">
        <v>39692</v>
      </c>
      <c r="B222" s="1">
        <f t="shared" si="45"/>
        <v>9</v>
      </c>
      <c r="C222" s="47"/>
      <c r="D222" s="47"/>
      <c r="E222" s="47">
        <v>44.54047619</v>
      </c>
      <c r="F222" s="51">
        <v>38.92</v>
      </c>
      <c r="G222" s="16">
        <f t="shared" si="35"/>
        <v>0</v>
      </c>
      <c r="H222" s="16">
        <f t="shared" si="36"/>
        <v>38.92</v>
      </c>
      <c r="I222" s="23">
        <f t="shared" si="44"/>
        <v>38.920000065304599</v>
      </c>
      <c r="J222" s="16">
        <f t="shared" si="37"/>
        <v>38.633178566202744</v>
      </c>
      <c r="K222" s="16">
        <f t="shared" si="38"/>
        <v>0.28682149910185473</v>
      </c>
      <c r="L222" s="16">
        <f t="shared" si="39"/>
        <v>0</v>
      </c>
      <c r="M222" s="16">
        <f t="shared" si="40"/>
        <v>3.7643660586303055E-13</v>
      </c>
      <c r="N222" s="16">
        <f t="shared" si="41"/>
        <v>2.3339069563507896E-13</v>
      </c>
      <c r="O222" s="16">
        <f t="shared" si="42"/>
        <v>2.3339069563507896E-13</v>
      </c>
      <c r="P222" s="1">
        <f>'App MESURE'!T218</f>
        <v>7.9157820552349906E-2</v>
      </c>
      <c r="Q222" s="84">
        <v>21.807777933333341</v>
      </c>
      <c r="R222" s="78">
        <f t="shared" si="43"/>
        <v>6.2659605545610786E-3</v>
      </c>
    </row>
    <row r="223" spans="1:18" s="1" customFormat="1" x14ac:dyDescent="0.2">
      <c r="A223" s="17">
        <v>39722</v>
      </c>
      <c r="B223" s="1">
        <f t="shared" si="45"/>
        <v>10</v>
      </c>
      <c r="C223" s="47"/>
      <c r="D223" s="47"/>
      <c r="E223" s="47">
        <v>82.630952379999997</v>
      </c>
      <c r="F223" s="51">
        <v>68.64</v>
      </c>
      <c r="G223" s="16">
        <f t="shared" si="35"/>
        <v>0</v>
      </c>
      <c r="H223" s="16">
        <f t="shared" si="36"/>
        <v>68.64</v>
      </c>
      <c r="I223" s="23">
        <f t="shared" si="44"/>
        <v>68.926821499101862</v>
      </c>
      <c r="J223" s="16">
        <f t="shared" si="37"/>
        <v>66.092885450167813</v>
      </c>
      <c r="K223" s="16">
        <f t="shared" si="38"/>
        <v>2.8339360489340493</v>
      </c>
      <c r="L223" s="16">
        <f t="shared" si="39"/>
        <v>0</v>
      </c>
      <c r="M223" s="16">
        <f t="shared" si="40"/>
        <v>1.4304591022795159E-13</v>
      </c>
      <c r="N223" s="16">
        <f t="shared" si="41"/>
        <v>8.8688464341329989E-14</v>
      </c>
      <c r="O223" s="16">
        <f t="shared" si="42"/>
        <v>8.8688464341329989E-14</v>
      </c>
      <c r="P223" s="1">
        <f>'App MESURE'!T219</f>
        <v>1.141699334889662E-2</v>
      </c>
      <c r="Q223" s="84">
        <v>17.369139580645165</v>
      </c>
      <c r="R223" s="78">
        <f t="shared" si="43"/>
        <v>1.3034773712672457E-4</v>
      </c>
    </row>
    <row r="224" spans="1:18" s="1" customFormat="1" x14ac:dyDescent="0.2">
      <c r="A224" s="17">
        <v>39753</v>
      </c>
      <c r="B224" s="1">
        <f t="shared" si="45"/>
        <v>11</v>
      </c>
      <c r="C224" s="47"/>
      <c r="D224" s="47"/>
      <c r="E224" s="47">
        <v>84.635714289999996</v>
      </c>
      <c r="F224" s="51">
        <v>69.489999999999995</v>
      </c>
      <c r="G224" s="16">
        <f t="shared" si="35"/>
        <v>0</v>
      </c>
      <c r="H224" s="16">
        <f t="shared" si="36"/>
        <v>69.489999999999995</v>
      </c>
      <c r="I224" s="23">
        <f t="shared" si="44"/>
        <v>72.323936048934044</v>
      </c>
      <c r="J224" s="16">
        <f t="shared" si="37"/>
        <v>66.497337593149183</v>
      </c>
      <c r="K224" s="16">
        <f t="shared" si="38"/>
        <v>5.8265984557848611</v>
      </c>
      <c r="L224" s="16">
        <f t="shared" si="39"/>
        <v>0.52056190068726194</v>
      </c>
      <c r="M224" s="16">
        <f t="shared" si="40"/>
        <v>0.52056190068731623</v>
      </c>
      <c r="N224" s="16">
        <f t="shared" si="41"/>
        <v>0.32274837842613607</v>
      </c>
      <c r="O224" s="16">
        <f t="shared" si="42"/>
        <v>0.32274837842613607</v>
      </c>
      <c r="P224" s="1">
        <f>'App MESURE'!T220</f>
        <v>0.26601594502929127</v>
      </c>
      <c r="Q224" s="84">
        <v>12.769985933333329</v>
      </c>
      <c r="R224" s="78">
        <f t="shared" si="43"/>
        <v>3.218568999127432E-3</v>
      </c>
    </row>
    <row r="225" spans="1:18" s="1" customFormat="1" x14ac:dyDescent="0.2">
      <c r="A225" s="17">
        <v>39783</v>
      </c>
      <c r="B225" s="1">
        <f t="shared" si="45"/>
        <v>12</v>
      </c>
      <c r="C225" s="47"/>
      <c r="D225" s="47"/>
      <c r="E225" s="47">
        <v>78.180952379999994</v>
      </c>
      <c r="F225" s="51">
        <v>52.07</v>
      </c>
      <c r="G225" s="16">
        <f t="shared" si="35"/>
        <v>0</v>
      </c>
      <c r="H225" s="16">
        <f t="shared" si="36"/>
        <v>52.07</v>
      </c>
      <c r="I225" s="23">
        <f t="shared" si="44"/>
        <v>57.376036555097599</v>
      </c>
      <c r="J225" s="16">
        <f t="shared" si="37"/>
        <v>53.54250347829781</v>
      </c>
      <c r="K225" s="16">
        <f t="shared" si="38"/>
        <v>3.8335330767997888</v>
      </c>
      <c r="L225" s="16">
        <f t="shared" si="39"/>
        <v>0</v>
      </c>
      <c r="M225" s="16">
        <f t="shared" si="40"/>
        <v>0.19781352226118015</v>
      </c>
      <c r="N225" s="16">
        <f t="shared" si="41"/>
        <v>0.1226443838019317</v>
      </c>
      <c r="O225" s="16">
        <f t="shared" si="42"/>
        <v>0.1226443838019317</v>
      </c>
      <c r="P225" s="1">
        <f>'App MESURE'!T221</f>
        <v>0</v>
      </c>
      <c r="Q225" s="84">
        <v>10.900933977419353</v>
      </c>
      <c r="R225" s="78">
        <f t="shared" si="43"/>
        <v>1.5041644878155526E-2</v>
      </c>
    </row>
    <row r="226" spans="1:18" s="1" customFormat="1" x14ac:dyDescent="0.2">
      <c r="A226" s="17">
        <v>39814</v>
      </c>
      <c r="B226" s="1">
        <f t="shared" si="45"/>
        <v>1</v>
      </c>
      <c r="C226" s="47"/>
      <c r="D226" s="47"/>
      <c r="E226" s="47">
        <v>89.19761905</v>
      </c>
      <c r="F226" s="51">
        <v>72.650000000000006</v>
      </c>
      <c r="G226" s="16">
        <f t="shared" si="35"/>
        <v>0</v>
      </c>
      <c r="H226" s="16">
        <f t="shared" si="36"/>
        <v>72.650000000000006</v>
      </c>
      <c r="I226" s="23">
        <f t="shared" si="44"/>
        <v>76.483533076799802</v>
      </c>
      <c r="J226" s="16">
        <f t="shared" si="37"/>
        <v>67.291685985451011</v>
      </c>
      <c r="K226" s="16">
        <f t="shared" si="38"/>
        <v>9.1918470913487909</v>
      </c>
      <c r="L226" s="16">
        <f t="shared" si="39"/>
        <v>2.6398741420233627</v>
      </c>
      <c r="M226" s="16">
        <f t="shared" si="40"/>
        <v>2.715043280482611</v>
      </c>
      <c r="N226" s="16">
        <f t="shared" si="41"/>
        <v>1.6833268338992189</v>
      </c>
      <c r="O226" s="16">
        <f t="shared" si="42"/>
        <v>1.6833268338992189</v>
      </c>
      <c r="P226" s="1">
        <f>'App MESURE'!T222</f>
        <v>1.4842091353565607E-2</v>
      </c>
      <c r="Q226" s="84">
        <v>10.139635670967744</v>
      </c>
      <c r="R226" s="78">
        <f t="shared" si="43"/>
        <v>2.7838413361076348</v>
      </c>
    </row>
    <row r="227" spans="1:18" s="1" customFormat="1" x14ac:dyDescent="0.2">
      <c r="A227" s="17">
        <v>39845</v>
      </c>
      <c r="B227" s="1">
        <f t="shared" si="45"/>
        <v>2</v>
      </c>
      <c r="C227" s="47"/>
      <c r="D227" s="47"/>
      <c r="E227" s="47">
        <v>99.478571430000002</v>
      </c>
      <c r="F227" s="51">
        <v>106.55</v>
      </c>
      <c r="G227" s="16">
        <f t="shared" si="35"/>
        <v>0</v>
      </c>
      <c r="H227" s="16">
        <f t="shared" si="36"/>
        <v>106.55</v>
      </c>
      <c r="I227" s="23">
        <f t="shared" si="44"/>
        <v>113.10197294932543</v>
      </c>
      <c r="J227" s="16">
        <f t="shared" si="37"/>
        <v>94.499714613277362</v>
      </c>
      <c r="K227" s="16">
        <f t="shared" si="38"/>
        <v>18.602258336048067</v>
      </c>
      <c r="L227" s="16">
        <f t="shared" si="39"/>
        <v>8.5662118087663828</v>
      </c>
      <c r="M227" s="16">
        <f t="shared" si="40"/>
        <v>9.5979282553497747</v>
      </c>
      <c r="N227" s="16">
        <f t="shared" si="41"/>
        <v>5.9507155183168603</v>
      </c>
      <c r="O227" s="16">
        <f t="shared" si="42"/>
        <v>5.9507155183168603</v>
      </c>
      <c r="P227" s="1">
        <f>'App MESURE'!T223</f>
        <v>1.0332378980751438</v>
      </c>
      <c r="Q227" s="84">
        <v>13.017280624999998</v>
      </c>
      <c r="R227" s="78">
        <f t="shared" si="43"/>
        <v>24.181586145578137</v>
      </c>
    </row>
    <row r="228" spans="1:18" s="1" customFormat="1" x14ac:dyDescent="0.2">
      <c r="A228" s="17">
        <v>39873</v>
      </c>
      <c r="B228" s="1">
        <f t="shared" si="45"/>
        <v>3</v>
      </c>
      <c r="C228" s="47"/>
      <c r="D228" s="47"/>
      <c r="E228" s="47">
        <v>73.838095240000001</v>
      </c>
      <c r="F228" s="51">
        <v>78.989999999999995</v>
      </c>
      <c r="G228" s="16">
        <f t="shared" si="35"/>
        <v>0</v>
      </c>
      <c r="H228" s="16">
        <f t="shared" si="36"/>
        <v>78.989999999999995</v>
      </c>
      <c r="I228" s="23">
        <f t="shared" si="44"/>
        <v>89.026046527281679</v>
      </c>
      <c r="J228" s="16">
        <f t="shared" si="37"/>
        <v>81.817501504315132</v>
      </c>
      <c r="K228" s="16">
        <f t="shared" si="38"/>
        <v>7.2085450229665469</v>
      </c>
      <c r="L228" s="16">
        <f t="shared" si="39"/>
        <v>1.3908620163308008</v>
      </c>
      <c r="M228" s="16">
        <f t="shared" si="40"/>
        <v>5.0380747533637145</v>
      </c>
      <c r="N228" s="16">
        <f t="shared" si="41"/>
        <v>3.1236063470855031</v>
      </c>
      <c r="O228" s="16">
        <f t="shared" si="42"/>
        <v>3.1236063470855031</v>
      </c>
      <c r="P228" s="1">
        <f>'App MESURE'!T224</f>
        <v>6.8501960093379725E-3</v>
      </c>
      <c r="Q228" s="84">
        <v>15.730270887096774</v>
      </c>
      <c r="R228" s="78">
        <f t="shared" si="43"/>
        <v>9.7141689052711104</v>
      </c>
    </row>
    <row r="229" spans="1:18" s="1" customFormat="1" x14ac:dyDescent="0.2">
      <c r="A229" s="17">
        <v>39904</v>
      </c>
      <c r="B229" s="1">
        <f t="shared" si="45"/>
        <v>4</v>
      </c>
      <c r="C229" s="47"/>
      <c r="D229" s="47"/>
      <c r="E229" s="47">
        <v>7.2952380950000002</v>
      </c>
      <c r="F229" s="51">
        <v>7.47</v>
      </c>
      <c r="G229" s="16">
        <f t="shared" si="35"/>
        <v>0</v>
      </c>
      <c r="H229" s="16">
        <f t="shared" si="36"/>
        <v>7.47</v>
      </c>
      <c r="I229" s="23">
        <f t="shared" si="44"/>
        <v>13.287683006635746</v>
      </c>
      <c r="J229" s="16">
        <f t="shared" si="37"/>
        <v>13.256943531218608</v>
      </c>
      <c r="K229" s="16">
        <f t="shared" si="38"/>
        <v>3.0739475417137285E-2</v>
      </c>
      <c r="L229" s="16">
        <f t="shared" si="39"/>
        <v>0</v>
      </c>
      <c r="M229" s="16">
        <f t="shared" si="40"/>
        <v>1.9144684062782114</v>
      </c>
      <c r="N229" s="16">
        <f t="shared" si="41"/>
        <v>1.1869704118924911</v>
      </c>
      <c r="O229" s="16">
        <f t="shared" si="42"/>
        <v>1.1869704118924911</v>
      </c>
      <c r="P229" s="1">
        <f>'App MESURE'!T225</f>
        <v>0</v>
      </c>
      <c r="Q229" s="84">
        <v>14.836309766666666</v>
      </c>
      <c r="R229" s="78">
        <f t="shared" si="43"/>
        <v>1.40889875870823</v>
      </c>
    </row>
    <row r="230" spans="1:18" s="1" customFormat="1" x14ac:dyDescent="0.2">
      <c r="A230" s="17">
        <v>39934</v>
      </c>
      <c r="B230" s="1">
        <f t="shared" si="45"/>
        <v>5</v>
      </c>
      <c r="C230" s="47"/>
      <c r="D230" s="47"/>
      <c r="E230" s="47">
        <v>8.5190476190000002</v>
      </c>
      <c r="F230" s="51">
        <v>12.99</v>
      </c>
      <c r="G230" s="16">
        <f t="shared" si="35"/>
        <v>0</v>
      </c>
      <c r="H230" s="16">
        <f t="shared" si="36"/>
        <v>12.99</v>
      </c>
      <c r="I230" s="23">
        <f t="shared" si="44"/>
        <v>13.020739475417137</v>
      </c>
      <c r="J230" s="16">
        <f t="shared" si="37"/>
        <v>13.005916452214128</v>
      </c>
      <c r="K230" s="16">
        <f t="shared" si="38"/>
        <v>1.48230232030091E-2</v>
      </c>
      <c r="L230" s="16">
        <f t="shared" si="39"/>
        <v>0</v>
      </c>
      <c r="M230" s="16">
        <f t="shared" si="40"/>
        <v>0.72749799438572027</v>
      </c>
      <c r="N230" s="16">
        <f t="shared" si="41"/>
        <v>0.45104875651914655</v>
      </c>
      <c r="O230" s="16">
        <f t="shared" si="42"/>
        <v>0.45104875651914655</v>
      </c>
      <c r="P230" s="1">
        <f>'App MESURE'!T226</f>
        <v>0</v>
      </c>
      <c r="Q230" s="84">
        <v>19.597837419354835</v>
      </c>
      <c r="R230" s="78">
        <f t="shared" si="43"/>
        <v>0.20344498075746836</v>
      </c>
    </row>
    <row r="231" spans="1:18" s="1" customFormat="1" x14ac:dyDescent="0.2">
      <c r="A231" s="17">
        <v>39965</v>
      </c>
      <c r="B231" s="1">
        <f t="shared" si="45"/>
        <v>6</v>
      </c>
      <c r="C231" s="47"/>
      <c r="D231" s="47"/>
      <c r="E231" s="47">
        <v>5.5785714290000001</v>
      </c>
      <c r="F231" s="51">
        <v>13.41</v>
      </c>
      <c r="G231" s="16">
        <f t="shared" si="35"/>
        <v>0</v>
      </c>
      <c r="H231" s="16">
        <f t="shared" si="36"/>
        <v>13.41</v>
      </c>
      <c r="I231" s="23">
        <f t="shared" si="44"/>
        <v>13.424823023203009</v>
      </c>
      <c r="J231" s="16">
        <f t="shared" si="37"/>
        <v>13.415583103067794</v>
      </c>
      <c r="K231" s="16">
        <f t="shared" si="38"/>
        <v>9.2399201352151294E-3</v>
      </c>
      <c r="L231" s="16">
        <f t="shared" si="39"/>
        <v>0</v>
      </c>
      <c r="M231" s="16">
        <f t="shared" si="40"/>
        <v>0.27644923786657372</v>
      </c>
      <c r="N231" s="16">
        <f t="shared" si="41"/>
        <v>0.17139852747727571</v>
      </c>
      <c r="O231" s="16">
        <f t="shared" si="42"/>
        <v>0.17139852747727571</v>
      </c>
      <c r="P231" s="1">
        <f>'App MESURE'!T227</f>
        <v>0</v>
      </c>
      <c r="Q231" s="84">
        <v>23.598358066666666</v>
      </c>
      <c r="R231" s="78">
        <f t="shared" si="43"/>
        <v>2.9377455221378437E-2</v>
      </c>
    </row>
    <row r="232" spans="1:18" s="1" customFormat="1" x14ac:dyDescent="0.2">
      <c r="A232" s="17">
        <v>39995</v>
      </c>
      <c r="B232" s="1">
        <f t="shared" si="45"/>
        <v>7</v>
      </c>
      <c r="C232" s="47"/>
      <c r="D232" s="47"/>
      <c r="E232" s="47">
        <v>1.94047619</v>
      </c>
      <c r="F232" s="51">
        <v>4.07</v>
      </c>
      <c r="G232" s="16">
        <f t="shared" si="35"/>
        <v>0</v>
      </c>
      <c r="H232" s="16">
        <f t="shared" si="36"/>
        <v>4.07</v>
      </c>
      <c r="I232" s="23">
        <f t="shared" si="44"/>
        <v>4.0792399201352154</v>
      </c>
      <c r="J232" s="16">
        <f t="shared" si="37"/>
        <v>4.0790566912835589</v>
      </c>
      <c r="K232" s="16">
        <f t="shared" si="38"/>
        <v>1.8322885165655833E-4</v>
      </c>
      <c r="L232" s="16">
        <f t="shared" si="39"/>
        <v>0</v>
      </c>
      <c r="M232" s="16">
        <f t="shared" si="40"/>
        <v>0.105050710389298</v>
      </c>
      <c r="N232" s="16">
        <f t="shared" si="41"/>
        <v>6.5131440441364763E-2</v>
      </c>
      <c r="O232" s="16">
        <f t="shared" si="42"/>
        <v>6.5131440441364763E-2</v>
      </c>
      <c r="P232" s="1">
        <f>'App MESURE'!T228</f>
        <v>0</v>
      </c>
      <c r="Q232" s="84">
        <v>26.096202129032264</v>
      </c>
      <c r="R232" s="78">
        <f t="shared" si="43"/>
        <v>4.2421045339670451E-3</v>
      </c>
    </row>
    <row r="233" spans="1:18" s="1" customFormat="1" ht="13.5" thickBot="1" x14ac:dyDescent="0.25">
      <c r="A233" s="17">
        <v>40026</v>
      </c>
      <c r="B233" s="4">
        <f t="shared" si="45"/>
        <v>8</v>
      </c>
      <c r="C233" s="48"/>
      <c r="D233" s="48"/>
      <c r="E233" s="48">
        <v>1.0642857139999999</v>
      </c>
      <c r="F233" s="58">
        <v>0.96</v>
      </c>
      <c r="G233" s="25">
        <f t="shared" si="35"/>
        <v>0</v>
      </c>
      <c r="H233" s="25">
        <f t="shared" si="36"/>
        <v>0.96</v>
      </c>
      <c r="I233" s="24">
        <f t="shared" si="44"/>
        <v>0.96018322885165652</v>
      </c>
      <c r="J233" s="25">
        <f t="shared" si="37"/>
        <v>0.96018038946176842</v>
      </c>
      <c r="K233" s="25">
        <f t="shared" si="38"/>
        <v>2.8393898880985091E-6</v>
      </c>
      <c r="L233" s="25">
        <f t="shared" si="39"/>
        <v>0</v>
      </c>
      <c r="M233" s="25">
        <f t="shared" si="40"/>
        <v>3.9919269947933239E-2</v>
      </c>
      <c r="N233" s="25">
        <f t="shared" si="41"/>
        <v>2.4749947367718607E-2</v>
      </c>
      <c r="O233" s="25">
        <f t="shared" si="42"/>
        <v>2.4749947367718607E-2</v>
      </c>
      <c r="P233" s="4">
        <f>'App MESURE'!T229</f>
        <v>0</v>
      </c>
      <c r="Q233" s="85">
        <v>24.853523483870966</v>
      </c>
      <c r="R233" s="79">
        <f t="shared" si="43"/>
        <v>6.1255989470484118E-4</v>
      </c>
    </row>
    <row r="234" spans="1:18" s="1" customFormat="1" x14ac:dyDescent="0.2">
      <c r="A234" s="17">
        <v>40057</v>
      </c>
      <c r="B234" s="1">
        <f t="shared" si="45"/>
        <v>9</v>
      </c>
      <c r="C234" s="47"/>
      <c r="D234" s="47"/>
      <c r="E234" s="47">
        <v>87.204761899999994</v>
      </c>
      <c r="F234" s="51">
        <v>48.7</v>
      </c>
      <c r="G234" s="16">
        <f t="shared" si="35"/>
        <v>0</v>
      </c>
      <c r="H234" s="16">
        <f t="shared" si="36"/>
        <v>48.7</v>
      </c>
      <c r="I234" s="23">
        <f t="shared" si="44"/>
        <v>48.700002839389889</v>
      </c>
      <c r="J234" s="16">
        <f t="shared" si="37"/>
        <v>48.096940380711857</v>
      </c>
      <c r="K234" s="16">
        <f t="shared" si="38"/>
        <v>0.60306245867803199</v>
      </c>
      <c r="L234" s="16">
        <f t="shared" si="39"/>
        <v>0</v>
      </c>
      <c r="M234" s="16">
        <f t="shared" si="40"/>
        <v>1.5169322580214632E-2</v>
      </c>
      <c r="N234" s="16">
        <f t="shared" si="41"/>
        <v>9.4049799997330714E-3</v>
      </c>
      <c r="O234" s="16">
        <f t="shared" si="42"/>
        <v>9.4049799997330714E-3</v>
      </c>
      <c r="P234" s="1">
        <f>'App MESURE'!T230</f>
        <v>0.19104435537153674</v>
      </c>
      <c r="Q234" s="84">
        <v>21.254254066666665</v>
      </c>
      <c r="R234" s="78">
        <f t="shared" si="43"/>
        <v>3.2992862685458993E-2</v>
      </c>
    </row>
    <row r="235" spans="1:18" s="1" customFormat="1" x14ac:dyDescent="0.2">
      <c r="A235" s="17">
        <v>40087</v>
      </c>
      <c r="B235" s="1">
        <f t="shared" si="45"/>
        <v>10</v>
      </c>
      <c r="C235" s="47"/>
      <c r="D235" s="47"/>
      <c r="E235" s="47">
        <v>12.72142857</v>
      </c>
      <c r="F235" s="51">
        <v>8</v>
      </c>
      <c r="G235" s="16">
        <f t="shared" si="35"/>
        <v>0</v>
      </c>
      <c r="H235" s="16">
        <f t="shared" si="36"/>
        <v>8</v>
      </c>
      <c r="I235" s="23">
        <f t="shared" si="44"/>
        <v>8.603062458678032</v>
      </c>
      <c r="J235" s="16">
        <f t="shared" si="37"/>
        <v>8.5998095461524109</v>
      </c>
      <c r="K235" s="16">
        <f t="shared" si="38"/>
        <v>3.2529125256210989E-3</v>
      </c>
      <c r="L235" s="16">
        <f t="shared" si="39"/>
        <v>0</v>
      </c>
      <c r="M235" s="16">
        <f t="shared" si="40"/>
        <v>5.7643425804815608E-3</v>
      </c>
      <c r="N235" s="16">
        <f t="shared" si="41"/>
        <v>3.5738923998985678E-3</v>
      </c>
      <c r="O235" s="16">
        <f t="shared" si="42"/>
        <v>3.5738923998985678E-3</v>
      </c>
      <c r="P235" s="1">
        <f>'App MESURE'!T231</f>
        <v>0</v>
      </c>
      <c r="Q235" s="84">
        <v>21.536599419354843</v>
      </c>
      <c r="R235" s="78">
        <f t="shared" si="43"/>
        <v>1.2772706886052745E-5</v>
      </c>
    </row>
    <row r="236" spans="1:18" s="1" customFormat="1" x14ac:dyDescent="0.2">
      <c r="A236" s="17">
        <v>40118</v>
      </c>
      <c r="B236" s="1">
        <f t="shared" si="45"/>
        <v>11</v>
      </c>
      <c r="C236" s="47"/>
      <c r="D236" s="47"/>
      <c r="E236" s="47">
        <v>26.15</v>
      </c>
      <c r="F236" s="51">
        <v>15.55</v>
      </c>
      <c r="G236" s="16">
        <f t="shared" si="35"/>
        <v>0</v>
      </c>
      <c r="H236" s="16">
        <f t="shared" si="36"/>
        <v>15.55</v>
      </c>
      <c r="I236" s="23">
        <f t="shared" si="44"/>
        <v>15.553252912525622</v>
      </c>
      <c r="J236" s="16">
        <f t="shared" si="37"/>
        <v>15.517072621704164</v>
      </c>
      <c r="K236" s="16">
        <f t="shared" si="38"/>
        <v>3.6180290821457461E-2</v>
      </c>
      <c r="L236" s="16">
        <f t="shared" si="39"/>
        <v>0</v>
      </c>
      <c r="M236" s="16">
        <f t="shared" si="40"/>
        <v>2.190450180582993E-3</v>
      </c>
      <c r="N236" s="16">
        <f t="shared" si="41"/>
        <v>1.3580791119614556E-3</v>
      </c>
      <c r="O236" s="16">
        <f t="shared" si="42"/>
        <v>1.3580791119614556E-3</v>
      </c>
      <c r="P236" s="1">
        <f>'App MESURE'!T232</f>
        <v>0</v>
      </c>
      <c r="Q236" s="84">
        <v>17.044793666666664</v>
      </c>
      <c r="R236" s="78">
        <f t="shared" si="43"/>
        <v>1.8443788743460158E-6</v>
      </c>
    </row>
    <row r="237" spans="1:18" s="1" customFormat="1" x14ac:dyDescent="0.2">
      <c r="A237" s="17">
        <v>40148</v>
      </c>
      <c r="B237" s="1">
        <f t="shared" si="45"/>
        <v>12</v>
      </c>
      <c r="C237" s="47"/>
      <c r="D237" s="47"/>
      <c r="E237" s="47">
        <v>161.67619049999999</v>
      </c>
      <c r="F237" s="51">
        <v>138.68</v>
      </c>
      <c r="G237" s="16">
        <f t="shared" si="35"/>
        <v>0</v>
      </c>
      <c r="H237" s="16">
        <f t="shared" si="36"/>
        <v>138.68</v>
      </c>
      <c r="I237" s="23">
        <f t="shared" si="44"/>
        <v>138.71618029082146</v>
      </c>
      <c r="J237" s="16">
        <f t="shared" si="37"/>
        <v>111.96014706118379</v>
      </c>
      <c r="K237" s="16">
        <f t="shared" si="38"/>
        <v>26.756033229637666</v>
      </c>
      <c r="L237" s="16">
        <f t="shared" si="39"/>
        <v>13.701165215318362</v>
      </c>
      <c r="M237" s="16">
        <f t="shared" si="40"/>
        <v>13.701997586386984</v>
      </c>
      <c r="N237" s="16">
        <f t="shared" si="41"/>
        <v>8.4952385035599303</v>
      </c>
      <c r="O237" s="16">
        <f t="shared" si="42"/>
        <v>8.4952385035599303</v>
      </c>
      <c r="P237" s="1">
        <f>'App MESURE'!T233</f>
        <v>1.2764198564066425</v>
      </c>
      <c r="Q237" s="84">
        <v>14.434023951612904</v>
      </c>
      <c r="R237" s="78">
        <f t="shared" si="43"/>
        <v>52.111342660488027</v>
      </c>
    </row>
    <row r="238" spans="1:18" s="1" customFormat="1" x14ac:dyDescent="0.2">
      <c r="A238" s="17">
        <v>40179</v>
      </c>
      <c r="B238" s="1">
        <f t="shared" si="45"/>
        <v>1</v>
      </c>
      <c r="C238" s="47"/>
      <c r="D238" s="47"/>
      <c r="E238" s="47">
        <v>111.29523810000001</v>
      </c>
      <c r="F238" s="51">
        <v>82.44</v>
      </c>
      <c r="G238" s="16">
        <f t="shared" si="35"/>
        <v>0</v>
      </c>
      <c r="H238" s="16">
        <f t="shared" si="36"/>
        <v>82.44</v>
      </c>
      <c r="I238" s="23">
        <f t="shared" si="44"/>
        <v>95.494868014319309</v>
      </c>
      <c r="J238" s="16">
        <f t="shared" si="37"/>
        <v>82.278304775729055</v>
      </c>
      <c r="K238" s="16">
        <f t="shared" si="38"/>
        <v>13.216563238590254</v>
      </c>
      <c r="L238" s="16">
        <f t="shared" si="39"/>
        <v>5.1744952421141006</v>
      </c>
      <c r="M238" s="16">
        <f t="shared" si="40"/>
        <v>10.381254324941155</v>
      </c>
      <c r="N238" s="16">
        <f t="shared" si="41"/>
        <v>6.4363776814635161</v>
      </c>
      <c r="O238" s="16">
        <f t="shared" si="42"/>
        <v>6.4363776814635161</v>
      </c>
      <c r="P238" s="1">
        <f>'App MESURE'!T234</f>
        <v>3.0274060696824217</v>
      </c>
      <c r="Q238" s="84">
        <v>12.149339290322581</v>
      </c>
      <c r="R238" s="78">
        <f t="shared" si="43"/>
        <v>11.621087449929393</v>
      </c>
    </row>
    <row r="239" spans="1:18" s="1" customFormat="1" x14ac:dyDescent="0.2">
      <c r="A239" s="17">
        <v>40210</v>
      </c>
      <c r="B239" s="1">
        <f t="shared" si="45"/>
        <v>2</v>
      </c>
      <c r="C239" s="47"/>
      <c r="D239" s="47"/>
      <c r="E239" s="47">
        <v>154.3428571</v>
      </c>
      <c r="F239" s="51">
        <v>142.16</v>
      </c>
      <c r="G239" s="16">
        <f t="shared" si="35"/>
        <v>0</v>
      </c>
      <c r="H239" s="16">
        <f t="shared" si="36"/>
        <v>142.16</v>
      </c>
      <c r="I239" s="23">
        <f t="shared" si="44"/>
        <v>150.20206799647616</v>
      </c>
      <c r="J239" s="16">
        <f t="shared" si="37"/>
        <v>117.49982004164316</v>
      </c>
      <c r="K239" s="16">
        <f t="shared" si="38"/>
        <v>32.702247954832998</v>
      </c>
      <c r="L239" s="16">
        <f t="shared" si="39"/>
        <v>17.445876831435754</v>
      </c>
      <c r="M239" s="16">
        <f t="shared" si="40"/>
        <v>21.390753474913392</v>
      </c>
      <c r="N239" s="16">
        <f t="shared" si="41"/>
        <v>13.262267154446302</v>
      </c>
      <c r="O239" s="16">
        <f t="shared" si="42"/>
        <v>13.262267154446302</v>
      </c>
      <c r="P239" s="1">
        <f>'App MESURE'!T235</f>
        <v>6.3284394132933981</v>
      </c>
      <c r="Q239" s="84">
        <v>14.356814732142857</v>
      </c>
      <c r="R239" s="78">
        <f t="shared" si="43"/>
        <v>48.077967143981589</v>
      </c>
    </row>
    <row r="240" spans="1:18" s="1" customFormat="1" x14ac:dyDescent="0.2">
      <c r="A240" s="17">
        <v>40238</v>
      </c>
      <c r="B240" s="1">
        <f t="shared" si="45"/>
        <v>3</v>
      </c>
      <c r="C240" s="47"/>
      <c r="D240" s="47"/>
      <c r="E240" s="47">
        <v>80.626190480000005</v>
      </c>
      <c r="F240" s="51">
        <v>67.260000000000005</v>
      </c>
      <c r="G240" s="16">
        <f t="shared" si="35"/>
        <v>0</v>
      </c>
      <c r="H240" s="16">
        <f t="shared" si="36"/>
        <v>67.260000000000005</v>
      </c>
      <c r="I240" s="23">
        <f t="shared" si="44"/>
        <v>82.516371123397249</v>
      </c>
      <c r="J240" s="16">
        <f t="shared" si="37"/>
        <v>76.187289165646064</v>
      </c>
      <c r="K240" s="16">
        <f t="shared" si="38"/>
        <v>6.3290819577511854</v>
      </c>
      <c r="L240" s="16">
        <f t="shared" si="39"/>
        <v>0.83700789089808936</v>
      </c>
      <c r="M240" s="16">
        <f t="shared" si="40"/>
        <v>8.9654942113651792</v>
      </c>
      <c r="N240" s="16">
        <f t="shared" si="41"/>
        <v>5.5586064110464113</v>
      </c>
      <c r="O240" s="16">
        <f t="shared" si="42"/>
        <v>5.5586064110464113</v>
      </c>
      <c r="P240" s="1">
        <f>'App MESURE'!T236</f>
        <v>8.9181940712681165</v>
      </c>
      <c r="Q240" s="84">
        <v>15.081180661290324</v>
      </c>
      <c r="R240" s="78">
        <f t="shared" si="43"/>
        <v>11.286829246713951</v>
      </c>
    </row>
    <row r="241" spans="1:18" s="1" customFormat="1" x14ac:dyDescent="0.2">
      <c r="A241" s="17">
        <v>40269</v>
      </c>
      <c r="B241" s="1">
        <f t="shared" si="45"/>
        <v>4</v>
      </c>
      <c r="C241" s="47"/>
      <c r="D241" s="47"/>
      <c r="E241" s="47">
        <v>21.69761905</v>
      </c>
      <c r="F241" s="51">
        <v>19.21</v>
      </c>
      <c r="G241" s="16">
        <f t="shared" si="35"/>
        <v>0</v>
      </c>
      <c r="H241" s="16">
        <f t="shared" si="36"/>
        <v>19.21</v>
      </c>
      <c r="I241" s="23">
        <f t="shared" si="44"/>
        <v>24.702074066853097</v>
      </c>
      <c r="J241" s="16">
        <f t="shared" si="37"/>
        <v>24.573600001088998</v>
      </c>
      <c r="K241" s="16">
        <f t="shared" si="38"/>
        <v>0.12847406576409881</v>
      </c>
      <c r="L241" s="16">
        <f t="shared" si="39"/>
        <v>0</v>
      </c>
      <c r="M241" s="16">
        <f t="shared" si="40"/>
        <v>3.4068878003187679</v>
      </c>
      <c r="N241" s="16">
        <f t="shared" si="41"/>
        <v>2.1122704361976359</v>
      </c>
      <c r="O241" s="16">
        <f t="shared" si="42"/>
        <v>2.1122704361976359</v>
      </c>
      <c r="P241" s="1">
        <f>'App MESURE'!T237</f>
        <v>4.0872836189049906</v>
      </c>
      <c r="Q241" s="84">
        <v>17.869231166666669</v>
      </c>
      <c r="R241" s="78">
        <f t="shared" si="43"/>
        <v>3.9006770718678347</v>
      </c>
    </row>
    <row r="242" spans="1:18" s="1" customFormat="1" x14ac:dyDescent="0.2">
      <c r="A242" s="17">
        <v>40299</v>
      </c>
      <c r="B242" s="1">
        <f t="shared" si="45"/>
        <v>5</v>
      </c>
      <c r="C242" s="47"/>
      <c r="D242" s="47"/>
      <c r="E242" s="47">
        <v>14.804761900000001</v>
      </c>
      <c r="F242" s="51">
        <v>14.82</v>
      </c>
      <c r="G242" s="16">
        <f t="shared" si="35"/>
        <v>0</v>
      </c>
      <c r="H242" s="16">
        <f t="shared" si="36"/>
        <v>14.82</v>
      </c>
      <c r="I242" s="23">
        <f t="shared" si="44"/>
        <v>14.948474065764099</v>
      </c>
      <c r="J242" s="16">
        <f t="shared" si="37"/>
        <v>14.92204881493527</v>
      </c>
      <c r="K242" s="16">
        <f t="shared" si="38"/>
        <v>2.6425250828829405E-2</v>
      </c>
      <c r="L242" s="16">
        <f t="shared" si="39"/>
        <v>0</v>
      </c>
      <c r="M242" s="16">
        <f t="shared" si="40"/>
        <v>1.294617364121132</v>
      </c>
      <c r="N242" s="16">
        <f t="shared" si="41"/>
        <v>0.80266276575510187</v>
      </c>
      <c r="O242" s="16">
        <f t="shared" si="42"/>
        <v>0.80266276575510187</v>
      </c>
      <c r="P242" s="1">
        <f>'App MESURE'!T238</f>
        <v>2.8725155265823901</v>
      </c>
      <c r="Q242" s="84">
        <v>18.433295451612906</v>
      </c>
      <c r="R242" s="78">
        <f t="shared" si="43"/>
        <v>4.2842904515043472</v>
      </c>
    </row>
    <row r="243" spans="1:18" s="1" customFormat="1" x14ac:dyDescent="0.2">
      <c r="A243" s="17">
        <v>40330</v>
      </c>
      <c r="B243" s="1">
        <f t="shared" si="45"/>
        <v>6</v>
      </c>
      <c r="C243" s="47"/>
      <c r="D243" s="47"/>
      <c r="E243" s="47">
        <v>6.8047619050000003</v>
      </c>
      <c r="F243" s="51">
        <v>6.7</v>
      </c>
      <c r="G243" s="16">
        <f t="shared" si="35"/>
        <v>0</v>
      </c>
      <c r="H243" s="16">
        <f t="shared" si="36"/>
        <v>6.7</v>
      </c>
      <c r="I243" s="23">
        <f t="shared" si="44"/>
        <v>6.7264252508288296</v>
      </c>
      <c r="J243" s="16">
        <f t="shared" si="37"/>
        <v>6.724605988546541</v>
      </c>
      <c r="K243" s="16">
        <f t="shared" si="38"/>
        <v>1.8192622822885696E-3</v>
      </c>
      <c r="L243" s="16">
        <f t="shared" si="39"/>
        <v>0</v>
      </c>
      <c r="M243" s="16">
        <f t="shared" si="40"/>
        <v>0.49195459836603017</v>
      </c>
      <c r="N243" s="16">
        <f t="shared" si="41"/>
        <v>0.30501185098693873</v>
      </c>
      <c r="O243" s="16">
        <f t="shared" si="42"/>
        <v>0.30501185098693873</v>
      </c>
      <c r="P243" s="1">
        <f>'App MESURE'!T239</f>
        <v>0</v>
      </c>
      <c r="Q243" s="84">
        <v>20.427672366666666</v>
      </c>
      <c r="R243" s="78">
        <f t="shared" si="43"/>
        <v>9.3032229242478517E-2</v>
      </c>
    </row>
    <row r="244" spans="1:18" s="1" customFormat="1" x14ac:dyDescent="0.2">
      <c r="A244" s="17">
        <v>40360</v>
      </c>
      <c r="B244" s="1">
        <f t="shared" si="45"/>
        <v>7</v>
      </c>
      <c r="C244" s="47"/>
      <c r="D244" s="47"/>
      <c r="E244" s="47">
        <v>7.19047619</v>
      </c>
      <c r="F244" s="51">
        <v>9.02</v>
      </c>
      <c r="G244" s="16">
        <f t="shared" si="35"/>
        <v>0</v>
      </c>
      <c r="H244" s="16">
        <f t="shared" si="36"/>
        <v>9.02</v>
      </c>
      <c r="I244" s="23">
        <f t="shared" si="44"/>
        <v>9.021819262282289</v>
      </c>
      <c r="J244" s="16">
        <f t="shared" si="37"/>
        <v>9.0196020097299261</v>
      </c>
      <c r="K244" s="16">
        <f t="shared" si="38"/>
        <v>2.2172525523629361E-3</v>
      </c>
      <c r="L244" s="16">
        <f t="shared" si="39"/>
        <v>0</v>
      </c>
      <c r="M244" s="16">
        <f t="shared" si="40"/>
        <v>0.18694274737909145</v>
      </c>
      <c r="N244" s="16">
        <f t="shared" si="41"/>
        <v>0.11590450337503669</v>
      </c>
      <c r="O244" s="16">
        <f t="shared" si="42"/>
        <v>0.11590450337503669</v>
      </c>
      <c r="P244" s="1">
        <f>'App MESURE'!T240</f>
        <v>0</v>
      </c>
      <c r="Q244" s="84">
        <v>25.285004709677409</v>
      </c>
      <c r="R244" s="78">
        <f t="shared" si="43"/>
        <v>1.3433853902613891E-2</v>
      </c>
    </row>
    <row r="245" spans="1:18" s="1" customFormat="1" ht="13.5" thickBot="1" x14ac:dyDescent="0.25">
      <c r="A245" s="17">
        <v>40391</v>
      </c>
      <c r="B245" s="4">
        <f t="shared" si="45"/>
        <v>8</v>
      </c>
      <c r="C245" s="48"/>
      <c r="D245" s="48"/>
      <c r="E245" s="48">
        <v>6.6833333330000002</v>
      </c>
      <c r="F245" s="58">
        <v>9.74</v>
      </c>
      <c r="G245" s="25">
        <f t="shared" si="35"/>
        <v>0</v>
      </c>
      <c r="H245" s="25">
        <f t="shared" si="36"/>
        <v>9.74</v>
      </c>
      <c r="I245" s="24">
        <f t="shared" si="44"/>
        <v>9.7422172525523631</v>
      </c>
      <c r="J245" s="25">
        <f t="shared" si="37"/>
        <v>9.7402135932764651</v>
      </c>
      <c r="K245" s="25">
        <f t="shared" si="38"/>
        <v>2.0036592758980731E-3</v>
      </c>
      <c r="L245" s="25">
        <f t="shared" si="39"/>
        <v>0</v>
      </c>
      <c r="M245" s="25">
        <f t="shared" si="40"/>
        <v>7.1038244004054757E-2</v>
      </c>
      <c r="N245" s="25">
        <f t="shared" si="41"/>
        <v>4.4043711282513949E-2</v>
      </c>
      <c r="O245" s="25">
        <f t="shared" si="42"/>
        <v>4.4043711282513949E-2</v>
      </c>
      <c r="P245" s="4">
        <f>'App MESURE'!T241</f>
        <v>0</v>
      </c>
      <c r="Q245" s="85">
        <v>27.694931548387096</v>
      </c>
      <c r="R245" s="79">
        <f t="shared" si="43"/>
        <v>1.9398485035374464E-3</v>
      </c>
    </row>
    <row r="246" spans="1:18" s="1" customFormat="1" x14ac:dyDescent="0.2">
      <c r="A246" s="17">
        <v>40422</v>
      </c>
      <c r="B246" s="1">
        <f t="shared" si="45"/>
        <v>9</v>
      </c>
      <c r="C246" s="47"/>
      <c r="D246" s="47"/>
      <c r="E246" s="47">
        <v>6.2809523809999996</v>
      </c>
      <c r="F246" s="51">
        <v>5.84</v>
      </c>
      <c r="G246" s="16">
        <f t="shared" si="35"/>
        <v>0</v>
      </c>
      <c r="H246" s="16">
        <f t="shared" si="36"/>
        <v>5.84</v>
      </c>
      <c r="I246" s="23">
        <f t="shared" si="44"/>
        <v>5.8420036592758979</v>
      </c>
      <c r="J246" s="16">
        <f t="shared" si="37"/>
        <v>5.8412318827712593</v>
      </c>
      <c r="K246" s="16">
        <f t="shared" si="38"/>
        <v>7.7177650463866598E-4</v>
      </c>
      <c r="L246" s="16">
        <f t="shared" si="39"/>
        <v>0</v>
      </c>
      <c r="M246" s="16">
        <f t="shared" si="40"/>
        <v>2.6994532721540808E-2</v>
      </c>
      <c r="N246" s="16">
        <f t="shared" si="41"/>
        <v>1.6736610287355302E-2</v>
      </c>
      <c r="O246" s="16">
        <f t="shared" si="42"/>
        <v>1.6736610287355302E-2</v>
      </c>
      <c r="P246" s="1">
        <f>'App MESURE'!T242</f>
        <v>0</v>
      </c>
      <c r="Q246" s="84">
        <v>23.508101433333334</v>
      </c>
      <c r="R246" s="78">
        <f t="shared" si="43"/>
        <v>2.8011412391080732E-4</v>
      </c>
    </row>
    <row r="247" spans="1:18" s="1" customFormat="1" x14ac:dyDescent="0.2">
      <c r="A247" s="17">
        <v>40452</v>
      </c>
      <c r="B247" s="1">
        <f t="shared" si="45"/>
        <v>10</v>
      </c>
      <c r="C247" s="47"/>
      <c r="D247" s="47"/>
      <c r="E247" s="47">
        <v>57.857142860000003</v>
      </c>
      <c r="F247" s="51">
        <v>45.37</v>
      </c>
      <c r="G247" s="16">
        <f t="shared" si="35"/>
        <v>0</v>
      </c>
      <c r="H247" s="16">
        <f t="shared" si="36"/>
        <v>45.37</v>
      </c>
      <c r="I247" s="23">
        <f t="shared" si="44"/>
        <v>45.37077177650464</v>
      </c>
      <c r="J247" s="16">
        <f t="shared" si="37"/>
        <v>44.684266893105899</v>
      </c>
      <c r="K247" s="16">
        <f t="shared" si="38"/>
        <v>0.68650488339874016</v>
      </c>
      <c r="L247" s="16">
        <f t="shared" si="39"/>
        <v>0</v>
      </c>
      <c r="M247" s="16">
        <f t="shared" si="40"/>
        <v>1.0257922434185506E-2</v>
      </c>
      <c r="N247" s="16">
        <f t="shared" si="41"/>
        <v>6.3599119091950138E-3</v>
      </c>
      <c r="O247" s="16">
        <f t="shared" si="42"/>
        <v>6.3599119091950138E-3</v>
      </c>
      <c r="P247" s="1">
        <f>'App MESURE'!T243</f>
        <v>0</v>
      </c>
      <c r="Q247" s="84">
        <v>18.809495419354842</v>
      </c>
      <c r="R247" s="78">
        <f t="shared" si="43"/>
        <v>4.0448479492720563E-5</v>
      </c>
    </row>
    <row r="248" spans="1:18" s="1" customFormat="1" x14ac:dyDescent="0.2">
      <c r="A248" s="17">
        <v>40483</v>
      </c>
      <c r="B248" s="1">
        <f t="shared" si="45"/>
        <v>11</v>
      </c>
      <c r="C248" s="47"/>
      <c r="D248" s="47"/>
      <c r="E248" s="47">
        <v>125.6214286</v>
      </c>
      <c r="F248" s="51">
        <v>103.68</v>
      </c>
      <c r="G248" s="16">
        <f t="shared" si="35"/>
        <v>0</v>
      </c>
      <c r="H248" s="16">
        <f t="shared" si="36"/>
        <v>103.68</v>
      </c>
      <c r="I248" s="23">
        <f t="shared" si="44"/>
        <v>104.36650488339875</v>
      </c>
      <c r="J248" s="16">
        <f t="shared" si="37"/>
        <v>91.840583778490654</v>
      </c>
      <c r="K248" s="16">
        <f t="shared" si="38"/>
        <v>12.525921104908093</v>
      </c>
      <c r="L248" s="16">
        <f t="shared" si="39"/>
        <v>4.7395537305637037</v>
      </c>
      <c r="M248" s="16">
        <f t="shared" si="40"/>
        <v>4.7434517410886938</v>
      </c>
      <c r="N248" s="16">
        <f t="shared" si="41"/>
        <v>2.94094007947499</v>
      </c>
      <c r="O248" s="16">
        <f t="shared" si="42"/>
        <v>2.94094007947499</v>
      </c>
      <c r="P248" s="1">
        <f>'App MESURE'!T244</f>
        <v>0.80832312910188064</v>
      </c>
      <c r="Q248" s="84">
        <v>14.713011700000003</v>
      </c>
      <c r="R248" s="78">
        <f t="shared" si="43"/>
        <v>4.5480550570187024</v>
      </c>
    </row>
    <row r="249" spans="1:18" s="1" customFormat="1" x14ac:dyDescent="0.2">
      <c r="A249" s="17">
        <v>40513</v>
      </c>
      <c r="B249" s="1">
        <f t="shared" si="45"/>
        <v>12</v>
      </c>
      <c r="C249" s="47"/>
      <c r="D249" s="47"/>
      <c r="E249" s="47">
        <v>55.97619048</v>
      </c>
      <c r="F249" s="51">
        <v>56.4</v>
      </c>
      <c r="G249" s="16">
        <f t="shared" si="35"/>
        <v>0</v>
      </c>
      <c r="H249" s="16">
        <f t="shared" si="36"/>
        <v>56.4</v>
      </c>
      <c r="I249" s="23">
        <f t="shared" si="44"/>
        <v>64.1863673743444</v>
      </c>
      <c r="J249" s="16">
        <f t="shared" si="37"/>
        <v>61.080670210973558</v>
      </c>
      <c r="K249" s="16">
        <f t="shared" si="38"/>
        <v>3.1056971633708415</v>
      </c>
      <c r="L249" s="16">
        <f t="shared" si="39"/>
        <v>0</v>
      </c>
      <c r="M249" s="16">
        <f t="shared" si="40"/>
        <v>1.8025116616137038</v>
      </c>
      <c r="N249" s="16">
        <f t="shared" si="41"/>
        <v>1.1175572302004964</v>
      </c>
      <c r="O249" s="16">
        <f t="shared" si="42"/>
        <v>1.1175572302004964</v>
      </c>
      <c r="P249" s="1">
        <f>'App MESURE'!T245</f>
        <v>3.2028472008104654</v>
      </c>
      <c r="Q249" s="84">
        <v>15.110586838709676</v>
      </c>
      <c r="R249" s="78">
        <f t="shared" si="43"/>
        <v>4.3484342615265241</v>
      </c>
    </row>
    <row r="250" spans="1:18" s="1" customFormat="1" x14ac:dyDescent="0.2">
      <c r="A250" s="17">
        <v>40544</v>
      </c>
      <c r="B250" s="1">
        <f t="shared" si="45"/>
        <v>1</v>
      </c>
      <c r="C250" s="47"/>
      <c r="D250" s="47"/>
      <c r="E250" s="47">
        <v>48.826190480000001</v>
      </c>
      <c r="F250" s="51">
        <v>40.58</v>
      </c>
      <c r="G250" s="16">
        <f t="shared" si="35"/>
        <v>0</v>
      </c>
      <c r="H250" s="16">
        <f t="shared" si="36"/>
        <v>40.58</v>
      </c>
      <c r="I250" s="23">
        <f t="shared" si="44"/>
        <v>43.68569716337084</v>
      </c>
      <c r="J250" s="16">
        <f t="shared" si="37"/>
        <v>42.209701014216314</v>
      </c>
      <c r="K250" s="16">
        <f t="shared" si="38"/>
        <v>1.4759961491545255</v>
      </c>
      <c r="L250" s="16">
        <f t="shared" si="39"/>
        <v>0</v>
      </c>
      <c r="M250" s="16">
        <f t="shared" si="40"/>
        <v>0.68495443141320744</v>
      </c>
      <c r="N250" s="16">
        <f t="shared" si="41"/>
        <v>0.42467174747618863</v>
      </c>
      <c r="O250" s="16">
        <f t="shared" si="42"/>
        <v>0.42467174747618863</v>
      </c>
      <c r="P250" s="1">
        <f>'App MESURE'!T246</f>
        <v>3.1929524732414238</v>
      </c>
      <c r="Q250" s="84">
        <v>12.299983822580645</v>
      </c>
      <c r="R250" s="78">
        <f t="shared" si="43"/>
        <v>7.663378176643298</v>
      </c>
    </row>
    <row r="251" spans="1:18" s="1" customFormat="1" x14ac:dyDescent="0.2">
      <c r="A251" s="17">
        <v>40575</v>
      </c>
      <c r="B251" s="1">
        <f t="shared" si="45"/>
        <v>2</v>
      </c>
      <c r="C251" s="47"/>
      <c r="D251" s="47"/>
      <c r="E251" s="47">
        <v>33.466666670000002</v>
      </c>
      <c r="F251" s="51">
        <v>24.24</v>
      </c>
      <c r="G251" s="16">
        <f t="shared" si="35"/>
        <v>0</v>
      </c>
      <c r="H251" s="16">
        <f t="shared" si="36"/>
        <v>24.24</v>
      </c>
      <c r="I251" s="23">
        <f t="shared" si="44"/>
        <v>25.715996149154524</v>
      </c>
      <c r="J251" s="16">
        <f t="shared" si="37"/>
        <v>25.374824497045971</v>
      </c>
      <c r="K251" s="16">
        <f t="shared" si="38"/>
        <v>0.34117165210855305</v>
      </c>
      <c r="L251" s="16">
        <f t="shared" si="39"/>
        <v>0</v>
      </c>
      <c r="M251" s="16">
        <f t="shared" si="40"/>
        <v>0.26028268393701881</v>
      </c>
      <c r="N251" s="16">
        <f t="shared" si="41"/>
        <v>0.16137526404095165</v>
      </c>
      <c r="O251" s="16">
        <f t="shared" si="42"/>
        <v>0.16137526404095165</v>
      </c>
      <c r="P251" s="1">
        <f>'App MESURE'!T247</f>
        <v>1.2455939743646216</v>
      </c>
      <c r="Q251" s="84">
        <v>11.612032178571427</v>
      </c>
      <c r="R251" s="78">
        <f t="shared" si="43"/>
        <v>1.1755302118159223</v>
      </c>
    </row>
    <row r="252" spans="1:18" s="1" customFormat="1" x14ac:dyDescent="0.2">
      <c r="A252" s="17">
        <v>40603</v>
      </c>
      <c r="B252" s="1">
        <f t="shared" si="45"/>
        <v>3</v>
      </c>
      <c r="C252" s="47"/>
      <c r="D252" s="47"/>
      <c r="E252" s="47">
        <v>56.211904760000003</v>
      </c>
      <c r="F252" s="51">
        <v>51.84</v>
      </c>
      <c r="G252" s="16">
        <f t="shared" si="35"/>
        <v>0</v>
      </c>
      <c r="H252" s="16">
        <f t="shared" si="36"/>
        <v>51.84</v>
      </c>
      <c r="I252" s="23">
        <f t="shared" si="44"/>
        <v>52.18117165210856</v>
      </c>
      <c r="J252" s="16">
        <f t="shared" si="37"/>
        <v>50.087919407483511</v>
      </c>
      <c r="K252" s="16">
        <f t="shared" si="38"/>
        <v>2.0932522446250488</v>
      </c>
      <c r="L252" s="16">
        <f t="shared" si="39"/>
        <v>0</v>
      </c>
      <c r="M252" s="16">
        <f t="shared" si="40"/>
        <v>9.8907419896067161E-2</v>
      </c>
      <c r="N252" s="16">
        <f t="shared" si="41"/>
        <v>6.1322600335561639E-2</v>
      </c>
      <c r="O252" s="16">
        <f t="shared" si="42"/>
        <v>6.1322600335561639E-2</v>
      </c>
      <c r="P252" s="1">
        <f>'App MESURE'!T248</f>
        <v>0.20931154472977151</v>
      </c>
      <c r="Q252" s="84">
        <v>13.569054419354835</v>
      </c>
      <c r="R252" s="78">
        <f t="shared" si="43"/>
        <v>2.1900727662912543E-2</v>
      </c>
    </row>
    <row r="253" spans="1:18" s="1" customFormat="1" x14ac:dyDescent="0.2">
      <c r="A253" s="17">
        <v>40634</v>
      </c>
      <c r="B253" s="1">
        <f t="shared" si="45"/>
        <v>4</v>
      </c>
      <c r="C253" s="47"/>
      <c r="D253" s="47"/>
      <c r="E253" s="47">
        <v>55.333333330000002</v>
      </c>
      <c r="F253" s="51">
        <v>64.989999999999995</v>
      </c>
      <c r="G253" s="16">
        <f t="shared" si="35"/>
        <v>0</v>
      </c>
      <c r="H253" s="16">
        <f t="shared" si="36"/>
        <v>64.989999999999995</v>
      </c>
      <c r="I253" s="23">
        <f t="shared" si="44"/>
        <v>67.083252244625044</v>
      </c>
      <c r="J253" s="16">
        <f t="shared" si="37"/>
        <v>64.732624785638876</v>
      </c>
      <c r="K253" s="16">
        <f t="shared" si="38"/>
        <v>2.3506274589861675</v>
      </c>
      <c r="L253" s="16">
        <f t="shared" si="39"/>
        <v>0</v>
      </c>
      <c r="M253" s="16">
        <f t="shared" si="40"/>
        <v>3.7584819560505522E-2</v>
      </c>
      <c r="N253" s="16">
        <f t="shared" si="41"/>
        <v>2.3302588127513423E-2</v>
      </c>
      <c r="O253" s="16">
        <f t="shared" si="42"/>
        <v>2.3302588127513423E-2</v>
      </c>
      <c r="P253" s="1">
        <f>'App MESURE'!T249</f>
        <v>2.7400784037351904E-2</v>
      </c>
      <c r="Q253" s="84">
        <v>18.184758466666668</v>
      </c>
      <c r="R253" s="78">
        <f t="shared" si="43"/>
        <v>1.6795209715416857E-5</v>
      </c>
    </row>
    <row r="254" spans="1:18" s="1" customFormat="1" x14ac:dyDescent="0.2">
      <c r="A254" s="17">
        <v>40664</v>
      </c>
      <c r="B254" s="1">
        <f t="shared" si="45"/>
        <v>5</v>
      </c>
      <c r="C254" s="47"/>
      <c r="D254" s="47"/>
      <c r="E254" s="47">
        <v>63.997619049999997</v>
      </c>
      <c r="F254" s="51">
        <v>95.86</v>
      </c>
      <c r="G254" s="16">
        <f t="shared" si="35"/>
        <v>0</v>
      </c>
      <c r="H254" s="16">
        <f t="shared" si="36"/>
        <v>95.86</v>
      </c>
      <c r="I254" s="23">
        <f t="shared" si="44"/>
        <v>98.210627458986167</v>
      </c>
      <c r="J254" s="16">
        <f t="shared" si="37"/>
        <v>93.363710661988577</v>
      </c>
      <c r="K254" s="16">
        <f t="shared" si="38"/>
        <v>4.8469167969975899</v>
      </c>
      <c r="L254" s="16">
        <f t="shared" si="39"/>
        <v>0</v>
      </c>
      <c r="M254" s="16">
        <f t="shared" si="40"/>
        <v>1.42822314329921E-2</v>
      </c>
      <c r="N254" s="16">
        <f t="shared" si="41"/>
        <v>8.8549834884551013E-3</v>
      </c>
      <c r="O254" s="16">
        <f t="shared" si="42"/>
        <v>8.8549834884551013E-3</v>
      </c>
      <c r="P254" s="1">
        <f>'App MESURE'!T250</f>
        <v>2.6639651147425452E-3</v>
      </c>
      <c r="Q254" s="84">
        <v>20.990660645161288</v>
      </c>
      <c r="R254" s="78">
        <f t="shared" si="43"/>
        <v>3.8328708503646461E-5</v>
      </c>
    </row>
    <row r="255" spans="1:18" s="1" customFormat="1" x14ac:dyDescent="0.2">
      <c r="A255" s="17">
        <v>40695</v>
      </c>
      <c r="B255" s="1">
        <f t="shared" si="45"/>
        <v>6</v>
      </c>
      <c r="C255" s="47"/>
      <c r="D255" s="47"/>
      <c r="E255" s="47">
        <v>18.38095238</v>
      </c>
      <c r="F255" s="51">
        <v>16.98</v>
      </c>
      <c r="G255" s="16">
        <f t="shared" si="35"/>
        <v>0</v>
      </c>
      <c r="H255" s="16">
        <f t="shared" si="36"/>
        <v>16.98</v>
      </c>
      <c r="I255" s="23">
        <f t="shared" si="44"/>
        <v>21.82691679699759</v>
      </c>
      <c r="J255" s="16">
        <f t="shared" si="37"/>
        <v>21.79156743283276</v>
      </c>
      <c r="K255" s="16">
        <f t="shared" si="38"/>
        <v>3.5349364164829922E-2</v>
      </c>
      <c r="L255" s="16">
        <f t="shared" si="39"/>
        <v>0</v>
      </c>
      <c r="M255" s="16">
        <f t="shared" si="40"/>
        <v>5.4272479445369986E-3</v>
      </c>
      <c r="N255" s="16">
        <f t="shared" si="41"/>
        <v>3.364893725612939E-3</v>
      </c>
      <c r="O255" s="16">
        <f t="shared" si="42"/>
        <v>3.364893725612939E-3</v>
      </c>
      <c r="P255" s="1">
        <f>'App MESURE'!T251</f>
        <v>0</v>
      </c>
      <c r="Q255" s="84">
        <v>24.419514933333332</v>
      </c>
      <c r="R255" s="78">
        <f t="shared" si="43"/>
        <v>1.1322509784669325E-5</v>
      </c>
    </row>
    <row r="256" spans="1:18" s="1" customFormat="1" x14ac:dyDescent="0.2">
      <c r="A256" s="17">
        <v>40725</v>
      </c>
      <c r="B256" s="1">
        <f t="shared" si="45"/>
        <v>7</v>
      </c>
      <c r="C256" s="47"/>
      <c r="D256" s="47"/>
      <c r="E256" s="47">
        <v>0.876190476</v>
      </c>
      <c r="F256" s="51">
        <v>0.61</v>
      </c>
      <c r="G256" s="16">
        <f t="shared" si="35"/>
        <v>0</v>
      </c>
      <c r="H256" s="16">
        <f t="shared" si="36"/>
        <v>0.61</v>
      </c>
      <c r="I256" s="23">
        <f t="shared" si="44"/>
        <v>0.64534936416482991</v>
      </c>
      <c r="J256" s="16">
        <f t="shared" si="37"/>
        <v>0.64534835381183742</v>
      </c>
      <c r="K256" s="16">
        <f t="shared" si="38"/>
        <v>1.0103529924920807E-6</v>
      </c>
      <c r="L256" s="16">
        <f t="shared" si="39"/>
        <v>0</v>
      </c>
      <c r="M256" s="16">
        <f t="shared" si="40"/>
        <v>2.0623542189240596E-3</v>
      </c>
      <c r="N256" s="16">
        <f t="shared" si="41"/>
        <v>1.278659615732917E-3</v>
      </c>
      <c r="O256" s="16">
        <f t="shared" si="42"/>
        <v>1.278659615732917E-3</v>
      </c>
      <c r="P256" s="1">
        <f>'App MESURE'!T252</f>
        <v>0</v>
      </c>
      <c r="Q256" s="84">
        <v>23.718217387096772</v>
      </c>
      <c r="R256" s="78">
        <f t="shared" si="43"/>
        <v>1.634970412906251E-6</v>
      </c>
    </row>
    <row r="257" spans="1:18" s="1" customFormat="1" ht="13.5" thickBot="1" x14ac:dyDescent="0.25">
      <c r="A257" s="17">
        <v>40756</v>
      </c>
      <c r="B257" s="4">
        <f t="shared" si="45"/>
        <v>8</v>
      </c>
      <c r="C257" s="48"/>
      <c r="D257" s="48"/>
      <c r="E257" s="48">
        <v>2.5285714289999999</v>
      </c>
      <c r="F257" s="58">
        <v>2.3199999999999998</v>
      </c>
      <c r="G257" s="25">
        <f t="shared" si="35"/>
        <v>0</v>
      </c>
      <c r="H257" s="25">
        <f t="shared" si="36"/>
        <v>2.3199999999999998</v>
      </c>
      <c r="I257" s="24">
        <f t="shared" si="44"/>
        <v>2.3200010103529922</v>
      </c>
      <c r="J257" s="25">
        <f t="shared" si="37"/>
        <v>2.3199597348804959</v>
      </c>
      <c r="K257" s="25">
        <f t="shared" si="38"/>
        <v>4.1275472496327126E-5</v>
      </c>
      <c r="L257" s="25">
        <f t="shared" si="39"/>
        <v>0</v>
      </c>
      <c r="M257" s="25">
        <f t="shared" si="40"/>
        <v>7.8369460319114258E-4</v>
      </c>
      <c r="N257" s="25">
        <f t="shared" si="41"/>
        <v>4.8589065397850839E-4</v>
      </c>
      <c r="O257" s="25">
        <f t="shared" si="42"/>
        <v>4.8589065397850839E-4</v>
      </c>
      <c r="P257" s="4">
        <f>'App MESURE'!T253</f>
        <v>0</v>
      </c>
      <c r="Q257" s="85">
        <v>24.63758806451613</v>
      </c>
      <c r="R257" s="79">
        <f t="shared" si="43"/>
        <v>2.3608972762366256E-7</v>
      </c>
    </row>
    <row r="258" spans="1:18" s="1" customFormat="1" x14ac:dyDescent="0.2">
      <c r="A258" s="17">
        <v>40787</v>
      </c>
      <c r="B258" s="1">
        <f t="shared" si="45"/>
        <v>9</v>
      </c>
      <c r="C258" s="47"/>
      <c r="D258" s="47"/>
      <c r="E258" s="47">
        <v>4.7547619049999996</v>
      </c>
      <c r="F258" s="51">
        <v>3.58</v>
      </c>
      <c r="G258" s="16">
        <f t="shared" si="35"/>
        <v>0</v>
      </c>
      <c r="H258" s="16">
        <f t="shared" si="36"/>
        <v>3.58</v>
      </c>
      <c r="I258" s="23">
        <f t="shared" si="44"/>
        <v>3.5800412754724964</v>
      </c>
      <c r="J258" s="16">
        <f t="shared" si="37"/>
        <v>3.5798327461023209</v>
      </c>
      <c r="K258" s="16">
        <f t="shared" si="38"/>
        <v>2.0852937017545869E-4</v>
      </c>
      <c r="L258" s="16">
        <f t="shared" si="39"/>
        <v>0</v>
      </c>
      <c r="M258" s="16">
        <f t="shared" si="40"/>
        <v>2.9780394921263419E-4</v>
      </c>
      <c r="N258" s="16">
        <f t="shared" si="41"/>
        <v>1.8463844851183319E-4</v>
      </c>
      <c r="O258" s="16">
        <f t="shared" si="42"/>
        <v>1.8463844851183319E-4</v>
      </c>
      <c r="P258" s="1">
        <f>'App MESURE'!T254</f>
        <v>0</v>
      </c>
      <c r="Q258" s="84">
        <v>22.368463133333332</v>
      </c>
      <c r="R258" s="78">
        <f t="shared" si="43"/>
        <v>3.4091356668856872E-8</v>
      </c>
    </row>
    <row r="259" spans="1:18" s="1" customFormat="1" x14ac:dyDescent="0.2">
      <c r="A259" s="17">
        <v>40817</v>
      </c>
      <c r="B259" s="1">
        <f t="shared" si="45"/>
        <v>10</v>
      </c>
      <c r="C259" s="47"/>
      <c r="D259" s="47"/>
      <c r="E259" s="47">
        <v>51.485714289999997</v>
      </c>
      <c r="F259" s="51">
        <v>30.68</v>
      </c>
      <c r="G259" s="16">
        <f t="shared" si="35"/>
        <v>0</v>
      </c>
      <c r="H259" s="16">
        <f t="shared" si="36"/>
        <v>30.68</v>
      </c>
      <c r="I259" s="23">
        <f t="shared" si="44"/>
        <v>30.680208529370177</v>
      </c>
      <c r="J259" s="16">
        <f t="shared" si="37"/>
        <v>30.516453616740701</v>
      </c>
      <c r="K259" s="16">
        <f t="shared" si="38"/>
        <v>0.16375491262947506</v>
      </c>
      <c r="L259" s="16">
        <f t="shared" si="39"/>
        <v>0</v>
      </c>
      <c r="M259" s="16">
        <f t="shared" si="40"/>
        <v>1.13165500700801E-4</v>
      </c>
      <c r="N259" s="16">
        <f t="shared" si="41"/>
        <v>7.0162610434496621E-5</v>
      </c>
      <c r="O259" s="16">
        <f t="shared" si="42"/>
        <v>7.0162610434496621E-5</v>
      </c>
      <c r="P259" s="1">
        <f>'App MESURE'!T255</f>
        <v>0</v>
      </c>
      <c r="Q259" s="84">
        <v>20.746550419354836</v>
      </c>
      <c r="R259" s="78">
        <f t="shared" si="43"/>
        <v>4.9227919029829344E-9</v>
      </c>
    </row>
    <row r="260" spans="1:18" s="1" customFormat="1" x14ac:dyDescent="0.2">
      <c r="A260" s="17">
        <v>40848</v>
      </c>
      <c r="B260" s="1">
        <f t="shared" si="45"/>
        <v>11</v>
      </c>
      <c r="C260" s="47"/>
      <c r="D260" s="47"/>
      <c r="E260" s="47">
        <v>108.9666667</v>
      </c>
      <c r="F260" s="51">
        <v>85.61</v>
      </c>
      <c r="G260" s="16">
        <f t="shared" si="35"/>
        <v>0</v>
      </c>
      <c r="H260" s="16">
        <f t="shared" si="36"/>
        <v>85.61</v>
      </c>
      <c r="I260" s="23">
        <f t="shared" si="44"/>
        <v>85.773754912629471</v>
      </c>
      <c r="J260" s="16">
        <f t="shared" si="37"/>
        <v>78.705720328076779</v>
      </c>
      <c r="K260" s="16">
        <f t="shared" si="38"/>
        <v>7.0680345845526915</v>
      </c>
      <c r="L260" s="16">
        <f t="shared" si="39"/>
        <v>1.3023736089605427</v>
      </c>
      <c r="M260" s="16">
        <f t="shared" si="40"/>
        <v>1.3024166118508089</v>
      </c>
      <c r="N260" s="16">
        <f t="shared" si="41"/>
        <v>0.8074982993475015</v>
      </c>
      <c r="O260" s="16">
        <f t="shared" si="42"/>
        <v>0.8074982993475015</v>
      </c>
      <c r="P260" s="1">
        <f>'App MESURE'!T256</f>
        <v>0</v>
      </c>
      <c r="Q260" s="84">
        <v>15.054629500000001</v>
      </c>
      <c r="R260" s="78">
        <f t="shared" si="43"/>
        <v>0.65205350344910717</v>
      </c>
    </row>
    <row r="261" spans="1:18" s="1" customFormat="1" x14ac:dyDescent="0.2">
      <c r="A261" s="17">
        <v>40878</v>
      </c>
      <c r="B261" s="1">
        <f t="shared" si="45"/>
        <v>12</v>
      </c>
      <c r="C261" s="47"/>
      <c r="D261" s="47"/>
      <c r="E261" s="47">
        <v>7.4761904760000002</v>
      </c>
      <c r="F261" s="51">
        <v>3.15</v>
      </c>
      <c r="G261" s="16">
        <f t="shared" si="35"/>
        <v>0</v>
      </c>
      <c r="H261" s="16">
        <f t="shared" si="36"/>
        <v>3.15</v>
      </c>
      <c r="I261" s="23">
        <f t="shared" si="44"/>
        <v>8.9156609755921501</v>
      </c>
      <c r="J261" s="16">
        <f t="shared" si="37"/>
        <v>8.9015869637163636</v>
      </c>
      <c r="K261" s="16">
        <f t="shared" si="38"/>
        <v>1.4074011875786496E-2</v>
      </c>
      <c r="L261" s="16">
        <f t="shared" si="39"/>
        <v>0</v>
      </c>
      <c r="M261" s="16">
        <f t="shared" si="40"/>
        <v>0.49491831250330742</v>
      </c>
      <c r="N261" s="16">
        <f t="shared" si="41"/>
        <v>0.30684935375205058</v>
      </c>
      <c r="O261" s="16">
        <f t="shared" si="42"/>
        <v>0.30684935375205058</v>
      </c>
      <c r="P261" s="1">
        <f>'App MESURE'!T257</f>
        <v>0</v>
      </c>
      <c r="Q261" s="84">
        <v>11.817544322580643</v>
      </c>
      <c r="R261" s="78">
        <f t="shared" si="43"/>
        <v>9.4156525898051083E-2</v>
      </c>
    </row>
    <row r="262" spans="1:18" s="1" customFormat="1" x14ac:dyDescent="0.2">
      <c r="A262" s="17">
        <v>40909</v>
      </c>
      <c r="B262" s="1">
        <f t="shared" si="45"/>
        <v>1</v>
      </c>
      <c r="C262" s="47"/>
      <c r="D262" s="47"/>
      <c r="E262" s="47">
        <v>24.31666667</v>
      </c>
      <c r="F262" s="51">
        <v>21.13</v>
      </c>
      <c r="G262" s="16">
        <f t="shared" ref="G262:G325" si="46">IF((F262-$J$2)&gt;0,$I$2*(F262-$J$2),0)</f>
        <v>0</v>
      </c>
      <c r="H262" s="16">
        <f t="shared" ref="H262:H325" si="47">F262-G262</f>
        <v>21.13</v>
      </c>
      <c r="I262" s="23">
        <f t="shared" si="44"/>
        <v>21.144074011875787</v>
      </c>
      <c r="J262" s="16">
        <f t="shared" si="37"/>
        <v>20.936620463201002</v>
      </c>
      <c r="K262" s="16">
        <f t="shared" si="38"/>
        <v>0.20745354867478483</v>
      </c>
      <c r="L262" s="16">
        <f t="shared" si="39"/>
        <v>0</v>
      </c>
      <c r="M262" s="16">
        <f t="shared" si="40"/>
        <v>0.18806895875125684</v>
      </c>
      <c r="N262" s="16">
        <f t="shared" si="41"/>
        <v>0.11660275442577925</v>
      </c>
      <c r="O262" s="16">
        <f t="shared" si="42"/>
        <v>0.11660275442577925</v>
      </c>
      <c r="P262" s="1">
        <f>'App MESURE'!T258</f>
        <v>6.9263092983306185E-2</v>
      </c>
      <c r="Q262" s="84">
        <v>10.985394822580641</v>
      </c>
      <c r="R262" s="78">
        <f t="shared" si="43"/>
        <v>2.2410435454879706E-3</v>
      </c>
    </row>
    <row r="263" spans="1:18" s="1" customFormat="1" x14ac:dyDescent="0.2">
      <c r="A263" s="17">
        <v>40940</v>
      </c>
      <c r="B263" s="1">
        <f t="shared" si="45"/>
        <v>2</v>
      </c>
      <c r="C263" s="47"/>
      <c r="D263" s="47"/>
      <c r="E263" s="47">
        <v>8.7309523809999998</v>
      </c>
      <c r="F263" s="51">
        <v>7.35</v>
      </c>
      <c r="G263" s="16">
        <f t="shared" si="46"/>
        <v>0</v>
      </c>
      <c r="H263" s="16">
        <f t="shared" si="47"/>
        <v>7.35</v>
      </c>
      <c r="I263" s="23">
        <f t="shared" si="44"/>
        <v>7.5574535486747845</v>
      </c>
      <c r="J263" s="16">
        <f t="shared" ref="J263:J326" si="48">I263/SQRT(1+(I263/($K$2*(300+(25*Q263)+0.05*(Q263)^3)))^2)</f>
        <v>7.5466512757170339</v>
      </c>
      <c r="K263" s="16">
        <f t="shared" ref="K263:K326" si="49">I263-J263</f>
        <v>1.0802272957750603E-2</v>
      </c>
      <c r="L263" s="16">
        <f t="shared" ref="L263:L326" si="50">IF(K263&gt;$N$2,(K263-$N$2)/$L$2,0)</f>
        <v>0</v>
      </c>
      <c r="M263" s="16">
        <f t="shared" ref="M263:M326" si="51">L263+M262-N262</f>
        <v>7.1466204325477595E-2</v>
      </c>
      <c r="N263" s="16">
        <f t="shared" ref="N263:N326" si="52">$M$2*M263</f>
        <v>4.430904668179611E-2</v>
      </c>
      <c r="O263" s="16">
        <f t="shared" ref="O263:O326" si="53">N263+G263</f>
        <v>4.430904668179611E-2</v>
      </c>
      <c r="P263" s="1">
        <f>'App MESURE'!T259</f>
        <v>0.42813725058362334</v>
      </c>
      <c r="Q263" s="84">
        <v>10.099568289655171</v>
      </c>
      <c r="R263" s="78">
        <f t="shared" ref="R263:R326" si="54">(P263-O263)^2</f>
        <v>0.14732409011050268</v>
      </c>
    </row>
    <row r="264" spans="1:18" s="1" customFormat="1" x14ac:dyDescent="0.2">
      <c r="A264" s="17">
        <v>40969</v>
      </c>
      <c r="B264" s="1">
        <f t="shared" si="45"/>
        <v>3</v>
      </c>
      <c r="C264" s="47"/>
      <c r="D264" s="47"/>
      <c r="E264" s="47">
        <v>13.94761905</v>
      </c>
      <c r="F264" s="51">
        <v>14.06</v>
      </c>
      <c r="G264" s="16">
        <f t="shared" si="46"/>
        <v>0</v>
      </c>
      <c r="H264" s="16">
        <f t="shared" si="47"/>
        <v>14.06</v>
      </c>
      <c r="I264" s="23">
        <f t="shared" ref="I264:I327" si="55">H264+K263-L263</f>
        <v>14.070802272957751</v>
      </c>
      <c r="J264" s="16">
        <f t="shared" si="48"/>
        <v>14.040264290162852</v>
      </c>
      <c r="K264" s="16">
        <f t="shared" si="49"/>
        <v>3.053798279489861E-2</v>
      </c>
      <c r="L264" s="16">
        <f t="shared" si="50"/>
        <v>0</v>
      </c>
      <c r="M264" s="16">
        <f t="shared" si="51"/>
        <v>2.7157157643681484E-2</v>
      </c>
      <c r="N264" s="16">
        <f t="shared" si="52"/>
        <v>1.6837437739082521E-2</v>
      </c>
      <c r="O264" s="16">
        <f t="shared" si="53"/>
        <v>1.6837437739082521E-2</v>
      </c>
      <c r="P264" s="1">
        <f>'App MESURE'!T260</f>
        <v>0</v>
      </c>
      <c r="Q264" s="84">
        <v>16.114755000000006</v>
      </c>
      <c r="R264" s="78">
        <f t="shared" si="54"/>
        <v>2.834993096174803E-4</v>
      </c>
    </row>
    <row r="265" spans="1:18" s="1" customFormat="1" x14ac:dyDescent="0.2">
      <c r="A265" s="17">
        <v>41000</v>
      </c>
      <c r="B265" s="1">
        <f t="shared" si="45"/>
        <v>4</v>
      </c>
      <c r="C265" s="47"/>
      <c r="D265" s="47"/>
      <c r="E265" s="47">
        <v>75.840476190000004</v>
      </c>
      <c r="F265" s="51">
        <v>71.510000000000005</v>
      </c>
      <c r="G265" s="16">
        <f t="shared" si="46"/>
        <v>0</v>
      </c>
      <c r="H265" s="16">
        <f t="shared" si="47"/>
        <v>71.510000000000005</v>
      </c>
      <c r="I265" s="23">
        <f t="shared" si="55"/>
        <v>71.540537982794902</v>
      </c>
      <c r="J265" s="16">
        <f t="shared" si="48"/>
        <v>66.712265851327032</v>
      </c>
      <c r="K265" s="16">
        <f t="shared" si="49"/>
        <v>4.8282721314678696</v>
      </c>
      <c r="L265" s="16">
        <f t="shared" si="50"/>
        <v>0</v>
      </c>
      <c r="M265" s="16">
        <f t="shared" si="51"/>
        <v>1.0319719904598963E-2</v>
      </c>
      <c r="N265" s="16">
        <f t="shared" si="52"/>
        <v>6.3982263408513575E-3</v>
      </c>
      <c r="O265" s="16">
        <f t="shared" si="53"/>
        <v>6.3982263408513575E-3</v>
      </c>
      <c r="P265" s="1">
        <f>'App MESURE'!T261</f>
        <v>0</v>
      </c>
      <c r="Q265" s="84">
        <v>14.054982533333334</v>
      </c>
      <c r="R265" s="78">
        <f t="shared" si="54"/>
        <v>4.0937300308764148E-5</v>
      </c>
    </row>
    <row r="266" spans="1:18" s="1" customFormat="1" x14ac:dyDescent="0.2">
      <c r="A266" s="17">
        <v>41030</v>
      </c>
      <c r="B266" s="1">
        <f t="shared" si="45"/>
        <v>5</v>
      </c>
      <c r="C266" s="47"/>
      <c r="D266" s="47"/>
      <c r="E266" s="47">
        <v>2.3809523810000002</v>
      </c>
      <c r="F266" s="51">
        <v>2.63</v>
      </c>
      <c r="G266" s="16">
        <f t="shared" si="46"/>
        <v>0</v>
      </c>
      <c r="H266" s="16">
        <f t="shared" si="47"/>
        <v>2.63</v>
      </c>
      <c r="I266" s="23">
        <f t="shared" si="55"/>
        <v>7.4582721314678695</v>
      </c>
      <c r="J266" s="16">
        <f t="shared" si="48"/>
        <v>7.4560635956617372</v>
      </c>
      <c r="K266" s="16">
        <f t="shared" si="49"/>
        <v>2.208535806132339E-3</v>
      </c>
      <c r="L266" s="16">
        <f t="shared" si="50"/>
        <v>0</v>
      </c>
      <c r="M266" s="16">
        <f t="shared" si="51"/>
        <v>3.9214935637476057E-3</v>
      </c>
      <c r="N266" s="16">
        <f t="shared" si="52"/>
        <v>2.4313260095235154E-3</v>
      </c>
      <c r="O266" s="16">
        <f t="shared" si="53"/>
        <v>2.4313260095235154E-3</v>
      </c>
      <c r="P266" s="1">
        <f>'App MESURE'!T262</f>
        <v>0</v>
      </c>
      <c r="Q266" s="84">
        <v>21.246414709677417</v>
      </c>
      <c r="R266" s="78">
        <f t="shared" si="54"/>
        <v>5.911346164585541E-6</v>
      </c>
    </row>
    <row r="267" spans="1:18" s="1" customFormat="1" x14ac:dyDescent="0.2">
      <c r="A267" s="17">
        <v>41061</v>
      </c>
      <c r="B267" s="1">
        <f t="shared" si="45"/>
        <v>6</v>
      </c>
      <c r="C267" s="47"/>
      <c r="D267" s="47"/>
      <c r="E267" s="47">
        <v>4.8833333330000004</v>
      </c>
      <c r="F267" s="51">
        <v>7.32</v>
      </c>
      <c r="G267" s="16">
        <f t="shared" si="46"/>
        <v>0</v>
      </c>
      <c r="H267" s="16">
        <f t="shared" si="47"/>
        <v>7.32</v>
      </c>
      <c r="I267" s="23">
        <f t="shared" si="55"/>
        <v>7.3222085358061326</v>
      </c>
      <c r="J267" s="16">
        <f t="shared" si="48"/>
        <v>7.3205347248284731</v>
      </c>
      <c r="K267" s="16">
        <f t="shared" si="49"/>
        <v>1.6738109776595067E-3</v>
      </c>
      <c r="L267" s="16">
        <f t="shared" si="50"/>
        <v>0</v>
      </c>
      <c r="M267" s="16">
        <f t="shared" si="51"/>
        <v>1.4901675542240904E-3</v>
      </c>
      <c r="N267" s="16">
        <f t="shared" si="52"/>
        <v>9.2390388361893606E-4</v>
      </c>
      <c r="O267" s="16">
        <f t="shared" si="53"/>
        <v>9.2390388361893606E-4</v>
      </c>
      <c r="P267" s="1">
        <f>'App MESURE'!T263</f>
        <v>0</v>
      </c>
      <c r="Q267" s="84">
        <v>22.819630933333329</v>
      </c>
      <c r="R267" s="78">
        <f t="shared" si="54"/>
        <v>8.5359838616615254E-7</v>
      </c>
    </row>
    <row r="268" spans="1:18" s="1" customFormat="1" x14ac:dyDescent="0.2">
      <c r="A268" s="17">
        <v>41091</v>
      </c>
      <c r="B268" s="1">
        <f t="shared" si="45"/>
        <v>7</v>
      </c>
      <c r="C268" s="47"/>
      <c r="D268" s="47"/>
      <c r="E268" s="47">
        <v>1.8</v>
      </c>
      <c r="F268" s="51">
        <v>1.83</v>
      </c>
      <c r="G268" s="16">
        <f t="shared" si="46"/>
        <v>0</v>
      </c>
      <c r="H268" s="16">
        <f t="shared" si="47"/>
        <v>1.83</v>
      </c>
      <c r="I268" s="23">
        <f t="shared" si="55"/>
        <v>1.8316738109776596</v>
      </c>
      <c r="J268" s="16">
        <f t="shared" si="48"/>
        <v>1.831653729402736</v>
      </c>
      <c r="K268" s="16">
        <f t="shared" si="49"/>
        <v>2.0081574923613843E-5</v>
      </c>
      <c r="L268" s="16">
        <f t="shared" si="50"/>
        <v>0</v>
      </c>
      <c r="M268" s="16">
        <f t="shared" si="51"/>
        <v>5.6626367060515432E-4</v>
      </c>
      <c r="N268" s="16">
        <f t="shared" si="52"/>
        <v>3.5108347577519569E-4</v>
      </c>
      <c r="O268" s="16">
        <f t="shared" si="53"/>
        <v>3.5108347577519569E-4</v>
      </c>
      <c r="P268" s="1">
        <f>'App MESURE'!T264</f>
        <v>0</v>
      </c>
      <c r="Q268" s="84">
        <v>24.719779774193544</v>
      </c>
      <c r="R268" s="78">
        <f t="shared" si="54"/>
        <v>1.2325960696239241E-7</v>
      </c>
    </row>
    <row r="269" spans="1:18" s="1" customFormat="1" ht="13.5" thickBot="1" x14ac:dyDescent="0.25">
      <c r="A269" s="17">
        <v>41122</v>
      </c>
      <c r="B269" s="4">
        <f t="shared" si="45"/>
        <v>8</v>
      </c>
      <c r="C269" s="48"/>
      <c r="D269" s="48"/>
      <c r="E269" s="48">
        <v>3.19047619</v>
      </c>
      <c r="F269" s="58">
        <v>5.32</v>
      </c>
      <c r="G269" s="25">
        <f t="shared" si="46"/>
        <v>0</v>
      </c>
      <c r="H269" s="25">
        <f t="shared" si="47"/>
        <v>5.32</v>
      </c>
      <c r="I269" s="24">
        <f t="shared" si="55"/>
        <v>5.3200200815749241</v>
      </c>
      <c r="J269" s="25">
        <f t="shared" si="48"/>
        <v>5.3196212529945459</v>
      </c>
      <c r="K269" s="25">
        <f t="shared" si="49"/>
        <v>3.9882858037820768E-4</v>
      </c>
      <c r="L269" s="25">
        <f t="shared" si="50"/>
        <v>0</v>
      </c>
      <c r="M269" s="25">
        <f t="shared" si="51"/>
        <v>2.1518019482995863E-4</v>
      </c>
      <c r="N269" s="25">
        <f t="shared" si="52"/>
        <v>1.3341172079457434E-4</v>
      </c>
      <c r="O269" s="25">
        <f t="shared" si="53"/>
        <v>1.3341172079457434E-4</v>
      </c>
      <c r="P269" s="4">
        <f>'App MESURE'!T265</f>
        <v>0</v>
      </c>
      <c r="Q269" s="85">
        <v>26.232794903225813</v>
      </c>
      <c r="R269" s="79">
        <f t="shared" si="54"/>
        <v>1.7798687245369459E-8</v>
      </c>
    </row>
    <row r="270" spans="1:18" s="1" customFormat="1" x14ac:dyDescent="0.2">
      <c r="A270" s="17">
        <v>41153</v>
      </c>
      <c r="B270" s="1">
        <f t="shared" si="45"/>
        <v>9</v>
      </c>
      <c r="C270" s="47"/>
      <c r="D270" s="47"/>
      <c r="E270" s="47">
        <v>20</v>
      </c>
      <c r="F270" s="51">
        <v>24.38</v>
      </c>
      <c r="G270" s="16">
        <f t="shared" si="46"/>
        <v>0</v>
      </c>
      <c r="H270" s="16">
        <f t="shared" si="47"/>
        <v>24.38</v>
      </c>
      <c r="I270" s="23">
        <f t="shared" si="55"/>
        <v>24.380398828580375</v>
      </c>
      <c r="J270" s="16">
        <f t="shared" si="48"/>
        <v>24.317918713654667</v>
      </c>
      <c r="K270" s="16">
        <f t="shared" si="49"/>
        <v>6.2480114925708818E-2</v>
      </c>
      <c r="L270" s="16">
        <f t="shared" si="50"/>
        <v>0</v>
      </c>
      <c r="M270" s="16">
        <f t="shared" si="51"/>
        <v>8.176847403538429E-5</v>
      </c>
      <c r="N270" s="16">
        <f t="shared" si="52"/>
        <v>5.0696453901938263E-5</v>
      </c>
      <c r="O270" s="16">
        <f t="shared" si="53"/>
        <v>5.0696453901938263E-5</v>
      </c>
      <c r="P270" s="1">
        <f>'App MESURE'!T266</f>
        <v>3.6534378716469189E-2</v>
      </c>
      <c r="Q270" s="84">
        <v>22.715605633333336</v>
      </c>
      <c r="R270" s="78">
        <f t="shared" si="54"/>
        <v>1.331059071435964E-3</v>
      </c>
    </row>
    <row r="271" spans="1:18" s="1" customFormat="1" x14ac:dyDescent="0.2">
      <c r="A271" s="17">
        <v>41183</v>
      </c>
      <c r="B271" s="1">
        <f t="shared" si="45"/>
        <v>10</v>
      </c>
      <c r="C271" s="47"/>
      <c r="D271" s="47"/>
      <c r="E271" s="47">
        <v>101.85238099999999</v>
      </c>
      <c r="F271" s="51">
        <v>86.21</v>
      </c>
      <c r="G271" s="16">
        <f t="shared" si="46"/>
        <v>0</v>
      </c>
      <c r="H271" s="16">
        <f t="shared" si="47"/>
        <v>86.21</v>
      </c>
      <c r="I271" s="23">
        <f t="shared" si="55"/>
        <v>86.272480114925699</v>
      </c>
      <c r="J271" s="16">
        <f t="shared" si="48"/>
        <v>82.459465465818411</v>
      </c>
      <c r="K271" s="16">
        <f t="shared" si="49"/>
        <v>3.8130146491072878</v>
      </c>
      <c r="L271" s="16">
        <f t="shared" si="50"/>
        <v>0</v>
      </c>
      <c r="M271" s="16">
        <f t="shared" si="51"/>
        <v>3.1072020133446027E-5</v>
      </c>
      <c r="N271" s="16">
        <f t="shared" si="52"/>
        <v>1.9264652482736536E-5</v>
      </c>
      <c r="O271" s="16">
        <f t="shared" si="53"/>
        <v>1.9264652482736536E-5</v>
      </c>
      <c r="P271" s="1">
        <f>'App MESURE'!T267</f>
        <v>0.81327049288640274</v>
      </c>
      <c r="Q271" s="84">
        <v>19.997048645161289</v>
      </c>
      <c r="R271" s="78">
        <f t="shared" si="54"/>
        <v>0.66137756022397953</v>
      </c>
    </row>
    <row r="272" spans="1:18" s="1" customFormat="1" x14ac:dyDescent="0.2">
      <c r="A272" s="17">
        <v>41214</v>
      </c>
      <c r="B272" s="1">
        <f t="shared" si="45"/>
        <v>11</v>
      </c>
      <c r="C272" s="47"/>
      <c r="D272" s="47"/>
      <c r="E272" s="47">
        <v>117.0142857</v>
      </c>
      <c r="F272" s="51">
        <v>91.32</v>
      </c>
      <c r="G272" s="16">
        <f t="shared" si="46"/>
        <v>0</v>
      </c>
      <c r="H272" s="16">
        <f t="shared" si="47"/>
        <v>91.32</v>
      </c>
      <c r="I272" s="23">
        <f t="shared" si="55"/>
        <v>95.133014649107281</v>
      </c>
      <c r="J272" s="16">
        <f t="shared" si="48"/>
        <v>86.61541034770346</v>
      </c>
      <c r="K272" s="16">
        <f t="shared" si="49"/>
        <v>8.5176043014038214</v>
      </c>
      <c r="L272" s="16">
        <f t="shared" si="50"/>
        <v>2.2152603458057389</v>
      </c>
      <c r="M272" s="16">
        <f t="shared" si="51"/>
        <v>2.2152721531733897</v>
      </c>
      <c r="N272" s="16">
        <f t="shared" si="52"/>
        <v>1.3734687349675017</v>
      </c>
      <c r="O272" s="16">
        <f t="shared" si="53"/>
        <v>1.3734687349675017</v>
      </c>
      <c r="P272" s="1">
        <f>'App MESURE'!T268</f>
        <v>0.15070431220543537</v>
      </c>
      <c r="Q272" s="84">
        <v>15.858323166666667</v>
      </c>
      <c r="R272" s="78">
        <f t="shared" si="54"/>
        <v>1.4951528335726489</v>
      </c>
    </row>
    <row r="273" spans="1:18" s="1" customFormat="1" x14ac:dyDescent="0.2">
      <c r="A273" s="17">
        <v>41244</v>
      </c>
      <c r="B273" s="1">
        <f t="shared" si="45"/>
        <v>12</v>
      </c>
      <c r="C273" s="47"/>
      <c r="D273" s="47"/>
      <c r="E273" s="47">
        <v>14.94761905</v>
      </c>
      <c r="F273" s="51">
        <v>12.42</v>
      </c>
      <c r="G273" s="16">
        <f t="shared" si="46"/>
        <v>0</v>
      </c>
      <c r="H273" s="16">
        <f t="shared" si="47"/>
        <v>12.42</v>
      </c>
      <c r="I273" s="23">
        <f t="shared" si="55"/>
        <v>18.722343955598085</v>
      </c>
      <c r="J273" s="16">
        <f t="shared" si="48"/>
        <v>18.599931188837996</v>
      </c>
      <c r="K273" s="16">
        <f t="shared" si="49"/>
        <v>0.12241276676008894</v>
      </c>
      <c r="L273" s="16">
        <f t="shared" si="50"/>
        <v>0</v>
      </c>
      <c r="M273" s="16">
        <f t="shared" si="51"/>
        <v>0.841803418205888</v>
      </c>
      <c r="N273" s="16">
        <f t="shared" si="52"/>
        <v>0.52191811928765053</v>
      </c>
      <c r="O273" s="16">
        <f t="shared" si="53"/>
        <v>0.52191811928765053</v>
      </c>
      <c r="P273" s="1">
        <f>'App MESURE'!T269</f>
        <v>0</v>
      </c>
      <c r="Q273" s="84">
        <v>12.223864129032265</v>
      </c>
      <c r="R273" s="78">
        <f t="shared" si="54"/>
        <v>0.27239852324075819</v>
      </c>
    </row>
    <row r="274" spans="1:18" s="1" customFormat="1" x14ac:dyDescent="0.2">
      <c r="A274" s="17">
        <v>41275</v>
      </c>
      <c r="B274" s="1">
        <f t="shared" si="45"/>
        <v>1</v>
      </c>
      <c r="C274" s="47"/>
      <c r="D274" s="47"/>
      <c r="E274" s="47">
        <v>48.652380950000001</v>
      </c>
      <c r="F274" s="51">
        <v>34.590000000000003</v>
      </c>
      <c r="G274" s="16">
        <f t="shared" si="46"/>
        <v>0</v>
      </c>
      <c r="H274" s="16">
        <f t="shared" si="47"/>
        <v>34.590000000000003</v>
      </c>
      <c r="I274" s="23">
        <f t="shared" si="55"/>
        <v>34.712412766760096</v>
      </c>
      <c r="J274" s="16">
        <f t="shared" si="48"/>
        <v>33.880771749219328</v>
      </c>
      <c r="K274" s="16">
        <f t="shared" si="49"/>
        <v>0.83164101754076825</v>
      </c>
      <c r="L274" s="16">
        <f t="shared" si="50"/>
        <v>0</v>
      </c>
      <c r="M274" s="16">
        <f t="shared" si="51"/>
        <v>0.31988529891823747</v>
      </c>
      <c r="N274" s="16">
        <f t="shared" si="52"/>
        <v>0.19832888532930723</v>
      </c>
      <c r="O274" s="16">
        <f t="shared" si="53"/>
        <v>0.19832888532930723</v>
      </c>
      <c r="P274" s="1">
        <f>'App MESURE'!T270</f>
        <v>0</v>
      </c>
      <c r="Q274" s="84">
        <v>11.556913258064517</v>
      </c>
      <c r="R274" s="78">
        <f t="shared" si="54"/>
        <v>3.9334346755965498E-2</v>
      </c>
    </row>
    <row r="275" spans="1:18" s="1" customFormat="1" x14ac:dyDescent="0.2">
      <c r="A275" s="17">
        <v>41306</v>
      </c>
      <c r="B275" s="1">
        <f t="shared" si="45"/>
        <v>2</v>
      </c>
      <c r="C275" s="47"/>
      <c r="D275" s="47"/>
      <c r="E275" s="47">
        <v>30.297619050000002</v>
      </c>
      <c r="F275" s="51">
        <v>19.23</v>
      </c>
      <c r="G275" s="16">
        <f t="shared" si="46"/>
        <v>0</v>
      </c>
      <c r="H275" s="16">
        <f t="shared" si="47"/>
        <v>19.23</v>
      </c>
      <c r="I275" s="23">
        <f t="shared" si="55"/>
        <v>20.061641017540769</v>
      </c>
      <c r="J275" s="16">
        <f t="shared" si="48"/>
        <v>19.893342554793445</v>
      </c>
      <c r="K275" s="16">
        <f t="shared" si="49"/>
        <v>0.16829846274732319</v>
      </c>
      <c r="L275" s="16">
        <f t="shared" si="50"/>
        <v>0</v>
      </c>
      <c r="M275" s="16">
        <f t="shared" si="51"/>
        <v>0.12155641358893024</v>
      </c>
      <c r="N275" s="16">
        <f t="shared" si="52"/>
        <v>7.5364976425136745E-2</v>
      </c>
      <c r="O275" s="16">
        <f t="shared" si="53"/>
        <v>7.5364976425136745E-2</v>
      </c>
      <c r="P275" s="1">
        <f>'App MESURE'!T271</f>
        <v>0</v>
      </c>
      <c r="Q275" s="84">
        <v>11.383726928571431</v>
      </c>
      <c r="R275" s="78">
        <f t="shared" si="54"/>
        <v>5.6798796715614172E-3</v>
      </c>
    </row>
    <row r="276" spans="1:18" s="1" customFormat="1" x14ac:dyDescent="0.2">
      <c r="A276" s="17">
        <v>41334</v>
      </c>
      <c r="B276" s="1">
        <f t="shared" si="45"/>
        <v>3</v>
      </c>
      <c r="C276" s="47"/>
      <c r="D276" s="47"/>
      <c r="E276" s="47">
        <v>97.097619050000006</v>
      </c>
      <c r="F276" s="51">
        <v>91.76</v>
      </c>
      <c r="G276" s="16">
        <f t="shared" si="46"/>
        <v>0</v>
      </c>
      <c r="H276" s="16">
        <f t="shared" si="47"/>
        <v>91.76</v>
      </c>
      <c r="I276" s="23">
        <f t="shared" si="55"/>
        <v>91.928298462747335</v>
      </c>
      <c r="J276" s="16">
        <f t="shared" si="48"/>
        <v>82.889384212384613</v>
      </c>
      <c r="K276" s="16">
        <f t="shared" si="49"/>
        <v>9.0389142503627227</v>
      </c>
      <c r="L276" s="16">
        <f t="shared" si="50"/>
        <v>2.5435625534593371</v>
      </c>
      <c r="M276" s="16">
        <f t="shared" si="51"/>
        <v>2.5897539906231306</v>
      </c>
      <c r="N276" s="16">
        <f t="shared" si="52"/>
        <v>1.6056474741863409</v>
      </c>
      <c r="O276" s="16">
        <f t="shared" si="53"/>
        <v>1.6056474741863409</v>
      </c>
      <c r="P276" s="1">
        <f>'App MESURE'!T272</f>
        <v>1.258533233493371</v>
      </c>
      <c r="Q276" s="84">
        <v>14.589146838709677</v>
      </c>
      <c r="R276" s="78">
        <f t="shared" si="54"/>
        <v>0.12048829609185706</v>
      </c>
    </row>
    <row r="277" spans="1:18" s="1" customFormat="1" x14ac:dyDescent="0.2">
      <c r="A277" s="17">
        <v>41365</v>
      </c>
      <c r="B277" s="1">
        <f t="shared" si="45"/>
        <v>4</v>
      </c>
      <c r="C277" s="47"/>
      <c r="D277" s="47"/>
      <c r="E277" s="47">
        <v>28.264285709999999</v>
      </c>
      <c r="F277" s="51">
        <v>36.99</v>
      </c>
      <c r="G277" s="16">
        <f t="shared" si="46"/>
        <v>0</v>
      </c>
      <c r="H277" s="16">
        <f t="shared" si="47"/>
        <v>36.99</v>
      </c>
      <c r="I277" s="23">
        <f t="shared" si="55"/>
        <v>43.485351696903386</v>
      </c>
      <c r="J277" s="16">
        <f t="shared" si="48"/>
        <v>42.680765570761992</v>
      </c>
      <c r="K277" s="16">
        <f t="shared" si="49"/>
        <v>0.80458612614139469</v>
      </c>
      <c r="L277" s="16">
        <f t="shared" si="50"/>
        <v>0</v>
      </c>
      <c r="M277" s="16">
        <f t="shared" si="51"/>
        <v>0.9841065164367897</v>
      </c>
      <c r="N277" s="16">
        <f t="shared" si="52"/>
        <v>0.61014604019080965</v>
      </c>
      <c r="O277" s="16">
        <f t="shared" si="53"/>
        <v>0.61014604019080965</v>
      </c>
      <c r="P277" s="1">
        <f>'App MESURE'!T273</f>
        <v>0.13890675241157557</v>
      </c>
      <c r="Q277" s="84">
        <v>16.747047866666666</v>
      </c>
      <c r="R277" s="78">
        <f t="shared" si="54"/>
        <v>0.22206646634667979</v>
      </c>
    </row>
    <row r="278" spans="1:18" s="1" customFormat="1" x14ac:dyDescent="0.2">
      <c r="A278" s="17">
        <v>41395</v>
      </c>
      <c r="B278" s="1">
        <f t="shared" si="45"/>
        <v>5</v>
      </c>
      <c r="C278" s="47"/>
      <c r="D278" s="47"/>
      <c r="E278" s="47">
        <v>19.033333330000001</v>
      </c>
      <c r="F278" s="51">
        <v>11.79</v>
      </c>
      <c r="G278" s="16">
        <f t="shared" si="46"/>
        <v>0</v>
      </c>
      <c r="H278" s="16">
        <f t="shared" si="47"/>
        <v>11.79</v>
      </c>
      <c r="I278" s="23">
        <f t="shared" si="55"/>
        <v>12.594586126141394</v>
      </c>
      <c r="J278" s="16">
        <f t="shared" si="48"/>
        <v>12.576498179025993</v>
      </c>
      <c r="K278" s="16">
        <f t="shared" si="49"/>
        <v>1.8087947115400738E-2</v>
      </c>
      <c r="L278" s="16">
        <f t="shared" si="50"/>
        <v>0</v>
      </c>
      <c r="M278" s="16">
        <f t="shared" si="51"/>
        <v>0.37396047624598006</v>
      </c>
      <c r="N278" s="16">
        <f t="shared" si="52"/>
        <v>0.23185549527250762</v>
      </c>
      <c r="O278" s="16">
        <f t="shared" si="53"/>
        <v>0.23185549527250762</v>
      </c>
      <c r="P278" s="1">
        <f>'App MESURE'!T274</f>
        <v>1.9028322248161038E-3</v>
      </c>
      <c r="Q278" s="84">
        <v>17.481722919354837</v>
      </c>
      <c r="R278" s="78">
        <f t="shared" si="54"/>
        <v>5.2878227242725152E-2</v>
      </c>
    </row>
    <row r="279" spans="1:18" s="1" customFormat="1" x14ac:dyDescent="0.2">
      <c r="A279" s="17">
        <v>41426</v>
      </c>
      <c r="B279" s="1">
        <f t="shared" si="45"/>
        <v>6</v>
      </c>
      <c r="C279" s="47"/>
      <c r="D279" s="47"/>
      <c r="E279" s="47">
        <v>0.63571428600000002</v>
      </c>
      <c r="F279" s="51">
        <v>0.1</v>
      </c>
      <c r="G279" s="16">
        <f t="shared" si="46"/>
        <v>0</v>
      </c>
      <c r="H279" s="16">
        <f t="shared" si="47"/>
        <v>0.1</v>
      </c>
      <c r="I279" s="23">
        <f t="shared" si="55"/>
        <v>0.11808794711540074</v>
      </c>
      <c r="J279" s="16">
        <f t="shared" si="48"/>
        <v>0.11808793839149001</v>
      </c>
      <c r="K279" s="16">
        <f t="shared" si="49"/>
        <v>8.7239107326997356E-9</v>
      </c>
      <c r="L279" s="16">
        <f t="shared" si="50"/>
        <v>0</v>
      </c>
      <c r="M279" s="16">
        <f t="shared" si="51"/>
        <v>0.14210498097347243</v>
      </c>
      <c r="N279" s="16">
        <f t="shared" si="52"/>
        <v>8.8105088203552909E-2</v>
      </c>
      <c r="O279" s="16">
        <f t="shared" si="53"/>
        <v>8.8105088203552909E-2</v>
      </c>
      <c r="P279" s="1">
        <f>'App MESURE'!T275</f>
        <v>0</v>
      </c>
      <c r="Q279" s="84">
        <v>21.283658966666664</v>
      </c>
      <c r="R279" s="78">
        <f t="shared" si="54"/>
        <v>7.7625065673558383E-3</v>
      </c>
    </row>
    <row r="280" spans="1:18" s="1" customFormat="1" x14ac:dyDescent="0.2">
      <c r="A280" s="17">
        <v>41456</v>
      </c>
      <c r="B280" s="1">
        <f t="shared" si="45"/>
        <v>7</v>
      </c>
      <c r="C280" s="47"/>
      <c r="D280" s="47"/>
      <c r="E280" s="47">
        <v>1.7809523810000001</v>
      </c>
      <c r="F280" s="51">
        <v>4.42</v>
      </c>
      <c r="G280" s="16">
        <f t="shared" si="46"/>
        <v>0</v>
      </c>
      <c r="H280" s="16">
        <f t="shared" si="47"/>
        <v>4.42</v>
      </c>
      <c r="I280" s="23">
        <f t="shared" si="55"/>
        <v>4.4200000087239104</v>
      </c>
      <c r="J280" s="16">
        <f t="shared" si="48"/>
        <v>4.4197179705401624</v>
      </c>
      <c r="K280" s="16">
        <f t="shared" si="49"/>
        <v>2.8203818374805678E-4</v>
      </c>
      <c r="L280" s="16">
        <f t="shared" si="50"/>
        <v>0</v>
      </c>
      <c r="M280" s="16">
        <f t="shared" si="51"/>
        <v>5.3999892769919525E-2</v>
      </c>
      <c r="N280" s="16">
        <f t="shared" si="52"/>
        <v>3.3479933517350104E-2</v>
      </c>
      <c r="O280" s="16">
        <f t="shared" si="53"/>
        <v>3.3479933517350104E-2</v>
      </c>
      <c r="P280" s="1">
        <f>'App MESURE'!T276</f>
        <v>0</v>
      </c>
      <c r="Q280" s="84">
        <v>24.722716419354839</v>
      </c>
      <c r="R280" s="78">
        <f t="shared" si="54"/>
        <v>1.1209059483261829E-3</v>
      </c>
    </row>
    <row r="281" spans="1:18" s="1" customFormat="1" ht="13.5" thickBot="1" x14ac:dyDescent="0.25">
      <c r="A281" s="17">
        <v>41487</v>
      </c>
      <c r="B281" s="4">
        <f t="shared" si="45"/>
        <v>8</v>
      </c>
      <c r="C281" s="48"/>
      <c r="D281" s="48"/>
      <c r="E281" s="48">
        <v>2.34047619</v>
      </c>
      <c r="F281" s="58">
        <v>3.31</v>
      </c>
      <c r="G281" s="25">
        <f t="shared" si="46"/>
        <v>0</v>
      </c>
      <c r="H281" s="25">
        <f t="shared" si="47"/>
        <v>3.31</v>
      </c>
      <c r="I281" s="24">
        <f t="shared" si="55"/>
        <v>3.3102820381837481</v>
      </c>
      <c r="J281" s="25">
        <f t="shared" si="48"/>
        <v>3.3101884951515164</v>
      </c>
      <c r="K281" s="25">
        <f t="shared" si="49"/>
        <v>9.3543032231746537E-5</v>
      </c>
      <c r="L281" s="25">
        <f t="shared" si="50"/>
        <v>0</v>
      </c>
      <c r="M281" s="25">
        <f t="shared" si="51"/>
        <v>2.0519959252569421E-2</v>
      </c>
      <c r="N281" s="25">
        <f t="shared" si="52"/>
        <v>1.2722374736593042E-2</v>
      </c>
      <c r="O281" s="25">
        <f t="shared" si="53"/>
        <v>1.2722374736593042E-2</v>
      </c>
      <c r="P281" s="4">
        <f>'App MESURE'!T277</f>
        <v>0</v>
      </c>
      <c r="Q281" s="85">
        <v>26.427511935483864</v>
      </c>
      <c r="R281" s="79">
        <f t="shared" si="54"/>
        <v>1.6185881893830087E-4</v>
      </c>
    </row>
    <row r="282" spans="1:18" s="1" customFormat="1" x14ac:dyDescent="0.2">
      <c r="A282" s="17">
        <v>41518</v>
      </c>
      <c r="B282" s="1">
        <f t="shared" ref="B282:B345" si="56">B270</f>
        <v>9</v>
      </c>
      <c r="C282" s="47"/>
      <c r="D282" s="47"/>
      <c r="E282" s="47">
        <v>20.669047620000001</v>
      </c>
      <c r="F282" s="51">
        <v>39.21</v>
      </c>
      <c r="G282" s="16">
        <f t="shared" si="46"/>
        <v>0</v>
      </c>
      <c r="H282" s="16">
        <f t="shared" si="47"/>
        <v>39.21</v>
      </c>
      <c r="I282" s="23">
        <f t="shared" si="55"/>
        <v>39.210093543032229</v>
      </c>
      <c r="J282" s="16">
        <f t="shared" si="48"/>
        <v>38.933576986367321</v>
      </c>
      <c r="K282" s="16">
        <f t="shared" si="49"/>
        <v>0.27651655666490882</v>
      </c>
      <c r="L282" s="16">
        <f t="shared" si="50"/>
        <v>0</v>
      </c>
      <c r="M282" s="16">
        <f t="shared" si="51"/>
        <v>7.7975845159763794E-3</v>
      </c>
      <c r="N282" s="16">
        <f t="shared" si="52"/>
        <v>4.8345023999053554E-3</v>
      </c>
      <c r="O282" s="16">
        <f t="shared" si="53"/>
        <v>4.8345023999053554E-3</v>
      </c>
      <c r="P282" s="1">
        <f>'App MESURE'!T278</f>
        <v>0</v>
      </c>
      <c r="Q282" s="84">
        <v>22.228099633333336</v>
      </c>
      <c r="R282" s="78">
        <f t="shared" si="54"/>
        <v>2.3372413454690643E-5</v>
      </c>
    </row>
    <row r="283" spans="1:18" s="1" customFormat="1" x14ac:dyDescent="0.2">
      <c r="A283" s="17">
        <v>41548</v>
      </c>
      <c r="B283" s="1">
        <f t="shared" si="56"/>
        <v>10</v>
      </c>
      <c r="C283" s="47"/>
      <c r="D283" s="47"/>
      <c r="E283" s="47">
        <v>13.84285714</v>
      </c>
      <c r="F283" s="51">
        <v>14.65</v>
      </c>
      <c r="G283" s="16">
        <f t="shared" si="46"/>
        <v>0</v>
      </c>
      <c r="H283" s="16">
        <f t="shared" si="47"/>
        <v>14.65</v>
      </c>
      <c r="I283" s="23">
        <f t="shared" si="55"/>
        <v>14.926516556664909</v>
      </c>
      <c r="J283" s="16">
        <f t="shared" si="48"/>
        <v>14.905661536662778</v>
      </c>
      <c r="K283" s="16">
        <f t="shared" si="49"/>
        <v>2.0855020002130686E-2</v>
      </c>
      <c r="L283" s="16">
        <f t="shared" si="50"/>
        <v>0</v>
      </c>
      <c r="M283" s="16">
        <f t="shared" si="51"/>
        <v>2.963082116071024E-3</v>
      </c>
      <c r="N283" s="16">
        <f t="shared" si="52"/>
        <v>1.837110911964035E-3</v>
      </c>
      <c r="O283" s="16">
        <f t="shared" si="53"/>
        <v>1.837110911964035E-3</v>
      </c>
      <c r="P283" s="1">
        <f>'App MESURE'!T279</f>
        <v>0</v>
      </c>
      <c r="Q283" s="84">
        <v>20.077733096774196</v>
      </c>
      <c r="R283" s="78">
        <f t="shared" si="54"/>
        <v>3.3749765028573282E-6</v>
      </c>
    </row>
    <row r="284" spans="1:18" s="1" customFormat="1" x14ac:dyDescent="0.2">
      <c r="A284" s="17">
        <v>41579</v>
      </c>
      <c r="B284" s="1">
        <f t="shared" si="56"/>
        <v>11</v>
      </c>
      <c r="C284" s="47"/>
      <c r="D284" s="47"/>
      <c r="E284" s="47">
        <v>40.111904760000002</v>
      </c>
      <c r="F284" s="51">
        <v>32.39</v>
      </c>
      <c r="G284" s="16">
        <f t="shared" si="46"/>
        <v>0</v>
      </c>
      <c r="H284" s="16">
        <f t="shared" si="47"/>
        <v>32.39</v>
      </c>
      <c r="I284" s="23">
        <f t="shared" si="55"/>
        <v>32.410855020002131</v>
      </c>
      <c r="J284" s="16">
        <f t="shared" si="48"/>
        <v>31.97841928753407</v>
      </c>
      <c r="K284" s="16">
        <f t="shared" si="49"/>
        <v>0.43243573246806122</v>
      </c>
      <c r="L284" s="16">
        <f t="shared" si="50"/>
        <v>0</v>
      </c>
      <c r="M284" s="16">
        <f t="shared" si="51"/>
        <v>1.125971204106989E-3</v>
      </c>
      <c r="N284" s="16">
        <f t="shared" si="52"/>
        <v>6.9810214654633315E-4</v>
      </c>
      <c r="O284" s="16">
        <f t="shared" si="53"/>
        <v>6.9810214654633315E-4</v>
      </c>
      <c r="P284" s="1">
        <f>'App MESURE'!T280</f>
        <v>0</v>
      </c>
      <c r="Q284" s="84">
        <v>14.939692300000001</v>
      </c>
      <c r="R284" s="78">
        <f t="shared" si="54"/>
        <v>4.8734660701259798E-7</v>
      </c>
    </row>
    <row r="285" spans="1:18" s="1" customFormat="1" x14ac:dyDescent="0.2">
      <c r="A285" s="17">
        <v>41609</v>
      </c>
      <c r="B285" s="1">
        <f t="shared" si="56"/>
        <v>12</v>
      </c>
      <c r="C285" s="47"/>
      <c r="D285" s="47"/>
      <c r="E285" s="47">
        <v>21.554761899999999</v>
      </c>
      <c r="F285" s="51">
        <v>17.61</v>
      </c>
      <c r="G285" s="16">
        <f t="shared" si="46"/>
        <v>0</v>
      </c>
      <c r="H285" s="16">
        <f t="shared" si="47"/>
        <v>17.61</v>
      </c>
      <c r="I285" s="23">
        <f t="shared" si="55"/>
        <v>18.042435732468061</v>
      </c>
      <c r="J285" s="16">
        <f t="shared" si="48"/>
        <v>17.933434421420699</v>
      </c>
      <c r="K285" s="16">
        <f t="shared" si="49"/>
        <v>0.10900131104736133</v>
      </c>
      <c r="L285" s="16">
        <f t="shared" si="50"/>
        <v>0</v>
      </c>
      <c r="M285" s="16">
        <f t="shared" si="51"/>
        <v>4.2786905756065589E-4</v>
      </c>
      <c r="N285" s="16">
        <f t="shared" si="52"/>
        <v>2.6527881568760663E-4</v>
      </c>
      <c r="O285" s="16">
        <f t="shared" si="53"/>
        <v>2.6527881568760663E-4</v>
      </c>
      <c r="P285" s="1">
        <f>'App MESURE'!T281</f>
        <v>0</v>
      </c>
      <c r="Q285" s="84">
        <v>12.266601516129032</v>
      </c>
      <c r="R285" s="78">
        <f t="shared" si="54"/>
        <v>7.0372850052619172E-8</v>
      </c>
    </row>
    <row r="286" spans="1:18" s="1" customFormat="1" x14ac:dyDescent="0.2">
      <c r="A286" s="17">
        <v>41640</v>
      </c>
      <c r="B286" s="1">
        <f t="shared" si="56"/>
        <v>1</v>
      </c>
      <c r="C286" s="47"/>
      <c r="D286" s="47"/>
      <c r="E286" s="47">
        <v>94.069047620000006</v>
      </c>
      <c r="F286" s="51">
        <v>84.17</v>
      </c>
      <c r="G286" s="16">
        <f t="shared" si="46"/>
        <v>0</v>
      </c>
      <c r="H286" s="16">
        <f t="shared" si="47"/>
        <v>84.17</v>
      </c>
      <c r="I286" s="23">
        <f t="shared" si="55"/>
        <v>84.279001311047367</v>
      </c>
      <c r="J286" s="16">
        <f t="shared" si="48"/>
        <v>74.644078651226579</v>
      </c>
      <c r="K286" s="16">
        <f t="shared" si="49"/>
        <v>9.6349226598207878</v>
      </c>
      <c r="L286" s="16">
        <f t="shared" si="50"/>
        <v>2.9189071579426455</v>
      </c>
      <c r="M286" s="16">
        <f t="shared" si="51"/>
        <v>2.9190697481845187</v>
      </c>
      <c r="N286" s="16">
        <f t="shared" si="52"/>
        <v>1.8098232438744015</v>
      </c>
      <c r="O286" s="16">
        <f t="shared" si="53"/>
        <v>1.8098232438744015</v>
      </c>
      <c r="P286" s="1">
        <f>'App MESURE'!T282</f>
        <v>0</v>
      </c>
      <c r="Q286" s="84">
        <v>12.028160806451615</v>
      </c>
      <c r="R286" s="78">
        <f t="shared" si="54"/>
        <v>3.2754601740680616</v>
      </c>
    </row>
    <row r="287" spans="1:18" s="1" customFormat="1" x14ac:dyDescent="0.2">
      <c r="A287" s="17">
        <v>41671</v>
      </c>
      <c r="B287" s="1">
        <f t="shared" si="56"/>
        <v>2</v>
      </c>
      <c r="C287" s="47"/>
      <c r="D287" s="47"/>
      <c r="E287" s="47">
        <v>39.030952380000002</v>
      </c>
      <c r="F287" s="51">
        <v>27.34</v>
      </c>
      <c r="G287" s="16">
        <f t="shared" si="46"/>
        <v>0</v>
      </c>
      <c r="H287" s="16">
        <f t="shared" si="47"/>
        <v>27.34</v>
      </c>
      <c r="I287" s="23">
        <f t="shared" si="55"/>
        <v>34.056015501878143</v>
      </c>
      <c r="J287" s="16">
        <f t="shared" si="48"/>
        <v>33.292869058819974</v>
      </c>
      <c r="K287" s="16">
        <f t="shared" si="49"/>
        <v>0.7631464430581687</v>
      </c>
      <c r="L287" s="16">
        <f t="shared" si="50"/>
        <v>0</v>
      </c>
      <c r="M287" s="16">
        <f t="shared" si="51"/>
        <v>1.1092465043101172</v>
      </c>
      <c r="N287" s="16">
        <f t="shared" si="52"/>
        <v>0.6877328326722727</v>
      </c>
      <c r="O287" s="16">
        <f t="shared" si="53"/>
        <v>0.6877328326722727</v>
      </c>
      <c r="P287" s="1">
        <f>'App MESURE'!T283</f>
        <v>0</v>
      </c>
      <c r="Q287" s="84">
        <v>11.786426000000001</v>
      </c>
      <c r="R287" s="78">
        <f t="shared" si="54"/>
        <v>0.47297644913542825</v>
      </c>
    </row>
    <row r="288" spans="1:18" s="1" customFormat="1" x14ac:dyDescent="0.2">
      <c r="A288" s="17">
        <v>41699</v>
      </c>
      <c r="B288" s="1">
        <f t="shared" si="56"/>
        <v>3</v>
      </c>
      <c r="C288" s="47"/>
      <c r="D288" s="47"/>
      <c r="E288" s="47">
        <v>21.426190479999999</v>
      </c>
      <c r="F288" s="51">
        <v>30.14</v>
      </c>
      <c r="G288" s="16">
        <f t="shared" si="46"/>
        <v>0</v>
      </c>
      <c r="H288" s="16">
        <f t="shared" si="47"/>
        <v>30.14</v>
      </c>
      <c r="I288" s="23">
        <f t="shared" si="55"/>
        <v>30.903146443058169</v>
      </c>
      <c r="J288" s="16">
        <f t="shared" si="48"/>
        <v>30.492901760353401</v>
      </c>
      <c r="K288" s="16">
        <f t="shared" si="49"/>
        <v>0.41024468270476788</v>
      </c>
      <c r="L288" s="16">
        <f t="shared" si="50"/>
        <v>0</v>
      </c>
      <c r="M288" s="16">
        <f t="shared" si="51"/>
        <v>0.42151367163784448</v>
      </c>
      <c r="N288" s="16">
        <f t="shared" si="52"/>
        <v>0.26133847641546359</v>
      </c>
      <c r="O288" s="16">
        <f t="shared" si="53"/>
        <v>0.26133847641546359</v>
      </c>
      <c r="P288" s="1">
        <f>'App MESURE'!T284</f>
        <v>0</v>
      </c>
      <c r="Q288" s="84">
        <v>14.290717419354841</v>
      </c>
      <c r="R288" s="78">
        <f t="shared" si="54"/>
        <v>6.8297799255155819E-2</v>
      </c>
    </row>
    <row r="289" spans="1:18" s="1" customFormat="1" x14ac:dyDescent="0.2">
      <c r="A289" s="17">
        <v>41730</v>
      </c>
      <c r="B289" s="1">
        <f t="shared" si="56"/>
        <v>4</v>
      </c>
      <c r="C289" s="47"/>
      <c r="D289" s="47"/>
      <c r="E289" s="47">
        <v>35.745238100000002</v>
      </c>
      <c r="F289" s="51">
        <v>36.979999999999997</v>
      </c>
      <c r="G289" s="16">
        <f t="shared" si="46"/>
        <v>0</v>
      </c>
      <c r="H289" s="16">
        <f t="shared" si="47"/>
        <v>36.979999999999997</v>
      </c>
      <c r="I289" s="23">
        <f t="shared" si="55"/>
        <v>37.390244682704761</v>
      </c>
      <c r="J289" s="16">
        <f t="shared" si="48"/>
        <v>36.955403595108869</v>
      </c>
      <c r="K289" s="16">
        <f t="shared" si="49"/>
        <v>0.43484108759589191</v>
      </c>
      <c r="L289" s="16">
        <f t="shared" si="50"/>
        <v>0</v>
      </c>
      <c r="M289" s="16">
        <f t="shared" si="51"/>
        <v>0.16017519522238088</v>
      </c>
      <c r="N289" s="16">
        <f t="shared" si="52"/>
        <v>9.9308621037876146E-2</v>
      </c>
      <c r="O289" s="16">
        <f t="shared" si="53"/>
        <v>9.9308621037876146E-2</v>
      </c>
      <c r="P289" s="1">
        <f>'App MESURE'!T285</f>
        <v>0</v>
      </c>
      <c r="Q289" s="84">
        <v>17.972390733333334</v>
      </c>
      <c r="R289" s="78">
        <f t="shared" si="54"/>
        <v>9.8622022124444965E-3</v>
      </c>
    </row>
    <row r="290" spans="1:18" s="1" customFormat="1" x14ac:dyDescent="0.2">
      <c r="A290" s="17">
        <v>41760</v>
      </c>
      <c r="B290" s="1">
        <f t="shared" si="56"/>
        <v>5</v>
      </c>
      <c r="C290" s="47"/>
      <c r="D290" s="47"/>
      <c r="E290" s="47">
        <v>4.835714286</v>
      </c>
      <c r="F290" s="51">
        <v>8.51</v>
      </c>
      <c r="G290" s="16">
        <f t="shared" si="46"/>
        <v>0</v>
      </c>
      <c r="H290" s="16">
        <f t="shared" si="47"/>
        <v>8.51</v>
      </c>
      <c r="I290" s="23">
        <f t="shared" si="55"/>
        <v>8.9448410875958917</v>
      </c>
      <c r="J290" s="16">
        <f t="shared" si="48"/>
        <v>8.9406786745574376</v>
      </c>
      <c r="K290" s="16">
        <f t="shared" si="49"/>
        <v>4.1624130384541047E-3</v>
      </c>
      <c r="L290" s="16">
        <f t="shared" si="50"/>
        <v>0</v>
      </c>
      <c r="M290" s="16">
        <f t="shared" si="51"/>
        <v>6.0866574184504738E-2</v>
      </c>
      <c r="N290" s="16">
        <f t="shared" si="52"/>
        <v>3.7737275994392937E-2</v>
      </c>
      <c r="O290" s="16">
        <f t="shared" si="53"/>
        <v>3.7737275994392937E-2</v>
      </c>
      <c r="P290" s="1">
        <f>'App MESURE'!T286</f>
        <v>0</v>
      </c>
      <c r="Q290" s="84">
        <v>20.61933258064516</v>
      </c>
      <c r="R290" s="78">
        <f t="shared" si="54"/>
        <v>1.4241019994769854E-3</v>
      </c>
    </row>
    <row r="291" spans="1:18" s="1" customFormat="1" x14ac:dyDescent="0.2">
      <c r="A291" s="17">
        <v>41791</v>
      </c>
      <c r="B291" s="1">
        <f t="shared" si="56"/>
        <v>6</v>
      </c>
      <c r="C291" s="47"/>
      <c r="D291" s="47"/>
      <c r="E291" s="47">
        <v>2.6190476189999998</v>
      </c>
      <c r="F291" s="51">
        <v>3.23</v>
      </c>
      <c r="G291" s="16">
        <f t="shared" si="46"/>
        <v>0</v>
      </c>
      <c r="H291" s="16">
        <f t="shared" si="47"/>
        <v>3.23</v>
      </c>
      <c r="I291" s="23">
        <f t="shared" si="55"/>
        <v>3.2341624130384541</v>
      </c>
      <c r="J291" s="16">
        <f t="shared" si="48"/>
        <v>3.2339733686183076</v>
      </c>
      <c r="K291" s="16">
        <f t="shared" si="49"/>
        <v>1.8904442014644474E-4</v>
      </c>
      <c r="L291" s="16">
        <f t="shared" si="50"/>
        <v>0</v>
      </c>
      <c r="M291" s="16">
        <f t="shared" si="51"/>
        <v>2.3129298190111801E-2</v>
      </c>
      <c r="N291" s="16">
        <f t="shared" si="52"/>
        <v>1.4340164877869316E-2</v>
      </c>
      <c r="O291" s="16">
        <f t="shared" si="53"/>
        <v>1.4340164877869316E-2</v>
      </c>
      <c r="P291" s="1">
        <f>'App MESURE'!T287</f>
        <v>0</v>
      </c>
      <c r="Q291" s="84">
        <v>20.905796333333335</v>
      </c>
      <c r="R291" s="78">
        <f t="shared" si="54"/>
        <v>2.0564032872447669E-4</v>
      </c>
    </row>
    <row r="292" spans="1:18" s="1" customFormat="1" x14ac:dyDescent="0.2">
      <c r="A292" s="17">
        <v>41821</v>
      </c>
      <c r="B292" s="1">
        <f t="shared" si="56"/>
        <v>7</v>
      </c>
      <c r="C292" s="47"/>
      <c r="D292" s="47"/>
      <c r="E292" s="47">
        <v>0.96666666700000003</v>
      </c>
      <c r="F292" s="51">
        <v>1.31</v>
      </c>
      <c r="G292" s="16">
        <f t="shared" si="46"/>
        <v>0</v>
      </c>
      <c r="H292" s="16">
        <f t="shared" si="47"/>
        <v>1.31</v>
      </c>
      <c r="I292" s="23">
        <f t="shared" si="55"/>
        <v>1.3101890444201465</v>
      </c>
      <c r="J292" s="16">
        <f t="shared" si="48"/>
        <v>1.3101788890448627</v>
      </c>
      <c r="K292" s="16">
        <f t="shared" si="49"/>
        <v>1.0155375283815715E-5</v>
      </c>
      <c r="L292" s="16">
        <f t="shared" si="50"/>
        <v>0</v>
      </c>
      <c r="M292" s="16">
        <f t="shared" si="51"/>
        <v>8.7891333122424847E-3</v>
      </c>
      <c r="N292" s="16">
        <f t="shared" si="52"/>
        <v>5.4492626535903406E-3</v>
      </c>
      <c r="O292" s="16">
        <f t="shared" si="53"/>
        <v>5.4492626535903406E-3</v>
      </c>
      <c r="P292" s="1">
        <f>'App MESURE'!T288</f>
        <v>0</v>
      </c>
      <c r="Q292" s="84">
        <v>22.414864838709676</v>
      </c>
      <c r="R292" s="78">
        <f t="shared" si="54"/>
        <v>2.9694463467814441E-5</v>
      </c>
    </row>
    <row r="293" spans="1:18" s="1" customFormat="1" ht="13.5" thickBot="1" x14ac:dyDescent="0.25">
      <c r="A293" s="17">
        <v>41852</v>
      </c>
      <c r="B293" s="4">
        <f t="shared" si="56"/>
        <v>8</v>
      </c>
      <c r="C293" s="48"/>
      <c r="D293" s="48"/>
      <c r="E293" s="48">
        <v>0.485714286</v>
      </c>
      <c r="F293" s="58">
        <v>0.33</v>
      </c>
      <c r="G293" s="25">
        <f t="shared" si="46"/>
        <v>0</v>
      </c>
      <c r="H293" s="25">
        <f t="shared" si="47"/>
        <v>0.33</v>
      </c>
      <c r="I293" s="24">
        <f t="shared" si="55"/>
        <v>0.33001015537528383</v>
      </c>
      <c r="J293" s="25">
        <f t="shared" si="48"/>
        <v>0.33001002538540791</v>
      </c>
      <c r="K293" s="25">
        <f t="shared" si="49"/>
        <v>1.2998987591883449E-7</v>
      </c>
      <c r="L293" s="25">
        <f t="shared" si="50"/>
        <v>0</v>
      </c>
      <c r="M293" s="25">
        <f t="shared" si="51"/>
        <v>3.3398706586521441E-3</v>
      </c>
      <c r="N293" s="25">
        <f t="shared" si="52"/>
        <v>2.0707198083643294E-3</v>
      </c>
      <c r="O293" s="25">
        <f t="shared" si="53"/>
        <v>2.0707198083643294E-3</v>
      </c>
      <c r="P293" s="4">
        <f>'App MESURE'!T289</f>
        <v>0</v>
      </c>
      <c r="Q293" s="85">
        <v>23.993647419354843</v>
      </c>
      <c r="R293" s="79">
        <f t="shared" si="54"/>
        <v>4.2878805247524051E-6</v>
      </c>
    </row>
    <row r="294" spans="1:18" s="1" customFormat="1" x14ac:dyDescent="0.2">
      <c r="A294" s="17">
        <v>41883</v>
      </c>
      <c r="B294" s="1">
        <f t="shared" si="56"/>
        <v>9</v>
      </c>
      <c r="C294" s="47"/>
      <c r="D294" s="47"/>
      <c r="E294" s="47">
        <v>27.14285714</v>
      </c>
      <c r="F294" s="51">
        <v>20.96</v>
      </c>
      <c r="G294" s="16">
        <f t="shared" si="46"/>
        <v>0</v>
      </c>
      <c r="H294" s="16">
        <f t="shared" si="47"/>
        <v>20.96</v>
      </c>
      <c r="I294" s="23">
        <f t="shared" si="55"/>
        <v>20.960000129989876</v>
      </c>
      <c r="J294" s="16">
        <f t="shared" si="48"/>
        <v>20.916195283887376</v>
      </c>
      <c r="K294" s="16">
        <f t="shared" si="49"/>
        <v>4.3804846102499795E-2</v>
      </c>
      <c r="L294" s="16">
        <f t="shared" si="50"/>
        <v>0</v>
      </c>
      <c r="M294" s="16">
        <f t="shared" si="51"/>
        <v>1.2691508502878147E-3</v>
      </c>
      <c r="N294" s="16">
        <f t="shared" si="52"/>
        <v>7.868735271784451E-4</v>
      </c>
      <c r="O294" s="16">
        <f t="shared" si="53"/>
        <v>7.868735271784451E-4</v>
      </c>
      <c r="P294" s="1">
        <f>'App MESURE'!T290</f>
        <v>0</v>
      </c>
      <c r="Q294" s="84">
        <v>22.0230295</v>
      </c>
      <c r="R294" s="78">
        <f t="shared" si="54"/>
        <v>6.1916994777424717E-7</v>
      </c>
    </row>
    <row r="295" spans="1:18" s="1" customFormat="1" x14ac:dyDescent="0.2">
      <c r="A295" s="17">
        <v>41913</v>
      </c>
      <c r="B295" s="1">
        <f t="shared" si="56"/>
        <v>10</v>
      </c>
      <c r="C295" s="47"/>
      <c r="D295" s="47"/>
      <c r="E295" s="47">
        <v>4.3309523810000004</v>
      </c>
      <c r="F295" s="51">
        <v>3.21</v>
      </c>
      <c r="G295" s="16">
        <f t="shared" si="46"/>
        <v>0</v>
      </c>
      <c r="H295" s="16">
        <f t="shared" si="47"/>
        <v>3.21</v>
      </c>
      <c r="I295" s="23">
        <f t="shared" si="55"/>
        <v>3.2538048461024998</v>
      </c>
      <c r="J295" s="16">
        <f t="shared" si="48"/>
        <v>3.2536434478028231</v>
      </c>
      <c r="K295" s="16">
        <f t="shared" si="49"/>
        <v>1.6139829967665165E-4</v>
      </c>
      <c r="L295" s="16">
        <f t="shared" si="50"/>
        <v>0</v>
      </c>
      <c r="M295" s="16">
        <f t="shared" si="51"/>
        <v>4.8227732310936959E-4</v>
      </c>
      <c r="N295" s="16">
        <f t="shared" si="52"/>
        <v>2.9901194032780912E-4</v>
      </c>
      <c r="O295" s="16">
        <f t="shared" si="53"/>
        <v>2.9901194032780912E-4</v>
      </c>
      <c r="P295" s="1">
        <f>'App MESURE'!T291</f>
        <v>0</v>
      </c>
      <c r="Q295" s="84">
        <v>22.152779838709669</v>
      </c>
      <c r="R295" s="78">
        <f t="shared" si="54"/>
        <v>8.9408140458601287E-8</v>
      </c>
    </row>
    <row r="296" spans="1:18" s="1" customFormat="1" x14ac:dyDescent="0.2">
      <c r="A296" s="17">
        <v>41944</v>
      </c>
      <c r="B296" s="1">
        <f t="shared" si="56"/>
        <v>11</v>
      </c>
      <c r="C296" s="47"/>
      <c r="D296" s="47"/>
      <c r="E296" s="47">
        <v>163.047619</v>
      </c>
      <c r="F296" s="51">
        <v>188.95</v>
      </c>
      <c r="G296" s="16">
        <f t="shared" si="46"/>
        <v>0</v>
      </c>
      <c r="H296" s="16">
        <f t="shared" si="47"/>
        <v>188.95</v>
      </c>
      <c r="I296" s="23">
        <f t="shared" si="55"/>
        <v>188.95016139829966</v>
      </c>
      <c r="J296" s="16">
        <f t="shared" si="48"/>
        <v>140.74977321226169</v>
      </c>
      <c r="K296" s="16">
        <f t="shared" si="49"/>
        <v>48.200388186037969</v>
      </c>
      <c r="L296" s="16">
        <f t="shared" si="50"/>
        <v>27.206046693129242</v>
      </c>
      <c r="M296" s="16">
        <f t="shared" si="51"/>
        <v>27.206229958512022</v>
      </c>
      <c r="N296" s="16">
        <f t="shared" si="52"/>
        <v>16.867862574277453</v>
      </c>
      <c r="O296" s="16">
        <f t="shared" si="53"/>
        <v>16.867862574277453</v>
      </c>
      <c r="P296" s="1">
        <f>'App MESURE'!T292</f>
        <v>0</v>
      </c>
      <c r="Q296" s="84">
        <v>15.962805183333334</v>
      </c>
      <c r="R296" s="78">
        <f t="shared" si="54"/>
        <v>284.52478782470996</v>
      </c>
    </row>
    <row r="297" spans="1:18" s="1" customFormat="1" x14ac:dyDescent="0.2">
      <c r="A297" s="17">
        <v>41974</v>
      </c>
      <c r="B297" s="1">
        <f t="shared" si="56"/>
        <v>12</v>
      </c>
      <c r="C297" s="47"/>
      <c r="D297" s="47"/>
      <c r="E297" s="47">
        <v>57.038095239999997</v>
      </c>
      <c r="F297" s="51">
        <v>44.72</v>
      </c>
      <c r="G297" s="16">
        <f t="shared" si="46"/>
        <v>0</v>
      </c>
      <c r="H297" s="16">
        <f t="shared" si="47"/>
        <v>44.72</v>
      </c>
      <c r="I297" s="23">
        <f t="shared" si="55"/>
        <v>65.71434149290873</v>
      </c>
      <c r="J297" s="16">
        <f t="shared" si="48"/>
        <v>60.714341493310592</v>
      </c>
      <c r="K297" s="16">
        <f t="shared" si="49"/>
        <v>4.9999999995981383</v>
      </c>
      <c r="L297" s="16">
        <f t="shared" si="50"/>
        <v>0</v>
      </c>
      <c r="M297" s="16">
        <f t="shared" si="51"/>
        <v>10.338367384234569</v>
      </c>
      <c r="N297" s="16">
        <f t="shared" si="52"/>
        <v>6.4097877782254331</v>
      </c>
      <c r="O297" s="16">
        <f t="shared" si="53"/>
        <v>6.4097877782254331</v>
      </c>
      <c r="P297" s="1">
        <f>'App MESURE'!T293</f>
        <v>0</v>
      </c>
      <c r="Q297" s="84">
        <v>11.836293870967742</v>
      </c>
      <c r="R297" s="78">
        <f t="shared" si="54"/>
        <v>41.085379361888137</v>
      </c>
    </row>
    <row r="298" spans="1:18" s="1" customFormat="1" x14ac:dyDescent="0.2">
      <c r="A298" s="17">
        <v>42005</v>
      </c>
      <c r="B298" s="1">
        <f t="shared" si="56"/>
        <v>1</v>
      </c>
      <c r="C298" s="47"/>
      <c r="D298" s="47"/>
      <c r="E298" s="47">
        <v>62.952380949999998</v>
      </c>
      <c r="F298" s="51">
        <v>41.66</v>
      </c>
      <c r="G298" s="16">
        <f t="shared" si="46"/>
        <v>0</v>
      </c>
      <c r="H298" s="16">
        <f t="shared" si="47"/>
        <v>41.66</v>
      </c>
      <c r="I298" s="23">
        <f t="shared" si="55"/>
        <v>46.659999999598135</v>
      </c>
      <c r="J298" s="16">
        <f t="shared" si="48"/>
        <v>44.528821391084577</v>
      </c>
      <c r="K298" s="16">
        <f t="shared" si="49"/>
        <v>2.131178608513558</v>
      </c>
      <c r="L298" s="16">
        <f t="shared" si="50"/>
        <v>0</v>
      </c>
      <c r="M298" s="16">
        <f t="shared" si="51"/>
        <v>3.9285796060091362</v>
      </c>
      <c r="N298" s="16">
        <f t="shared" si="52"/>
        <v>2.4357193557256647</v>
      </c>
      <c r="O298" s="16">
        <f t="shared" si="53"/>
        <v>2.4357193557256647</v>
      </c>
      <c r="P298" s="1">
        <f>'App MESURE'!T294</f>
        <v>0</v>
      </c>
      <c r="Q298" s="84">
        <v>10.907021838709676</v>
      </c>
      <c r="R298" s="78">
        <f t="shared" si="54"/>
        <v>5.9327287798566468</v>
      </c>
    </row>
    <row r="299" spans="1:18" s="1" customFormat="1" x14ac:dyDescent="0.2">
      <c r="A299" s="17">
        <v>42036</v>
      </c>
      <c r="B299" s="1">
        <f t="shared" si="56"/>
        <v>2</v>
      </c>
      <c r="C299" s="47"/>
      <c r="D299" s="47"/>
      <c r="E299" s="47">
        <v>26.519047619999998</v>
      </c>
      <c r="F299" s="51">
        <v>20.47</v>
      </c>
      <c r="G299" s="16">
        <f t="shared" si="46"/>
        <v>0</v>
      </c>
      <c r="H299" s="16">
        <f t="shared" si="47"/>
        <v>20.47</v>
      </c>
      <c r="I299" s="23">
        <f t="shared" si="55"/>
        <v>22.601178608513557</v>
      </c>
      <c r="J299" s="16">
        <f t="shared" si="48"/>
        <v>22.321470180180075</v>
      </c>
      <c r="K299" s="16">
        <f t="shared" si="49"/>
        <v>0.27970842833348186</v>
      </c>
      <c r="L299" s="16">
        <f t="shared" si="50"/>
        <v>0</v>
      </c>
      <c r="M299" s="16">
        <f t="shared" si="51"/>
        <v>1.4928602502834716</v>
      </c>
      <c r="N299" s="16">
        <f t="shared" si="52"/>
        <v>0.92557335517575234</v>
      </c>
      <c r="O299" s="16">
        <f t="shared" si="53"/>
        <v>0.92557335517575234</v>
      </c>
      <c r="P299" s="1">
        <f>'App MESURE'!T295</f>
        <v>0</v>
      </c>
      <c r="Q299" s="84">
        <v>10.218351028571432</v>
      </c>
      <c r="R299" s="78">
        <f t="shared" si="54"/>
        <v>0.85668603581129943</v>
      </c>
    </row>
    <row r="300" spans="1:18" s="1" customFormat="1" x14ac:dyDescent="0.2">
      <c r="A300" s="17">
        <v>42064</v>
      </c>
      <c r="B300" s="1">
        <f t="shared" si="56"/>
        <v>3</v>
      </c>
      <c r="C300" s="47"/>
      <c r="D300" s="47"/>
      <c r="E300" s="47">
        <v>56.745238100000002</v>
      </c>
      <c r="F300" s="51">
        <v>58.72</v>
      </c>
      <c r="G300" s="16">
        <f t="shared" si="46"/>
        <v>0</v>
      </c>
      <c r="H300" s="16">
        <f t="shared" si="47"/>
        <v>58.72</v>
      </c>
      <c r="I300" s="23">
        <f t="shared" si="55"/>
        <v>58.999708428333477</v>
      </c>
      <c r="J300" s="16">
        <f t="shared" si="48"/>
        <v>56.282276206492618</v>
      </c>
      <c r="K300" s="16">
        <f t="shared" si="49"/>
        <v>2.7174322218408591</v>
      </c>
      <c r="L300" s="16">
        <f t="shared" si="50"/>
        <v>0</v>
      </c>
      <c r="M300" s="16">
        <f t="shared" si="51"/>
        <v>0.56728689510771924</v>
      </c>
      <c r="N300" s="16">
        <f t="shared" si="52"/>
        <v>0.35171787496678592</v>
      </c>
      <c r="O300" s="16">
        <f t="shared" si="53"/>
        <v>0.35171787496678592</v>
      </c>
      <c r="P300" s="1">
        <f>'App MESURE'!T296</f>
        <v>0</v>
      </c>
      <c r="Q300" s="84">
        <v>14.279137451612904</v>
      </c>
      <c r="R300" s="78">
        <f t="shared" si="54"/>
        <v>0.12370546357115166</v>
      </c>
    </row>
    <row r="301" spans="1:18" s="1" customFormat="1" x14ac:dyDescent="0.2">
      <c r="A301" s="17">
        <v>42095</v>
      </c>
      <c r="B301" s="1">
        <f t="shared" si="56"/>
        <v>4</v>
      </c>
      <c r="C301" s="47"/>
      <c r="D301" s="47"/>
      <c r="E301" s="47">
        <v>20.783333330000001</v>
      </c>
      <c r="F301" s="51">
        <v>23.73</v>
      </c>
      <c r="G301" s="16">
        <f t="shared" si="46"/>
        <v>0</v>
      </c>
      <c r="H301" s="16">
        <f t="shared" si="47"/>
        <v>23.73</v>
      </c>
      <c r="I301" s="23">
        <f t="shared" si="55"/>
        <v>26.44743222184086</v>
      </c>
      <c r="J301" s="16">
        <f t="shared" si="48"/>
        <v>26.265206862014818</v>
      </c>
      <c r="K301" s="16">
        <f t="shared" si="49"/>
        <v>0.18222535982604171</v>
      </c>
      <c r="L301" s="16">
        <f t="shared" si="50"/>
        <v>0</v>
      </c>
      <c r="M301" s="16">
        <f t="shared" si="51"/>
        <v>0.21556902014093332</v>
      </c>
      <c r="N301" s="16">
        <f t="shared" si="52"/>
        <v>0.13365279248737866</v>
      </c>
      <c r="O301" s="16">
        <f t="shared" si="53"/>
        <v>0.13365279248737866</v>
      </c>
      <c r="P301" s="1">
        <f>'App MESURE'!T297</f>
        <v>0</v>
      </c>
      <c r="Q301" s="84">
        <v>16.82500705</v>
      </c>
      <c r="R301" s="78">
        <f t="shared" si="54"/>
        <v>1.7863068939674299E-2</v>
      </c>
    </row>
    <row r="302" spans="1:18" s="1" customFormat="1" x14ac:dyDescent="0.2">
      <c r="A302" s="17">
        <v>42125</v>
      </c>
      <c r="B302" s="1">
        <f t="shared" si="56"/>
        <v>5</v>
      </c>
      <c r="C302" s="47"/>
      <c r="D302" s="47"/>
      <c r="E302" s="47">
        <v>33.8952381</v>
      </c>
      <c r="F302" s="51">
        <v>46.05</v>
      </c>
      <c r="G302" s="16">
        <f t="shared" si="46"/>
        <v>0</v>
      </c>
      <c r="H302" s="16">
        <f t="shared" si="47"/>
        <v>46.05</v>
      </c>
      <c r="I302" s="23">
        <f t="shared" si="55"/>
        <v>46.232225359826039</v>
      </c>
      <c r="J302" s="16">
        <f t="shared" si="48"/>
        <v>45.731410947017238</v>
      </c>
      <c r="K302" s="16">
        <f t="shared" si="49"/>
        <v>0.50081441280880057</v>
      </c>
      <c r="L302" s="16">
        <f t="shared" si="50"/>
        <v>0</v>
      </c>
      <c r="M302" s="16">
        <f t="shared" si="51"/>
        <v>8.1916227653554663E-2</v>
      </c>
      <c r="N302" s="16">
        <f t="shared" si="52"/>
        <v>5.0788061145203893E-2</v>
      </c>
      <c r="O302" s="16">
        <f t="shared" si="53"/>
        <v>5.0788061145203893E-2</v>
      </c>
      <c r="P302" s="1">
        <f>'App MESURE'!T298</f>
        <v>0</v>
      </c>
      <c r="Q302" s="84">
        <v>21.481478806451612</v>
      </c>
      <c r="R302" s="78">
        <f t="shared" si="54"/>
        <v>2.5794271548889693E-3</v>
      </c>
    </row>
    <row r="303" spans="1:18" s="1" customFormat="1" x14ac:dyDescent="0.2">
      <c r="A303" s="17">
        <v>42156</v>
      </c>
      <c r="B303" s="1">
        <f t="shared" si="56"/>
        <v>6</v>
      </c>
      <c r="C303" s="47"/>
      <c r="D303" s="47"/>
      <c r="E303" s="47">
        <v>4.8666666669999996</v>
      </c>
      <c r="F303" s="51">
        <v>10.75</v>
      </c>
      <c r="G303" s="16">
        <f t="shared" si="46"/>
        <v>0</v>
      </c>
      <c r="H303" s="16">
        <f t="shared" si="47"/>
        <v>10.75</v>
      </c>
      <c r="I303" s="23">
        <f t="shared" si="55"/>
        <v>11.250814412808801</v>
      </c>
      <c r="J303" s="16">
        <f t="shared" si="48"/>
        <v>11.244588697187249</v>
      </c>
      <c r="K303" s="16">
        <f t="shared" si="49"/>
        <v>6.2257156215519416E-3</v>
      </c>
      <c r="L303" s="16">
        <f t="shared" si="50"/>
        <v>0</v>
      </c>
      <c r="M303" s="16">
        <f t="shared" si="51"/>
        <v>3.112816650835077E-2</v>
      </c>
      <c r="N303" s="16">
        <f t="shared" si="52"/>
        <v>1.9299463235177478E-2</v>
      </c>
      <c r="O303" s="16">
        <f t="shared" si="53"/>
        <v>1.9299463235177478E-2</v>
      </c>
      <c r="P303" s="1">
        <f>'App MESURE'!T299</f>
        <v>0</v>
      </c>
      <c r="Q303" s="84">
        <v>22.638678066666671</v>
      </c>
      <c r="R303" s="78">
        <f t="shared" si="54"/>
        <v>3.7246928116596708E-4</v>
      </c>
    </row>
    <row r="304" spans="1:18" s="1" customFormat="1" x14ac:dyDescent="0.2">
      <c r="A304" s="17">
        <v>42186</v>
      </c>
      <c r="B304" s="1">
        <f t="shared" si="56"/>
        <v>7</v>
      </c>
      <c r="C304" s="47"/>
      <c r="D304" s="47"/>
      <c r="E304" s="47">
        <v>4.4785714289999996</v>
      </c>
      <c r="F304" s="51">
        <v>12.16</v>
      </c>
      <c r="G304" s="16">
        <f t="shared" si="46"/>
        <v>0</v>
      </c>
      <c r="H304" s="16">
        <f t="shared" si="47"/>
        <v>12.16</v>
      </c>
      <c r="I304" s="23">
        <f t="shared" si="55"/>
        <v>12.166225715621552</v>
      </c>
      <c r="J304" s="16">
        <f t="shared" si="48"/>
        <v>12.161439917132579</v>
      </c>
      <c r="K304" s="16">
        <f t="shared" si="49"/>
        <v>4.7857984889727589E-3</v>
      </c>
      <c r="L304" s="16">
        <f t="shared" si="50"/>
        <v>0</v>
      </c>
      <c r="M304" s="16">
        <f t="shared" si="51"/>
        <v>1.1828703273173292E-2</v>
      </c>
      <c r="N304" s="16">
        <f t="shared" si="52"/>
        <v>7.3337960293674408E-3</v>
      </c>
      <c r="O304" s="16">
        <f t="shared" si="53"/>
        <v>7.3337960293674408E-3</v>
      </c>
      <c r="P304" s="1">
        <f>'App MESURE'!T300</f>
        <v>0</v>
      </c>
      <c r="Q304" s="84">
        <v>26.20530151612903</v>
      </c>
      <c r="R304" s="78">
        <f t="shared" si="54"/>
        <v>5.3784564200365638E-5</v>
      </c>
    </row>
    <row r="305" spans="1:18" s="1" customFormat="1" ht="13.5" thickBot="1" x14ac:dyDescent="0.25">
      <c r="A305" s="17">
        <v>42217</v>
      </c>
      <c r="B305" s="4">
        <f t="shared" si="56"/>
        <v>8</v>
      </c>
      <c r="C305" s="48"/>
      <c r="D305" s="48"/>
      <c r="E305" s="48">
        <v>8.4285714289999998</v>
      </c>
      <c r="F305" s="58">
        <v>12.03</v>
      </c>
      <c r="G305" s="25">
        <f t="shared" si="46"/>
        <v>0</v>
      </c>
      <c r="H305" s="25">
        <f t="shared" si="47"/>
        <v>12.03</v>
      </c>
      <c r="I305" s="24">
        <f t="shared" si="55"/>
        <v>12.034785798488972</v>
      </c>
      <c r="J305" s="25">
        <f t="shared" si="48"/>
        <v>12.028818382790959</v>
      </c>
      <c r="K305" s="25">
        <f t="shared" si="49"/>
        <v>5.9674156980129567E-3</v>
      </c>
      <c r="L305" s="25">
        <f t="shared" si="50"/>
        <v>0</v>
      </c>
      <c r="M305" s="25">
        <f t="shared" si="51"/>
        <v>4.4949072438058516E-3</v>
      </c>
      <c r="N305" s="25">
        <f t="shared" si="52"/>
        <v>2.786842491159628E-3</v>
      </c>
      <c r="O305" s="25">
        <f t="shared" si="53"/>
        <v>2.786842491159628E-3</v>
      </c>
      <c r="P305" s="4">
        <f>'App MESURE'!T301</f>
        <v>0</v>
      </c>
      <c r="Q305" s="85">
        <v>24.381049419354845</v>
      </c>
      <c r="R305" s="79">
        <f t="shared" si="54"/>
        <v>7.7664910705328008E-6</v>
      </c>
    </row>
    <row r="306" spans="1:18" s="1" customFormat="1" x14ac:dyDescent="0.2">
      <c r="A306" s="17">
        <v>42248</v>
      </c>
      <c r="B306" s="1">
        <f t="shared" si="56"/>
        <v>9</v>
      </c>
      <c r="C306" s="47"/>
      <c r="D306" s="47"/>
      <c r="E306" s="47">
        <v>7.8</v>
      </c>
      <c r="F306" s="51">
        <v>11.91</v>
      </c>
      <c r="G306" s="16">
        <f t="shared" si="46"/>
        <v>0</v>
      </c>
      <c r="H306" s="16">
        <f t="shared" si="47"/>
        <v>11.91</v>
      </c>
      <c r="I306" s="23">
        <f t="shared" si="55"/>
        <v>11.915967415698013</v>
      </c>
      <c r="J306" s="16">
        <f t="shared" si="48"/>
        <v>11.907432555132621</v>
      </c>
      <c r="K306" s="16">
        <f t="shared" si="49"/>
        <v>8.5348605653923215E-3</v>
      </c>
      <c r="L306" s="16">
        <f t="shared" si="50"/>
        <v>0</v>
      </c>
      <c r="M306" s="16">
        <f t="shared" si="51"/>
        <v>1.7080647526462236E-3</v>
      </c>
      <c r="N306" s="16">
        <f t="shared" si="52"/>
        <v>1.0590001466406586E-3</v>
      </c>
      <c r="O306" s="16">
        <f t="shared" si="53"/>
        <v>1.0590001466406586E-3</v>
      </c>
      <c r="P306" s="1">
        <f>'App MESURE'!T302</f>
        <v>0</v>
      </c>
      <c r="Q306" s="84">
        <v>21.622670499999995</v>
      </c>
      <c r="R306" s="78">
        <f t="shared" si="54"/>
        <v>1.1214813105849365E-6</v>
      </c>
    </row>
    <row r="307" spans="1:18" s="1" customFormat="1" x14ac:dyDescent="0.2">
      <c r="A307" s="17">
        <v>42278</v>
      </c>
      <c r="B307" s="1">
        <f t="shared" si="56"/>
        <v>10</v>
      </c>
      <c r="C307" s="47"/>
      <c r="D307" s="47"/>
      <c r="E307" s="47">
        <v>41.423809519999999</v>
      </c>
      <c r="F307" s="51">
        <v>38.630000000000003</v>
      </c>
      <c r="G307" s="16">
        <f t="shared" si="46"/>
        <v>0</v>
      </c>
      <c r="H307" s="16">
        <f t="shared" si="47"/>
        <v>38.630000000000003</v>
      </c>
      <c r="I307" s="23">
        <f t="shared" si="55"/>
        <v>38.638534860565393</v>
      </c>
      <c r="J307" s="16">
        <f t="shared" si="48"/>
        <v>38.300631315232302</v>
      </c>
      <c r="K307" s="16">
        <f t="shared" si="49"/>
        <v>0.33790354533309142</v>
      </c>
      <c r="L307" s="16">
        <f t="shared" si="50"/>
        <v>0</v>
      </c>
      <c r="M307" s="16">
        <f t="shared" si="51"/>
        <v>6.4906460600556493E-4</v>
      </c>
      <c r="N307" s="16">
        <f t="shared" si="52"/>
        <v>4.0242005572345028E-4</v>
      </c>
      <c r="O307" s="16">
        <f t="shared" si="53"/>
        <v>4.0242005572345028E-4</v>
      </c>
      <c r="P307" s="1">
        <f>'App MESURE'!T303</f>
        <v>0</v>
      </c>
      <c r="Q307" s="84">
        <v>20.480697193548387</v>
      </c>
      <c r="R307" s="78">
        <f t="shared" si="54"/>
        <v>1.6194190124846483E-7</v>
      </c>
    </row>
    <row r="308" spans="1:18" s="1" customFormat="1" x14ac:dyDescent="0.2">
      <c r="A308" s="17">
        <v>42309</v>
      </c>
      <c r="B308" s="1">
        <f t="shared" si="56"/>
        <v>11</v>
      </c>
      <c r="C308" s="47"/>
      <c r="D308" s="47"/>
      <c r="E308" s="47">
        <v>20.55238095</v>
      </c>
      <c r="F308" s="51">
        <v>23.97</v>
      </c>
      <c r="G308" s="16">
        <f t="shared" si="46"/>
        <v>0</v>
      </c>
      <c r="H308" s="16">
        <f t="shared" si="47"/>
        <v>23.97</v>
      </c>
      <c r="I308" s="23">
        <f t="shared" si="55"/>
        <v>24.30790354533309</v>
      </c>
      <c r="J308" s="16">
        <f t="shared" si="48"/>
        <v>24.144458510965919</v>
      </c>
      <c r="K308" s="16">
        <f t="shared" si="49"/>
        <v>0.16344503436717162</v>
      </c>
      <c r="L308" s="16">
        <f t="shared" si="50"/>
        <v>0</v>
      </c>
      <c r="M308" s="16">
        <f t="shared" si="51"/>
        <v>2.4664455028211465E-4</v>
      </c>
      <c r="N308" s="16">
        <f t="shared" si="52"/>
        <v>1.5291962117491107E-4</v>
      </c>
      <c r="O308" s="16">
        <f t="shared" si="53"/>
        <v>1.5291962117491107E-4</v>
      </c>
      <c r="P308" s="1">
        <f>'App MESURE'!T304</f>
        <v>0</v>
      </c>
      <c r="Q308" s="84">
        <v>15.798762016666666</v>
      </c>
      <c r="R308" s="78">
        <f t="shared" si="54"/>
        <v>2.3384410540278312E-8</v>
      </c>
    </row>
    <row r="309" spans="1:18" s="1" customFormat="1" x14ac:dyDescent="0.2">
      <c r="A309" s="17">
        <v>42339</v>
      </c>
      <c r="B309" s="1">
        <f t="shared" si="56"/>
        <v>12</v>
      </c>
      <c r="C309" s="47"/>
      <c r="D309" s="47"/>
      <c r="E309" s="47">
        <v>4.7619047999999997E-2</v>
      </c>
      <c r="F309" s="51">
        <v>0</v>
      </c>
      <c r="G309" s="16">
        <f t="shared" si="46"/>
        <v>0</v>
      </c>
      <c r="H309" s="16">
        <f t="shared" si="47"/>
        <v>0</v>
      </c>
      <c r="I309" s="23">
        <f t="shared" si="55"/>
        <v>0.16344503436717162</v>
      </c>
      <c r="J309" s="16">
        <f t="shared" si="48"/>
        <v>0.16344497866217314</v>
      </c>
      <c r="K309" s="16">
        <f t="shared" si="49"/>
        <v>5.5704998475070155E-8</v>
      </c>
      <c r="L309" s="16">
        <f t="shared" si="50"/>
        <v>0</v>
      </c>
      <c r="M309" s="16">
        <f t="shared" si="51"/>
        <v>9.372492910720358E-5</v>
      </c>
      <c r="N309" s="16">
        <f t="shared" si="52"/>
        <v>5.8109456046466218E-5</v>
      </c>
      <c r="O309" s="16">
        <f t="shared" si="53"/>
        <v>5.8109456046466218E-5</v>
      </c>
      <c r="P309" s="1">
        <f>'App MESURE'!T305</f>
        <v>0</v>
      </c>
      <c r="Q309" s="84">
        <v>15.052641870967744</v>
      </c>
      <c r="R309" s="78">
        <f t="shared" si="54"/>
        <v>3.3767088820161895E-9</v>
      </c>
    </row>
    <row r="310" spans="1:18" s="1" customFormat="1" x14ac:dyDescent="0.2">
      <c r="A310" s="17">
        <v>42370</v>
      </c>
      <c r="B310" s="1">
        <f t="shared" si="56"/>
        <v>1</v>
      </c>
      <c r="C310" s="47"/>
      <c r="D310" s="47"/>
      <c r="E310" s="47">
        <v>14.84047619</v>
      </c>
      <c r="F310" s="51">
        <v>16.02</v>
      </c>
      <c r="G310" s="16">
        <f t="shared" si="46"/>
        <v>0</v>
      </c>
      <c r="H310" s="16">
        <f t="shared" si="47"/>
        <v>16.02</v>
      </c>
      <c r="I310" s="23">
        <f t="shared" si="55"/>
        <v>16.020000055704998</v>
      </c>
      <c r="J310" s="16">
        <f t="shared" si="48"/>
        <v>15.961097182279238</v>
      </c>
      <c r="K310" s="16">
        <f t="shared" si="49"/>
        <v>5.890287342575995E-2</v>
      </c>
      <c r="L310" s="16">
        <f t="shared" si="50"/>
        <v>0</v>
      </c>
      <c r="M310" s="16">
        <f t="shared" si="51"/>
        <v>3.5615473060737362E-5</v>
      </c>
      <c r="N310" s="16">
        <f t="shared" si="52"/>
        <v>2.2081593297657166E-5</v>
      </c>
      <c r="O310" s="16">
        <f t="shared" si="53"/>
        <v>2.2081593297657166E-5</v>
      </c>
      <c r="P310" s="1">
        <f>'App MESURE'!T306</f>
        <v>0</v>
      </c>
      <c r="Q310" s="84">
        <v>14.177660629032262</v>
      </c>
      <c r="R310" s="78">
        <f t="shared" si="54"/>
        <v>4.8759676256313782E-10</v>
      </c>
    </row>
    <row r="311" spans="1:18" s="1" customFormat="1" x14ac:dyDescent="0.2">
      <c r="A311" s="17">
        <v>42401</v>
      </c>
      <c r="B311" s="1">
        <f t="shared" si="56"/>
        <v>2</v>
      </c>
      <c r="C311" s="47"/>
      <c r="D311" s="47"/>
      <c r="E311" s="47">
        <v>59.335714289999999</v>
      </c>
      <c r="F311" s="51">
        <v>48.33</v>
      </c>
      <c r="G311" s="16">
        <f t="shared" si="46"/>
        <v>0</v>
      </c>
      <c r="H311" s="16">
        <f t="shared" si="47"/>
        <v>48.33</v>
      </c>
      <c r="I311" s="23">
        <f t="shared" si="55"/>
        <v>48.388902873425756</v>
      </c>
      <c r="J311" s="16">
        <f t="shared" si="48"/>
        <v>46.557410862993109</v>
      </c>
      <c r="K311" s="16">
        <f t="shared" si="49"/>
        <v>1.8314920104326475</v>
      </c>
      <c r="L311" s="16">
        <f t="shared" si="50"/>
        <v>0</v>
      </c>
      <c r="M311" s="16">
        <f t="shared" si="51"/>
        <v>1.3533879763080197E-5</v>
      </c>
      <c r="N311" s="16">
        <f t="shared" si="52"/>
        <v>8.3910054531097212E-6</v>
      </c>
      <c r="O311" s="16">
        <f t="shared" si="53"/>
        <v>8.3910054531097212E-6</v>
      </c>
      <c r="P311" s="1">
        <f>'App MESURE'!T307</f>
        <v>0</v>
      </c>
      <c r="Q311" s="84">
        <v>12.919480910344827</v>
      </c>
      <c r="R311" s="78">
        <f t="shared" si="54"/>
        <v>7.0408972514117082E-11</v>
      </c>
    </row>
    <row r="312" spans="1:18" s="1" customFormat="1" x14ac:dyDescent="0.2">
      <c r="A312" s="17">
        <v>42430</v>
      </c>
      <c r="B312" s="1">
        <f t="shared" si="56"/>
        <v>3</v>
      </c>
      <c r="C312" s="47"/>
      <c r="D312" s="47"/>
      <c r="E312" s="47">
        <v>38.992857139999998</v>
      </c>
      <c r="F312" s="51">
        <v>41.16</v>
      </c>
      <c r="G312" s="16">
        <f t="shared" si="46"/>
        <v>0</v>
      </c>
      <c r="H312" s="16">
        <f t="shared" si="47"/>
        <v>41.16</v>
      </c>
      <c r="I312" s="23">
        <f t="shared" si="55"/>
        <v>42.991492010432644</v>
      </c>
      <c r="J312" s="16">
        <f t="shared" si="48"/>
        <v>41.714814861531011</v>
      </c>
      <c r="K312" s="16">
        <f t="shared" si="49"/>
        <v>1.2766771489016335</v>
      </c>
      <c r="L312" s="16">
        <f t="shared" si="50"/>
        <v>0</v>
      </c>
      <c r="M312" s="16">
        <f t="shared" si="51"/>
        <v>5.1428743099704755E-6</v>
      </c>
      <c r="N312" s="16">
        <f t="shared" si="52"/>
        <v>3.188582072181695E-6</v>
      </c>
      <c r="O312" s="16">
        <f t="shared" si="53"/>
        <v>3.188582072181695E-6</v>
      </c>
      <c r="P312" s="1">
        <f>'App MESURE'!T308</f>
        <v>0</v>
      </c>
      <c r="Q312" s="84">
        <v>13.056654338709679</v>
      </c>
      <c r="R312" s="78">
        <f t="shared" si="54"/>
        <v>1.0167055631038512E-11</v>
      </c>
    </row>
    <row r="313" spans="1:18" s="1" customFormat="1" x14ac:dyDescent="0.2">
      <c r="A313" s="17">
        <v>42461</v>
      </c>
      <c r="B313" s="1">
        <f t="shared" si="56"/>
        <v>4</v>
      </c>
      <c r="C313" s="47"/>
      <c r="D313" s="47"/>
      <c r="E313" s="47">
        <v>13.919047620000001</v>
      </c>
      <c r="F313" s="51">
        <v>10.87</v>
      </c>
      <c r="G313" s="16">
        <f t="shared" si="46"/>
        <v>0</v>
      </c>
      <c r="H313" s="16">
        <f t="shared" si="47"/>
        <v>10.87</v>
      </c>
      <c r="I313" s="23">
        <f t="shared" si="55"/>
        <v>12.146677148901633</v>
      </c>
      <c r="J313" s="16">
        <f t="shared" si="48"/>
        <v>12.126909543123221</v>
      </c>
      <c r="K313" s="16">
        <f t="shared" si="49"/>
        <v>1.9767605778412189E-2</v>
      </c>
      <c r="L313" s="16">
        <f t="shared" si="50"/>
        <v>0</v>
      </c>
      <c r="M313" s="16">
        <f t="shared" si="51"/>
        <v>1.9542922377887806E-6</v>
      </c>
      <c r="N313" s="16">
        <f t="shared" si="52"/>
        <v>1.2116611874290439E-6</v>
      </c>
      <c r="O313" s="16">
        <f t="shared" si="53"/>
        <v>1.2116611874290439E-6</v>
      </c>
      <c r="P313" s="1">
        <f>'App MESURE'!T309</f>
        <v>0</v>
      </c>
      <c r="Q313" s="84">
        <v>16.076272599999999</v>
      </c>
      <c r="R313" s="78">
        <f t="shared" si="54"/>
        <v>1.4681228331219606E-12</v>
      </c>
    </row>
    <row r="314" spans="1:18" s="1" customFormat="1" x14ac:dyDescent="0.2">
      <c r="A314" s="17">
        <v>42491</v>
      </c>
      <c r="B314" s="1">
        <f t="shared" si="56"/>
        <v>5</v>
      </c>
      <c r="C314" s="47"/>
      <c r="D314" s="47"/>
      <c r="E314" s="47">
        <v>53.659523810000003</v>
      </c>
      <c r="F314" s="51">
        <v>76.36</v>
      </c>
      <c r="G314" s="16">
        <f t="shared" si="46"/>
        <v>0</v>
      </c>
      <c r="H314" s="16">
        <f t="shared" si="47"/>
        <v>76.36</v>
      </c>
      <c r="I314" s="23">
        <f t="shared" si="55"/>
        <v>76.379767605778412</v>
      </c>
      <c r="J314" s="16">
        <f t="shared" si="48"/>
        <v>73.338008168917881</v>
      </c>
      <c r="K314" s="16">
        <f t="shared" si="49"/>
        <v>3.0417594368605307</v>
      </c>
      <c r="L314" s="16">
        <f t="shared" si="50"/>
        <v>0</v>
      </c>
      <c r="M314" s="16">
        <f t="shared" si="51"/>
        <v>7.4263105035973666E-7</v>
      </c>
      <c r="N314" s="16">
        <f t="shared" si="52"/>
        <v>4.6043125122303673E-7</v>
      </c>
      <c r="O314" s="16">
        <f t="shared" si="53"/>
        <v>4.6043125122303673E-7</v>
      </c>
      <c r="P314" s="1">
        <f>'App MESURE'!T310</f>
        <v>0</v>
      </c>
      <c r="Q314" s="84">
        <v>19.061677064516125</v>
      </c>
      <c r="R314" s="78">
        <f t="shared" si="54"/>
        <v>2.1199693710281116E-13</v>
      </c>
    </row>
    <row r="315" spans="1:18" s="1" customFormat="1" x14ac:dyDescent="0.2">
      <c r="A315" s="17">
        <v>42522</v>
      </c>
      <c r="B315" s="1">
        <f t="shared" si="56"/>
        <v>6</v>
      </c>
      <c r="C315" s="47"/>
      <c r="D315" s="47"/>
      <c r="E315" s="47">
        <v>2.5714285710000002</v>
      </c>
      <c r="F315" s="51">
        <v>2.71</v>
      </c>
      <c r="G315" s="16">
        <f t="shared" si="46"/>
        <v>0</v>
      </c>
      <c r="H315" s="16">
        <f t="shared" si="47"/>
        <v>2.71</v>
      </c>
      <c r="I315" s="23">
        <f t="shared" si="55"/>
        <v>5.7517594368605307</v>
      </c>
      <c r="J315" s="16">
        <f t="shared" si="48"/>
        <v>5.7509102312698523</v>
      </c>
      <c r="K315" s="16">
        <f t="shared" si="49"/>
        <v>8.492055906783591E-4</v>
      </c>
      <c r="L315" s="16">
        <f t="shared" si="50"/>
        <v>0</v>
      </c>
      <c r="M315" s="16">
        <f t="shared" si="51"/>
        <v>2.8219979913669993E-7</v>
      </c>
      <c r="N315" s="16">
        <f t="shared" si="52"/>
        <v>1.7496387546475396E-7</v>
      </c>
      <c r="O315" s="16">
        <f t="shared" si="53"/>
        <v>1.7496387546475396E-7</v>
      </c>
      <c r="P315" s="1">
        <f>'App MESURE'!T311</f>
        <v>0</v>
      </c>
      <c r="Q315" s="84">
        <v>22.496393900000001</v>
      </c>
      <c r="R315" s="78">
        <f t="shared" si="54"/>
        <v>3.0612357717645932E-14</v>
      </c>
    </row>
    <row r="316" spans="1:18" s="1" customFormat="1" x14ac:dyDescent="0.2">
      <c r="A316" s="17">
        <v>42552</v>
      </c>
      <c r="B316" s="1">
        <f t="shared" si="56"/>
        <v>7</v>
      </c>
      <c r="C316" s="47"/>
      <c r="D316" s="47"/>
      <c r="E316" s="47">
        <v>5.3119047620000002</v>
      </c>
      <c r="F316" s="51">
        <v>8.93</v>
      </c>
      <c r="G316" s="16">
        <f t="shared" si="46"/>
        <v>0</v>
      </c>
      <c r="H316" s="16">
        <f t="shared" si="47"/>
        <v>8.93</v>
      </c>
      <c r="I316" s="23">
        <f t="shared" si="55"/>
        <v>8.930849205590679</v>
      </c>
      <c r="J316" s="16">
        <f t="shared" si="48"/>
        <v>8.9289968644709532</v>
      </c>
      <c r="K316" s="16">
        <f t="shared" si="49"/>
        <v>1.8523411197257644E-3</v>
      </c>
      <c r="L316" s="16">
        <f t="shared" si="50"/>
        <v>0</v>
      </c>
      <c r="M316" s="16">
        <f t="shared" si="51"/>
        <v>1.0723592367194598E-7</v>
      </c>
      <c r="N316" s="16">
        <f t="shared" si="52"/>
        <v>6.6486272676606502E-8</v>
      </c>
      <c r="O316" s="16">
        <f t="shared" si="53"/>
        <v>6.6486272676606502E-8</v>
      </c>
      <c r="P316" s="1">
        <f>'App MESURE'!T312</f>
        <v>0</v>
      </c>
      <c r="Q316" s="84">
        <v>26.364976387096775</v>
      </c>
      <c r="R316" s="78">
        <f t="shared" si="54"/>
        <v>4.420424454428072E-15</v>
      </c>
    </row>
    <row r="317" spans="1:18" s="1" customFormat="1" ht="13.5" thickBot="1" x14ac:dyDescent="0.25">
      <c r="A317" s="17">
        <v>42583</v>
      </c>
      <c r="B317" s="4">
        <f t="shared" si="56"/>
        <v>8</v>
      </c>
      <c r="C317" s="48"/>
      <c r="D317" s="48"/>
      <c r="E317" s="48">
        <v>8.4023809519999997</v>
      </c>
      <c r="F317" s="58">
        <v>9.75</v>
      </c>
      <c r="G317" s="25">
        <f t="shared" si="46"/>
        <v>0</v>
      </c>
      <c r="H317" s="25">
        <f t="shared" si="47"/>
        <v>9.75</v>
      </c>
      <c r="I317" s="24">
        <f t="shared" si="55"/>
        <v>9.7518523411197258</v>
      </c>
      <c r="J317" s="25">
        <f t="shared" si="48"/>
        <v>9.749754199329848</v>
      </c>
      <c r="K317" s="25">
        <f t="shared" si="49"/>
        <v>2.0981417898777721E-3</v>
      </c>
      <c r="L317" s="25">
        <f t="shared" si="50"/>
        <v>0</v>
      </c>
      <c r="M317" s="25">
        <f t="shared" si="51"/>
        <v>4.0749650995339475E-8</v>
      </c>
      <c r="N317" s="25">
        <f t="shared" si="52"/>
        <v>2.5264783617110475E-8</v>
      </c>
      <c r="O317" s="25">
        <f t="shared" si="53"/>
        <v>2.5264783617110475E-8</v>
      </c>
      <c r="P317" s="4">
        <f>'App MESURE'!T313</f>
        <v>0</v>
      </c>
      <c r="Q317" s="85">
        <v>27.379052903225805</v>
      </c>
      <c r="R317" s="79">
        <f t="shared" si="54"/>
        <v>6.3830929121941383E-16</v>
      </c>
    </row>
    <row r="318" spans="1:18" s="1" customFormat="1" x14ac:dyDescent="0.2">
      <c r="A318" s="17">
        <v>42614</v>
      </c>
      <c r="B318" s="1">
        <f t="shared" si="56"/>
        <v>9</v>
      </c>
      <c r="C318" s="47"/>
      <c r="D318" s="47"/>
      <c r="E318" s="47">
        <v>8.3452380949999991</v>
      </c>
      <c r="F318" s="51">
        <v>3.71</v>
      </c>
      <c r="G318" s="16">
        <f t="shared" si="46"/>
        <v>0</v>
      </c>
      <c r="H318" s="16">
        <f t="shared" si="47"/>
        <v>3.71</v>
      </c>
      <c r="I318" s="23">
        <f t="shared" si="55"/>
        <v>3.7120981417898777</v>
      </c>
      <c r="J318" s="16">
        <f t="shared" si="48"/>
        <v>3.7118945409707087</v>
      </c>
      <c r="K318" s="16">
        <f t="shared" si="49"/>
        <v>2.0360081916903638E-4</v>
      </c>
      <c r="L318" s="16">
        <f t="shared" si="50"/>
        <v>0</v>
      </c>
      <c r="M318" s="16">
        <f t="shared" si="51"/>
        <v>1.5484867378229E-8</v>
      </c>
      <c r="N318" s="16">
        <f t="shared" si="52"/>
        <v>9.6006177745019806E-9</v>
      </c>
      <c r="O318" s="16">
        <f t="shared" si="53"/>
        <v>9.6006177745019806E-9</v>
      </c>
      <c r="P318" s="1">
        <f>'App MESURE'!T314</f>
        <v>0</v>
      </c>
      <c r="Q318" s="84">
        <v>23.310290599999991</v>
      </c>
      <c r="R318" s="78">
        <f t="shared" si="54"/>
        <v>9.2171861652083364E-17</v>
      </c>
    </row>
    <row r="319" spans="1:18" s="1" customFormat="1" x14ac:dyDescent="0.2">
      <c r="A319" s="17">
        <v>42644</v>
      </c>
      <c r="B319" s="1">
        <f t="shared" si="56"/>
        <v>10</v>
      </c>
      <c r="C319" s="47"/>
      <c r="D319" s="47"/>
      <c r="E319" s="47">
        <v>24.633333329999999</v>
      </c>
      <c r="F319" s="51">
        <v>17.8</v>
      </c>
      <c r="G319" s="16">
        <f t="shared" si="46"/>
        <v>0</v>
      </c>
      <c r="H319" s="16">
        <f t="shared" si="47"/>
        <v>17.8</v>
      </c>
      <c r="I319" s="23">
        <f t="shared" si="55"/>
        <v>17.80020360081917</v>
      </c>
      <c r="J319" s="16">
        <f t="shared" si="48"/>
        <v>17.771320871513868</v>
      </c>
      <c r="K319" s="16">
        <f t="shared" si="49"/>
        <v>2.888272930530178E-2</v>
      </c>
      <c r="L319" s="16">
        <f t="shared" si="50"/>
        <v>0</v>
      </c>
      <c r="M319" s="16">
        <f t="shared" si="51"/>
        <v>5.8842496037270195E-9</v>
      </c>
      <c r="N319" s="16">
        <f t="shared" si="52"/>
        <v>3.6482347543107519E-9</v>
      </c>
      <c r="O319" s="16">
        <f t="shared" si="53"/>
        <v>3.6482347543107519E-9</v>
      </c>
      <c r="P319" s="1">
        <f>'App MESURE'!T315</f>
        <v>0</v>
      </c>
      <c r="Q319" s="84">
        <v>21.506277645161294</v>
      </c>
      <c r="R319" s="78">
        <f t="shared" si="54"/>
        <v>1.3309616822560832E-17</v>
      </c>
    </row>
    <row r="320" spans="1:18" s="1" customFormat="1" x14ac:dyDescent="0.2">
      <c r="A320" s="17">
        <v>42675</v>
      </c>
      <c r="B320" s="1">
        <f t="shared" si="56"/>
        <v>11</v>
      </c>
      <c r="C320" s="47"/>
      <c r="D320" s="47"/>
      <c r="E320" s="47">
        <v>49.890476190000001</v>
      </c>
      <c r="F320" s="51">
        <v>62.13</v>
      </c>
      <c r="G320" s="16">
        <f t="shared" si="46"/>
        <v>0</v>
      </c>
      <c r="H320" s="16">
        <f t="shared" si="47"/>
        <v>62.13</v>
      </c>
      <c r="I320" s="23">
        <f t="shared" si="55"/>
        <v>62.158882729305304</v>
      </c>
      <c r="J320" s="16">
        <f t="shared" si="48"/>
        <v>59.491069994908329</v>
      </c>
      <c r="K320" s="16">
        <f t="shared" si="49"/>
        <v>2.6678127343969749</v>
      </c>
      <c r="L320" s="16">
        <f t="shared" si="50"/>
        <v>0</v>
      </c>
      <c r="M320" s="16">
        <f t="shared" si="51"/>
        <v>2.2360148494162676E-9</v>
      </c>
      <c r="N320" s="16">
        <f t="shared" si="52"/>
        <v>1.386329206638086E-9</v>
      </c>
      <c r="O320" s="16">
        <f t="shared" si="53"/>
        <v>1.386329206638086E-9</v>
      </c>
      <c r="P320" s="1">
        <f>'App MESURE'!T316</f>
        <v>0</v>
      </c>
      <c r="Q320" s="84">
        <v>15.571593216666663</v>
      </c>
      <c r="R320" s="78">
        <f t="shared" si="54"/>
        <v>1.9219086691777849E-18</v>
      </c>
    </row>
    <row r="321" spans="1:18" s="1" customFormat="1" x14ac:dyDescent="0.2">
      <c r="A321" s="17">
        <v>42705</v>
      </c>
      <c r="B321" s="1">
        <f t="shared" si="56"/>
        <v>12</v>
      </c>
      <c r="C321" s="47"/>
      <c r="D321" s="47"/>
      <c r="E321" s="47">
        <v>59.688095240000003</v>
      </c>
      <c r="F321" s="51">
        <v>52.33</v>
      </c>
      <c r="G321" s="16">
        <f t="shared" si="46"/>
        <v>0</v>
      </c>
      <c r="H321" s="16">
        <f t="shared" si="47"/>
        <v>52.33</v>
      </c>
      <c r="I321" s="23">
        <f t="shared" si="55"/>
        <v>54.997812734396973</v>
      </c>
      <c r="J321" s="16">
        <f t="shared" si="48"/>
        <v>52.37100662880232</v>
      </c>
      <c r="K321" s="16">
        <f t="shared" si="49"/>
        <v>2.6268061055946532</v>
      </c>
      <c r="L321" s="16">
        <f t="shared" si="50"/>
        <v>0</v>
      </c>
      <c r="M321" s="16">
        <f t="shared" si="51"/>
        <v>8.4968564277818163E-10</v>
      </c>
      <c r="N321" s="16">
        <f t="shared" si="52"/>
        <v>5.2680509852247257E-10</v>
      </c>
      <c r="O321" s="16">
        <f t="shared" si="53"/>
        <v>5.2680509852247257E-10</v>
      </c>
      <c r="P321" s="1">
        <f>'App MESURE'!T317</f>
        <v>0</v>
      </c>
      <c r="Q321" s="84">
        <v>12.976308532258061</v>
      </c>
      <c r="R321" s="78">
        <f t="shared" si="54"/>
        <v>2.7752361182927201E-19</v>
      </c>
    </row>
    <row r="322" spans="1:18" s="1" customFormat="1" x14ac:dyDescent="0.2">
      <c r="A322" s="17">
        <v>42736</v>
      </c>
      <c r="B322" s="1">
        <f t="shared" si="56"/>
        <v>1</v>
      </c>
      <c r="C322" s="47"/>
      <c r="D322" s="47"/>
      <c r="E322" s="47">
        <v>37.033333329999998</v>
      </c>
      <c r="F322" s="51">
        <v>29.85</v>
      </c>
      <c r="G322" s="16">
        <f t="shared" si="46"/>
        <v>0</v>
      </c>
      <c r="H322" s="16">
        <f t="shared" si="47"/>
        <v>29.85</v>
      </c>
      <c r="I322" s="23">
        <f t="shared" si="55"/>
        <v>32.476806105594655</v>
      </c>
      <c r="J322" s="16">
        <f t="shared" si="48"/>
        <v>31.744634794957687</v>
      </c>
      <c r="K322" s="16">
        <f t="shared" si="49"/>
        <v>0.73217131063696783</v>
      </c>
      <c r="L322" s="16">
        <f t="shared" si="50"/>
        <v>0</v>
      </c>
      <c r="M322" s="16">
        <f t="shared" si="51"/>
        <v>3.2288054425570906E-10</v>
      </c>
      <c r="N322" s="16">
        <f t="shared" si="52"/>
        <v>2.0018593743853961E-10</v>
      </c>
      <c r="O322" s="16">
        <f t="shared" si="53"/>
        <v>2.0018593743853961E-10</v>
      </c>
      <c r="P322" s="1">
        <f>'App MESURE'!T318</f>
        <v>0</v>
      </c>
      <c r="Q322" s="84">
        <v>11.036875099999998</v>
      </c>
      <c r="R322" s="78">
        <f t="shared" si="54"/>
        <v>4.0074409548146894E-20</v>
      </c>
    </row>
    <row r="323" spans="1:18" s="1" customFormat="1" x14ac:dyDescent="0.2">
      <c r="A323" s="17">
        <v>42767</v>
      </c>
      <c r="B323" s="1">
        <f t="shared" si="56"/>
        <v>2</v>
      </c>
      <c r="C323" s="47"/>
      <c r="D323" s="47"/>
      <c r="E323" s="47">
        <v>73.169047620000001</v>
      </c>
      <c r="F323" s="51">
        <v>70.14</v>
      </c>
      <c r="G323" s="16">
        <f t="shared" si="46"/>
        <v>0</v>
      </c>
      <c r="H323" s="16">
        <f t="shared" si="47"/>
        <v>70.14</v>
      </c>
      <c r="I323" s="23">
        <f t="shared" si="55"/>
        <v>70.872171310636972</v>
      </c>
      <c r="J323" s="16">
        <f t="shared" si="48"/>
        <v>65.703811041841632</v>
      </c>
      <c r="K323" s="16">
        <f t="shared" si="49"/>
        <v>5.1683602687953396</v>
      </c>
      <c r="L323" s="16">
        <f t="shared" si="50"/>
        <v>0.10602722629224325</v>
      </c>
      <c r="M323" s="16">
        <f t="shared" si="51"/>
        <v>0.10602722641493785</v>
      </c>
      <c r="N323" s="16">
        <f t="shared" si="52"/>
        <v>6.573688037726147E-2</v>
      </c>
      <c r="O323" s="16">
        <f t="shared" si="53"/>
        <v>6.573688037726147E-2</v>
      </c>
      <c r="P323" s="1">
        <f>'App MESURE'!T319</f>
        <v>0</v>
      </c>
      <c r="Q323" s="84">
        <v>13.292481517857142</v>
      </c>
      <c r="R323" s="78">
        <f t="shared" si="54"/>
        <v>4.3213374417343841E-3</v>
      </c>
    </row>
    <row r="324" spans="1:18" s="1" customFormat="1" x14ac:dyDescent="0.2">
      <c r="A324" s="17">
        <v>42795</v>
      </c>
      <c r="B324" s="1">
        <f t="shared" si="56"/>
        <v>3</v>
      </c>
      <c r="C324" s="47"/>
      <c r="D324" s="47"/>
      <c r="E324" s="47">
        <v>20.26190476</v>
      </c>
      <c r="F324" s="51">
        <v>17.93</v>
      </c>
      <c r="G324" s="16">
        <f t="shared" si="46"/>
        <v>0</v>
      </c>
      <c r="H324" s="16">
        <f t="shared" si="47"/>
        <v>17.93</v>
      </c>
      <c r="I324" s="23">
        <f t="shared" si="55"/>
        <v>22.992333042503095</v>
      </c>
      <c r="J324" s="16">
        <f t="shared" si="48"/>
        <v>22.837133438332717</v>
      </c>
      <c r="K324" s="16">
        <f t="shared" si="49"/>
        <v>0.15519960417037737</v>
      </c>
      <c r="L324" s="16">
        <f t="shared" si="50"/>
        <v>0</v>
      </c>
      <c r="M324" s="16">
        <f t="shared" si="51"/>
        <v>4.0290346037676381E-2</v>
      </c>
      <c r="N324" s="16">
        <f t="shared" si="52"/>
        <v>2.4980014543359356E-2</v>
      </c>
      <c r="O324" s="16">
        <f t="shared" si="53"/>
        <v>2.4980014543359356E-2</v>
      </c>
      <c r="P324" s="1">
        <f>'App MESURE'!T320</f>
        <v>0</v>
      </c>
      <c r="Q324" s="84">
        <v>14.973664387096777</v>
      </c>
      <c r="R324" s="78">
        <f t="shared" si="54"/>
        <v>6.2400112658644489E-4</v>
      </c>
    </row>
    <row r="325" spans="1:18" s="1" customFormat="1" x14ac:dyDescent="0.2">
      <c r="A325" s="17">
        <v>42826</v>
      </c>
      <c r="B325" s="1">
        <f t="shared" si="56"/>
        <v>4</v>
      </c>
      <c r="C325" s="47"/>
      <c r="D325" s="47"/>
      <c r="E325" s="47">
        <v>12.05952381</v>
      </c>
      <c r="F325" s="51">
        <v>8.35</v>
      </c>
      <c r="G325" s="16">
        <f t="shared" si="46"/>
        <v>0</v>
      </c>
      <c r="H325" s="16">
        <f t="shared" si="47"/>
        <v>8.35</v>
      </c>
      <c r="I325" s="23">
        <f t="shared" si="55"/>
        <v>8.505199604170377</v>
      </c>
      <c r="J325" s="16">
        <f t="shared" si="48"/>
        <v>8.5011239212693592</v>
      </c>
      <c r="K325" s="16">
        <f t="shared" si="49"/>
        <v>4.0756829010177853E-3</v>
      </c>
      <c r="L325" s="16">
        <f t="shared" si="50"/>
        <v>0</v>
      </c>
      <c r="M325" s="16">
        <f t="shared" si="51"/>
        <v>1.5310331494317025E-2</v>
      </c>
      <c r="N325" s="16">
        <f t="shared" si="52"/>
        <v>9.4924055264765557E-3</v>
      </c>
      <c r="O325" s="16">
        <f t="shared" si="53"/>
        <v>9.4924055264765557E-3</v>
      </c>
      <c r="P325" s="1">
        <f>'App MESURE'!T321</f>
        <v>0</v>
      </c>
      <c r="Q325" s="84">
        <v>19.700443633333332</v>
      </c>
      <c r="R325" s="78">
        <f t="shared" si="54"/>
        <v>9.0105762679082655E-5</v>
      </c>
    </row>
    <row r="326" spans="1:18" s="1" customFormat="1" x14ac:dyDescent="0.2">
      <c r="A326" s="17">
        <v>42856</v>
      </c>
      <c r="B326" s="1">
        <f t="shared" si="56"/>
        <v>5</v>
      </c>
      <c r="C326" s="47"/>
      <c r="D326" s="47"/>
      <c r="E326" s="47">
        <v>4.2857142860000002</v>
      </c>
      <c r="F326" s="51">
        <v>3.85</v>
      </c>
      <c r="G326" s="16">
        <f t="shared" ref="G326:G389" si="57">IF((F326-$J$2)&gt;0,$I$2*(F326-$J$2),0)</f>
        <v>0</v>
      </c>
      <c r="H326" s="16">
        <f t="shared" ref="H326:H389" si="58">F326-G326</f>
        <v>3.85</v>
      </c>
      <c r="I326" s="23">
        <f t="shared" si="55"/>
        <v>3.8540756829010179</v>
      </c>
      <c r="J326" s="16">
        <f t="shared" si="48"/>
        <v>3.8537845036360294</v>
      </c>
      <c r="K326" s="16">
        <f t="shared" si="49"/>
        <v>2.9117926498845037E-4</v>
      </c>
      <c r="L326" s="16">
        <f t="shared" si="50"/>
        <v>0</v>
      </c>
      <c r="M326" s="16">
        <f t="shared" si="51"/>
        <v>5.8179259678404691E-3</v>
      </c>
      <c r="N326" s="16">
        <f t="shared" si="52"/>
        <v>3.6071141000610907E-3</v>
      </c>
      <c r="O326" s="16">
        <f t="shared" si="53"/>
        <v>3.6071141000610907E-3</v>
      </c>
      <c r="P326" s="1">
        <f>'App MESURE'!T322</f>
        <v>0</v>
      </c>
      <c r="Q326" s="84">
        <v>21.570975032258065</v>
      </c>
      <c r="R326" s="78">
        <f t="shared" si="54"/>
        <v>1.3011272130859533E-5</v>
      </c>
    </row>
    <row r="327" spans="1:18" s="1" customFormat="1" x14ac:dyDescent="0.2">
      <c r="A327" s="17">
        <v>42887</v>
      </c>
      <c r="B327" s="1">
        <f t="shared" si="56"/>
        <v>6</v>
      </c>
      <c r="C327" s="47"/>
      <c r="D327" s="47"/>
      <c r="E327" s="47">
        <v>5.404761905</v>
      </c>
      <c r="F327" s="51">
        <v>9.83</v>
      </c>
      <c r="G327" s="16">
        <f t="shared" si="57"/>
        <v>0</v>
      </c>
      <c r="H327" s="16">
        <f t="shared" si="58"/>
        <v>9.83</v>
      </c>
      <c r="I327" s="23">
        <f t="shared" si="55"/>
        <v>9.8302911792649894</v>
      </c>
      <c r="J327" s="16">
        <f t="shared" ref="J327:J390" si="59">I327/SQRT(1+(I327/($K$2*(300+(25*Q327)+0.05*(Q327)^3)))^2)</f>
        <v>9.8274335587330111</v>
      </c>
      <c r="K327" s="16">
        <f t="shared" ref="K327:K390" si="60">I327-J327</f>
        <v>2.8576205319783554E-3</v>
      </c>
      <c r="L327" s="16">
        <f t="shared" ref="L327:L390" si="61">IF(K327&gt;$N$2,(K327-$N$2)/$L$2,0)</f>
        <v>0</v>
      </c>
      <c r="M327" s="16">
        <f t="shared" ref="M327:M390" si="62">L327+M326-N326</f>
        <v>2.2108118677793783E-3</v>
      </c>
      <c r="N327" s="16">
        <f t="shared" ref="N327:N390" si="63">$M$2*M327</f>
        <v>1.3707033580232146E-3</v>
      </c>
      <c r="O327" s="16">
        <f t="shared" ref="O327:O390" si="64">N327+G327</f>
        <v>1.3707033580232146E-3</v>
      </c>
      <c r="P327" s="1">
        <f>'App MESURE'!T323</f>
        <v>0</v>
      </c>
      <c r="Q327" s="84">
        <v>25.311492999999992</v>
      </c>
      <c r="R327" s="78">
        <f t="shared" ref="R327:R390" si="65">(P327-O327)^2</f>
        <v>1.8788276956961168E-6</v>
      </c>
    </row>
    <row r="328" spans="1:18" s="1" customFormat="1" x14ac:dyDescent="0.2">
      <c r="A328" s="17">
        <v>42917</v>
      </c>
      <c r="B328" s="1">
        <f t="shared" si="56"/>
        <v>7</v>
      </c>
      <c r="C328" s="47"/>
      <c r="D328" s="47"/>
      <c r="E328" s="47">
        <v>1.8976190479999999</v>
      </c>
      <c r="F328" s="51">
        <v>2.5499999999999998</v>
      </c>
      <c r="G328" s="16">
        <f t="shared" si="57"/>
        <v>0</v>
      </c>
      <c r="H328" s="16">
        <f t="shared" si="58"/>
        <v>2.5499999999999998</v>
      </c>
      <c r="I328" s="23">
        <f t="shared" ref="I328:I391" si="66">H328+K327-L327</f>
        <v>2.5528576205319782</v>
      </c>
      <c r="J328" s="16">
        <f t="shared" si="59"/>
        <v>2.5528094544729716</v>
      </c>
      <c r="K328" s="16">
        <f t="shared" si="60"/>
        <v>4.8166059006593542E-5</v>
      </c>
      <c r="L328" s="16">
        <f t="shared" si="61"/>
        <v>0</v>
      </c>
      <c r="M328" s="16">
        <f t="shared" si="62"/>
        <v>8.4010850975616371E-4</v>
      </c>
      <c r="N328" s="16">
        <f t="shared" si="63"/>
        <v>5.2086727604882155E-4</v>
      </c>
      <c r="O328" s="16">
        <f t="shared" si="64"/>
        <v>5.2086727604882155E-4</v>
      </c>
      <c r="P328" s="1">
        <f>'App MESURE'!T324</f>
        <v>0</v>
      </c>
      <c r="Q328" s="84">
        <v>25.590592032258062</v>
      </c>
      <c r="R328" s="78">
        <f t="shared" si="65"/>
        <v>2.7130271925851929E-7</v>
      </c>
    </row>
    <row r="329" spans="1:18" s="1" customFormat="1" ht="13.5" thickBot="1" x14ac:dyDescent="0.25">
      <c r="A329" s="17">
        <v>42948</v>
      </c>
      <c r="B329" s="4">
        <f t="shared" si="56"/>
        <v>8</v>
      </c>
      <c r="C329" s="48"/>
      <c r="D329" s="48"/>
      <c r="E329" s="48">
        <v>6.335714286</v>
      </c>
      <c r="F329" s="58">
        <v>12.29</v>
      </c>
      <c r="G329" s="25">
        <f t="shared" si="57"/>
        <v>0</v>
      </c>
      <c r="H329" s="25">
        <f t="shared" si="58"/>
        <v>12.29</v>
      </c>
      <c r="I329" s="24">
        <f t="shared" si="66"/>
        <v>12.290048166059005</v>
      </c>
      <c r="J329" s="25">
        <f t="shared" si="59"/>
        <v>12.285710716848607</v>
      </c>
      <c r="K329" s="25">
        <f t="shared" si="60"/>
        <v>4.3374492103982476E-3</v>
      </c>
      <c r="L329" s="25">
        <f t="shared" si="61"/>
        <v>0</v>
      </c>
      <c r="M329" s="25">
        <f t="shared" si="62"/>
        <v>3.1924123370734216E-4</v>
      </c>
      <c r="N329" s="25">
        <f t="shared" si="63"/>
        <v>1.9792956489855215E-4</v>
      </c>
      <c r="O329" s="25">
        <f t="shared" si="64"/>
        <v>1.9792956489855215E-4</v>
      </c>
      <c r="P329" s="4">
        <f>'App MESURE'!T325</f>
        <v>0</v>
      </c>
      <c r="Q329" s="85">
        <v>27.141983612903232</v>
      </c>
      <c r="R329" s="79">
        <f t="shared" si="65"/>
        <v>3.9176112660930169E-8</v>
      </c>
    </row>
    <row r="330" spans="1:18" s="1" customFormat="1" x14ac:dyDescent="0.2">
      <c r="A330" s="17">
        <v>42979</v>
      </c>
      <c r="B330" s="1">
        <f t="shared" si="56"/>
        <v>9</v>
      </c>
      <c r="C330" s="47"/>
      <c r="D330" s="47"/>
      <c r="E330" s="47">
        <v>0.34285714299999998</v>
      </c>
      <c r="F330" s="51">
        <v>0.5</v>
      </c>
      <c r="G330" s="16">
        <f t="shared" si="57"/>
        <v>0</v>
      </c>
      <c r="H330" s="16">
        <f t="shared" si="58"/>
        <v>0.5</v>
      </c>
      <c r="I330" s="23">
        <f t="shared" si="66"/>
        <v>0.50433744921039825</v>
      </c>
      <c r="J330" s="16">
        <f t="shared" si="59"/>
        <v>0.50433693462296425</v>
      </c>
      <c r="K330" s="16">
        <f t="shared" si="60"/>
        <v>5.1458743399734885E-7</v>
      </c>
      <c r="L330" s="16">
        <f t="shared" si="61"/>
        <v>0</v>
      </c>
      <c r="M330" s="16">
        <f t="shared" si="62"/>
        <v>1.2131166880879001E-4</v>
      </c>
      <c r="N330" s="16">
        <f t="shared" si="63"/>
        <v>7.5213234661449804E-5</v>
      </c>
      <c r="O330" s="16">
        <f t="shared" si="64"/>
        <v>7.5213234661449804E-5</v>
      </c>
      <c r="P330" s="1">
        <f>'App MESURE'!T326</f>
        <v>0</v>
      </c>
      <c r="Q330" s="84">
        <v>23.255572600000001</v>
      </c>
      <c r="R330" s="78">
        <f t="shared" si="65"/>
        <v>5.6570306682383139E-9</v>
      </c>
    </row>
    <row r="331" spans="1:18" s="1" customFormat="1" x14ac:dyDescent="0.2">
      <c r="A331" s="17">
        <v>43009</v>
      </c>
      <c r="B331" s="1">
        <f t="shared" si="56"/>
        <v>10</v>
      </c>
      <c r="C331" s="47"/>
      <c r="D331" s="47"/>
      <c r="E331" s="47">
        <v>7.845238095</v>
      </c>
      <c r="F331" s="51">
        <v>8.68</v>
      </c>
      <c r="G331" s="16">
        <f t="shared" si="57"/>
        <v>0</v>
      </c>
      <c r="H331" s="16">
        <f t="shared" si="58"/>
        <v>8.68</v>
      </c>
      <c r="I331" s="23">
        <f t="shared" si="66"/>
        <v>8.6800005145874337</v>
      </c>
      <c r="J331" s="16">
        <f t="shared" si="59"/>
        <v>8.6776312083537697</v>
      </c>
      <c r="K331" s="16">
        <f t="shared" si="60"/>
        <v>2.369306233664048E-3</v>
      </c>
      <c r="L331" s="16">
        <f t="shared" si="61"/>
        <v>0</v>
      </c>
      <c r="M331" s="16">
        <f t="shared" si="62"/>
        <v>4.6098434147340208E-5</v>
      </c>
      <c r="N331" s="16">
        <f t="shared" si="63"/>
        <v>2.8581029171350929E-5</v>
      </c>
      <c r="O331" s="16">
        <f t="shared" si="64"/>
        <v>2.8581029171350929E-5</v>
      </c>
      <c r="P331" s="1">
        <f>'App MESURE'!T327</f>
        <v>0</v>
      </c>
      <c r="Q331" s="84">
        <v>23.978652322580647</v>
      </c>
      <c r="R331" s="78">
        <f t="shared" si="65"/>
        <v>8.1687522849361273E-10</v>
      </c>
    </row>
    <row r="332" spans="1:18" s="1" customFormat="1" x14ac:dyDescent="0.2">
      <c r="A332" s="17">
        <v>43040</v>
      </c>
      <c r="B332" s="1">
        <f t="shared" si="56"/>
        <v>11</v>
      </c>
      <c r="C332" s="47"/>
      <c r="D332" s="47"/>
      <c r="E332" s="47">
        <v>37.047619050000002</v>
      </c>
      <c r="F332" s="51">
        <v>25.18</v>
      </c>
      <c r="G332" s="16">
        <f t="shared" si="57"/>
        <v>0</v>
      </c>
      <c r="H332" s="16">
        <f t="shared" si="58"/>
        <v>25.18</v>
      </c>
      <c r="I332" s="23">
        <f t="shared" si="66"/>
        <v>25.182369306233664</v>
      </c>
      <c r="J332" s="16">
        <f t="shared" si="59"/>
        <v>25.031096908661411</v>
      </c>
      <c r="K332" s="16">
        <f t="shared" si="60"/>
        <v>0.15127239757225297</v>
      </c>
      <c r="L332" s="16">
        <f t="shared" si="61"/>
        <v>0</v>
      </c>
      <c r="M332" s="16">
        <f t="shared" si="62"/>
        <v>1.7517404975989279E-5</v>
      </c>
      <c r="N332" s="16">
        <f t="shared" si="63"/>
        <v>1.0860791085113353E-5</v>
      </c>
      <c r="O332" s="16">
        <f t="shared" si="64"/>
        <v>1.0860791085113353E-5</v>
      </c>
      <c r="P332" s="1">
        <f>'App MESURE'!T328</f>
        <v>0</v>
      </c>
      <c r="Q332" s="84">
        <v>17.112277233333334</v>
      </c>
      <c r="R332" s="78">
        <f t="shared" si="65"/>
        <v>1.179567829944777E-10</v>
      </c>
    </row>
    <row r="333" spans="1:18" s="1" customFormat="1" x14ac:dyDescent="0.2">
      <c r="A333" s="17">
        <v>43070</v>
      </c>
      <c r="B333" s="1">
        <f t="shared" si="56"/>
        <v>12</v>
      </c>
      <c r="C333" s="47"/>
      <c r="D333" s="47"/>
      <c r="E333" s="47">
        <v>36.054761900000003</v>
      </c>
      <c r="F333" s="51">
        <v>36.200000000000003</v>
      </c>
      <c r="G333" s="16">
        <f t="shared" si="57"/>
        <v>0</v>
      </c>
      <c r="H333" s="16">
        <f t="shared" si="58"/>
        <v>36.200000000000003</v>
      </c>
      <c r="I333" s="23">
        <f t="shared" si="66"/>
        <v>36.351272397572259</v>
      </c>
      <c r="J333" s="16">
        <f t="shared" si="59"/>
        <v>35.403340232645355</v>
      </c>
      <c r="K333" s="16">
        <f t="shared" si="60"/>
        <v>0.94793216492690391</v>
      </c>
      <c r="L333" s="16">
        <f t="shared" si="61"/>
        <v>0</v>
      </c>
      <c r="M333" s="16">
        <f t="shared" si="62"/>
        <v>6.6566138908759254E-6</v>
      </c>
      <c r="N333" s="16">
        <f t="shared" si="63"/>
        <v>4.1271006123430737E-6</v>
      </c>
      <c r="O333" s="16">
        <f t="shared" si="64"/>
        <v>4.1271006123430737E-6</v>
      </c>
      <c r="P333" s="1">
        <f>'App MESURE'!T329</f>
        <v>0</v>
      </c>
      <c r="Q333" s="84">
        <v>11.588263693548388</v>
      </c>
      <c r="R333" s="78">
        <f t="shared" si="65"/>
        <v>1.7032959464402574E-11</v>
      </c>
    </row>
    <row r="334" spans="1:18" s="1" customFormat="1" x14ac:dyDescent="0.2">
      <c r="A334" s="17">
        <v>43101</v>
      </c>
      <c r="B334" s="1">
        <f t="shared" si="56"/>
        <v>1</v>
      </c>
      <c r="C334" s="47"/>
      <c r="D334" s="47"/>
      <c r="E334" s="47">
        <v>72.609523809999999</v>
      </c>
      <c r="F334" s="51">
        <v>58.63</v>
      </c>
      <c r="G334" s="16">
        <f t="shared" si="57"/>
        <v>0</v>
      </c>
      <c r="H334" s="16">
        <f t="shared" si="58"/>
        <v>58.63</v>
      </c>
      <c r="I334" s="23">
        <f t="shared" si="66"/>
        <v>59.577932164926906</v>
      </c>
      <c r="J334" s="16">
        <f t="shared" si="59"/>
        <v>55.549806996740493</v>
      </c>
      <c r="K334" s="16">
        <f t="shared" si="60"/>
        <v>4.0281251681864134</v>
      </c>
      <c r="L334" s="16">
        <f t="shared" si="61"/>
        <v>0</v>
      </c>
      <c r="M334" s="16">
        <f t="shared" si="62"/>
        <v>2.5295132785328517E-6</v>
      </c>
      <c r="N334" s="16">
        <f t="shared" si="63"/>
        <v>1.5682982326903681E-6</v>
      </c>
      <c r="O334" s="16">
        <f t="shared" si="64"/>
        <v>1.5682982326903681E-6</v>
      </c>
      <c r="P334" s="1">
        <f>'App MESURE'!T330</f>
        <v>1.9028322248161038E-3</v>
      </c>
      <c r="Q334" s="84">
        <v>11.362501583870964</v>
      </c>
      <c r="R334" s="78">
        <f t="shared" si="65"/>
        <v>3.614804518527379E-6</v>
      </c>
    </row>
    <row r="335" spans="1:18" s="1" customFormat="1" x14ac:dyDescent="0.2">
      <c r="A335" s="17">
        <v>43132</v>
      </c>
      <c r="B335" s="1">
        <f t="shared" si="56"/>
        <v>2</v>
      </c>
      <c r="C335" s="47"/>
      <c r="D335" s="47"/>
      <c r="E335" s="47">
        <v>65.059523810000002</v>
      </c>
      <c r="F335" s="51">
        <v>66.86</v>
      </c>
      <c r="G335" s="16">
        <f t="shared" si="57"/>
        <v>0</v>
      </c>
      <c r="H335" s="16">
        <f t="shared" si="58"/>
        <v>66.86</v>
      </c>
      <c r="I335" s="23">
        <f t="shared" si="66"/>
        <v>70.888125168186406</v>
      </c>
      <c r="J335" s="16">
        <f t="shared" si="59"/>
        <v>64.103179132801046</v>
      </c>
      <c r="K335" s="16">
        <f t="shared" si="60"/>
        <v>6.7849460353853601</v>
      </c>
      <c r="L335" s="16">
        <f t="shared" si="61"/>
        <v>1.1240946487398618</v>
      </c>
      <c r="M335" s="16">
        <f t="shared" si="62"/>
        <v>1.1240956099549078</v>
      </c>
      <c r="N335" s="16">
        <f t="shared" si="63"/>
        <v>0.69693927817204282</v>
      </c>
      <c r="O335" s="16">
        <f t="shared" si="64"/>
        <v>0.69693927817204282</v>
      </c>
      <c r="P335" s="1">
        <f>'App MESURE'!T331</f>
        <v>0</v>
      </c>
      <c r="Q335" s="84">
        <v>11.017355710714286</v>
      </c>
      <c r="R335" s="78">
        <f t="shared" si="65"/>
        <v>0.48572435745896808</v>
      </c>
    </row>
    <row r="336" spans="1:18" s="1" customFormat="1" x14ac:dyDescent="0.2">
      <c r="A336" s="17">
        <v>43160</v>
      </c>
      <c r="B336" s="1">
        <f t="shared" si="56"/>
        <v>3</v>
      </c>
      <c r="C336" s="47"/>
      <c r="D336" s="47"/>
      <c r="E336" s="47">
        <v>104.37619050000001</v>
      </c>
      <c r="F336" s="51">
        <v>101.59</v>
      </c>
      <c r="G336" s="16">
        <f t="shared" si="57"/>
        <v>0</v>
      </c>
      <c r="H336" s="16">
        <f t="shared" si="58"/>
        <v>101.59</v>
      </c>
      <c r="I336" s="23">
        <f t="shared" si="66"/>
        <v>107.25085138664551</v>
      </c>
      <c r="J336" s="16">
        <f t="shared" si="59"/>
        <v>92.272076339303581</v>
      </c>
      <c r="K336" s="16">
        <f t="shared" si="60"/>
        <v>14.978775047341927</v>
      </c>
      <c r="L336" s="16">
        <f t="shared" si="61"/>
        <v>6.2842726947059848</v>
      </c>
      <c r="M336" s="16">
        <f t="shared" si="62"/>
        <v>6.7114290264888492</v>
      </c>
      <c r="N336" s="16">
        <f t="shared" si="63"/>
        <v>4.1610859964230862</v>
      </c>
      <c r="O336" s="16">
        <f t="shared" si="64"/>
        <v>4.1610859964230862</v>
      </c>
      <c r="P336" s="1">
        <f>'App MESURE'!T332</f>
        <v>0</v>
      </c>
      <c r="Q336" s="84">
        <v>13.761930370967741</v>
      </c>
      <c r="R336" s="78">
        <f t="shared" si="65"/>
        <v>17.314636669628307</v>
      </c>
    </row>
    <row r="337" spans="1:18" s="1" customFormat="1" x14ac:dyDescent="0.2">
      <c r="A337" s="17">
        <v>43191</v>
      </c>
      <c r="B337" s="1">
        <f t="shared" si="56"/>
        <v>4</v>
      </c>
      <c r="C337" s="47"/>
      <c r="D337" s="47"/>
      <c r="E337" s="47">
        <v>94.52857143</v>
      </c>
      <c r="F337" s="51">
        <v>72.52</v>
      </c>
      <c r="G337" s="16">
        <f t="shared" si="57"/>
        <v>0</v>
      </c>
      <c r="H337" s="16">
        <f t="shared" si="58"/>
        <v>72.52</v>
      </c>
      <c r="I337" s="23">
        <f t="shared" si="66"/>
        <v>81.214502352635932</v>
      </c>
      <c r="J337" s="16">
        <f t="shared" si="59"/>
        <v>75.423691348833174</v>
      </c>
      <c r="K337" s="16">
        <f t="shared" si="60"/>
        <v>5.7908110038027587</v>
      </c>
      <c r="L337" s="16">
        <f t="shared" si="61"/>
        <v>0.49802425390824823</v>
      </c>
      <c r="M337" s="16">
        <f t="shared" si="62"/>
        <v>3.0483672839740112</v>
      </c>
      <c r="N337" s="16">
        <f t="shared" si="63"/>
        <v>1.8899877160638869</v>
      </c>
      <c r="O337" s="16">
        <f t="shared" si="64"/>
        <v>1.8899877160638869</v>
      </c>
      <c r="P337" s="1">
        <f>'App MESURE'!T333</f>
        <v>0</v>
      </c>
      <c r="Q337" s="84">
        <v>15.439810200000002</v>
      </c>
      <c r="R337" s="78">
        <f t="shared" si="65"/>
        <v>3.5720535668723876</v>
      </c>
    </row>
    <row r="338" spans="1:18" s="1" customFormat="1" x14ac:dyDescent="0.2">
      <c r="A338" s="17">
        <v>43221</v>
      </c>
      <c r="B338" s="1">
        <f t="shared" si="56"/>
        <v>5</v>
      </c>
      <c r="C338" s="47"/>
      <c r="D338" s="47"/>
      <c r="E338" s="47">
        <v>32.830952379999999</v>
      </c>
      <c r="F338" s="51">
        <v>52.05</v>
      </c>
      <c r="G338" s="16">
        <f t="shared" si="57"/>
        <v>0</v>
      </c>
      <c r="H338" s="16">
        <f t="shared" si="58"/>
        <v>52.05</v>
      </c>
      <c r="I338" s="23">
        <f t="shared" si="66"/>
        <v>57.342786749894508</v>
      </c>
      <c r="J338" s="16">
        <f t="shared" si="59"/>
        <v>55.586913220773155</v>
      </c>
      <c r="K338" s="16">
        <f t="shared" si="60"/>
        <v>1.7558735291213523</v>
      </c>
      <c r="L338" s="16">
        <f t="shared" si="61"/>
        <v>0</v>
      </c>
      <c r="M338" s="16">
        <f t="shared" si="62"/>
        <v>1.1583795679101243</v>
      </c>
      <c r="N338" s="16">
        <f t="shared" si="63"/>
        <v>0.71819533210427711</v>
      </c>
      <c r="O338" s="16">
        <f t="shared" si="64"/>
        <v>0.71819533210427711</v>
      </c>
      <c r="P338" s="1">
        <f>'App MESURE'!T334</f>
        <v>0</v>
      </c>
      <c r="Q338" s="84">
        <v>16.965615451612901</v>
      </c>
      <c r="R338" s="78">
        <f t="shared" si="65"/>
        <v>0.51580453505637291</v>
      </c>
    </row>
    <row r="339" spans="1:18" s="1" customFormat="1" x14ac:dyDescent="0.2">
      <c r="A339" s="17">
        <v>43252</v>
      </c>
      <c r="B339" s="1">
        <f t="shared" si="56"/>
        <v>6</v>
      </c>
      <c r="C339" s="47"/>
      <c r="D339" s="47"/>
      <c r="E339" s="47">
        <v>2.1452380949999998</v>
      </c>
      <c r="F339" s="51">
        <v>0.81</v>
      </c>
      <c r="G339" s="16">
        <f t="shared" si="57"/>
        <v>0</v>
      </c>
      <c r="H339" s="16">
        <f t="shared" si="58"/>
        <v>0.81</v>
      </c>
      <c r="I339" s="23">
        <f t="shared" si="66"/>
        <v>2.5658735291213524</v>
      </c>
      <c r="J339" s="16">
        <f t="shared" si="59"/>
        <v>2.5657664598634269</v>
      </c>
      <c r="K339" s="16">
        <f t="shared" si="60"/>
        <v>1.0706925792547395E-4</v>
      </c>
      <c r="L339" s="16">
        <f t="shared" si="61"/>
        <v>0</v>
      </c>
      <c r="M339" s="16">
        <f t="shared" si="62"/>
        <v>0.4401842358058472</v>
      </c>
      <c r="N339" s="16">
        <f t="shared" si="63"/>
        <v>0.27291422619962524</v>
      </c>
      <c r="O339" s="16">
        <f t="shared" si="64"/>
        <v>0.27291422619962524</v>
      </c>
      <c r="P339" s="1">
        <f>'App MESURE'!T335</f>
        <v>0</v>
      </c>
      <c r="Q339" s="84">
        <v>20.016942333333329</v>
      </c>
      <c r="R339" s="78">
        <f t="shared" si="65"/>
        <v>7.4482174862140219E-2</v>
      </c>
    </row>
    <row r="340" spans="1:18" s="1" customFormat="1" x14ac:dyDescent="0.2">
      <c r="A340" s="17">
        <v>43282</v>
      </c>
      <c r="B340" s="1">
        <f t="shared" si="56"/>
        <v>7</v>
      </c>
      <c r="C340" s="47"/>
      <c r="D340" s="47"/>
      <c r="E340" s="47">
        <v>7.3809524000000001E-2</v>
      </c>
      <c r="F340" s="51">
        <v>0.05</v>
      </c>
      <c r="G340" s="16">
        <f t="shared" si="57"/>
        <v>0</v>
      </c>
      <c r="H340" s="16">
        <f t="shared" si="58"/>
        <v>0.05</v>
      </c>
      <c r="I340" s="23">
        <f t="shared" si="66"/>
        <v>5.0107069257925477E-2</v>
      </c>
      <c r="J340" s="16">
        <f t="shared" si="59"/>
        <v>5.0107068733844559E-2</v>
      </c>
      <c r="K340" s="16">
        <f t="shared" si="60"/>
        <v>5.2408091755218322E-10</v>
      </c>
      <c r="L340" s="16">
        <f t="shared" si="61"/>
        <v>0</v>
      </c>
      <c r="M340" s="16">
        <f t="shared" si="62"/>
        <v>0.16727000960622196</v>
      </c>
      <c r="N340" s="16">
        <f t="shared" si="63"/>
        <v>0.10370740595585762</v>
      </c>
      <c r="O340" s="16">
        <f t="shared" si="64"/>
        <v>0.10370740595585762</v>
      </c>
      <c r="P340" s="1">
        <f>'App MESURE'!T336</f>
        <v>0</v>
      </c>
      <c r="Q340" s="84">
        <v>22.986948387096774</v>
      </c>
      <c r="R340" s="78">
        <f t="shared" si="65"/>
        <v>1.0755226050093053E-2</v>
      </c>
    </row>
    <row r="341" spans="1:18" s="1" customFormat="1" ht="13.5" thickBot="1" x14ac:dyDescent="0.25">
      <c r="A341" s="17">
        <v>43313</v>
      </c>
      <c r="B341" s="4">
        <f t="shared" si="56"/>
        <v>8</v>
      </c>
      <c r="C341" s="48"/>
      <c r="D341" s="48"/>
      <c r="E341" s="48">
        <v>3.2428571430000002</v>
      </c>
      <c r="F341" s="58">
        <v>4.51</v>
      </c>
      <c r="G341" s="25">
        <f t="shared" si="57"/>
        <v>0</v>
      </c>
      <c r="H341" s="25">
        <f t="shared" si="58"/>
        <v>4.51</v>
      </c>
      <c r="I341" s="24">
        <f t="shared" si="66"/>
        <v>4.510000000524081</v>
      </c>
      <c r="J341" s="25">
        <f t="shared" si="59"/>
        <v>4.5097515818723721</v>
      </c>
      <c r="K341" s="25">
        <f t="shared" si="60"/>
        <v>2.4841865170888155E-4</v>
      </c>
      <c r="L341" s="25">
        <f t="shared" si="61"/>
        <v>0</v>
      </c>
      <c r="M341" s="25">
        <f t="shared" si="62"/>
        <v>6.3562603650364341E-2</v>
      </c>
      <c r="N341" s="25">
        <f t="shared" si="63"/>
        <v>3.9408814263225893E-2</v>
      </c>
      <c r="O341" s="25">
        <f t="shared" si="64"/>
        <v>3.9408814263225893E-2</v>
      </c>
      <c r="P341" s="4">
        <f>'App MESURE'!T337</f>
        <v>0</v>
      </c>
      <c r="Q341" s="85">
        <v>26.072782483870967</v>
      </c>
      <c r="R341" s="79">
        <f t="shared" si="65"/>
        <v>1.5530546416334366E-3</v>
      </c>
    </row>
    <row r="342" spans="1:18" s="1" customFormat="1" x14ac:dyDescent="0.2">
      <c r="A342" s="17">
        <v>43344</v>
      </c>
      <c r="B342" s="1">
        <f t="shared" si="56"/>
        <v>9</v>
      </c>
      <c r="C342" s="47"/>
      <c r="D342" s="47"/>
      <c r="E342" s="47">
        <v>41.816666669999996</v>
      </c>
      <c r="F342" s="51">
        <v>51.59</v>
      </c>
      <c r="G342" s="16">
        <f t="shared" si="57"/>
        <v>0</v>
      </c>
      <c r="H342" s="16">
        <f t="shared" si="58"/>
        <v>51.59</v>
      </c>
      <c r="I342" s="23">
        <f t="shared" si="66"/>
        <v>51.590248418651711</v>
      </c>
      <c r="J342" s="16">
        <f t="shared" si="59"/>
        <v>51.092442141164661</v>
      </c>
      <c r="K342" s="16">
        <f t="shared" si="60"/>
        <v>0.49780627748705086</v>
      </c>
      <c r="L342" s="16">
        <f t="shared" si="61"/>
        <v>0</v>
      </c>
      <c r="M342" s="16">
        <f t="shared" si="62"/>
        <v>2.4153789387138448E-2</v>
      </c>
      <c r="N342" s="16">
        <f t="shared" si="63"/>
        <v>1.4975349420025838E-2</v>
      </c>
      <c r="O342" s="16">
        <f t="shared" si="64"/>
        <v>1.4975349420025838E-2</v>
      </c>
      <c r="P342" s="1">
        <f>'App MESURE'!T338</f>
        <v>0.15489054310003086</v>
      </c>
      <c r="Q342" s="84">
        <v>23.872802699999998</v>
      </c>
      <c r="R342" s="78">
        <f t="shared" si="65"/>
        <v>1.9576261422513317E-2</v>
      </c>
    </row>
    <row r="343" spans="1:18" s="1" customFormat="1" x14ac:dyDescent="0.2">
      <c r="A343" s="17">
        <v>43374</v>
      </c>
      <c r="B343" s="1">
        <f t="shared" si="56"/>
        <v>10</v>
      </c>
      <c r="C343" s="47"/>
      <c r="D343" s="47"/>
      <c r="E343" s="47">
        <v>116.6119048</v>
      </c>
      <c r="F343" s="51">
        <v>96.91</v>
      </c>
      <c r="G343" s="16">
        <f t="shared" si="57"/>
        <v>0</v>
      </c>
      <c r="H343" s="16">
        <f t="shared" si="58"/>
        <v>96.91</v>
      </c>
      <c r="I343" s="23">
        <f t="shared" si="66"/>
        <v>97.407806277487055</v>
      </c>
      <c r="J343" s="16">
        <f t="shared" si="59"/>
        <v>91.576646954333995</v>
      </c>
      <c r="K343" s="16">
        <f t="shared" si="60"/>
        <v>5.8311593231530594</v>
      </c>
      <c r="L343" s="16">
        <f t="shared" si="61"/>
        <v>0.52343417049294094</v>
      </c>
      <c r="M343" s="16">
        <f t="shared" si="62"/>
        <v>0.53261261046005348</v>
      </c>
      <c r="N343" s="16">
        <f t="shared" si="63"/>
        <v>0.33021981848523313</v>
      </c>
      <c r="O343" s="16">
        <f t="shared" si="64"/>
        <v>0.33021981848523313</v>
      </c>
      <c r="P343" s="1">
        <f>'App MESURE'!T339</f>
        <v>0.33756243668237668</v>
      </c>
      <c r="Q343" s="84">
        <v>19.39267158064516</v>
      </c>
      <c r="R343" s="78">
        <f t="shared" si="65"/>
        <v>5.3914041989023545E-5</v>
      </c>
    </row>
    <row r="344" spans="1:18" s="1" customFormat="1" x14ac:dyDescent="0.2">
      <c r="A344" s="17">
        <v>43405</v>
      </c>
      <c r="B344" s="1">
        <f t="shared" si="56"/>
        <v>11</v>
      </c>
      <c r="C344" s="47"/>
      <c r="D344" s="47"/>
      <c r="E344" s="47">
        <v>52.171428570000003</v>
      </c>
      <c r="F344" s="51">
        <v>65.89</v>
      </c>
      <c r="G344" s="16">
        <f t="shared" si="57"/>
        <v>0</v>
      </c>
      <c r="H344" s="16">
        <f t="shared" si="58"/>
        <v>65.89</v>
      </c>
      <c r="I344" s="23">
        <f t="shared" si="66"/>
        <v>71.197725152660112</v>
      </c>
      <c r="J344" s="16">
        <f t="shared" si="59"/>
        <v>66.653057594796437</v>
      </c>
      <c r="K344" s="16">
        <f t="shared" si="60"/>
        <v>4.5446675578636757</v>
      </c>
      <c r="L344" s="16">
        <f t="shared" si="61"/>
        <v>0</v>
      </c>
      <c r="M344" s="16">
        <f t="shared" si="62"/>
        <v>0.20239279197482035</v>
      </c>
      <c r="N344" s="16">
        <f t="shared" si="63"/>
        <v>0.12548353102438861</v>
      </c>
      <c r="O344" s="16">
        <f t="shared" si="64"/>
        <v>0.12548353102438861</v>
      </c>
      <c r="P344" s="1">
        <f>'App MESURE'!T340</f>
        <v>0</v>
      </c>
      <c r="Q344" s="84">
        <v>14.430951000000002</v>
      </c>
      <c r="R344" s="78">
        <f t="shared" si="65"/>
        <v>1.5746116558348698E-2</v>
      </c>
    </row>
    <row r="345" spans="1:18" s="1" customFormat="1" x14ac:dyDescent="0.2">
      <c r="A345" s="17">
        <v>43435</v>
      </c>
      <c r="B345" s="1">
        <f t="shared" si="56"/>
        <v>12</v>
      </c>
      <c r="C345" s="47"/>
      <c r="D345" s="47"/>
      <c r="E345" s="47">
        <v>5.6857142859999996</v>
      </c>
      <c r="F345" s="51">
        <v>4.78</v>
      </c>
      <c r="G345" s="16">
        <f t="shared" si="57"/>
        <v>0</v>
      </c>
      <c r="H345" s="16">
        <f t="shared" si="58"/>
        <v>4.78</v>
      </c>
      <c r="I345" s="23">
        <f t="shared" si="66"/>
        <v>9.3246675578636768</v>
      </c>
      <c r="J345" s="16">
        <f t="shared" si="59"/>
        <v>9.3120256069308045</v>
      </c>
      <c r="K345" s="16">
        <f t="shared" si="60"/>
        <v>1.2641950932872348E-2</v>
      </c>
      <c r="L345" s="16">
        <f t="shared" si="61"/>
        <v>0</v>
      </c>
      <c r="M345" s="16">
        <f t="shared" si="62"/>
        <v>7.690926095043174E-2</v>
      </c>
      <c r="N345" s="16">
        <f t="shared" si="63"/>
        <v>4.7683741789267681E-2</v>
      </c>
      <c r="O345" s="16">
        <f t="shared" si="64"/>
        <v>4.7683741789267681E-2</v>
      </c>
      <c r="P345" s="1">
        <f>'App MESURE'!T341</f>
        <v>0</v>
      </c>
      <c r="Q345" s="84">
        <v>13.589858612903225</v>
      </c>
      <c r="R345" s="78">
        <f t="shared" si="65"/>
        <v>2.2737392310255532E-3</v>
      </c>
    </row>
    <row r="346" spans="1:18" s="1" customFormat="1" x14ac:dyDescent="0.2">
      <c r="A346" s="17">
        <v>43466</v>
      </c>
      <c r="B346" s="1">
        <f t="shared" ref="B346:B401" si="67">B334</f>
        <v>1</v>
      </c>
      <c r="C346" s="47"/>
      <c r="D346" s="47"/>
      <c r="E346" s="47">
        <v>23.20952381</v>
      </c>
      <c r="F346" s="51">
        <v>13.27</v>
      </c>
      <c r="G346" s="16">
        <f t="shared" si="57"/>
        <v>0</v>
      </c>
      <c r="H346" s="16">
        <f t="shared" si="58"/>
        <v>13.27</v>
      </c>
      <c r="I346" s="23">
        <f t="shared" si="66"/>
        <v>13.282641950932872</v>
      </c>
      <c r="J346" s="16">
        <f t="shared" si="59"/>
        <v>13.226465881073819</v>
      </c>
      <c r="K346" s="16">
        <f t="shared" si="60"/>
        <v>5.6176069859052546E-2</v>
      </c>
      <c r="L346" s="16">
        <f t="shared" si="61"/>
        <v>0</v>
      </c>
      <c r="M346" s="16">
        <f t="shared" si="62"/>
        <v>2.922551916116406E-2</v>
      </c>
      <c r="N346" s="16">
        <f t="shared" si="63"/>
        <v>1.8119821879921717E-2</v>
      </c>
      <c r="O346" s="16">
        <f t="shared" si="64"/>
        <v>1.8119821879921717E-2</v>
      </c>
      <c r="P346" s="1">
        <f>'App MESURE'!T342</f>
        <v>0</v>
      </c>
      <c r="Q346" s="84">
        <v>10.39013672580645</v>
      </c>
      <c r="R346" s="78">
        <f t="shared" si="65"/>
        <v>3.2832794496008978E-4</v>
      </c>
    </row>
    <row r="347" spans="1:18" s="1" customFormat="1" x14ac:dyDescent="0.2">
      <c r="A347" s="17">
        <v>43497</v>
      </c>
      <c r="B347" s="1">
        <f t="shared" si="67"/>
        <v>2</v>
      </c>
      <c r="C347" s="47"/>
      <c r="D347" s="47"/>
      <c r="E347" s="47">
        <v>17.461904759999999</v>
      </c>
      <c r="F347" s="51">
        <v>17.899999999999999</v>
      </c>
      <c r="G347" s="16">
        <f t="shared" si="57"/>
        <v>0</v>
      </c>
      <c r="H347" s="16">
        <f t="shared" si="58"/>
        <v>17.899999999999999</v>
      </c>
      <c r="I347" s="23">
        <f t="shared" si="66"/>
        <v>17.956176069859051</v>
      </c>
      <c r="J347" s="16">
        <f t="shared" si="59"/>
        <v>17.870639194109192</v>
      </c>
      <c r="K347" s="16">
        <f t="shared" si="60"/>
        <v>8.5536875749859576E-2</v>
      </c>
      <c r="L347" s="16">
        <f t="shared" si="61"/>
        <v>0</v>
      </c>
      <c r="M347" s="16">
        <f t="shared" si="62"/>
        <v>1.1105697281242343E-2</v>
      </c>
      <c r="N347" s="16">
        <f t="shared" si="63"/>
        <v>6.8855323143702527E-3</v>
      </c>
      <c r="O347" s="16">
        <f t="shared" si="64"/>
        <v>6.8855323143702527E-3</v>
      </c>
      <c r="P347" s="1">
        <f>'App MESURE'!T343</f>
        <v>0</v>
      </c>
      <c r="Q347" s="84">
        <v>13.943297142857144</v>
      </c>
      <c r="R347" s="78">
        <f t="shared" si="65"/>
        <v>4.7410555252236966E-5</v>
      </c>
    </row>
    <row r="348" spans="1:18" s="1" customFormat="1" x14ac:dyDescent="0.2">
      <c r="A348" s="17">
        <v>43525</v>
      </c>
      <c r="B348" s="1">
        <f t="shared" si="67"/>
        <v>3</v>
      </c>
      <c r="C348" s="47"/>
      <c r="D348" s="47"/>
      <c r="E348" s="47">
        <v>27.65714286</v>
      </c>
      <c r="F348" s="51">
        <v>41</v>
      </c>
      <c r="G348" s="16">
        <f t="shared" si="57"/>
        <v>0</v>
      </c>
      <c r="H348" s="16">
        <f t="shared" si="58"/>
        <v>41</v>
      </c>
      <c r="I348" s="23">
        <f t="shared" si="66"/>
        <v>41.08553687574986</v>
      </c>
      <c r="J348" s="16">
        <f t="shared" si="59"/>
        <v>40.342995193564612</v>
      </c>
      <c r="K348" s="16">
        <f t="shared" si="60"/>
        <v>0.74254168218524796</v>
      </c>
      <c r="L348" s="16">
        <f t="shared" si="61"/>
        <v>0</v>
      </c>
      <c r="M348" s="16">
        <f t="shared" si="62"/>
        <v>4.2201649668720904E-3</v>
      </c>
      <c r="N348" s="16">
        <f t="shared" si="63"/>
        <v>2.6165022794606961E-3</v>
      </c>
      <c r="O348" s="16">
        <f t="shared" si="64"/>
        <v>2.6165022794606961E-3</v>
      </c>
      <c r="P348" s="1">
        <f>'App MESURE'!T344</f>
        <v>0</v>
      </c>
      <c r="Q348" s="84">
        <v>16.110586741935485</v>
      </c>
      <c r="R348" s="78">
        <f t="shared" si="65"/>
        <v>6.8460841784230188E-6</v>
      </c>
    </row>
    <row r="349" spans="1:18" s="1" customFormat="1" x14ac:dyDescent="0.2">
      <c r="A349" s="17">
        <v>43556</v>
      </c>
      <c r="B349" s="1">
        <f t="shared" si="67"/>
        <v>4</v>
      </c>
      <c r="C349" s="47"/>
      <c r="D349" s="47"/>
      <c r="E349" s="47">
        <v>31.914285710000001</v>
      </c>
      <c r="F349" s="51">
        <v>39.270000000000003</v>
      </c>
      <c r="G349" s="16">
        <f t="shared" si="57"/>
        <v>0</v>
      </c>
      <c r="H349" s="16">
        <f t="shared" si="58"/>
        <v>39.270000000000003</v>
      </c>
      <c r="I349" s="23">
        <f t="shared" si="66"/>
        <v>40.012541682185251</v>
      </c>
      <c r="J349" s="16">
        <f t="shared" si="59"/>
        <v>39.313299944080335</v>
      </c>
      <c r="K349" s="16">
        <f t="shared" si="60"/>
        <v>0.69924173810491652</v>
      </c>
      <c r="L349" s="16">
        <f t="shared" si="61"/>
        <v>0</v>
      </c>
      <c r="M349" s="16">
        <f t="shared" si="62"/>
        <v>1.6036626874113944E-3</v>
      </c>
      <c r="N349" s="16">
        <f t="shared" si="63"/>
        <v>9.9427086619506447E-4</v>
      </c>
      <c r="O349" s="16">
        <f t="shared" si="64"/>
        <v>9.9427086619506447E-4</v>
      </c>
      <c r="P349" s="1">
        <f>'App MESURE'!T345</f>
        <v>0</v>
      </c>
      <c r="Q349" s="84">
        <v>15.9793813</v>
      </c>
      <c r="R349" s="78">
        <f t="shared" si="65"/>
        <v>9.8857455536428375E-7</v>
      </c>
    </row>
    <row r="350" spans="1:18" s="1" customFormat="1" x14ac:dyDescent="0.2">
      <c r="A350" s="17">
        <v>43586</v>
      </c>
      <c r="B350" s="1">
        <f t="shared" si="67"/>
        <v>5</v>
      </c>
      <c r="C350" s="47"/>
      <c r="D350" s="47"/>
      <c r="E350" s="47">
        <v>4.55952381</v>
      </c>
      <c r="F350" s="51">
        <v>6.42</v>
      </c>
      <c r="G350" s="16">
        <f t="shared" si="57"/>
        <v>0</v>
      </c>
      <c r="H350" s="16">
        <f t="shared" si="58"/>
        <v>6.42</v>
      </c>
      <c r="I350" s="23">
        <f t="shared" si="66"/>
        <v>7.1192417381049165</v>
      </c>
      <c r="J350" s="16">
        <f t="shared" si="59"/>
        <v>7.1175070249129542</v>
      </c>
      <c r="K350" s="16">
        <f t="shared" si="60"/>
        <v>1.7347131919622782E-3</v>
      </c>
      <c r="L350" s="16">
        <f t="shared" si="61"/>
        <v>0</v>
      </c>
      <c r="M350" s="16">
        <f t="shared" si="62"/>
        <v>6.0939182121632989E-4</v>
      </c>
      <c r="N350" s="16">
        <f t="shared" si="63"/>
        <v>3.7782292915412451E-4</v>
      </c>
      <c r="O350" s="16">
        <f t="shared" si="64"/>
        <v>3.7782292915412451E-4</v>
      </c>
      <c r="P350" s="1">
        <f>'App MESURE'!T346</f>
        <v>0</v>
      </c>
      <c r="Q350" s="84">
        <v>21.96801464516129</v>
      </c>
      <c r="R350" s="78">
        <f t="shared" si="65"/>
        <v>1.4275016579460258E-7</v>
      </c>
    </row>
    <row r="351" spans="1:18" s="1" customFormat="1" x14ac:dyDescent="0.2">
      <c r="A351" s="17">
        <v>43617</v>
      </c>
      <c r="B351" s="1">
        <f t="shared" si="67"/>
        <v>6</v>
      </c>
      <c r="C351" s="47"/>
      <c r="D351" s="47"/>
      <c r="E351" s="47">
        <v>1.30952381</v>
      </c>
      <c r="F351" s="51">
        <v>0.41</v>
      </c>
      <c r="G351" s="16">
        <f t="shared" si="57"/>
        <v>0</v>
      </c>
      <c r="H351" s="16">
        <f t="shared" si="58"/>
        <v>0.41</v>
      </c>
      <c r="I351" s="23">
        <f t="shared" si="66"/>
        <v>0.41173471319196225</v>
      </c>
      <c r="J351" s="16">
        <f t="shared" si="59"/>
        <v>0.41173430528484178</v>
      </c>
      <c r="K351" s="16">
        <f t="shared" si="60"/>
        <v>4.0790712046989697E-7</v>
      </c>
      <c r="L351" s="16">
        <f t="shared" si="61"/>
        <v>0</v>
      </c>
      <c r="M351" s="16">
        <f t="shared" si="62"/>
        <v>2.3156889206220538E-4</v>
      </c>
      <c r="N351" s="16">
        <f t="shared" si="63"/>
        <v>1.4357271307856734E-4</v>
      </c>
      <c r="O351" s="16">
        <f t="shared" si="64"/>
        <v>1.4357271307856734E-4</v>
      </c>
      <c r="P351" s="1">
        <f>'App MESURE'!T347</f>
        <v>0</v>
      </c>
      <c r="Q351" s="84">
        <v>20.5904062</v>
      </c>
      <c r="R351" s="78">
        <f t="shared" si="65"/>
        <v>2.0613123940740623E-8</v>
      </c>
    </row>
    <row r="352" spans="1:18" s="1" customFormat="1" x14ac:dyDescent="0.2">
      <c r="A352" s="17">
        <v>43647</v>
      </c>
      <c r="B352" s="1">
        <f t="shared" si="67"/>
        <v>7</v>
      </c>
      <c r="C352" s="47"/>
      <c r="D352" s="47"/>
      <c r="E352" s="47">
        <v>0.60476190500000004</v>
      </c>
      <c r="F352" s="51">
        <v>0.41</v>
      </c>
      <c r="G352" s="16">
        <f t="shared" si="57"/>
        <v>0</v>
      </c>
      <c r="H352" s="16">
        <f t="shared" si="58"/>
        <v>0.41</v>
      </c>
      <c r="I352" s="23">
        <f t="shared" si="66"/>
        <v>0.41000040790712045</v>
      </c>
      <c r="J352" s="16">
        <f t="shared" si="59"/>
        <v>0.41000010441330859</v>
      </c>
      <c r="K352" s="16">
        <f t="shared" si="60"/>
        <v>3.0349381185956759E-7</v>
      </c>
      <c r="L352" s="16">
        <f t="shared" si="61"/>
        <v>0</v>
      </c>
      <c r="M352" s="16">
        <f t="shared" si="62"/>
        <v>8.7996178983638039E-5</v>
      </c>
      <c r="N352" s="16">
        <f t="shared" si="63"/>
        <v>5.4557630969855587E-5</v>
      </c>
      <c r="O352" s="16">
        <f t="shared" si="64"/>
        <v>5.4557630969855587E-5</v>
      </c>
      <c r="P352" s="1">
        <f>'App MESURE'!T348</f>
        <v>0</v>
      </c>
      <c r="Q352" s="84">
        <v>22.592932838709672</v>
      </c>
      <c r="R352" s="78">
        <f t="shared" si="65"/>
        <v>2.9765350970429454E-9</v>
      </c>
    </row>
    <row r="353" spans="1:18" s="1" customFormat="1" ht="13.5" thickBot="1" x14ac:dyDescent="0.25">
      <c r="A353" s="17">
        <v>43678</v>
      </c>
      <c r="B353" s="4">
        <f t="shared" si="67"/>
        <v>8</v>
      </c>
      <c r="C353" s="48"/>
      <c r="D353" s="48"/>
      <c r="E353" s="48">
        <v>2.345238095</v>
      </c>
      <c r="F353" s="58">
        <v>3.62</v>
      </c>
      <c r="G353" s="25">
        <f t="shared" si="57"/>
        <v>0</v>
      </c>
      <c r="H353" s="25">
        <f t="shared" si="58"/>
        <v>3.62</v>
      </c>
      <c r="I353" s="24">
        <f t="shared" si="66"/>
        <v>3.620000303493812</v>
      </c>
      <c r="J353" s="25">
        <f t="shared" si="59"/>
        <v>3.6198522410776817</v>
      </c>
      <c r="K353" s="25">
        <f t="shared" si="60"/>
        <v>1.4806241613030124E-4</v>
      </c>
      <c r="L353" s="25">
        <f t="shared" si="61"/>
        <v>0</v>
      </c>
      <c r="M353" s="25">
        <f t="shared" si="62"/>
        <v>3.3438548013782452E-5</v>
      </c>
      <c r="N353" s="25">
        <f t="shared" si="63"/>
        <v>2.073189976854512E-5</v>
      </c>
      <c r="O353" s="25">
        <f t="shared" si="64"/>
        <v>2.073189976854512E-5</v>
      </c>
      <c r="P353" s="4">
        <f>'App MESURE'!T349</f>
        <v>0</v>
      </c>
      <c r="Q353" s="85">
        <v>25.048974806451611</v>
      </c>
      <c r="R353" s="79">
        <f t="shared" si="65"/>
        <v>4.298116680130012E-10</v>
      </c>
    </row>
    <row r="354" spans="1:18" s="1" customFormat="1" x14ac:dyDescent="0.2">
      <c r="A354" s="17">
        <v>43709</v>
      </c>
      <c r="B354" s="1">
        <f t="shared" si="67"/>
        <v>9</v>
      </c>
      <c r="C354" s="47"/>
      <c r="D354" s="47"/>
      <c r="E354" s="47">
        <v>7.4976190479999998</v>
      </c>
      <c r="F354" s="51">
        <v>11.01</v>
      </c>
      <c r="G354" s="16">
        <f t="shared" si="57"/>
        <v>0</v>
      </c>
      <c r="H354" s="16">
        <f t="shared" si="58"/>
        <v>11.01</v>
      </c>
      <c r="I354" s="23">
        <f t="shared" si="66"/>
        <v>11.01014806241613</v>
      </c>
      <c r="J354" s="16">
        <f t="shared" si="59"/>
        <v>11.004728905146486</v>
      </c>
      <c r="K354" s="16">
        <f t="shared" si="60"/>
        <v>5.4191572696442591E-3</v>
      </c>
      <c r="L354" s="16">
        <f t="shared" si="61"/>
        <v>0</v>
      </c>
      <c r="M354" s="16">
        <f t="shared" si="62"/>
        <v>1.2706648245237332E-5</v>
      </c>
      <c r="N354" s="16">
        <f t="shared" si="63"/>
        <v>7.8781219120471449E-6</v>
      </c>
      <c r="O354" s="16">
        <f t="shared" si="64"/>
        <v>7.8781219120471449E-6</v>
      </c>
      <c r="P354" s="1">
        <f>'App MESURE'!T350</f>
        <v>0</v>
      </c>
      <c r="Q354" s="84">
        <v>23.164220200000003</v>
      </c>
      <c r="R354" s="78">
        <f t="shared" si="65"/>
        <v>6.206480486107736E-11</v>
      </c>
    </row>
    <row r="355" spans="1:18" s="1" customFormat="1" x14ac:dyDescent="0.2">
      <c r="A355" s="17">
        <v>43739</v>
      </c>
      <c r="B355" s="1">
        <f t="shared" si="67"/>
        <v>10</v>
      </c>
      <c r="C355" s="47"/>
      <c r="D355" s="47"/>
      <c r="E355" s="47">
        <v>18.07857143</v>
      </c>
      <c r="F355" s="51">
        <v>7.02</v>
      </c>
      <c r="G355" s="16">
        <f t="shared" si="57"/>
        <v>0</v>
      </c>
      <c r="H355" s="16">
        <f t="shared" si="58"/>
        <v>7.02</v>
      </c>
      <c r="I355" s="23">
        <f t="shared" si="66"/>
        <v>7.0254191572696438</v>
      </c>
      <c r="J355" s="16">
        <f t="shared" si="59"/>
        <v>7.0231924083917869</v>
      </c>
      <c r="K355" s="16">
        <f t="shared" si="60"/>
        <v>2.2267488778568989E-3</v>
      </c>
      <c r="L355" s="16">
        <f t="shared" si="61"/>
        <v>0</v>
      </c>
      <c r="M355" s="16">
        <f t="shared" si="62"/>
        <v>4.828526333190187E-6</v>
      </c>
      <c r="N355" s="16">
        <f t="shared" si="63"/>
        <v>2.9936863265779157E-6</v>
      </c>
      <c r="O355" s="16">
        <f t="shared" si="64"/>
        <v>2.9936863265779157E-6</v>
      </c>
      <c r="P355" s="1">
        <f>'App MESURE'!T351</f>
        <v>0</v>
      </c>
      <c r="Q355" s="84">
        <v>19.921456645161289</v>
      </c>
      <c r="R355" s="78">
        <f t="shared" si="65"/>
        <v>8.9621578219395753E-12</v>
      </c>
    </row>
    <row r="356" spans="1:18" s="1" customFormat="1" x14ac:dyDescent="0.2">
      <c r="A356" s="17">
        <v>43770</v>
      </c>
      <c r="B356" s="1">
        <f t="shared" si="67"/>
        <v>11</v>
      </c>
      <c r="C356" s="47"/>
      <c r="D356" s="47"/>
      <c r="E356" s="47">
        <v>38.116666670000001</v>
      </c>
      <c r="F356" s="51">
        <v>28.08</v>
      </c>
      <c r="G356" s="16">
        <f t="shared" si="57"/>
        <v>0</v>
      </c>
      <c r="H356" s="16">
        <f t="shared" si="58"/>
        <v>28.08</v>
      </c>
      <c r="I356" s="23">
        <f t="shared" si="66"/>
        <v>28.082226748877854</v>
      </c>
      <c r="J356" s="16">
        <f t="shared" si="59"/>
        <v>27.781595019791652</v>
      </c>
      <c r="K356" s="16">
        <f t="shared" si="60"/>
        <v>0.30063172908620217</v>
      </c>
      <c r="L356" s="16">
        <f t="shared" si="61"/>
        <v>0</v>
      </c>
      <c r="M356" s="16">
        <f t="shared" si="62"/>
        <v>1.8348400066122713E-6</v>
      </c>
      <c r="N356" s="16">
        <f t="shared" si="63"/>
        <v>1.1376008040996082E-6</v>
      </c>
      <c r="O356" s="16">
        <f t="shared" si="64"/>
        <v>1.1376008040996082E-6</v>
      </c>
      <c r="P356" s="1">
        <f>'App MESURE'!T352</f>
        <v>0</v>
      </c>
      <c r="Q356" s="84">
        <v>14.489895666666667</v>
      </c>
      <c r="R356" s="78">
        <f t="shared" si="65"/>
        <v>1.2941355894880751E-12</v>
      </c>
    </row>
    <row r="357" spans="1:18" s="1" customFormat="1" x14ac:dyDescent="0.2">
      <c r="A357" s="17">
        <v>43800</v>
      </c>
      <c r="B357" s="1">
        <f t="shared" si="67"/>
        <v>12</v>
      </c>
      <c r="C357" s="47"/>
      <c r="D357" s="47"/>
      <c r="E357" s="47">
        <v>40.700000000000003</v>
      </c>
      <c r="F357" s="51">
        <v>30.17</v>
      </c>
      <c r="G357" s="16">
        <f t="shared" si="57"/>
        <v>0</v>
      </c>
      <c r="H357" s="16">
        <f t="shared" si="58"/>
        <v>30.17</v>
      </c>
      <c r="I357" s="23">
        <f t="shared" si="66"/>
        <v>30.470631729086204</v>
      </c>
      <c r="J357" s="16">
        <f t="shared" si="59"/>
        <v>30.035579351226808</v>
      </c>
      <c r="K357" s="16">
        <f t="shared" si="60"/>
        <v>0.43505237785939599</v>
      </c>
      <c r="L357" s="16">
        <f t="shared" si="61"/>
        <v>0</v>
      </c>
      <c r="M357" s="16">
        <f t="shared" si="62"/>
        <v>6.9723920251266307E-7</v>
      </c>
      <c r="N357" s="16">
        <f t="shared" si="63"/>
        <v>4.3228830555785109E-7</v>
      </c>
      <c r="O357" s="16">
        <f t="shared" si="64"/>
        <v>4.3228830555785109E-7</v>
      </c>
      <c r="P357" s="1">
        <f>'App MESURE'!T353</f>
        <v>0</v>
      </c>
      <c r="Q357" s="84">
        <v>13.548416629032257</v>
      </c>
      <c r="R357" s="78">
        <f t="shared" si="65"/>
        <v>1.8687317912207803E-13</v>
      </c>
    </row>
    <row r="358" spans="1:18" s="1" customFormat="1" x14ac:dyDescent="0.2">
      <c r="A358" s="17">
        <v>43831</v>
      </c>
      <c r="B358" s="1">
        <f t="shared" si="67"/>
        <v>1</v>
      </c>
      <c r="C358" s="47"/>
      <c r="D358" s="47"/>
      <c r="E358" s="47">
        <v>21.39285714</v>
      </c>
      <c r="F358" s="51">
        <v>18.5</v>
      </c>
      <c r="G358" s="16">
        <f t="shared" si="57"/>
        <v>0</v>
      </c>
      <c r="H358" s="16">
        <f t="shared" si="58"/>
        <v>18.5</v>
      </c>
      <c r="I358" s="23">
        <f t="shared" si="66"/>
        <v>18.935052377859396</v>
      </c>
      <c r="J358" s="16">
        <f t="shared" si="59"/>
        <v>18.791924669289124</v>
      </c>
      <c r="K358" s="16">
        <f t="shared" si="60"/>
        <v>0.14312770857027246</v>
      </c>
      <c r="L358" s="16">
        <f t="shared" si="61"/>
        <v>0</v>
      </c>
      <c r="M358" s="16">
        <f t="shared" si="62"/>
        <v>2.6495089695481198E-7</v>
      </c>
      <c r="N358" s="16">
        <f t="shared" si="63"/>
        <v>1.6426955611198343E-7</v>
      </c>
      <c r="O358" s="16">
        <f t="shared" si="64"/>
        <v>1.6426955611198343E-7</v>
      </c>
      <c r="P358" s="1">
        <f>'App MESURE'!T354</f>
        <v>0</v>
      </c>
      <c r="Q358" s="84">
        <v>11.308695145161289</v>
      </c>
      <c r="R358" s="78">
        <f t="shared" si="65"/>
        <v>2.698448706522807E-14</v>
      </c>
    </row>
    <row r="359" spans="1:18" s="1" customFormat="1" x14ac:dyDescent="0.2">
      <c r="A359" s="17">
        <v>43862</v>
      </c>
      <c r="B359" s="1">
        <f t="shared" si="67"/>
        <v>2</v>
      </c>
      <c r="C359" s="47"/>
      <c r="D359" s="47"/>
      <c r="E359" s="47">
        <v>0.56428571400000005</v>
      </c>
      <c r="F359" s="51">
        <v>1.08</v>
      </c>
      <c r="G359" s="16">
        <f t="shared" si="57"/>
        <v>0</v>
      </c>
      <c r="H359" s="16">
        <f t="shared" si="58"/>
        <v>1.08</v>
      </c>
      <c r="I359" s="23">
        <f t="shared" si="66"/>
        <v>1.2231277085702725</v>
      </c>
      <c r="J359" s="16">
        <f t="shared" si="59"/>
        <v>1.2231073544035991</v>
      </c>
      <c r="K359" s="16">
        <f t="shared" si="60"/>
        <v>2.0354166673453022E-5</v>
      </c>
      <c r="L359" s="16">
        <f t="shared" si="61"/>
        <v>0</v>
      </c>
      <c r="M359" s="16">
        <f t="shared" si="62"/>
        <v>1.0068134084282856E-7</v>
      </c>
      <c r="N359" s="16">
        <f t="shared" si="63"/>
        <v>6.242243132255371E-8</v>
      </c>
      <c r="O359" s="16">
        <f t="shared" si="64"/>
        <v>6.242243132255371E-8</v>
      </c>
      <c r="P359" s="1">
        <f>'App MESURE'!T355</f>
        <v>0</v>
      </c>
      <c r="Q359" s="84">
        <v>16.033468413793106</v>
      </c>
      <c r="R359" s="78">
        <f t="shared" si="65"/>
        <v>3.8965599322189343E-15</v>
      </c>
    </row>
    <row r="360" spans="1:18" s="1" customFormat="1" x14ac:dyDescent="0.2">
      <c r="A360" s="17">
        <v>43891</v>
      </c>
      <c r="B360" s="1">
        <f t="shared" si="67"/>
        <v>3</v>
      </c>
      <c r="C360" s="47"/>
      <c r="D360" s="47"/>
      <c r="E360" s="47">
        <v>41.1</v>
      </c>
      <c r="F360" s="51">
        <v>31.81</v>
      </c>
      <c r="G360" s="16">
        <f t="shared" si="57"/>
        <v>0</v>
      </c>
      <c r="H360" s="16">
        <f t="shared" si="58"/>
        <v>31.81</v>
      </c>
      <c r="I360" s="23">
        <f t="shared" si="66"/>
        <v>31.810020354166671</v>
      </c>
      <c r="J360" s="16">
        <f t="shared" si="59"/>
        <v>31.399923806199524</v>
      </c>
      <c r="K360" s="16">
        <f t="shared" si="60"/>
        <v>0.41009654796714656</v>
      </c>
      <c r="L360" s="16">
        <f t="shared" si="61"/>
        <v>0</v>
      </c>
      <c r="M360" s="16">
        <f t="shared" si="62"/>
        <v>3.8258909520274847E-8</v>
      </c>
      <c r="N360" s="16">
        <f t="shared" si="63"/>
        <v>2.3720523902570404E-8</v>
      </c>
      <c r="O360" s="16">
        <f t="shared" si="64"/>
        <v>2.3720523902570404E-8</v>
      </c>
      <c r="P360" s="1">
        <f>'App MESURE'!T356</f>
        <v>0</v>
      </c>
      <c r="Q360" s="84">
        <v>14.922383935483872</v>
      </c>
      <c r="R360" s="78">
        <f t="shared" si="65"/>
        <v>5.6266325421241386E-16</v>
      </c>
    </row>
    <row r="361" spans="1:18" s="1" customFormat="1" x14ac:dyDescent="0.2">
      <c r="A361" s="17">
        <v>43922</v>
      </c>
      <c r="B361" s="1">
        <f t="shared" si="67"/>
        <v>4</v>
      </c>
      <c r="C361" s="47"/>
      <c r="D361" s="47"/>
      <c r="E361" s="47">
        <v>44.242857139999998</v>
      </c>
      <c r="F361" s="51">
        <v>26.67</v>
      </c>
      <c r="G361" s="16">
        <f t="shared" si="57"/>
        <v>0</v>
      </c>
      <c r="H361" s="16">
        <f t="shared" si="58"/>
        <v>26.67</v>
      </c>
      <c r="I361" s="23">
        <f t="shared" si="66"/>
        <v>27.080096547967148</v>
      </c>
      <c r="J361" s="16">
        <f t="shared" si="59"/>
        <v>26.881888411471543</v>
      </c>
      <c r="K361" s="16">
        <f t="shared" si="60"/>
        <v>0.1982081364956052</v>
      </c>
      <c r="L361" s="16">
        <f t="shared" si="61"/>
        <v>0</v>
      </c>
      <c r="M361" s="16">
        <f t="shared" si="62"/>
        <v>1.4538385617704442E-8</v>
      </c>
      <c r="N361" s="16">
        <f t="shared" si="63"/>
        <v>9.0137990829767547E-9</v>
      </c>
      <c r="O361" s="16">
        <f t="shared" si="64"/>
        <v>9.0137990829767547E-9</v>
      </c>
      <c r="P361" s="1">
        <f>'App MESURE'!T357</f>
        <v>0</v>
      </c>
      <c r="Q361" s="84">
        <v>16.726902333333335</v>
      </c>
      <c r="R361" s="78">
        <f t="shared" si="65"/>
        <v>8.1248573908272589E-17</v>
      </c>
    </row>
    <row r="362" spans="1:18" s="1" customFormat="1" x14ac:dyDescent="0.2">
      <c r="A362" s="17">
        <v>43952</v>
      </c>
      <c r="B362" s="1">
        <f t="shared" si="67"/>
        <v>5</v>
      </c>
      <c r="C362" s="47"/>
      <c r="D362" s="47"/>
      <c r="E362" s="47">
        <v>34.838095240000001</v>
      </c>
      <c r="F362" s="51">
        <v>29.59</v>
      </c>
      <c r="G362" s="16">
        <f t="shared" si="57"/>
        <v>0</v>
      </c>
      <c r="H362" s="16">
        <f t="shared" si="58"/>
        <v>29.59</v>
      </c>
      <c r="I362" s="23">
        <f t="shared" si="66"/>
        <v>29.788208136495605</v>
      </c>
      <c r="J362" s="16">
        <f t="shared" si="59"/>
        <v>29.646931555673611</v>
      </c>
      <c r="K362" s="16">
        <f t="shared" si="60"/>
        <v>0.14127658082199446</v>
      </c>
      <c r="L362" s="16">
        <f t="shared" si="61"/>
        <v>0</v>
      </c>
      <c r="M362" s="16">
        <f t="shared" si="62"/>
        <v>5.5245865347276878E-9</v>
      </c>
      <c r="N362" s="16">
        <f t="shared" si="63"/>
        <v>3.4252436515311663E-9</v>
      </c>
      <c r="O362" s="16">
        <f t="shared" si="64"/>
        <v>3.4252436515311663E-9</v>
      </c>
      <c r="P362" s="1">
        <f>'App MESURE'!T358</f>
        <v>0.12672862617275252</v>
      </c>
      <c r="Q362" s="84">
        <v>21.170694709677417</v>
      </c>
      <c r="R362" s="78">
        <f t="shared" si="65"/>
        <v>1.6060143823480425E-2</v>
      </c>
    </row>
    <row r="363" spans="1:18" s="1" customFormat="1" x14ac:dyDescent="0.2">
      <c r="A363" s="17">
        <v>43983</v>
      </c>
      <c r="B363" s="1">
        <f t="shared" si="67"/>
        <v>6</v>
      </c>
      <c r="C363" s="47"/>
      <c r="D363" s="47"/>
      <c r="E363" s="47">
        <v>2.414285714</v>
      </c>
      <c r="F363" s="51">
        <v>3.3</v>
      </c>
      <c r="G363" s="16">
        <f t="shared" si="57"/>
        <v>0</v>
      </c>
      <c r="H363" s="16">
        <f t="shared" si="58"/>
        <v>3.3</v>
      </c>
      <c r="I363" s="23">
        <f t="shared" si="66"/>
        <v>3.4412765808219943</v>
      </c>
      <c r="J363" s="16">
        <f t="shared" si="59"/>
        <v>3.4410675315899448</v>
      </c>
      <c r="K363" s="16">
        <f t="shared" si="60"/>
        <v>2.0904923204945192E-4</v>
      </c>
      <c r="L363" s="16">
        <f t="shared" si="61"/>
        <v>0</v>
      </c>
      <c r="M363" s="16">
        <f t="shared" si="62"/>
        <v>2.0993428831965215E-9</v>
      </c>
      <c r="N363" s="16">
        <f t="shared" si="63"/>
        <v>1.3015925875818434E-9</v>
      </c>
      <c r="O363" s="16">
        <f t="shared" si="64"/>
        <v>1.3015925875818434E-9</v>
      </c>
      <c r="P363" s="1">
        <f>'App MESURE'!T359</f>
        <v>0</v>
      </c>
      <c r="Q363" s="84">
        <v>21.511032066666669</v>
      </c>
      <c r="R363" s="78">
        <f t="shared" si="65"/>
        <v>1.6941432640479986E-18</v>
      </c>
    </row>
    <row r="364" spans="1:18" s="1" customFormat="1" x14ac:dyDescent="0.2">
      <c r="A364" s="17">
        <v>44013</v>
      </c>
      <c r="B364" s="1">
        <f t="shared" si="67"/>
        <v>7</v>
      </c>
      <c r="C364" s="47"/>
      <c r="D364" s="47"/>
      <c r="E364" s="47">
        <v>2.8738095239999999</v>
      </c>
      <c r="F364" s="51">
        <v>4.1100000000000003</v>
      </c>
      <c r="G364" s="16">
        <f t="shared" si="57"/>
        <v>0</v>
      </c>
      <c r="H364" s="16">
        <f t="shared" si="58"/>
        <v>4.1100000000000003</v>
      </c>
      <c r="I364" s="23">
        <f t="shared" si="66"/>
        <v>4.1102090492320498</v>
      </c>
      <c r="J364" s="16">
        <f t="shared" si="59"/>
        <v>4.1100430973827251</v>
      </c>
      <c r="K364" s="16">
        <f t="shared" si="60"/>
        <v>1.6595184932466367E-4</v>
      </c>
      <c r="L364" s="16">
        <f t="shared" si="61"/>
        <v>0</v>
      </c>
      <c r="M364" s="16">
        <f t="shared" si="62"/>
        <v>7.9775029561467815E-10</v>
      </c>
      <c r="N364" s="16">
        <f t="shared" si="63"/>
        <v>4.9460518328110045E-10</v>
      </c>
      <c r="O364" s="16">
        <f t="shared" si="64"/>
        <v>4.9460518328110045E-10</v>
      </c>
      <c r="P364" s="1">
        <f>'App MESURE'!T360</f>
        <v>0</v>
      </c>
      <c r="Q364" s="84">
        <v>26.980511000000003</v>
      </c>
      <c r="R364" s="78">
        <f t="shared" si="65"/>
        <v>2.4463428732853097E-19</v>
      </c>
    </row>
    <row r="365" spans="1:18" s="1" customFormat="1" ht="13.5" thickBot="1" x14ac:dyDescent="0.25">
      <c r="A365" s="17">
        <v>44044</v>
      </c>
      <c r="B365" s="4">
        <f t="shared" si="67"/>
        <v>8</v>
      </c>
      <c r="C365" s="48"/>
      <c r="D365" s="48"/>
      <c r="E365" s="48">
        <v>1.8261904760000001</v>
      </c>
      <c r="F365" s="58">
        <v>3.72</v>
      </c>
      <c r="G365" s="25">
        <f t="shared" si="57"/>
        <v>0</v>
      </c>
      <c r="H365" s="25">
        <f t="shared" si="58"/>
        <v>3.72</v>
      </c>
      <c r="I365" s="24">
        <f t="shared" si="66"/>
        <v>3.7201659518493249</v>
      </c>
      <c r="J365" s="25">
        <f t="shared" si="59"/>
        <v>3.7200078804596921</v>
      </c>
      <c r="K365" s="25">
        <f t="shared" si="60"/>
        <v>1.5807138963275236E-4</v>
      </c>
      <c r="L365" s="25">
        <f t="shared" si="61"/>
        <v>0</v>
      </c>
      <c r="M365" s="25">
        <f t="shared" si="62"/>
        <v>3.031451123335777E-10</v>
      </c>
      <c r="N365" s="25">
        <f t="shared" si="63"/>
        <v>1.8794996964681818E-10</v>
      </c>
      <c r="O365" s="25">
        <f t="shared" si="64"/>
        <v>1.8794996964681818E-10</v>
      </c>
      <c r="P365" s="4">
        <f>'App MESURE'!T361</f>
        <v>0</v>
      </c>
      <c r="Q365" s="85">
        <v>25.167362354838716</v>
      </c>
      <c r="R365" s="79">
        <f t="shared" si="65"/>
        <v>3.5325191090239878E-20</v>
      </c>
    </row>
    <row r="366" spans="1:18" s="1" customFormat="1" x14ac:dyDescent="0.2">
      <c r="A366" s="17">
        <v>44075</v>
      </c>
      <c r="B366" s="1">
        <f t="shared" si="67"/>
        <v>9</v>
      </c>
      <c r="C366" s="47"/>
      <c r="D366" s="47"/>
      <c r="E366" s="47">
        <v>5.4214285709999999</v>
      </c>
      <c r="F366" s="51">
        <v>3.84</v>
      </c>
      <c r="G366" s="16">
        <f t="shared" si="57"/>
        <v>0</v>
      </c>
      <c r="H366" s="16">
        <f t="shared" si="58"/>
        <v>3.84</v>
      </c>
      <c r="I366" s="23">
        <f t="shared" si="66"/>
        <v>3.8401580713896326</v>
      </c>
      <c r="J366" s="16">
        <f t="shared" si="59"/>
        <v>3.8399510026886645</v>
      </c>
      <c r="K366" s="16">
        <f t="shared" si="60"/>
        <v>2.0706870096809382E-4</v>
      </c>
      <c r="L366" s="16">
        <f t="shared" si="61"/>
        <v>0</v>
      </c>
      <c r="M366" s="16">
        <f t="shared" si="62"/>
        <v>1.1519514268675952E-10</v>
      </c>
      <c r="N366" s="16">
        <f t="shared" si="63"/>
        <v>7.1420988465790895E-11</v>
      </c>
      <c r="O366" s="16">
        <f t="shared" si="64"/>
        <v>7.1420988465790895E-11</v>
      </c>
      <c r="P366" s="1">
        <f>'App MESURE'!T362</f>
        <v>0</v>
      </c>
      <c r="Q366" s="84">
        <v>23.915152933333331</v>
      </c>
      <c r="R366" s="78">
        <f t="shared" si="65"/>
        <v>5.100957593430636E-21</v>
      </c>
    </row>
    <row r="367" spans="1:18" s="1" customFormat="1" x14ac:dyDescent="0.2">
      <c r="A367" s="17">
        <v>44105</v>
      </c>
      <c r="B367" s="1">
        <f t="shared" si="67"/>
        <v>10</v>
      </c>
      <c r="C367" s="47"/>
      <c r="D367" s="47"/>
      <c r="E367" s="47">
        <v>24.057142859999999</v>
      </c>
      <c r="F367" s="51">
        <v>19.71</v>
      </c>
      <c r="G367" s="16">
        <f t="shared" si="57"/>
        <v>0</v>
      </c>
      <c r="H367" s="16">
        <f t="shared" si="58"/>
        <v>19.71</v>
      </c>
      <c r="I367" s="23">
        <f t="shared" si="66"/>
        <v>19.710207068700967</v>
      </c>
      <c r="J367" s="16">
        <f t="shared" si="59"/>
        <v>19.6519517655898</v>
      </c>
      <c r="K367" s="16">
        <f t="shared" si="60"/>
        <v>5.8255303111167223E-2</v>
      </c>
      <c r="L367" s="16">
        <f t="shared" si="61"/>
        <v>0</v>
      </c>
      <c r="M367" s="16">
        <f t="shared" si="62"/>
        <v>4.3774154220968623E-11</v>
      </c>
      <c r="N367" s="16">
        <f t="shared" si="63"/>
        <v>2.7139975617000547E-11</v>
      </c>
      <c r="O367" s="16">
        <f t="shared" si="64"/>
        <v>2.7139975617000547E-11</v>
      </c>
      <c r="P367" s="1">
        <f>'App MESURE'!T363</f>
        <v>0</v>
      </c>
      <c r="Q367" s="84">
        <v>18.696755612903228</v>
      </c>
      <c r="R367" s="78">
        <f t="shared" si="65"/>
        <v>7.3657827649138421E-22</v>
      </c>
    </row>
    <row r="368" spans="1:18" s="1" customFormat="1" x14ac:dyDescent="0.2">
      <c r="A368" s="17">
        <v>44136</v>
      </c>
      <c r="B368" s="1">
        <f t="shared" si="67"/>
        <v>11</v>
      </c>
      <c r="C368" s="47"/>
      <c r="D368" s="47"/>
      <c r="E368" s="47">
        <v>38.43571429</v>
      </c>
      <c r="F368" s="51">
        <v>41.96</v>
      </c>
      <c r="G368" s="16">
        <f t="shared" si="57"/>
        <v>0</v>
      </c>
      <c r="H368" s="16">
        <f t="shared" si="58"/>
        <v>41.96</v>
      </c>
      <c r="I368" s="23">
        <f t="shared" si="66"/>
        <v>42.018255303111168</v>
      </c>
      <c r="J368" s="16">
        <f t="shared" si="59"/>
        <v>41.338857513766719</v>
      </c>
      <c r="K368" s="16">
        <f t="shared" si="60"/>
        <v>0.67939778934444917</v>
      </c>
      <c r="L368" s="16">
        <f t="shared" si="61"/>
        <v>0</v>
      </c>
      <c r="M368" s="16">
        <f t="shared" si="62"/>
        <v>1.6634178603968076E-11</v>
      </c>
      <c r="N368" s="16">
        <f t="shared" si="63"/>
        <v>1.0313190734460207E-11</v>
      </c>
      <c r="O368" s="16">
        <f t="shared" si="64"/>
        <v>1.0313190734460207E-11</v>
      </c>
      <c r="P368" s="1">
        <f>'App MESURE'!T364</f>
        <v>0</v>
      </c>
      <c r="Q368" s="84">
        <v>17.242214916666672</v>
      </c>
      <c r="R368" s="78">
        <f t="shared" si="65"/>
        <v>1.0636190312535587E-22</v>
      </c>
    </row>
    <row r="369" spans="1:18" s="1" customFormat="1" x14ac:dyDescent="0.2">
      <c r="A369" s="17">
        <v>44166</v>
      </c>
      <c r="B369" s="1">
        <f t="shared" si="67"/>
        <v>12</v>
      </c>
      <c r="C369" s="47"/>
      <c r="D369" s="47"/>
      <c r="E369" s="47">
        <v>33.43571429</v>
      </c>
      <c r="F369" s="51">
        <v>24.58</v>
      </c>
      <c r="G369" s="16">
        <f t="shared" si="57"/>
        <v>0</v>
      </c>
      <c r="H369" s="16">
        <f t="shared" si="58"/>
        <v>24.58</v>
      </c>
      <c r="I369" s="23">
        <f t="shared" si="66"/>
        <v>25.259397789344447</v>
      </c>
      <c r="J369" s="16">
        <f t="shared" si="59"/>
        <v>24.987016055152093</v>
      </c>
      <c r="K369" s="16">
        <f t="shared" si="60"/>
        <v>0.27238173419235423</v>
      </c>
      <c r="L369" s="16">
        <f t="shared" si="61"/>
        <v>0</v>
      </c>
      <c r="M369" s="16">
        <f t="shared" si="62"/>
        <v>6.3209878695078694E-12</v>
      </c>
      <c r="N369" s="16">
        <f t="shared" si="63"/>
        <v>3.919012479094879E-12</v>
      </c>
      <c r="O369" s="16">
        <f t="shared" si="64"/>
        <v>3.919012479094879E-12</v>
      </c>
      <c r="P369" s="1">
        <f>'App MESURE'!T365</f>
        <v>0</v>
      </c>
      <c r="Q369" s="84">
        <v>12.899396354838714</v>
      </c>
      <c r="R369" s="78">
        <f t="shared" si="65"/>
        <v>1.5358658811301389E-23</v>
      </c>
    </row>
    <row r="370" spans="1:18" s="1" customFormat="1" x14ac:dyDescent="0.2">
      <c r="A370" s="17">
        <v>44197</v>
      </c>
      <c r="B370" s="1">
        <f t="shared" si="67"/>
        <v>1</v>
      </c>
      <c r="C370" s="47"/>
      <c r="D370" s="47"/>
      <c r="E370" s="47">
        <v>94.871428570000006</v>
      </c>
      <c r="F370" s="51">
        <v>81.87</v>
      </c>
      <c r="G370" s="16">
        <f t="shared" si="57"/>
        <v>0</v>
      </c>
      <c r="H370" s="16">
        <f t="shared" si="58"/>
        <v>81.87</v>
      </c>
      <c r="I370" s="23">
        <f t="shared" si="66"/>
        <v>82.142381734192355</v>
      </c>
      <c r="J370" s="16">
        <f t="shared" si="59"/>
        <v>72.385520225565301</v>
      </c>
      <c r="K370" s="16">
        <f t="shared" si="60"/>
        <v>9.756861508627054</v>
      </c>
      <c r="L370" s="16">
        <f t="shared" si="61"/>
        <v>2.9956998478611565</v>
      </c>
      <c r="M370" s="16">
        <f t="shared" si="62"/>
        <v>2.9956998478635586</v>
      </c>
      <c r="N370" s="16">
        <f t="shared" si="63"/>
        <v>1.8573339056754063</v>
      </c>
      <c r="O370" s="16">
        <f t="shared" si="64"/>
        <v>1.8573339056754063</v>
      </c>
      <c r="P370" s="1">
        <f>'App MESURE'!T366</f>
        <v>0.11493106637889267</v>
      </c>
      <c r="Q370" s="84">
        <v>11.309055499999999</v>
      </c>
      <c r="R370" s="78">
        <f t="shared" si="65"/>
        <v>3.0359676543885521</v>
      </c>
    </row>
    <row r="371" spans="1:18" s="1" customFormat="1" x14ac:dyDescent="0.2">
      <c r="A371" s="17">
        <v>44228</v>
      </c>
      <c r="B371" s="1">
        <f t="shared" si="67"/>
        <v>2</v>
      </c>
      <c r="C371" s="47"/>
      <c r="D371" s="47"/>
      <c r="E371" s="47">
        <v>45.242857139999998</v>
      </c>
      <c r="F371" s="51">
        <v>75.069999999999993</v>
      </c>
      <c r="G371" s="16">
        <f t="shared" si="57"/>
        <v>0</v>
      </c>
      <c r="H371" s="16">
        <f t="shared" si="58"/>
        <v>75.069999999999993</v>
      </c>
      <c r="I371" s="23">
        <f t="shared" si="66"/>
        <v>81.831161660765886</v>
      </c>
      <c r="J371" s="16">
        <f t="shared" si="59"/>
        <v>74.264538633338731</v>
      </c>
      <c r="K371" s="16">
        <f t="shared" si="60"/>
        <v>7.5666230274271555</v>
      </c>
      <c r="L371" s="16">
        <f t="shared" si="61"/>
        <v>1.6163666314093836</v>
      </c>
      <c r="M371" s="16">
        <f t="shared" si="62"/>
        <v>2.7547325735975354</v>
      </c>
      <c r="N371" s="16">
        <f t="shared" si="63"/>
        <v>1.7079341956304719</v>
      </c>
      <c r="O371" s="16">
        <f t="shared" si="64"/>
        <v>1.7079341956304719</v>
      </c>
      <c r="P371" s="1">
        <f>'App MESURE'!T367</f>
        <v>3.4250980046689862E-3</v>
      </c>
      <c r="Q371" s="84">
        <v>13.421489142857144</v>
      </c>
      <c r="R371" s="78">
        <f t="shared" si="65"/>
        <v>2.9053512638891288</v>
      </c>
    </row>
    <row r="372" spans="1:18" s="1" customFormat="1" x14ac:dyDescent="0.2">
      <c r="A372" s="17">
        <v>44256</v>
      </c>
      <c r="B372" s="1">
        <f t="shared" si="67"/>
        <v>3</v>
      </c>
      <c r="C372" s="47"/>
      <c r="D372" s="47"/>
      <c r="E372" s="47">
        <v>42.871428569999999</v>
      </c>
      <c r="F372" s="51">
        <v>37.96</v>
      </c>
      <c r="G372" s="16">
        <f t="shared" si="57"/>
        <v>0</v>
      </c>
      <c r="H372" s="16">
        <f t="shared" si="58"/>
        <v>37.96</v>
      </c>
      <c r="I372" s="23">
        <f t="shared" si="66"/>
        <v>43.910256396017772</v>
      </c>
      <c r="J372" s="16">
        <f t="shared" si="59"/>
        <v>42.795246891843213</v>
      </c>
      <c r="K372" s="16">
        <f t="shared" si="60"/>
        <v>1.1150095041745587</v>
      </c>
      <c r="L372" s="16">
        <f t="shared" si="61"/>
        <v>0</v>
      </c>
      <c r="M372" s="16">
        <f t="shared" si="62"/>
        <v>1.0467983779670635</v>
      </c>
      <c r="N372" s="16">
        <f t="shared" si="63"/>
        <v>0.64901499433957943</v>
      </c>
      <c r="O372" s="16">
        <f t="shared" si="64"/>
        <v>0.64901499433957943</v>
      </c>
      <c r="P372" s="1">
        <f>'App MESURE'!T368</f>
        <v>3.8056644496322076E-3</v>
      </c>
      <c r="Q372" s="84">
        <v>14.546074596774192</v>
      </c>
      <c r="R372" s="78">
        <f t="shared" si="65"/>
        <v>0.41629507937703469</v>
      </c>
    </row>
    <row r="373" spans="1:18" s="1" customFormat="1" x14ac:dyDescent="0.2">
      <c r="A373" s="17">
        <v>44287</v>
      </c>
      <c r="B373" s="1">
        <f t="shared" si="67"/>
        <v>4</v>
      </c>
      <c r="C373" s="47"/>
      <c r="D373" s="47"/>
      <c r="E373" s="47">
        <v>43.526190479999997</v>
      </c>
      <c r="F373" s="51">
        <v>32.43</v>
      </c>
      <c r="G373" s="16">
        <f t="shared" si="57"/>
        <v>0</v>
      </c>
      <c r="H373" s="16">
        <f t="shared" si="58"/>
        <v>32.43</v>
      </c>
      <c r="I373" s="23">
        <f t="shared" si="66"/>
        <v>33.545009504174558</v>
      </c>
      <c r="J373" s="16">
        <f t="shared" si="59"/>
        <v>33.1628836070646</v>
      </c>
      <c r="K373" s="16">
        <f t="shared" si="60"/>
        <v>0.38212589710995815</v>
      </c>
      <c r="L373" s="16">
        <f t="shared" si="61"/>
        <v>0</v>
      </c>
      <c r="M373" s="16">
        <f t="shared" si="62"/>
        <v>0.39778338362748411</v>
      </c>
      <c r="N373" s="16">
        <f t="shared" si="63"/>
        <v>0.24662569784904015</v>
      </c>
      <c r="O373" s="16">
        <f t="shared" si="64"/>
        <v>0.24662569784904015</v>
      </c>
      <c r="P373" s="1">
        <f>'App MESURE'!T369</f>
        <v>0</v>
      </c>
      <c r="Q373" s="84">
        <v>16.582248966666672</v>
      </c>
      <c r="R373" s="78">
        <f t="shared" si="65"/>
        <v>6.0824234839526044E-2</v>
      </c>
    </row>
    <row r="374" spans="1:18" s="1" customFormat="1" x14ac:dyDescent="0.2">
      <c r="A374" s="17">
        <v>44317</v>
      </c>
      <c r="B374" s="1">
        <f t="shared" si="67"/>
        <v>5</v>
      </c>
      <c r="C374" s="47"/>
      <c r="D374" s="47"/>
      <c r="E374" s="47">
        <v>5.2642857139999997</v>
      </c>
      <c r="F374" s="51">
        <v>7.8</v>
      </c>
      <c r="G374" s="16">
        <f t="shared" si="57"/>
        <v>0</v>
      </c>
      <c r="H374" s="16">
        <f t="shared" si="58"/>
        <v>7.8</v>
      </c>
      <c r="I374" s="23">
        <f t="shared" si="66"/>
        <v>8.1821258971099589</v>
      </c>
      <c r="J374" s="16">
        <f t="shared" si="59"/>
        <v>8.1782991654307207</v>
      </c>
      <c r="K374" s="16">
        <f t="shared" si="60"/>
        <v>3.8267316792381934E-3</v>
      </c>
      <c r="L374" s="16">
        <f t="shared" si="61"/>
        <v>0</v>
      </c>
      <c r="M374" s="16">
        <f t="shared" si="62"/>
        <v>0.15115768577844396</v>
      </c>
      <c r="N374" s="16">
        <f t="shared" si="63"/>
        <v>9.3717765182635263E-2</v>
      </c>
      <c r="O374" s="16">
        <f t="shared" si="64"/>
        <v>9.3717765182635263E-2</v>
      </c>
      <c r="P374" s="1">
        <f>'App MESURE'!T370</f>
        <v>0</v>
      </c>
      <c r="Q374" s="84">
        <v>19.325367451612898</v>
      </c>
      <c r="R374" s="78">
        <f t="shared" si="65"/>
        <v>8.7830195108275621E-3</v>
      </c>
    </row>
    <row r="375" spans="1:18" s="1" customFormat="1" x14ac:dyDescent="0.2">
      <c r="A375" s="17">
        <v>44348</v>
      </c>
      <c r="B375" s="1">
        <f t="shared" si="67"/>
        <v>6</v>
      </c>
      <c r="C375" s="47"/>
      <c r="D375" s="47"/>
      <c r="E375" s="47">
        <v>2.9809523809999998</v>
      </c>
      <c r="F375" s="51">
        <v>7.15</v>
      </c>
      <c r="G375" s="16">
        <f t="shared" si="57"/>
        <v>0</v>
      </c>
      <c r="H375" s="16">
        <f t="shared" si="58"/>
        <v>7.15</v>
      </c>
      <c r="I375" s="23">
        <f t="shared" si="66"/>
        <v>7.1538267316792385</v>
      </c>
      <c r="J375" s="16">
        <f t="shared" si="59"/>
        <v>7.1518138772336179</v>
      </c>
      <c r="K375" s="16">
        <f t="shared" si="60"/>
        <v>2.0128544456206043E-3</v>
      </c>
      <c r="L375" s="16">
        <f t="shared" si="61"/>
        <v>0</v>
      </c>
      <c r="M375" s="16">
        <f t="shared" si="62"/>
        <v>5.7439920595808699E-2</v>
      </c>
      <c r="N375" s="16">
        <f t="shared" si="63"/>
        <v>3.5612750769401395E-2</v>
      </c>
      <c r="O375" s="16">
        <f t="shared" si="64"/>
        <v>3.5612750769401395E-2</v>
      </c>
      <c r="P375" s="1">
        <f>'App MESURE'!T371</f>
        <v>0</v>
      </c>
      <c r="Q375" s="84">
        <v>21.01863186666667</v>
      </c>
      <c r="R375" s="78">
        <f t="shared" si="65"/>
        <v>1.2682680173634997E-3</v>
      </c>
    </row>
    <row r="376" spans="1:18" s="1" customFormat="1" x14ac:dyDescent="0.2">
      <c r="A376" s="17">
        <v>44378</v>
      </c>
      <c r="B376" s="1">
        <f t="shared" si="67"/>
        <v>7</v>
      </c>
      <c r="C376" s="47"/>
      <c r="D376" s="47"/>
      <c r="E376" s="47">
        <v>1.2833333330000001</v>
      </c>
      <c r="F376" s="51">
        <v>1.35</v>
      </c>
      <c r="G376" s="16">
        <f t="shared" si="57"/>
        <v>0</v>
      </c>
      <c r="H376" s="16">
        <f t="shared" si="58"/>
        <v>1.35</v>
      </c>
      <c r="I376" s="23">
        <f t="shared" si="66"/>
        <v>1.3520128544456207</v>
      </c>
      <c r="J376" s="16">
        <f t="shared" si="59"/>
        <v>1.3520053761212194</v>
      </c>
      <c r="K376" s="16">
        <f t="shared" si="60"/>
        <v>7.4783244012888161E-6</v>
      </c>
      <c r="L376" s="16">
        <f t="shared" si="61"/>
        <v>0</v>
      </c>
      <c r="M376" s="16">
        <f t="shared" si="62"/>
        <v>2.1827169826407304E-2</v>
      </c>
      <c r="N376" s="16">
        <f t="shared" si="63"/>
        <v>1.3532845292372529E-2</v>
      </c>
      <c r="O376" s="16">
        <f t="shared" si="64"/>
        <v>1.3532845292372529E-2</v>
      </c>
      <c r="P376" s="1">
        <f>'App MESURE'!T372</f>
        <v>0</v>
      </c>
      <c r="Q376" s="84">
        <v>25.272202032258068</v>
      </c>
      <c r="R376" s="78">
        <f t="shared" si="65"/>
        <v>1.8313790170728931E-4</v>
      </c>
    </row>
    <row r="377" spans="1:18" s="1" customFormat="1" ht="13.5" thickBot="1" x14ac:dyDescent="0.25">
      <c r="A377" s="17">
        <v>44409</v>
      </c>
      <c r="B377" s="4">
        <f t="shared" si="67"/>
        <v>8</v>
      </c>
      <c r="C377" s="48"/>
      <c r="D377" s="48"/>
      <c r="E377" s="48">
        <v>0.67380952400000005</v>
      </c>
      <c r="F377" s="58">
        <v>1.43</v>
      </c>
      <c r="G377" s="25">
        <f t="shared" si="57"/>
        <v>0</v>
      </c>
      <c r="H377" s="25">
        <f t="shared" si="58"/>
        <v>1.43</v>
      </c>
      <c r="I377" s="24">
        <f t="shared" si="66"/>
        <v>1.4300074783244012</v>
      </c>
      <c r="J377" s="25">
        <f t="shared" si="59"/>
        <v>1.429997244978529</v>
      </c>
      <c r="K377" s="25">
        <f t="shared" si="60"/>
        <v>1.0233345872245891E-5</v>
      </c>
      <c r="L377" s="25">
        <f t="shared" si="61"/>
        <v>0</v>
      </c>
      <c r="M377" s="25">
        <f t="shared" si="62"/>
        <v>8.2943245340347752E-3</v>
      </c>
      <c r="N377" s="25">
        <f t="shared" si="63"/>
        <v>5.1424812111015607E-3</v>
      </c>
      <c r="O377" s="25">
        <f t="shared" si="64"/>
        <v>5.1424812111015607E-3</v>
      </c>
      <c r="P377" s="4">
        <f>'App MESURE'!T373</f>
        <v>0</v>
      </c>
      <c r="Q377" s="85">
        <v>24.229286516129036</v>
      </c>
      <c r="R377" s="79">
        <f t="shared" si="65"/>
        <v>2.6445113006532573E-5</v>
      </c>
    </row>
    <row r="378" spans="1:18" s="1" customFormat="1" x14ac:dyDescent="0.2">
      <c r="A378" s="17">
        <v>44440</v>
      </c>
      <c r="B378" s="1">
        <f t="shared" si="67"/>
        <v>9</v>
      </c>
      <c r="C378" s="47"/>
      <c r="D378" s="47"/>
      <c r="E378" s="47">
        <v>4.5357142860000002</v>
      </c>
      <c r="F378" s="51">
        <v>4.13</v>
      </c>
      <c r="G378" s="16">
        <f t="shared" si="57"/>
        <v>0</v>
      </c>
      <c r="H378" s="16">
        <f t="shared" si="58"/>
        <v>4.13</v>
      </c>
      <c r="I378" s="23">
        <f t="shared" si="66"/>
        <v>4.1300102333458719</v>
      </c>
      <c r="J378" s="16">
        <f t="shared" si="59"/>
        <v>4.1297228555612344</v>
      </c>
      <c r="K378" s="16">
        <f t="shared" si="60"/>
        <v>2.8737778463749919E-4</v>
      </c>
      <c r="L378" s="16">
        <f t="shared" si="61"/>
        <v>0</v>
      </c>
      <c r="M378" s="16">
        <f t="shared" si="62"/>
        <v>3.1518433229332146E-3</v>
      </c>
      <c r="N378" s="16">
        <f t="shared" si="63"/>
        <v>1.9541428602185928E-3</v>
      </c>
      <c r="O378" s="16">
        <f t="shared" si="64"/>
        <v>1.9541428602185928E-3</v>
      </c>
      <c r="P378" s="1">
        <f>'App MESURE'!T374</f>
        <v>0</v>
      </c>
      <c r="Q378" s="84">
        <v>23.135199100000005</v>
      </c>
      <c r="R378" s="78">
        <f t="shared" si="65"/>
        <v>3.8186743181433025E-6</v>
      </c>
    </row>
    <row r="379" spans="1:18" s="1" customFormat="1" x14ac:dyDescent="0.2">
      <c r="A379" s="17">
        <v>44470</v>
      </c>
      <c r="B379" s="1">
        <f t="shared" si="67"/>
        <v>10</v>
      </c>
      <c r="C379" s="47"/>
      <c r="D379" s="47"/>
      <c r="E379" s="47">
        <v>1.14047619</v>
      </c>
      <c r="F379" s="51">
        <v>1.38</v>
      </c>
      <c r="G379" s="16">
        <f t="shared" si="57"/>
        <v>0</v>
      </c>
      <c r="H379" s="16">
        <f t="shared" si="58"/>
        <v>1.38</v>
      </c>
      <c r="I379" s="23">
        <f t="shared" si="66"/>
        <v>1.3802873777846374</v>
      </c>
      <c r="J379" s="16">
        <f t="shared" si="59"/>
        <v>1.3802715754783452</v>
      </c>
      <c r="K379" s="16">
        <f t="shared" si="60"/>
        <v>1.5802306292167501E-5</v>
      </c>
      <c r="L379" s="16">
        <f t="shared" si="61"/>
        <v>0</v>
      </c>
      <c r="M379" s="16">
        <f t="shared" si="62"/>
        <v>1.1977004627146217E-3</v>
      </c>
      <c r="N379" s="16">
        <f t="shared" si="63"/>
        <v>7.4257428688306545E-4</v>
      </c>
      <c r="O379" s="16">
        <f t="shared" si="64"/>
        <v>7.4257428688306545E-4</v>
      </c>
      <c r="P379" s="1">
        <f>'App MESURE'!T375</f>
        <v>0</v>
      </c>
      <c r="Q379" s="84">
        <v>20.39351922580645</v>
      </c>
      <c r="R379" s="78">
        <f t="shared" si="65"/>
        <v>5.5141657153989319E-7</v>
      </c>
    </row>
    <row r="380" spans="1:18" s="1" customFormat="1" x14ac:dyDescent="0.2">
      <c r="A380" s="17">
        <v>44501</v>
      </c>
      <c r="B380" s="1">
        <f t="shared" si="67"/>
        <v>11</v>
      </c>
      <c r="C380" s="47"/>
      <c r="D380" s="47"/>
      <c r="E380" s="47">
        <v>33.783333329999998</v>
      </c>
      <c r="F380" s="51">
        <v>24.83</v>
      </c>
      <c r="G380" s="16">
        <f t="shared" si="57"/>
        <v>0</v>
      </c>
      <c r="H380" s="16">
        <f t="shared" si="58"/>
        <v>24.83</v>
      </c>
      <c r="I380" s="23">
        <f t="shared" si="66"/>
        <v>24.830015802306292</v>
      </c>
      <c r="J380" s="16">
        <f t="shared" si="59"/>
        <v>24.604821153315505</v>
      </c>
      <c r="K380" s="16">
        <f t="shared" si="60"/>
        <v>0.22519464899078656</v>
      </c>
      <c r="L380" s="16">
        <f t="shared" si="61"/>
        <v>0</v>
      </c>
      <c r="M380" s="16">
        <f t="shared" si="62"/>
        <v>4.5512617583155627E-4</v>
      </c>
      <c r="N380" s="16">
        <f t="shared" si="63"/>
        <v>2.8217822901556487E-4</v>
      </c>
      <c r="O380" s="16">
        <f t="shared" si="64"/>
        <v>2.8217822901556487E-4</v>
      </c>
      <c r="P380" s="1">
        <f>'App MESURE'!T376</f>
        <v>0</v>
      </c>
      <c r="Q380" s="84">
        <v>13.927577766666666</v>
      </c>
      <c r="R380" s="78">
        <f t="shared" si="65"/>
        <v>7.9624552930360584E-8</v>
      </c>
    </row>
    <row r="381" spans="1:18" s="1" customFormat="1" x14ac:dyDescent="0.2">
      <c r="A381" s="17">
        <v>44531</v>
      </c>
      <c r="B381" s="1">
        <f t="shared" si="67"/>
        <v>12</v>
      </c>
      <c r="C381" s="47"/>
      <c r="D381" s="47"/>
      <c r="E381" s="47">
        <v>48.48809524</v>
      </c>
      <c r="F381" s="51">
        <v>31.67</v>
      </c>
      <c r="G381" s="16">
        <f t="shared" si="57"/>
        <v>0</v>
      </c>
      <c r="H381" s="16">
        <f t="shared" si="58"/>
        <v>31.67</v>
      </c>
      <c r="I381" s="23">
        <f t="shared" si="66"/>
        <v>31.895194648990788</v>
      </c>
      <c r="J381" s="16">
        <f t="shared" si="59"/>
        <v>31.418546947554869</v>
      </c>
      <c r="K381" s="16">
        <f t="shared" si="60"/>
        <v>0.47664770143591895</v>
      </c>
      <c r="L381" s="16">
        <f t="shared" si="61"/>
        <v>0</v>
      </c>
      <c r="M381" s="16">
        <f t="shared" si="62"/>
        <v>1.729479468159914E-4</v>
      </c>
      <c r="N381" s="16">
        <f t="shared" si="63"/>
        <v>1.0722772702591466E-4</v>
      </c>
      <c r="O381" s="16">
        <f t="shared" si="64"/>
        <v>1.0722772702591466E-4</v>
      </c>
      <c r="P381" s="1">
        <f>'App MESURE'!T377</f>
        <v>0</v>
      </c>
      <c r="Q381" s="84">
        <v>13.872955258064515</v>
      </c>
      <c r="R381" s="78">
        <f t="shared" si="65"/>
        <v>1.1497785443144069E-8</v>
      </c>
    </row>
    <row r="382" spans="1:18" s="1" customFormat="1" x14ac:dyDescent="0.2">
      <c r="A382" s="17">
        <v>44562</v>
      </c>
      <c r="B382" s="1">
        <f t="shared" si="67"/>
        <v>1</v>
      </c>
      <c r="C382" s="47"/>
      <c r="D382" s="47"/>
      <c r="E382" s="47">
        <v>4.0880952380000002</v>
      </c>
      <c r="F382" s="51">
        <v>5.51</v>
      </c>
      <c r="G382" s="16">
        <f t="shared" si="57"/>
        <v>0</v>
      </c>
      <c r="H382" s="16">
        <f t="shared" si="58"/>
        <v>5.51</v>
      </c>
      <c r="I382" s="23">
        <f t="shared" si="66"/>
        <v>5.9866477014359187</v>
      </c>
      <c r="J382" s="16">
        <f t="shared" si="59"/>
        <v>5.9831703487575139</v>
      </c>
      <c r="K382" s="16">
        <f t="shared" si="60"/>
        <v>3.4773526784048769E-3</v>
      </c>
      <c r="L382" s="16">
        <f t="shared" si="61"/>
        <v>0</v>
      </c>
      <c r="M382" s="16">
        <f t="shared" si="62"/>
        <v>6.5720219790076738E-5</v>
      </c>
      <c r="N382" s="16">
        <f t="shared" si="63"/>
        <v>4.0746536269847579E-5</v>
      </c>
      <c r="O382" s="16">
        <f t="shared" si="64"/>
        <v>4.0746536269847579E-5</v>
      </c>
      <c r="P382" s="1">
        <f>'App MESURE'!T378</f>
        <v>0</v>
      </c>
      <c r="Q382" s="84">
        <v>13.317423112903226</v>
      </c>
      <c r="R382" s="78">
        <f t="shared" si="65"/>
        <v>1.6602802179900042E-9</v>
      </c>
    </row>
    <row r="383" spans="1:18" s="1" customFormat="1" x14ac:dyDescent="0.2">
      <c r="A383" s="17">
        <v>44593</v>
      </c>
      <c r="B383" s="1">
        <f t="shared" si="67"/>
        <v>2</v>
      </c>
      <c r="C383" s="47"/>
      <c r="D383" s="47"/>
      <c r="E383" s="47">
        <v>13.68571429</v>
      </c>
      <c r="F383" s="51">
        <v>13.68</v>
      </c>
      <c r="G383" s="16">
        <f t="shared" si="57"/>
        <v>0</v>
      </c>
      <c r="H383" s="16">
        <f t="shared" si="58"/>
        <v>13.68</v>
      </c>
      <c r="I383" s="23">
        <f t="shared" si="66"/>
        <v>13.683477352678405</v>
      </c>
      <c r="J383" s="16">
        <f t="shared" si="59"/>
        <v>13.651309495030533</v>
      </c>
      <c r="K383" s="16">
        <f t="shared" si="60"/>
        <v>3.2167857647872111E-2</v>
      </c>
      <c r="L383" s="16">
        <f t="shared" si="61"/>
        <v>0</v>
      </c>
      <c r="M383" s="16">
        <f t="shared" si="62"/>
        <v>2.4973683520229159E-5</v>
      </c>
      <c r="N383" s="16">
        <f t="shared" si="63"/>
        <v>1.5483683782542077E-5</v>
      </c>
      <c r="O383" s="16">
        <f t="shared" si="64"/>
        <v>1.5483683782542077E-5</v>
      </c>
      <c r="P383" s="1">
        <f>'App MESURE'!T379</f>
        <v>0</v>
      </c>
      <c r="Q383" s="84">
        <v>15.142082178571433</v>
      </c>
      <c r="R383" s="78">
        <f t="shared" si="65"/>
        <v>2.397444634777565E-10</v>
      </c>
    </row>
    <row r="384" spans="1:18" s="1" customFormat="1" x14ac:dyDescent="0.2">
      <c r="A384" s="17">
        <v>44621</v>
      </c>
      <c r="B384" s="1">
        <f t="shared" si="67"/>
        <v>3</v>
      </c>
      <c r="C384" s="47"/>
      <c r="D384" s="47"/>
      <c r="E384" s="47">
        <v>88.585714289999999</v>
      </c>
      <c r="F384" s="51">
        <v>96.9</v>
      </c>
      <c r="G384" s="16">
        <f t="shared" si="57"/>
        <v>0</v>
      </c>
      <c r="H384" s="16">
        <f t="shared" si="58"/>
        <v>96.9</v>
      </c>
      <c r="I384" s="23">
        <f t="shared" si="66"/>
        <v>96.932167857647883</v>
      </c>
      <c r="J384" s="16">
        <f t="shared" si="59"/>
        <v>84.736836393502472</v>
      </c>
      <c r="K384" s="16">
        <f t="shared" si="60"/>
        <v>12.195331464145411</v>
      </c>
      <c r="L384" s="16">
        <f t="shared" si="61"/>
        <v>4.5313602957241264</v>
      </c>
      <c r="M384" s="16">
        <f t="shared" si="62"/>
        <v>4.5313697857238644</v>
      </c>
      <c r="N384" s="16">
        <f t="shared" si="63"/>
        <v>2.8094492671487958</v>
      </c>
      <c r="O384" s="16">
        <f t="shared" si="64"/>
        <v>2.8094492671487958</v>
      </c>
      <c r="P384" s="1">
        <f>'App MESURE'!T380</f>
        <v>7.1569325639783297E-3</v>
      </c>
      <c r="Q384" s="84">
        <v>13.228784419354842</v>
      </c>
      <c r="R384" s="78">
        <f t="shared" si="65"/>
        <v>7.8528423284728275</v>
      </c>
    </row>
    <row r="385" spans="1:18" s="1" customFormat="1" x14ac:dyDescent="0.2">
      <c r="A385" s="17">
        <v>44652</v>
      </c>
      <c r="B385" s="1">
        <f t="shared" si="67"/>
        <v>4</v>
      </c>
      <c r="C385" s="47"/>
      <c r="D385" s="47"/>
      <c r="E385" s="47">
        <v>32.614285709999997</v>
      </c>
      <c r="F385" s="51">
        <v>27.82</v>
      </c>
      <c r="G385" s="16">
        <f t="shared" si="57"/>
        <v>0</v>
      </c>
      <c r="H385" s="16">
        <f t="shared" si="58"/>
        <v>27.82</v>
      </c>
      <c r="I385" s="23">
        <f t="shared" si="66"/>
        <v>35.483971168421284</v>
      </c>
      <c r="J385" s="16">
        <f t="shared" si="59"/>
        <v>34.959570508921409</v>
      </c>
      <c r="K385" s="16">
        <f t="shared" si="60"/>
        <v>0.52440065949987513</v>
      </c>
      <c r="L385" s="16">
        <f t="shared" si="61"/>
        <v>0</v>
      </c>
      <c r="M385" s="16">
        <f t="shared" si="62"/>
        <v>1.7219205185750686</v>
      </c>
      <c r="N385" s="16">
        <f t="shared" si="63"/>
        <v>1.0675907215165426</v>
      </c>
      <c r="O385" s="16">
        <f t="shared" si="64"/>
        <v>1.0675907215165426</v>
      </c>
      <c r="P385" s="1">
        <f>'App MESURE'!T381</f>
        <v>0</v>
      </c>
      <c r="Q385" s="84">
        <v>15.490026916666663</v>
      </c>
      <c r="R385" s="78">
        <f t="shared" si="65"/>
        <v>1.1397499486682119</v>
      </c>
    </row>
    <row r="386" spans="1:18" s="1" customFormat="1" x14ac:dyDescent="0.2">
      <c r="A386" s="17">
        <v>44682</v>
      </c>
      <c r="B386" s="1">
        <f t="shared" si="67"/>
        <v>5</v>
      </c>
      <c r="C386" s="47"/>
      <c r="D386" s="47"/>
      <c r="E386" s="47">
        <v>14.99285714</v>
      </c>
      <c r="F386" s="51">
        <v>12.01</v>
      </c>
      <c r="G386" s="16">
        <f t="shared" si="57"/>
        <v>0</v>
      </c>
      <c r="H386" s="16">
        <f t="shared" si="58"/>
        <v>12.01</v>
      </c>
      <c r="I386" s="23">
        <f t="shared" si="66"/>
        <v>12.534400659499875</v>
      </c>
      <c r="J386" s="16">
        <f t="shared" si="59"/>
        <v>12.523821411794874</v>
      </c>
      <c r="K386" s="16">
        <f t="shared" si="60"/>
        <v>1.0579247705001293E-2</v>
      </c>
      <c r="L386" s="16">
        <f t="shared" si="61"/>
        <v>0</v>
      </c>
      <c r="M386" s="16">
        <f t="shared" si="62"/>
        <v>0.65432979705852601</v>
      </c>
      <c r="N386" s="16">
        <f t="shared" si="63"/>
        <v>0.40568447417628611</v>
      </c>
      <c r="O386" s="16">
        <f t="shared" si="64"/>
        <v>0.40568447417628611</v>
      </c>
      <c r="P386" s="1">
        <f>'App MESURE'!T382</f>
        <v>0</v>
      </c>
      <c r="Q386" s="84">
        <v>21.17624480645161</v>
      </c>
      <c r="R386" s="78">
        <f t="shared" si="65"/>
        <v>0.16457989258768976</v>
      </c>
    </row>
    <row r="387" spans="1:18" s="1" customFormat="1" x14ac:dyDescent="0.2">
      <c r="A387" s="17">
        <v>44713</v>
      </c>
      <c r="B387" s="1">
        <f t="shared" si="67"/>
        <v>6</v>
      </c>
      <c r="C387" s="47"/>
      <c r="D387" s="47"/>
      <c r="E387" s="47">
        <v>2.0119047619999999</v>
      </c>
      <c r="F387" s="51">
        <v>2.75</v>
      </c>
      <c r="G387" s="16">
        <f t="shared" si="57"/>
        <v>0</v>
      </c>
      <c r="H387" s="16">
        <f t="shared" si="58"/>
        <v>2.75</v>
      </c>
      <c r="I387" s="23">
        <f t="shared" si="66"/>
        <v>2.7605792477050013</v>
      </c>
      <c r="J387" s="16">
        <f t="shared" si="59"/>
        <v>2.7604814142926362</v>
      </c>
      <c r="K387" s="16">
        <f t="shared" si="60"/>
        <v>9.7833412365133654E-5</v>
      </c>
      <c r="L387" s="16">
        <f t="shared" si="61"/>
        <v>0</v>
      </c>
      <c r="M387" s="16">
        <f t="shared" si="62"/>
        <v>0.24864532288223989</v>
      </c>
      <c r="N387" s="16">
        <f t="shared" si="63"/>
        <v>0.15416010018698872</v>
      </c>
      <c r="O387" s="16">
        <f t="shared" si="64"/>
        <v>0.15416010018698872</v>
      </c>
      <c r="P387" s="1">
        <f>'App MESURE'!T383</f>
        <v>0</v>
      </c>
      <c r="Q387" s="84">
        <v>22.205759666666658</v>
      </c>
      <c r="R387" s="78">
        <f t="shared" si="65"/>
        <v>2.3765336489662402E-2</v>
      </c>
    </row>
    <row r="388" spans="1:18" s="1" customFormat="1" x14ac:dyDescent="0.2">
      <c r="A388" s="17">
        <v>44743</v>
      </c>
      <c r="B388" s="1">
        <f t="shared" si="67"/>
        <v>7</v>
      </c>
      <c r="C388" s="47"/>
      <c r="D388" s="47"/>
      <c r="E388" s="47">
        <v>3.5309523810000001</v>
      </c>
      <c r="F388" s="51">
        <v>7.17</v>
      </c>
      <c r="G388" s="16">
        <f t="shared" si="57"/>
        <v>0</v>
      </c>
      <c r="H388" s="16">
        <f t="shared" si="58"/>
        <v>7.17</v>
      </c>
      <c r="I388" s="23">
        <f t="shared" si="66"/>
        <v>7.1700978334123651</v>
      </c>
      <c r="J388" s="16">
        <f t="shared" si="59"/>
        <v>7.1692410497742447</v>
      </c>
      <c r="K388" s="16">
        <f t="shared" si="60"/>
        <v>8.5678363812036196E-4</v>
      </c>
      <c r="L388" s="16">
        <f t="shared" si="61"/>
        <v>0</v>
      </c>
      <c r="M388" s="16">
        <f t="shared" si="62"/>
        <v>9.448522269525117E-2</v>
      </c>
      <c r="N388" s="16">
        <f t="shared" si="63"/>
        <v>5.8580838071055727E-2</v>
      </c>
      <c r="O388" s="16">
        <f t="shared" si="64"/>
        <v>5.8580838071055727E-2</v>
      </c>
      <c r="P388" s="1">
        <f>'App MESURE'!T384</f>
        <v>0</v>
      </c>
      <c r="Q388" s="84">
        <v>27.182832645161287</v>
      </c>
      <c r="R388" s="78">
        <f t="shared" si="65"/>
        <v>3.4317145891072519E-3</v>
      </c>
    </row>
    <row r="389" spans="1:18" s="1" customFormat="1" ht="13.5" thickBot="1" x14ac:dyDescent="0.25">
      <c r="A389" s="17">
        <v>44774</v>
      </c>
      <c r="B389" s="4">
        <f t="shared" si="67"/>
        <v>8</v>
      </c>
      <c r="C389" s="48"/>
      <c r="D389" s="48"/>
      <c r="E389" s="48">
        <v>1.457142857</v>
      </c>
      <c r="F389" s="58">
        <v>1.04</v>
      </c>
      <c r="G389" s="25">
        <f t="shared" si="57"/>
        <v>0</v>
      </c>
      <c r="H389" s="25">
        <f t="shared" si="58"/>
        <v>1.04</v>
      </c>
      <c r="I389" s="24">
        <f t="shared" si="66"/>
        <v>1.0408567836381204</v>
      </c>
      <c r="J389" s="25">
        <f t="shared" si="59"/>
        <v>1.0408532432416921</v>
      </c>
      <c r="K389" s="25">
        <f t="shared" si="60"/>
        <v>3.5403964282476608E-6</v>
      </c>
      <c r="L389" s="25">
        <f t="shared" si="61"/>
        <v>0</v>
      </c>
      <c r="M389" s="25">
        <f t="shared" si="62"/>
        <v>3.5904384624195443E-2</v>
      </c>
      <c r="N389" s="25">
        <f t="shared" si="63"/>
        <v>2.2260718467001176E-2</v>
      </c>
      <c r="O389" s="25">
        <f t="shared" si="64"/>
        <v>2.2260718467001176E-2</v>
      </c>
      <c r="P389" s="4">
        <f>'App MESURE'!T385</f>
        <v>0</v>
      </c>
      <c r="Q389" s="85">
        <v>25.007023967741933</v>
      </c>
      <c r="R389" s="79">
        <f t="shared" si="65"/>
        <v>4.9553958666708722E-4</v>
      </c>
    </row>
    <row r="390" spans="1:18" s="1" customFormat="1" x14ac:dyDescent="0.2">
      <c r="A390" s="17">
        <v>44805</v>
      </c>
      <c r="B390" s="1">
        <f t="shared" si="67"/>
        <v>9</v>
      </c>
      <c r="C390" s="47"/>
      <c r="D390" s="47"/>
      <c r="E390" s="47">
        <v>6.3047619050000003</v>
      </c>
      <c r="F390" s="51">
        <v>4.92</v>
      </c>
      <c r="G390" s="16">
        <f t="shared" ref="G390:G401" si="68">IF((F390-$J$2)&gt;0,$I$2*(F390-$J$2),0)</f>
        <v>0</v>
      </c>
      <c r="H390" s="16">
        <f t="shared" ref="H390:H401" si="69">F390-G390</f>
        <v>4.92</v>
      </c>
      <c r="I390" s="23">
        <f t="shared" si="66"/>
        <v>4.9200035403964284</v>
      </c>
      <c r="J390" s="16">
        <f t="shared" si="59"/>
        <v>4.9194242897071971</v>
      </c>
      <c r="K390" s="16">
        <f t="shared" si="60"/>
        <v>5.7925068923125878E-4</v>
      </c>
      <c r="L390" s="16">
        <f t="shared" si="61"/>
        <v>0</v>
      </c>
      <c r="M390" s="16">
        <f t="shared" si="62"/>
        <v>1.3643666157194267E-2</v>
      </c>
      <c r="N390" s="16">
        <f t="shared" si="63"/>
        <v>8.4590730174604455E-3</v>
      </c>
      <c r="O390" s="16">
        <f t="shared" si="64"/>
        <v>8.4590730174604455E-3</v>
      </c>
      <c r="P390" s="1">
        <f>'App MESURE'!T386</f>
        <v>0</v>
      </c>
      <c r="Q390" s="84">
        <v>21.887120599999999</v>
      </c>
      <c r="R390" s="78">
        <f t="shared" si="65"/>
        <v>7.1555916314727371E-5</v>
      </c>
    </row>
    <row r="391" spans="1:18" s="1" customFormat="1" x14ac:dyDescent="0.2">
      <c r="A391" s="17">
        <v>44835</v>
      </c>
      <c r="B391" s="1">
        <f t="shared" si="67"/>
        <v>10</v>
      </c>
      <c r="C391" s="47"/>
      <c r="D391" s="47"/>
      <c r="E391" s="47">
        <v>23.609523809999999</v>
      </c>
      <c r="F391" s="51">
        <v>12.97</v>
      </c>
      <c r="G391" s="16">
        <f t="shared" si="68"/>
        <v>0</v>
      </c>
      <c r="H391" s="16">
        <f t="shared" si="69"/>
        <v>12.97</v>
      </c>
      <c r="I391" s="23">
        <f t="shared" si="66"/>
        <v>12.970579250689232</v>
      </c>
      <c r="J391" s="16">
        <f t="shared" ref="J391:J401" si="70">I391/SQRT(1+(I391/($K$2*(300+(25*Q391)+0.05*(Q391)^3)))^2)</f>
        <v>12.962033896283488</v>
      </c>
      <c r="K391" s="16">
        <f t="shared" ref="K391:K401" si="71">I391-J391</f>
        <v>8.5453544057436659E-3</v>
      </c>
      <c r="L391" s="16">
        <f t="shared" ref="L391:L401" si="72">IF(K391&gt;$N$2,(K391-$N$2)/$L$2,0)</f>
        <v>0</v>
      </c>
      <c r="M391" s="16">
        <f t="shared" ref="M391:M401" si="73">L391+M390-N390</f>
        <v>5.1845931397338212E-3</v>
      </c>
      <c r="N391" s="16">
        <f t="shared" ref="N391:N401" si="74">$M$2*M391</f>
        <v>3.2144477466349692E-3</v>
      </c>
      <c r="O391" s="16">
        <f t="shared" ref="O391:O401" si="75">N391+G391</f>
        <v>3.2144477466349692E-3</v>
      </c>
      <c r="P391" s="1">
        <f>'App MESURE'!T387</f>
        <v>0</v>
      </c>
      <c r="Q391" s="84">
        <v>23.419719129032259</v>
      </c>
      <c r="R391" s="78">
        <f t="shared" ref="R391:R401" si="76">(P391-O391)^2</f>
        <v>1.0332674315846632E-5</v>
      </c>
    </row>
    <row r="392" spans="1:18" s="1" customFormat="1" x14ac:dyDescent="0.2">
      <c r="A392" s="17">
        <v>44866</v>
      </c>
      <c r="B392" s="1">
        <f t="shared" si="67"/>
        <v>11</v>
      </c>
      <c r="C392" s="47"/>
      <c r="D392" s="47"/>
      <c r="E392" s="47">
        <v>5.9238095240000002</v>
      </c>
      <c r="F392" s="51">
        <v>3.98</v>
      </c>
      <c r="G392" s="16">
        <f t="shared" si="68"/>
        <v>0</v>
      </c>
      <c r="H392" s="16">
        <f t="shared" si="69"/>
        <v>3.98</v>
      </c>
      <c r="I392" s="23">
        <f t="shared" ref="I392:I401" si="77">H392+K391-L391</f>
        <v>3.9885453544057436</v>
      </c>
      <c r="J392" s="16">
        <f t="shared" si="70"/>
        <v>3.9879745126309314</v>
      </c>
      <c r="K392" s="16">
        <f t="shared" si="71"/>
        <v>5.7084177481225851E-4</v>
      </c>
      <c r="L392" s="16">
        <f t="shared" si="72"/>
        <v>0</v>
      </c>
      <c r="M392" s="16">
        <f t="shared" si="73"/>
        <v>1.970145393098852E-3</v>
      </c>
      <c r="N392" s="16">
        <f t="shared" si="74"/>
        <v>1.2214901437212883E-3</v>
      </c>
      <c r="O392" s="16">
        <f t="shared" si="75"/>
        <v>1.2214901437212883E-3</v>
      </c>
      <c r="P392" s="1">
        <f>'App MESURE'!T388</f>
        <v>0</v>
      </c>
      <c r="Q392" s="84">
        <v>17.540606649999997</v>
      </c>
      <c r="R392" s="78">
        <f t="shared" si="76"/>
        <v>1.4920381712082536E-6</v>
      </c>
    </row>
    <row r="393" spans="1:18" s="1" customFormat="1" x14ac:dyDescent="0.2">
      <c r="A393" s="17">
        <v>44896</v>
      </c>
      <c r="B393" s="1">
        <f t="shared" si="67"/>
        <v>12</v>
      </c>
      <c r="C393" s="47"/>
      <c r="D393" s="47"/>
      <c r="E393" s="47">
        <v>83.973809520000003</v>
      </c>
      <c r="F393" s="51">
        <v>70.78</v>
      </c>
      <c r="G393" s="16">
        <f t="shared" si="68"/>
        <v>0</v>
      </c>
      <c r="H393" s="16">
        <f t="shared" si="69"/>
        <v>70.78</v>
      </c>
      <c r="I393" s="23">
        <f t="shared" si="77"/>
        <v>70.780570841774818</v>
      </c>
      <c r="J393" s="16">
        <f t="shared" si="70"/>
        <v>66.67708974965619</v>
      </c>
      <c r="K393" s="16">
        <f t="shared" si="71"/>
        <v>4.1034810921186278</v>
      </c>
      <c r="L393" s="16">
        <f t="shared" si="72"/>
        <v>0</v>
      </c>
      <c r="M393" s="16">
        <f t="shared" si="73"/>
        <v>7.4865524937756372E-4</v>
      </c>
      <c r="N393" s="16">
        <f t="shared" si="74"/>
        <v>4.6416625461408948E-4</v>
      </c>
      <c r="O393" s="16">
        <f t="shared" si="75"/>
        <v>4.6416625461408948E-4</v>
      </c>
      <c r="P393" s="1">
        <f>'App MESURE'!T389</f>
        <v>0.14329163899044181</v>
      </c>
      <c r="Q393" s="84">
        <v>15.106666774193549</v>
      </c>
      <c r="R393" s="78">
        <f t="shared" si="76"/>
        <v>2.0399686968103608E-2</v>
      </c>
    </row>
    <row r="394" spans="1:18" s="1" customFormat="1" x14ac:dyDescent="0.2">
      <c r="A394" s="17">
        <v>44927</v>
      </c>
      <c r="B394" s="1">
        <f t="shared" si="67"/>
        <v>1</v>
      </c>
      <c r="C394" s="47"/>
      <c r="D394" s="47"/>
      <c r="E394" s="47" t="e">
        <f>#REF!</f>
        <v>#REF!</v>
      </c>
      <c r="F394" s="51"/>
      <c r="G394" s="16">
        <f t="shared" si="68"/>
        <v>0</v>
      </c>
      <c r="H394" s="16">
        <f t="shared" si="69"/>
        <v>0</v>
      </c>
      <c r="I394" s="23">
        <f t="shared" si="77"/>
        <v>4.1034810921186278</v>
      </c>
      <c r="J394" s="16">
        <f t="shared" si="70"/>
        <v>4.101980991379337</v>
      </c>
      <c r="K394" s="16">
        <f t="shared" si="71"/>
        <v>1.5001007392907439E-3</v>
      </c>
      <c r="L394" s="16">
        <f t="shared" si="72"/>
        <v>0</v>
      </c>
      <c r="M394" s="16">
        <f t="shared" si="73"/>
        <v>2.8448899476347423E-4</v>
      </c>
      <c r="N394" s="16">
        <f t="shared" si="74"/>
        <v>1.7638317675335401E-4</v>
      </c>
      <c r="O394" s="16">
        <f t="shared" si="75"/>
        <v>1.7638317675335401E-4</v>
      </c>
      <c r="P394" s="1">
        <f>'App MESURE'!T390</f>
        <v>0</v>
      </c>
      <c r="Q394" s="84">
        <v>11.171529535483872</v>
      </c>
      <c r="R394" s="78">
        <f t="shared" si="76"/>
        <v>3.1111025041604926E-8</v>
      </c>
    </row>
    <row r="395" spans="1:18" s="1" customFormat="1" x14ac:dyDescent="0.2">
      <c r="A395" s="17">
        <v>44958</v>
      </c>
      <c r="B395" s="1">
        <f t="shared" si="67"/>
        <v>2</v>
      </c>
      <c r="C395" s="47"/>
      <c r="D395" s="47"/>
      <c r="E395" s="47" t="e">
        <f>#REF!</f>
        <v>#REF!</v>
      </c>
      <c r="F395" s="51"/>
      <c r="G395" s="16">
        <f t="shared" si="68"/>
        <v>0</v>
      </c>
      <c r="H395" s="16">
        <f t="shared" si="69"/>
        <v>0</v>
      </c>
      <c r="I395" s="23">
        <f t="shared" si="77"/>
        <v>1.5001007392907439E-3</v>
      </c>
      <c r="J395" s="16">
        <f t="shared" si="70"/>
        <v>1.5001007392315352E-3</v>
      </c>
      <c r="K395" s="16">
        <f t="shared" si="71"/>
        <v>5.9208714320302391E-14</v>
      </c>
      <c r="L395" s="16">
        <f t="shared" si="72"/>
        <v>0</v>
      </c>
      <c r="M395" s="16">
        <f t="shared" si="73"/>
        <v>1.0810581801012022E-4</v>
      </c>
      <c r="N395" s="16">
        <f t="shared" si="74"/>
        <v>6.7025607166274536E-5</v>
      </c>
      <c r="O395" s="16">
        <f t="shared" si="75"/>
        <v>6.7025607166274536E-5</v>
      </c>
      <c r="P395" s="1">
        <f>'App MESURE'!T391</f>
        <v>3.2907580495969693E-3</v>
      </c>
      <c r="Q395" s="84">
        <v>12.747154285714286</v>
      </c>
      <c r="R395" s="78">
        <f t="shared" si="76"/>
        <v>1.0392450860380173E-5</v>
      </c>
    </row>
    <row r="396" spans="1:18" s="1" customFormat="1" x14ac:dyDescent="0.2">
      <c r="A396" s="17">
        <v>44986</v>
      </c>
      <c r="B396" s="1">
        <f t="shared" si="67"/>
        <v>3</v>
      </c>
      <c r="C396" s="47"/>
      <c r="D396" s="47"/>
      <c r="E396" s="47" t="e">
        <f>#REF!</f>
        <v>#REF!</v>
      </c>
      <c r="F396" s="51"/>
      <c r="G396" s="16">
        <f t="shared" si="68"/>
        <v>0</v>
      </c>
      <c r="H396" s="16">
        <f t="shared" si="69"/>
        <v>0</v>
      </c>
      <c r="I396" s="23">
        <f t="shared" si="77"/>
        <v>5.9208714320302391E-14</v>
      </c>
      <c r="J396" s="16">
        <f t="shared" si="70"/>
        <v>5.9208714320302391E-14</v>
      </c>
      <c r="K396" s="16">
        <f t="shared" si="71"/>
        <v>0</v>
      </c>
      <c r="L396" s="16">
        <f t="shared" si="72"/>
        <v>0</v>
      </c>
      <c r="M396" s="16">
        <f t="shared" si="73"/>
        <v>4.1080210843845685E-5</v>
      </c>
      <c r="N396" s="16">
        <f t="shared" si="74"/>
        <v>2.5469730723184326E-5</v>
      </c>
      <c r="O396" s="16">
        <f t="shared" si="75"/>
        <v>2.5469730723184326E-5</v>
      </c>
      <c r="P396" s="1">
        <f>'App MESURE'!T392</f>
        <v>0</v>
      </c>
      <c r="Q396" s="84">
        <v>16.507545725806452</v>
      </c>
      <c r="R396" s="78">
        <f t="shared" si="76"/>
        <v>6.4870718311151957E-10</v>
      </c>
    </row>
    <row r="397" spans="1:18" s="1" customFormat="1" x14ac:dyDescent="0.2">
      <c r="A397" s="17">
        <v>45017</v>
      </c>
      <c r="B397" s="1">
        <f t="shared" si="67"/>
        <v>4</v>
      </c>
      <c r="C397" s="47"/>
      <c r="D397" s="47"/>
      <c r="E397" s="47" t="e">
        <f>#REF!</f>
        <v>#REF!</v>
      </c>
      <c r="F397" s="51"/>
      <c r="G397" s="16">
        <f t="shared" si="68"/>
        <v>0</v>
      </c>
      <c r="H397" s="16">
        <f t="shared" si="69"/>
        <v>0</v>
      </c>
      <c r="I397" s="23">
        <f t="shared" si="77"/>
        <v>0</v>
      </c>
      <c r="J397" s="16">
        <f t="shared" si="70"/>
        <v>0</v>
      </c>
      <c r="K397" s="16">
        <f t="shared" si="71"/>
        <v>0</v>
      </c>
      <c r="L397" s="16">
        <f t="shared" si="72"/>
        <v>0</v>
      </c>
      <c r="M397" s="16">
        <f t="shared" si="73"/>
        <v>1.5610480120661359E-5</v>
      </c>
      <c r="N397" s="16">
        <f t="shared" si="74"/>
        <v>9.6784976748100417E-6</v>
      </c>
      <c r="O397" s="16">
        <f t="shared" si="75"/>
        <v>9.6784976748100417E-6</v>
      </c>
      <c r="P397" s="1">
        <f>'App MESURE'!T393</f>
        <v>0</v>
      </c>
      <c r="Q397" s="84">
        <v>19.632063716666668</v>
      </c>
      <c r="R397" s="78">
        <f t="shared" si="76"/>
        <v>9.367331724130339E-11</v>
      </c>
    </row>
    <row r="398" spans="1:18" s="1" customFormat="1" x14ac:dyDescent="0.2">
      <c r="A398" s="17">
        <v>45047</v>
      </c>
      <c r="B398" s="1">
        <f t="shared" si="67"/>
        <v>5</v>
      </c>
      <c r="C398" s="47"/>
      <c r="D398" s="47"/>
      <c r="E398" s="47" t="e">
        <f>#REF!</f>
        <v>#REF!</v>
      </c>
      <c r="F398" s="51"/>
      <c r="G398" s="16">
        <f t="shared" si="68"/>
        <v>0</v>
      </c>
      <c r="H398" s="16">
        <f t="shared" si="69"/>
        <v>0</v>
      </c>
      <c r="I398" s="23">
        <f t="shared" si="77"/>
        <v>0</v>
      </c>
      <c r="J398" s="16">
        <f t="shared" si="70"/>
        <v>0</v>
      </c>
      <c r="K398" s="16">
        <f t="shared" si="71"/>
        <v>0</v>
      </c>
      <c r="L398" s="16">
        <f t="shared" si="72"/>
        <v>0</v>
      </c>
      <c r="M398" s="16">
        <f t="shared" si="73"/>
        <v>5.9319824458513171E-6</v>
      </c>
      <c r="N398" s="16">
        <f t="shared" si="74"/>
        <v>3.6778291164278168E-6</v>
      </c>
      <c r="O398" s="16">
        <f t="shared" si="75"/>
        <v>3.6778291164278168E-6</v>
      </c>
      <c r="P398" s="1">
        <f>'App MESURE'!T394</f>
        <v>0</v>
      </c>
      <c r="Q398" s="84">
        <v>18.92626651612904</v>
      </c>
      <c r="R398" s="78">
        <f t="shared" si="76"/>
        <v>1.3526427009644215E-11</v>
      </c>
    </row>
    <row r="399" spans="1:18" s="1" customFormat="1" x14ac:dyDescent="0.2">
      <c r="A399" s="17">
        <v>45078</v>
      </c>
      <c r="B399" s="1">
        <f t="shared" si="67"/>
        <v>6</v>
      </c>
      <c r="C399" s="47"/>
      <c r="D399" s="47"/>
      <c r="E399" s="47" t="e">
        <f>#REF!</f>
        <v>#REF!</v>
      </c>
      <c r="F399" s="51"/>
      <c r="G399" s="16">
        <f t="shared" si="68"/>
        <v>0</v>
      </c>
      <c r="H399" s="16">
        <f t="shared" si="69"/>
        <v>0</v>
      </c>
      <c r="I399" s="23">
        <f t="shared" si="77"/>
        <v>0</v>
      </c>
      <c r="J399" s="16">
        <f t="shared" si="70"/>
        <v>0</v>
      </c>
      <c r="K399" s="16">
        <f t="shared" si="71"/>
        <v>0</v>
      </c>
      <c r="L399" s="16">
        <f t="shared" si="72"/>
        <v>0</v>
      </c>
      <c r="M399" s="16">
        <f t="shared" si="73"/>
        <v>2.2541533294235003E-6</v>
      </c>
      <c r="N399" s="16">
        <f t="shared" si="74"/>
        <v>1.3975750642425703E-6</v>
      </c>
      <c r="O399" s="16">
        <f t="shared" si="75"/>
        <v>1.3975750642425703E-6</v>
      </c>
      <c r="P399" s="1">
        <f>'App MESURE'!T395</f>
        <v>0</v>
      </c>
      <c r="Q399" s="84">
        <v>23.651460800000002</v>
      </c>
      <c r="R399" s="78">
        <f t="shared" si="76"/>
        <v>1.9532160601926243E-12</v>
      </c>
    </row>
    <row r="400" spans="1:18" s="1" customFormat="1" x14ac:dyDescent="0.2">
      <c r="A400" s="17">
        <v>45108</v>
      </c>
      <c r="B400" s="1">
        <f t="shared" si="67"/>
        <v>7</v>
      </c>
      <c r="C400" s="47"/>
      <c r="D400" s="47"/>
      <c r="E400" s="47" t="e">
        <f>#REF!</f>
        <v>#REF!</v>
      </c>
      <c r="F400" s="51"/>
      <c r="G400" s="16">
        <f t="shared" si="68"/>
        <v>0</v>
      </c>
      <c r="H400" s="16">
        <f t="shared" si="69"/>
        <v>0</v>
      </c>
      <c r="I400" s="23">
        <f t="shared" si="77"/>
        <v>0</v>
      </c>
      <c r="J400" s="16">
        <f t="shared" si="70"/>
        <v>0</v>
      </c>
      <c r="K400" s="16">
        <f t="shared" si="71"/>
        <v>0</v>
      </c>
      <c r="L400" s="16">
        <f t="shared" si="72"/>
        <v>0</v>
      </c>
      <c r="M400" s="16">
        <f t="shared" si="73"/>
        <v>8.5657826518093007E-7</v>
      </c>
      <c r="N400" s="16">
        <f t="shared" si="74"/>
        <v>5.3107852441217662E-7</v>
      </c>
      <c r="O400" s="16">
        <f t="shared" si="75"/>
        <v>5.3107852441217662E-7</v>
      </c>
      <c r="P400" s="1">
        <f>'App MESURE'!T396</f>
        <v>0</v>
      </c>
      <c r="Q400" s="84">
        <v>25.197035258064517</v>
      </c>
      <c r="R400" s="78">
        <f t="shared" si="76"/>
        <v>2.8204439909181485E-13</v>
      </c>
    </row>
    <row r="401" spans="1:18" s="1" customFormat="1" ht="13.5" thickBot="1" x14ac:dyDescent="0.25">
      <c r="A401" s="17">
        <v>45139</v>
      </c>
      <c r="B401" s="4">
        <f t="shared" si="67"/>
        <v>8</v>
      </c>
      <c r="C401" s="48"/>
      <c r="D401" s="48"/>
      <c r="E401" s="48" t="e">
        <f>#REF!</f>
        <v>#REF!</v>
      </c>
      <c r="F401" s="58"/>
      <c r="G401" s="25">
        <f t="shared" si="68"/>
        <v>0</v>
      </c>
      <c r="H401" s="25">
        <f t="shared" si="69"/>
        <v>0</v>
      </c>
      <c r="I401" s="24">
        <f t="shared" si="77"/>
        <v>0</v>
      </c>
      <c r="J401" s="25">
        <f t="shared" si="70"/>
        <v>0</v>
      </c>
      <c r="K401" s="25">
        <f t="shared" si="71"/>
        <v>0</v>
      </c>
      <c r="L401" s="25">
        <f t="shared" si="72"/>
        <v>0</v>
      </c>
      <c r="M401" s="25">
        <f t="shared" si="73"/>
        <v>3.2549974076875345E-7</v>
      </c>
      <c r="N401" s="25">
        <f t="shared" si="74"/>
        <v>2.0180983927662715E-7</v>
      </c>
      <c r="O401" s="25">
        <f t="shared" si="75"/>
        <v>2.0180983927662715E-7</v>
      </c>
      <c r="P401" s="4">
        <f>'App MESURE'!T397</f>
        <v>0</v>
      </c>
      <c r="Q401" s="85">
        <v>27.77141254838709</v>
      </c>
      <c r="R401" s="79">
        <f t="shared" si="76"/>
        <v>4.0727211228858082E-14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1">
        <v>22.152943900000004</v>
      </c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1">
        <v>21.985820193548388</v>
      </c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1">
        <v>16.617267899999998</v>
      </c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1">
        <v>13.580538903225811</v>
      </c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  <c r="Q406" s="1">
        <v>15.225897</v>
      </c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  <c r="Q407" s="1">
        <v>15.093137482758625</v>
      </c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19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19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19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19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19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19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19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19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19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19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19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19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19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19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  <c r="S478"/>
    </row>
    <row r="479" spans="1:19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  <c r="S479"/>
    </row>
    <row r="480" spans="1:19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  <c r="S480"/>
    </row>
    <row r="481" spans="1:19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  <c r="S481"/>
    </row>
    <row r="482" spans="1:19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  <c r="S482"/>
    </row>
    <row r="483" spans="1:19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  <c r="S483"/>
    </row>
    <row r="484" spans="1:19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  <c r="S484"/>
    </row>
    <row r="485" spans="1:19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  <c r="S485"/>
    </row>
    <row r="486" spans="1:19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  <c r="S486"/>
    </row>
    <row r="487" spans="1:19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  <c r="S487"/>
    </row>
    <row r="488" spans="1:19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  <c r="S488"/>
    </row>
    <row r="489" spans="1:19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  <c r="S489"/>
    </row>
    <row r="490" spans="1:19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  <c r="S490"/>
    </row>
    <row r="491" spans="1:19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  <c r="S491"/>
    </row>
    <row r="492" spans="1:19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  <c r="S492"/>
    </row>
    <row r="493" spans="1:19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  <c r="S493"/>
    </row>
    <row r="494" spans="1:19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  <c r="S494"/>
    </row>
    <row r="495" spans="1:19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  <c r="S495"/>
    </row>
    <row r="496" spans="1:19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  <c r="S496"/>
    </row>
    <row r="497" spans="1:19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  <c r="S497"/>
    </row>
    <row r="498" spans="1:19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  <c r="S498"/>
    </row>
    <row r="499" spans="1:19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  <c r="S499"/>
    </row>
    <row r="500" spans="1:19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19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19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19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19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19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19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19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19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19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19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19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19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10" baseType="lpstr">
      <vt:lpstr>DATE</vt:lpstr>
      <vt:lpstr>App MESURE</vt:lpstr>
      <vt:lpstr>App MODELE</vt:lpstr>
      <vt:lpstr>MODEL - pluie - débit</vt:lpstr>
      <vt:lpstr>MODEL - pluie - débit (2)</vt:lpstr>
      <vt:lpstr>X-Y</vt:lpstr>
      <vt:lpstr>SUIVIE</vt:lpstr>
      <vt:lpstr>'App MESURE'!Zone_d_impression</vt:lpstr>
      <vt:lpstr>'MODEL - pluie - débit'!Zone_d_impression</vt:lpstr>
      <vt:lpstr>'MODEL - pluie - débit (2)'!Zone_d_impression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2025-02-09T12:00:44Z</dcterms:modified>
</cp:coreProperties>
</file>