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esktop\Finales\SIM\2022\Ejercicios\"/>
    </mc:Choice>
  </mc:AlternateContent>
  <xr:revisionPtr revIDLastSave="0" documentId="13_ncr:1_{D50966FA-025C-4F4B-899B-B3948736FBBC}" xr6:coauthVersionLast="47" xr6:coauthVersionMax="47" xr10:uidLastSave="{00000000-0000-0000-0000-000000000000}"/>
  <bookViews>
    <workbookView xWindow="-120" yWindow="-120" windowWidth="29040" windowHeight="15840" activeTab="4" xr2:uid="{E9A3BA86-3FA0-4A00-AFE7-36AFD18013CB}"/>
  </bookViews>
  <sheets>
    <sheet name="Ej 9" sheetId="1" r:id="rId1"/>
    <sheet name="Ej 10" sheetId="2" r:id="rId2"/>
    <sheet name="Ej 15" sheetId="5" r:id="rId3"/>
    <sheet name="Ej 16 dos obj cli" sheetId="3" r:id="rId4"/>
    <sheet name="Ej 67 interrupcion" sheetId="4" r:id="rId5"/>
    <sheet name="Ej 70 Zapater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6" l="1"/>
  <c r="A21" i="6"/>
  <c r="D21" i="6" s="1"/>
  <c r="C21" i="6"/>
  <c r="H21" i="6"/>
  <c r="C20" i="6"/>
  <c r="H19" i="6"/>
  <c r="I19" i="6" s="1"/>
  <c r="C19" i="6"/>
  <c r="A19" i="6"/>
  <c r="H16" i="6"/>
  <c r="C16" i="6"/>
  <c r="C15" i="6"/>
  <c r="H14" i="6"/>
  <c r="H12" i="6"/>
  <c r="C14" i="6"/>
  <c r="L13" i="6"/>
  <c r="C12" i="6"/>
  <c r="C11" i="6"/>
  <c r="A12" i="6" s="1"/>
  <c r="D1" i="6"/>
  <c r="I21" i="6" l="1"/>
  <c r="D19" i="6"/>
  <c r="A20" i="6" s="1"/>
  <c r="I12" i="6"/>
  <c r="D11" i="6"/>
  <c r="D12" i="6"/>
  <c r="A13" i="6" s="1"/>
  <c r="BI23" i="5"/>
  <c r="C23" i="5"/>
  <c r="D23" i="5" s="1"/>
  <c r="A23" i="5"/>
  <c r="BF22" i="5"/>
  <c r="C22" i="5"/>
  <c r="D22" i="5"/>
  <c r="A22" i="5"/>
  <c r="M21" i="5"/>
  <c r="D21" i="5"/>
  <c r="C21" i="5"/>
  <c r="A21" i="5"/>
  <c r="F21" i="5"/>
  <c r="F22" i="5"/>
  <c r="F23" i="5"/>
  <c r="F24" i="5"/>
  <c r="F25" i="5"/>
  <c r="A20" i="5"/>
  <c r="L19" i="5"/>
  <c r="N19" i="5"/>
  <c r="A19" i="5"/>
  <c r="K18" i="5"/>
  <c r="C18" i="5"/>
  <c r="D18" i="5"/>
  <c r="A18" i="5"/>
  <c r="J17" i="5"/>
  <c r="C17" i="5"/>
  <c r="D17" i="5" s="1"/>
  <c r="A17" i="5"/>
  <c r="I16" i="5"/>
  <c r="C16" i="5"/>
  <c r="F15" i="5"/>
  <c r="F16" i="5"/>
  <c r="F17" i="5"/>
  <c r="F18" i="5"/>
  <c r="C15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14" i="5"/>
  <c r="F14" i="5"/>
  <c r="C14" i="5"/>
  <c r="C13" i="5"/>
  <c r="C12" i="5"/>
  <c r="C11" i="5"/>
  <c r="D11" i="5" s="1"/>
  <c r="A12" i="5" s="1"/>
  <c r="N12" i="5" s="1"/>
  <c r="Q1" i="5"/>
  <c r="G27" i="4"/>
  <c r="Z22" i="4"/>
  <c r="G21" i="4"/>
  <c r="Z18" i="4"/>
  <c r="I11" i="4"/>
  <c r="I12" i="4"/>
  <c r="I13" i="4"/>
  <c r="I14" i="4"/>
  <c r="J14" i="4" s="1"/>
  <c r="I15" i="4"/>
  <c r="I16" i="4"/>
  <c r="I17" i="4"/>
  <c r="I18" i="4"/>
  <c r="J18" i="4" s="1"/>
  <c r="I19" i="4"/>
  <c r="I20" i="4"/>
  <c r="I21" i="4"/>
  <c r="I22" i="4"/>
  <c r="J22" i="4" s="1"/>
  <c r="I23" i="4"/>
  <c r="I24" i="4"/>
  <c r="I25" i="4"/>
  <c r="J25" i="4" s="1"/>
  <c r="I26" i="4"/>
  <c r="I27" i="4"/>
  <c r="I28" i="4"/>
  <c r="I29" i="4"/>
  <c r="I30" i="4"/>
  <c r="I31" i="4"/>
  <c r="I32" i="4"/>
  <c r="I10" i="4"/>
  <c r="L13" i="4"/>
  <c r="L14" i="4"/>
  <c r="L15" i="4"/>
  <c r="L16" i="4"/>
  <c r="L17" i="4"/>
  <c r="L18" i="4"/>
  <c r="L19" i="4"/>
  <c r="L20" i="4"/>
  <c r="M20" i="4" s="1"/>
  <c r="L21" i="4"/>
  <c r="L22" i="4"/>
  <c r="L23" i="4"/>
  <c r="L24" i="4"/>
  <c r="L25" i="4"/>
  <c r="L26" i="4"/>
  <c r="L27" i="4"/>
  <c r="L28" i="4"/>
  <c r="M28" i="4" s="1"/>
  <c r="L29" i="4"/>
  <c r="L30" i="4"/>
  <c r="L31" i="4"/>
  <c r="L32" i="4"/>
  <c r="L10" i="4"/>
  <c r="M10" i="4" s="1"/>
  <c r="L11" i="4"/>
  <c r="M11" i="4" s="1"/>
  <c r="L12" i="4"/>
  <c r="M12" i="4" s="1"/>
  <c r="M14" i="4"/>
  <c r="M15" i="4"/>
  <c r="M18" i="4"/>
  <c r="M19" i="4"/>
  <c r="M22" i="4"/>
  <c r="M23" i="4"/>
  <c r="M26" i="4"/>
  <c r="M27" i="4"/>
  <c r="M30" i="4"/>
  <c r="M31" i="4"/>
  <c r="J12" i="4"/>
  <c r="J19" i="4"/>
  <c r="J10" i="4"/>
  <c r="F11" i="4"/>
  <c r="F12" i="4"/>
  <c r="G12" i="4" s="1"/>
  <c r="F13" i="4"/>
  <c r="G13" i="4" s="1"/>
  <c r="F14" i="4"/>
  <c r="F15" i="4"/>
  <c r="G15" i="4" s="1"/>
  <c r="F16" i="4"/>
  <c r="G16" i="4" s="1"/>
  <c r="F17" i="4"/>
  <c r="G17" i="4" s="1"/>
  <c r="F18" i="4"/>
  <c r="F19" i="4"/>
  <c r="F20" i="4"/>
  <c r="G20" i="4" s="1"/>
  <c r="F21" i="4"/>
  <c r="F22" i="4"/>
  <c r="F23" i="4"/>
  <c r="F24" i="4"/>
  <c r="G24" i="4" s="1"/>
  <c r="F25" i="4"/>
  <c r="F26" i="4"/>
  <c r="F27" i="4"/>
  <c r="F28" i="4"/>
  <c r="G28" i="4" s="1"/>
  <c r="F29" i="4"/>
  <c r="F30" i="4"/>
  <c r="F31" i="4"/>
  <c r="F32" i="4"/>
  <c r="G32" i="4" s="1"/>
  <c r="F10" i="4"/>
  <c r="G10" i="4" s="1"/>
  <c r="M13" i="4"/>
  <c r="M16" i="4"/>
  <c r="M17" i="4"/>
  <c r="M21" i="4"/>
  <c r="M24" i="4"/>
  <c r="M25" i="4"/>
  <c r="M29" i="4"/>
  <c r="M32" i="4"/>
  <c r="J11" i="4"/>
  <c r="J13" i="4"/>
  <c r="J15" i="4"/>
  <c r="J16" i="4"/>
  <c r="J17" i="4"/>
  <c r="J20" i="4"/>
  <c r="J21" i="4"/>
  <c r="J23" i="4"/>
  <c r="J24" i="4"/>
  <c r="J26" i="4"/>
  <c r="J27" i="4"/>
  <c r="J28" i="4"/>
  <c r="J29" i="4"/>
  <c r="J30" i="4"/>
  <c r="J31" i="4"/>
  <c r="J32" i="4"/>
  <c r="G11" i="4"/>
  <c r="G14" i="4"/>
  <c r="G18" i="4"/>
  <c r="G19" i="4"/>
  <c r="G22" i="4"/>
  <c r="G23" i="4"/>
  <c r="G25" i="4"/>
  <c r="G26" i="4"/>
  <c r="G29" i="4"/>
  <c r="G30" i="4"/>
  <c r="G31" i="4"/>
  <c r="D10" i="4"/>
  <c r="C11" i="4"/>
  <c r="D11" i="4" s="1"/>
  <c r="C12" i="4"/>
  <c r="D12" i="4"/>
  <c r="C13" i="4"/>
  <c r="D13" i="4"/>
  <c r="C14" i="4"/>
  <c r="D14" i="4" s="1"/>
  <c r="C15" i="4"/>
  <c r="D15" i="4"/>
  <c r="C16" i="4"/>
  <c r="D16" i="4"/>
  <c r="C17" i="4"/>
  <c r="D17" i="4" s="1"/>
  <c r="C18" i="4"/>
  <c r="D18" i="4"/>
  <c r="C19" i="4"/>
  <c r="D19" i="4" s="1"/>
  <c r="C20" i="4"/>
  <c r="D20" i="4" s="1"/>
  <c r="C21" i="4"/>
  <c r="D21" i="4"/>
  <c r="C22" i="4"/>
  <c r="D22" i="4"/>
  <c r="C23" i="4"/>
  <c r="D23" i="4"/>
  <c r="C24" i="4"/>
  <c r="D24" i="4" s="1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10" i="4"/>
  <c r="B3" i="4"/>
  <c r="BF18" i="3"/>
  <c r="F17" i="3"/>
  <c r="G17" i="3" s="1"/>
  <c r="D17" i="3"/>
  <c r="C17" i="3"/>
  <c r="BC16" i="3"/>
  <c r="H15" i="3"/>
  <c r="F15" i="3"/>
  <c r="C15" i="3"/>
  <c r="D15" i="3"/>
  <c r="F14" i="3"/>
  <c r="G14" i="3" s="1"/>
  <c r="D14" i="3"/>
  <c r="C14" i="3"/>
  <c r="A14" i="3"/>
  <c r="D13" i="3"/>
  <c r="C13" i="3"/>
  <c r="B6" i="3"/>
  <c r="AY28" i="2"/>
  <c r="AQ27" i="2"/>
  <c r="AW25" i="2"/>
  <c r="AO25" i="2"/>
  <c r="AU24" i="2"/>
  <c r="AS23" i="2"/>
  <c r="AQ22" i="2"/>
  <c r="AO21" i="2"/>
  <c r="AM20" i="2"/>
  <c r="G20" i="2"/>
  <c r="V19" i="2"/>
  <c r="V18" i="2"/>
  <c r="M18" i="2"/>
  <c r="M17" i="2"/>
  <c r="F15" i="2"/>
  <c r="J15" i="2" s="1"/>
  <c r="F16" i="2"/>
  <c r="G16" i="2" s="1"/>
  <c r="F17" i="2"/>
  <c r="F18" i="2"/>
  <c r="G18" i="2" s="1"/>
  <c r="F19" i="2"/>
  <c r="J19" i="2" s="1"/>
  <c r="F20" i="2"/>
  <c r="F21" i="2"/>
  <c r="F22" i="2"/>
  <c r="G22" i="2" s="1"/>
  <c r="F23" i="2"/>
  <c r="F24" i="2"/>
  <c r="G24" i="2" s="1"/>
  <c r="F25" i="2"/>
  <c r="H25" i="2" s="1"/>
  <c r="F26" i="2"/>
  <c r="G26" i="2" s="1"/>
  <c r="F27" i="2"/>
  <c r="I27" i="2" s="1"/>
  <c r="F28" i="2"/>
  <c r="G28" i="2" s="1"/>
  <c r="F29" i="2"/>
  <c r="F30" i="2"/>
  <c r="G30" i="2" s="1"/>
  <c r="F31" i="2"/>
  <c r="F32" i="2"/>
  <c r="G32" i="2" s="1"/>
  <c r="F14" i="2"/>
  <c r="I14" i="2" s="1"/>
  <c r="G17" i="2"/>
  <c r="G21" i="2"/>
  <c r="G23" i="2"/>
  <c r="G29" i="2"/>
  <c r="G31" i="2"/>
  <c r="G12" i="2"/>
  <c r="F13" i="2"/>
  <c r="H13" i="2" s="1"/>
  <c r="F12" i="2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11" i="2"/>
  <c r="D11" i="2" s="1"/>
  <c r="B2" i="2"/>
  <c r="F25" i="1"/>
  <c r="G25" i="1"/>
  <c r="O27" i="1"/>
  <c r="D26" i="1"/>
  <c r="N24" i="1"/>
  <c r="G24" i="1"/>
  <c r="D24" i="1"/>
  <c r="D22" i="1"/>
  <c r="F20" i="1"/>
  <c r="G20" i="1"/>
  <c r="F21" i="1"/>
  <c r="G21" i="1" s="1"/>
  <c r="F24" i="1"/>
  <c r="C18" i="1"/>
  <c r="D18" i="1" s="1"/>
  <c r="C19" i="1"/>
  <c r="D19" i="1" s="1"/>
  <c r="C22" i="1"/>
  <c r="C24" i="1"/>
  <c r="C26" i="1"/>
  <c r="F17" i="1"/>
  <c r="G17" i="1"/>
  <c r="F16" i="1"/>
  <c r="G16" i="1" s="1"/>
  <c r="C15" i="1"/>
  <c r="D15" i="1" s="1"/>
  <c r="N13" i="1"/>
  <c r="C14" i="1"/>
  <c r="D14" i="1" s="1"/>
  <c r="F13" i="1"/>
  <c r="C13" i="1"/>
  <c r="F12" i="1"/>
  <c r="C12" i="1"/>
  <c r="A11" i="1"/>
  <c r="D11" i="1" s="1"/>
  <c r="F11" i="1"/>
  <c r="G11" i="1" s="1"/>
  <c r="C11" i="1"/>
  <c r="C10" i="1"/>
  <c r="AH13" i="6" l="1"/>
  <c r="M13" i="6"/>
  <c r="A14" i="6" s="1"/>
  <c r="D12" i="5"/>
  <c r="A13" i="5" s="1"/>
  <c r="M13" i="5" s="1"/>
  <c r="G13" i="1"/>
  <c r="A12" i="1"/>
  <c r="D13" i="1"/>
  <c r="D14" i="6" l="1"/>
  <c r="A15" i="6" s="1"/>
  <c r="D15" i="6" s="1"/>
  <c r="A16" i="6" s="1"/>
  <c r="Q14" i="6"/>
  <c r="I14" i="6"/>
  <c r="D13" i="5"/>
  <c r="A14" i="5" s="1"/>
  <c r="G12" i="1"/>
  <c r="N12" i="1"/>
  <c r="D12" i="1"/>
  <c r="D16" i="6" l="1"/>
  <c r="A17" i="6" s="1"/>
  <c r="M17" i="6" s="1"/>
  <c r="A18" i="6" s="1"/>
  <c r="T18" i="6" s="1"/>
  <c r="I16" i="6"/>
  <c r="D14" i="5"/>
  <c r="A15" i="5" s="1"/>
  <c r="D15" i="5" l="1"/>
  <c r="A16" i="5" s="1"/>
  <c r="D16" i="5" s="1"/>
</calcChain>
</file>

<file path=xl/sharedStrings.xml><?xml version="1.0" encoding="utf-8"?>
<sst xmlns="http://schemas.openxmlformats.org/spreadsheetml/2006/main" count="878" uniqueCount="168">
  <si>
    <t>llegada clientes</t>
  </si>
  <si>
    <t>fin atencion</t>
  </si>
  <si>
    <t>Empleado 1</t>
  </si>
  <si>
    <t>Empleado 2</t>
  </si>
  <si>
    <t>Clientes atendidos</t>
  </si>
  <si>
    <t>Total tiempo ocioso</t>
  </si>
  <si>
    <t>Clientes</t>
  </si>
  <si>
    <t>Minuto</t>
  </si>
  <si>
    <t>Estado 1</t>
  </si>
  <si>
    <t>Estado 2</t>
  </si>
  <si>
    <t>Estado 3</t>
  </si>
  <si>
    <t>Estado 4</t>
  </si>
  <si>
    <t>RND</t>
  </si>
  <si>
    <t xml:space="preserve"> tiempo</t>
  </si>
  <si>
    <t xml:space="preserve"> proxima llegada</t>
  </si>
  <si>
    <t>Estado</t>
  </si>
  <si>
    <t>Cola</t>
  </si>
  <si>
    <t xml:space="preserve"> fin atencion</t>
  </si>
  <si>
    <t>O</t>
  </si>
  <si>
    <t>L</t>
  </si>
  <si>
    <t>Estado 5</t>
  </si>
  <si>
    <t>Estado 6</t>
  </si>
  <si>
    <t>SA 1</t>
  </si>
  <si>
    <t>SA 2</t>
  </si>
  <si>
    <t>EA 1</t>
  </si>
  <si>
    <t>Estado 7</t>
  </si>
  <si>
    <t>EA 2</t>
  </si>
  <si>
    <t>Estado 8</t>
  </si>
  <si>
    <t>Estado 9</t>
  </si>
  <si>
    <t>Estado 10</t>
  </si>
  <si>
    <t>Estado 11</t>
  </si>
  <si>
    <t>% T ocioso</t>
  </si>
  <si>
    <t>llegada auto</t>
  </si>
  <si>
    <t>fin servicio</t>
  </si>
  <si>
    <t>Tiempo ocioso</t>
  </si>
  <si>
    <t>Tiempo Ocioso</t>
  </si>
  <si>
    <t>Surtidor 1</t>
  </si>
  <si>
    <t>Surtidor 2</t>
  </si>
  <si>
    <t>Surtidor 3</t>
  </si>
  <si>
    <t>Surtidor 4</t>
  </si>
  <si>
    <t>Autos rechazados</t>
  </si>
  <si>
    <t>Autos atendidos</t>
  </si>
  <si>
    <t>Autos que ingresan</t>
  </si>
  <si>
    <t>Autos</t>
  </si>
  <si>
    <t>Tiempo</t>
  </si>
  <si>
    <t>fin atencion 1</t>
  </si>
  <si>
    <t>fin atencion 2</t>
  </si>
  <si>
    <t>fin atencion 3</t>
  </si>
  <si>
    <t>fin atencion 4</t>
  </si>
  <si>
    <t>SA 3</t>
  </si>
  <si>
    <t>SA 4</t>
  </si>
  <si>
    <t>EA 3</t>
  </si>
  <si>
    <t>EA 4</t>
  </si>
  <si>
    <t>llegada cliente</t>
  </si>
  <si>
    <t>Vendedor 1</t>
  </si>
  <si>
    <t>Vendedor 2</t>
  </si>
  <si>
    <t>Vendedores</t>
  </si>
  <si>
    <t>Forma pago</t>
  </si>
  <si>
    <t>Pr</t>
  </si>
  <si>
    <t>Acc</t>
  </si>
  <si>
    <t>credito</t>
  </si>
  <si>
    <t>contado</t>
  </si>
  <si>
    <t>forma de pago</t>
  </si>
  <si>
    <t>eleccion</t>
  </si>
  <si>
    <t>Furgoneta</t>
  </si>
  <si>
    <t>Articulos</t>
  </si>
  <si>
    <t>fin venta 1</t>
  </si>
  <si>
    <t>fin venta 2</t>
  </si>
  <si>
    <t>fin venta</t>
  </si>
  <si>
    <t>fin reparto</t>
  </si>
  <si>
    <t>Cola cont</t>
  </si>
  <si>
    <t>Cola cred</t>
  </si>
  <si>
    <t>Art en reparto</t>
  </si>
  <si>
    <t>Cant art cred repartidos</t>
  </si>
  <si>
    <t>Tiempo total de reparto</t>
  </si>
  <si>
    <t>Tipo</t>
  </si>
  <si>
    <t>SA</t>
  </si>
  <si>
    <t>cred</t>
  </si>
  <si>
    <t>ER</t>
  </si>
  <si>
    <t>llegada consulta</t>
  </si>
  <si>
    <t>fin consulta</t>
  </si>
  <si>
    <t>llegada urg</t>
  </si>
  <si>
    <t>fin urg</t>
  </si>
  <si>
    <t>Cola cons</t>
  </si>
  <si>
    <t>Cola urg</t>
  </si>
  <si>
    <t>Urg atendidas</t>
  </si>
  <si>
    <t>Total pacientes atendidos</t>
  </si>
  <si>
    <t>Pacientes</t>
  </si>
  <si>
    <t>Medico</t>
  </si>
  <si>
    <t>tiempo llegada</t>
  </si>
  <si>
    <t>llegada</t>
  </si>
  <si>
    <t>tiempo fin</t>
  </si>
  <si>
    <t>fin</t>
  </si>
  <si>
    <t>AC</t>
  </si>
  <si>
    <t>AU</t>
  </si>
  <si>
    <t>C</t>
  </si>
  <si>
    <t>U</t>
  </si>
  <si>
    <t>EA</t>
  </si>
  <si>
    <t>AGREGAR UNA COLUMNA "TIEMPO RESTANTE CONSULTA" AL MEDICO O A CADA PACIENTE</t>
  </si>
  <si>
    <t>Column1</t>
  </si>
  <si>
    <t>Column2</t>
  </si>
  <si>
    <t>Column3</t>
  </si>
  <si>
    <t>vencida</t>
  </si>
  <si>
    <t>al dia</t>
  </si>
  <si>
    <t>sabe</t>
  </si>
  <si>
    <t>no sabe</t>
  </si>
  <si>
    <t>Segundo</t>
  </si>
  <si>
    <t>llegada personas</t>
  </si>
  <si>
    <t>fin cobro</t>
  </si>
  <si>
    <t>fin actualizacion</t>
  </si>
  <si>
    <t>fin informacion</t>
  </si>
  <si>
    <t>Informes</t>
  </si>
  <si>
    <t>Ventanilla</t>
  </si>
  <si>
    <t>Cajas</t>
  </si>
  <si>
    <t>Tiempo espera</t>
  </si>
  <si>
    <t>Personas</t>
  </si>
  <si>
    <t>Factura</t>
  </si>
  <si>
    <t/>
  </si>
  <si>
    <t>Tiempo total
 espera en caja</t>
  </si>
  <si>
    <t>Vencida</t>
  </si>
  <si>
    <t>Vencida?</t>
  </si>
  <si>
    <t>Sabe</t>
  </si>
  <si>
    <t>V</t>
  </si>
  <si>
    <t>Act</t>
  </si>
  <si>
    <t>Al dia</t>
  </si>
  <si>
    <t>-</t>
  </si>
  <si>
    <t>A</t>
  </si>
  <si>
    <t>Pag(1)</t>
  </si>
  <si>
    <t>E Act</t>
  </si>
  <si>
    <t>E act</t>
  </si>
  <si>
    <t>Pag(5)</t>
  </si>
  <si>
    <t>Pag(2)</t>
  </si>
  <si>
    <t>Pag(3)</t>
  </si>
  <si>
    <t>Pag(4)</t>
  </si>
  <si>
    <t>EP(1)</t>
  </si>
  <si>
    <t>EP(2)</t>
  </si>
  <si>
    <t>LLEGADA PERSONAS ERA 60 SEG CTES NO TENIA DISTRIBUCION DE PROB</t>
  </si>
  <si>
    <t>NO ESPECIFICA PERO SOLO HAY 1 COLA PARA LAS CAJAS</t>
  </si>
  <si>
    <t>fin reparacion</t>
  </si>
  <si>
    <t>tiempo reparacion</t>
  </si>
  <si>
    <t>reparacion lista</t>
  </si>
  <si>
    <t>tipo atencion</t>
  </si>
  <si>
    <t>atencion</t>
  </si>
  <si>
    <t>fin recep pedidos</t>
  </si>
  <si>
    <t>Empleado</t>
  </si>
  <si>
    <t>Columna1</t>
  </si>
  <si>
    <t>Columna2</t>
  </si>
  <si>
    <t>pedido</t>
  </si>
  <si>
    <t>retiro</t>
  </si>
  <si>
    <t>Hora</t>
  </si>
  <si>
    <t>tiempo atencion</t>
  </si>
  <si>
    <t>atencion fin</t>
  </si>
  <si>
    <t>Cola zapatos</t>
  </si>
  <si>
    <t>Cola clientes</t>
  </si>
  <si>
    <t>Tiempo restante interrupcion</t>
  </si>
  <si>
    <t>Tiempo total reparaciones</t>
  </si>
  <si>
    <t>Zapatos reparados</t>
  </si>
  <si>
    <t>Ac zapatos reparados</t>
  </si>
  <si>
    <t>Tiempo llegada</t>
  </si>
  <si>
    <t>Zapatos</t>
  </si>
  <si>
    <t>Listo</t>
  </si>
  <si>
    <t>Libre</t>
  </si>
  <si>
    <t>Atendiendo</t>
  </si>
  <si>
    <t>DZ</t>
  </si>
  <si>
    <t>SR</t>
  </si>
  <si>
    <t>Reparando</t>
  </si>
  <si>
    <t>retirar</t>
  </si>
  <si>
    <t>Retirando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</si>
</sst>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1" applyNumberFormat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1" applyNumberForma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</cellStyleXfs>
  <cellXfs count="53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3" fillId="4" borderId="0" xfId="3" applyAlignment="1">
      <alignment horizontal="center"/>
    </xf>
    <xf numFmtId="0" fontId="6" fillId="5" borderId="1" xfId="4"/>
    <xf numFmtId="0" fontId="0" fillId="6" borderId="0" xfId="0" applyFill="1"/>
    <xf numFmtId="2" fontId="0" fillId="6" borderId="0" xfId="0" applyNumberFormat="1" applyFill="1"/>
    <xf numFmtId="0" fontId="0" fillId="0" borderId="0" xfId="0" applyAlignment="1">
      <alignment horizontal="center" vertical="center" wrapText="1"/>
    </xf>
    <xf numFmtId="2" fontId="3" fillId="4" borderId="0" xfId="3" applyNumberFormat="1"/>
    <xf numFmtId="2" fontId="9" fillId="4" borderId="0" xfId="3" applyNumberFormat="1" applyFont="1"/>
    <xf numFmtId="2" fontId="2" fillId="3" borderId="0" xfId="2" applyNumberFormat="1"/>
    <xf numFmtId="0" fontId="7" fillId="10" borderId="0" xfId="8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7" fillId="14" borderId="0" xfId="12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3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7" fillId="7" borderId="0" xfId="5" applyAlignment="1">
      <alignment horizontal="center"/>
    </xf>
    <xf numFmtId="0" fontId="4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7" fillId="8" borderId="0" xfId="6" applyAlignment="1">
      <alignment horizontal="center"/>
    </xf>
    <xf numFmtId="0" fontId="0" fillId="0" borderId="0" xfId="0" applyAlignment="1">
      <alignment horizontal="center" vertical="center" wrapText="1"/>
    </xf>
    <xf numFmtId="0" fontId="7" fillId="13" borderId="0" xfId="11" applyAlignment="1">
      <alignment horizontal="center"/>
    </xf>
    <xf numFmtId="0" fontId="7" fillId="14" borderId="0" xfId="12" applyAlignment="1">
      <alignment horizontal="center"/>
    </xf>
    <xf numFmtId="0" fontId="7" fillId="15" borderId="0" xfId="13" applyAlignment="1">
      <alignment horizontal="center"/>
    </xf>
    <xf numFmtId="0" fontId="7" fillId="12" borderId="0" xfId="10" applyAlignment="1">
      <alignment horizontal="center"/>
    </xf>
    <xf numFmtId="0" fontId="7" fillId="11" borderId="0" xfId="9" applyAlignment="1">
      <alignment horizontal="center"/>
    </xf>
    <xf numFmtId="0" fontId="7" fillId="10" borderId="1" xfId="8" applyBorder="1" applyAlignment="1">
      <alignment horizontal="center"/>
    </xf>
    <xf numFmtId="0" fontId="0" fillId="7" borderId="0" xfId="5" applyFont="1" applyAlignment="1">
      <alignment horizontal="center"/>
    </xf>
    <xf numFmtId="0" fontId="0" fillId="0" borderId="2" xfId="0" applyBorder="1" applyAlignment="1">
      <alignment horizontal="center"/>
    </xf>
    <xf numFmtId="0" fontId="8" fillId="9" borderId="1" xfId="7" applyAlignment="1">
      <alignment horizontal="center"/>
    </xf>
    <xf numFmtId="0" fontId="1" fillId="2" borderId="0" xfId="1" applyAlignment="1">
      <alignment horizontal="center" vertical="center"/>
    </xf>
    <xf numFmtId="0" fontId="7" fillId="10" borderId="0" xfId="8" applyAlignment="1">
      <alignment horizontal="center"/>
    </xf>
    <xf numFmtId="0" fontId="0" fillId="0" borderId="0" xfId="0" applyAlignment="1">
      <alignment horizontal="center" vertical="center"/>
    </xf>
    <xf numFmtId="0" fontId="7" fillId="10" borderId="0" xfId="8" applyAlignment="1">
      <alignment horizontal="center" vertical="center"/>
    </xf>
    <xf numFmtId="0" fontId="7" fillId="11" borderId="0" xfId="9" applyAlignment="1">
      <alignment horizontal="center" vertical="center"/>
    </xf>
    <xf numFmtId="0" fontId="0" fillId="12" borderId="0" xfId="10" applyFont="1" applyAlignment="1">
      <alignment horizontal="center" vertical="center"/>
    </xf>
    <xf numFmtId="0" fontId="7" fillId="12" borderId="0" xfId="10" applyAlignment="1">
      <alignment horizontal="center" vertical="center"/>
    </xf>
    <xf numFmtId="0" fontId="7" fillId="8" borderId="0" xfId="6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</cellXfs>
  <cellStyles count="14">
    <cellStyle name="20% - Énfasis1" xfId="8" builtinId="30"/>
    <cellStyle name="20% - Énfasis2" xfId="9" builtinId="34"/>
    <cellStyle name="20% - Énfasis3" xfId="10" builtinId="38"/>
    <cellStyle name="20% - Énfasis4" xfId="5" builtinId="42"/>
    <cellStyle name="20% - Énfasis5" xfId="6" builtinId="46"/>
    <cellStyle name="20% - Énfasis6" xfId="11" builtinId="50"/>
    <cellStyle name="40% - Énfasis1" xfId="12" builtinId="31"/>
    <cellStyle name="40% - Énfasis3" xfId="13" builtinId="39"/>
    <cellStyle name="Bueno" xfId="1" builtinId="26"/>
    <cellStyle name="Cálculo" xfId="4" builtinId="22"/>
    <cellStyle name="Entrada" xfId="7" builtinId="20"/>
    <cellStyle name="Incorrecto" xfId="2" builtinId="27"/>
    <cellStyle name="Neutral" xfId="3" builtinId="28"/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F5302-0FD6-4A84-8AB2-3DD664B4B001}" name="Table1" displayName="Table1" ref="A1:C5" totalsRowShown="0">
  <autoFilter ref="A1:C5" xr:uid="{0EBF5302-0FD6-4A84-8AB2-3DD664B4B001}"/>
  <tableColumns count="3">
    <tableColumn id="1" xr3:uid="{D1F9B5AF-ED1F-41CD-82D3-E70A357E096A}" name="Column1"/>
    <tableColumn id="2" xr3:uid="{BA211158-9DEC-49F7-A32E-5B2FCEB6FA7B}" name="Column2"/>
    <tableColumn id="3" xr3:uid="{C71EFD20-35CF-489D-842A-60209B0AEFBC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F0FDAA-D870-4711-B826-BF1F0A9EAC75}" name="Table2" displayName="Table2" ref="M1:O6" totalsRowShown="0">
  <autoFilter ref="M1:O6" xr:uid="{E4F0FDAA-D870-4711-B826-BF1F0A9EAC75}"/>
  <tableColumns count="3">
    <tableColumn id="1" xr3:uid="{71C6C255-3079-4337-B265-41323A31627B}" name="Column1"/>
    <tableColumn id="2" xr3:uid="{742A874F-3EA5-4A26-B779-5FCD74C0AAE8}" name="Column2"/>
    <tableColumn id="3" xr3:uid="{4923EBBD-4BE3-41A0-B28C-3BE325A29B16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1F81D-4A02-47B1-828D-F94CE4FCC662}" name="Tabla3" displayName="Tabla3" ref="A1:B4" totalsRowShown="0" headerRowDxfId="3" dataDxfId="2">
  <autoFilter ref="A1:B4" xr:uid="{A2C1F81D-4A02-47B1-828D-F94CE4FCC662}"/>
  <tableColumns count="2">
    <tableColumn id="1" xr3:uid="{05580EDC-AD36-4B79-A83E-0560AE7C9F5A}" name="Columna1" dataDxfId="1"/>
    <tableColumn id="2" xr3:uid="{852ADD3E-59F0-4470-8337-763E31CBBD3B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70A1-C47F-4642-B78C-994B7078CBC7}">
  <dimension ref="A8:Z27"/>
  <sheetViews>
    <sheetView workbookViewId="0">
      <selection activeCell="F12" sqref="F12"/>
    </sheetView>
  </sheetViews>
  <sheetFormatPr baseColWidth="10" defaultColWidth="10.85546875" defaultRowHeight="15" x14ac:dyDescent="0.25"/>
  <cols>
    <col min="1" max="1" width="7.140625" bestFit="1" customWidth="1"/>
    <col min="2" max="2" width="4.85546875" bestFit="1" customWidth="1"/>
    <col min="3" max="3" width="7.5703125" bestFit="1" customWidth="1"/>
    <col min="4" max="4" width="15.7109375" bestFit="1" customWidth="1"/>
    <col min="5" max="5" width="4.85546875" bestFit="1" customWidth="1"/>
    <col min="6" max="6" width="7.5703125" bestFit="1" customWidth="1"/>
    <col min="7" max="7" width="11.85546875" bestFit="1" customWidth="1"/>
    <col min="8" max="8" width="7" bestFit="1" customWidth="1"/>
    <col min="9" max="9" width="5" bestFit="1" customWidth="1"/>
    <col min="10" max="10" width="17.42578125" bestFit="1" customWidth="1"/>
    <col min="11" max="11" width="7" bestFit="1" customWidth="1"/>
    <col min="12" max="12" width="5" bestFit="1" customWidth="1"/>
    <col min="13" max="13" width="17.42578125" bestFit="1" customWidth="1"/>
    <col min="14" max="14" width="18.5703125" bestFit="1" customWidth="1"/>
    <col min="15" max="15" width="12.85546875" bestFit="1" customWidth="1"/>
    <col min="16" max="18" width="8.42578125" bestFit="1" customWidth="1"/>
  </cols>
  <sheetData>
    <row r="8" spans="1:26" x14ac:dyDescent="0.25">
      <c r="B8" s="22" t="s">
        <v>0</v>
      </c>
      <c r="C8" s="22"/>
      <c r="D8" s="22"/>
      <c r="E8" s="22" t="s">
        <v>1</v>
      </c>
      <c r="F8" s="22"/>
      <c r="G8" s="22"/>
      <c r="H8" s="22" t="s">
        <v>2</v>
      </c>
      <c r="I8" s="22"/>
      <c r="J8" s="22"/>
      <c r="K8" s="22" t="s">
        <v>3</v>
      </c>
      <c r="L8" s="22"/>
      <c r="M8" s="22"/>
      <c r="P8" s="22" t="s">
        <v>6</v>
      </c>
      <c r="Q8" s="22"/>
      <c r="R8" s="22"/>
      <c r="S8" s="22"/>
    </row>
    <row r="9" spans="1:26" x14ac:dyDescent="0.25">
      <c r="A9" t="s">
        <v>7</v>
      </c>
      <c r="B9" t="s">
        <v>12</v>
      </c>
      <c r="C9" t="s">
        <v>13</v>
      </c>
      <c r="D9" t="s">
        <v>14</v>
      </c>
      <c r="E9" t="s">
        <v>12</v>
      </c>
      <c r="F9" t="s">
        <v>13</v>
      </c>
      <c r="G9" t="s">
        <v>17</v>
      </c>
      <c r="H9" t="s">
        <v>15</v>
      </c>
      <c r="I9" t="s">
        <v>16</v>
      </c>
      <c r="J9" t="s">
        <v>4</v>
      </c>
      <c r="K9" t="s">
        <v>15</v>
      </c>
      <c r="L9" t="s">
        <v>16</v>
      </c>
      <c r="M9" t="s">
        <v>4</v>
      </c>
      <c r="N9" t="s">
        <v>5</v>
      </c>
      <c r="O9" t="s">
        <v>31</v>
      </c>
      <c r="P9" s="1" t="s">
        <v>8</v>
      </c>
      <c r="Q9" s="1" t="s">
        <v>9</v>
      </c>
      <c r="R9" s="1" t="s">
        <v>10</v>
      </c>
      <c r="S9" s="1" t="s">
        <v>11</v>
      </c>
      <c r="T9" s="1" t="s">
        <v>20</v>
      </c>
      <c r="U9" s="1" t="s">
        <v>21</v>
      </c>
      <c r="V9" s="1" t="s">
        <v>25</v>
      </c>
      <c r="W9" s="1" t="s">
        <v>27</v>
      </c>
      <c r="X9" s="1" t="s">
        <v>28</v>
      </c>
      <c r="Y9" s="1" t="s">
        <v>29</v>
      </c>
      <c r="Z9" t="s">
        <v>30</v>
      </c>
    </row>
    <row r="10" spans="1:26" x14ac:dyDescent="0.25">
      <c r="A10">
        <v>0</v>
      </c>
      <c r="B10">
        <v>0.68039857292063877</v>
      </c>
      <c r="C10">
        <f>-1*LN(1-B10)</f>
        <v>1.140680599895477</v>
      </c>
    </row>
    <row r="11" spans="1:26" x14ac:dyDescent="0.25">
      <c r="A11">
        <f>C10</f>
        <v>1.140680599895477</v>
      </c>
      <c r="B11">
        <v>0.47690130593953062</v>
      </c>
      <c r="C11">
        <f t="shared" ref="C11:C26" si="0">-1*LN(1-B11)</f>
        <v>0.64798512514764928</v>
      </c>
      <c r="D11" s="3">
        <f>C11+A11</f>
        <v>1.7886657250431264</v>
      </c>
      <c r="E11">
        <v>2.3455292195761368E-2</v>
      </c>
      <c r="F11">
        <f>0.5+(E11*(1.5-0.5))</f>
        <v>0.52345529219576137</v>
      </c>
      <c r="G11" s="3">
        <f>F11+A11</f>
        <v>1.6641358920912384</v>
      </c>
      <c r="H11" t="s">
        <v>18</v>
      </c>
      <c r="I11">
        <v>0</v>
      </c>
      <c r="J11">
        <v>0</v>
      </c>
      <c r="K11" t="s">
        <v>19</v>
      </c>
      <c r="L11">
        <v>0</v>
      </c>
      <c r="M11">
        <v>0</v>
      </c>
      <c r="N11">
        <v>0</v>
      </c>
      <c r="P11" t="s">
        <v>22</v>
      </c>
    </row>
    <row r="12" spans="1:26" x14ac:dyDescent="0.25">
      <c r="A12">
        <f>MIN(D11,G11)</f>
        <v>1.6641358920912384</v>
      </c>
      <c r="B12">
        <v>0.47427307876564917</v>
      </c>
      <c r="C12">
        <f t="shared" si="0"/>
        <v>0.64297336220666312</v>
      </c>
      <c r="D12" s="3">
        <f>C12+A12</f>
        <v>2.3071092542979015</v>
      </c>
      <c r="E12">
        <v>0.35385479524614949</v>
      </c>
      <c r="F12">
        <f>0.5+(E12*(1.5-0.5))</f>
        <v>0.85385479524614949</v>
      </c>
      <c r="G12" s="3">
        <f>F12+A12</f>
        <v>2.5179906873373881</v>
      </c>
      <c r="H12" t="s">
        <v>19</v>
      </c>
      <c r="I12">
        <v>0</v>
      </c>
      <c r="J12">
        <v>1</v>
      </c>
      <c r="K12" t="s">
        <v>18</v>
      </c>
      <c r="L12">
        <v>0</v>
      </c>
      <c r="M12">
        <v>0</v>
      </c>
      <c r="N12">
        <f>A12-A10</f>
        <v>1.6641358920912384</v>
      </c>
      <c r="P12" s="2"/>
      <c r="Q12" t="s">
        <v>23</v>
      </c>
    </row>
    <row r="13" spans="1:26" x14ac:dyDescent="0.25">
      <c r="A13">
        <v>1.788</v>
      </c>
      <c r="B13">
        <v>0.4968726484901419</v>
      </c>
      <c r="C13">
        <f t="shared" si="0"/>
        <v>0.68691195701181784</v>
      </c>
      <c r="D13" s="3">
        <f>C13+A13</f>
        <v>2.4749119570118179</v>
      </c>
      <c r="E13">
        <v>0.24275554782042197</v>
      </c>
      <c r="F13">
        <f>0.5+(E13*(1.5-0.5))</f>
        <v>0.74275554782042197</v>
      </c>
      <c r="G13" s="3">
        <f>F13+A13</f>
        <v>2.530755547820422</v>
      </c>
      <c r="H13" t="s">
        <v>18</v>
      </c>
      <c r="I13">
        <v>0</v>
      </c>
      <c r="J13">
        <v>1</v>
      </c>
      <c r="K13" t="s">
        <v>18</v>
      </c>
      <c r="L13">
        <v>0</v>
      </c>
      <c r="M13">
        <v>0</v>
      </c>
      <c r="N13">
        <f>A13-A12</f>
        <v>0.12386410790876168</v>
      </c>
      <c r="R13" t="s">
        <v>22</v>
      </c>
    </row>
    <row r="14" spans="1:26" x14ac:dyDescent="0.25">
      <c r="A14">
        <v>2.2999999999999998</v>
      </c>
      <c r="B14">
        <v>0.36272152705644356</v>
      </c>
      <c r="C14">
        <f t="shared" si="0"/>
        <v>0.45054855576125769</v>
      </c>
      <c r="D14" s="3">
        <f>C14+A14</f>
        <v>2.7505485557612577</v>
      </c>
      <c r="H14" t="s">
        <v>18</v>
      </c>
      <c r="I14">
        <v>0</v>
      </c>
      <c r="J14">
        <v>1</v>
      </c>
      <c r="K14" t="s">
        <v>18</v>
      </c>
      <c r="L14">
        <v>1</v>
      </c>
      <c r="M14">
        <v>0</v>
      </c>
      <c r="N14">
        <v>0</v>
      </c>
      <c r="S14" t="s">
        <v>26</v>
      </c>
    </row>
    <row r="15" spans="1:26" x14ac:dyDescent="0.25">
      <c r="A15">
        <v>2.4700000000000002</v>
      </c>
      <c r="B15">
        <v>0.15</v>
      </c>
      <c r="C15">
        <f t="shared" si="0"/>
        <v>0.16251892949777494</v>
      </c>
      <c r="D15" s="3">
        <f>C15+A15</f>
        <v>2.6325189294977753</v>
      </c>
      <c r="H15" t="s">
        <v>18</v>
      </c>
      <c r="I15">
        <v>1</v>
      </c>
      <c r="J15">
        <v>1</v>
      </c>
      <c r="K15" t="s">
        <v>18</v>
      </c>
      <c r="L15">
        <v>1</v>
      </c>
      <c r="M15">
        <v>0</v>
      </c>
      <c r="N15">
        <v>0</v>
      </c>
      <c r="T15" t="s">
        <v>24</v>
      </c>
    </row>
    <row r="16" spans="1:26" x14ac:dyDescent="0.25">
      <c r="A16">
        <v>2.5099999999999998</v>
      </c>
      <c r="E16">
        <v>0.73267150364740041</v>
      </c>
      <c r="F16">
        <f t="shared" ref="F16:F25" si="1">0.5+(E16*(1.5-0.5))</f>
        <v>1.2326715036474005</v>
      </c>
      <c r="G16" s="3">
        <f t="shared" ref="G16" si="2">F16+A16</f>
        <v>3.7426715036474003</v>
      </c>
      <c r="H16" t="s">
        <v>18</v>
      </c>
      <c r="I16">
        <v>1</v>
      </c>
      <c r="J16">
        <v>1</v>
      </c>
      <c r="K16" t="s">
        <v>18</v>
      </c>
      <c r="L16">
        <v>0</v>
      </c>
      <c r="M16">
        <v>1</v>
      </c>
      <c r="N16">
        <v>0</v>
      </c>
      <c r="Q16" s="2"/>
      <c r="S16" t="s">
        <v>23</v>
      </c>
    </row>
    <row r="17" spans="1:25" x14ac:dyDescent="0.25">
      <c r="A17">
        <v>2.5299999999999998</v>
      </c>
      <c r="E17">
        <v>0.47623224423501742</v>
      </c>
      <c r="F17">
        <f t="shared" si="1"/>
        <v>0.97623224423501742</v>
      </c>
      <c r="G17" s="3">
        <f t="shared" ref="G17" si="3">F17+A17</f>
        <v>3.5062322442350173</v>
      </c>
      <c r="H17" t="s">
        <v>18</v>
      </c>
      <c r="I17">
        <v>0</v>
      </c>
      <c r="J17">
        <v>2</v>
      </c>
      <c r="K17" t="s">
        <v>18</v>
      </c>
      <c r="L17">
        <v>0</v>
      </c>
      <c r="M17">
        <v>1</v>
      </c>
      <c r="N17">
        <v>0</v>
      </c>
      <c r="R17" s="2"/>
      <c r="T17" t="s">
        <v>22</v>
      </c>
    </row>
    <row r="18" spans="1:25" x14ac:dyDescent="0.25">
      <c r="A18">
        <v>2.63</v>
      </c>
      <c r="B18">
        <v>0.98</v>
      </c>
      <c r="C18">
        <f>-1*LN(1-B18)</f>
        <v>3.9120230054281451</v>
      </c>
      <c r="D18">
        <f t="shared" ref="D18:D19" si="4">C18+A18</f>
        <v>6.5420230054281454</v>
      </c>
      <c r="H18" t="s">
        <v>18</v>
      </c>
      <c r="I18">
        <v>1</v>
      </c>
      <c r="J18">
        <v>2</v>
      </c>
      <c r="K18" t="s">
        <v>18</v>
      </c>
      <c r="L18">
        <v>0</v>
      </c>
      <c r="M18">
        <v>1</v>
      </c>
      <c r="N18">
        <v>0</v>
      </c>
      <c r="U18" t="s">
        <v>24</v>
      </c>
    </row>
    <row r="19" spans="1:25" x14ac:dyDescent="0.25">
      <c r="A19">
        <v>2.75</v>
      </c>
      <c r="B19">
        <v>0.74</v>
      </c>
      <c r="C19">
        <f t="shared" si="0"/>
        <v>1.3470736479666092</v>
      </c>
      <c r="D19" s="3">
        <f t="shared" si="4"/>
        <v>4.0970736479666092</v>
      </c>
      <c r="H19" t="s">
        <v>18</v>
      </c>
      <c r="I19">
        <v>1</v>
      </c>
      <c r="J19">
        <v>2</v>
      </c>
      <c r="K19" t="s">
        <v>18</v>
      </c>
      <c r="L19">
        <v>1</v>
      </c>
      <c r="M19">
        <v>1</v>
      </c>
      <c r="N19">
        <v>0</v>
      </c>
      <c r="V19" t="s">
        <v>26</v>
      </c>
    </row>
    <row r="20" spans="1:25" x14ac:dyDescent="0.25">
      <c r="A20">
        <v>3.5</v>
      </c>
      <c r="E20">
        <v>0.12</v>
      </c>
      <c r="F20">
        <f t="shared" si="1"/>
        <v>0.62</v>
      </c>
      <c r="G20" s="3">
        <f t="shared" ref="G20:G21" si="5">F20+A20</f>
        <v>4.12</v>
      </c>
      <c r="H20" t="s">
        <v>18</v>
      </c>
      <c r="I20">
        <v>0</v>
      </c>
      <c r="J20">
        <v>3</v>
      </c>
      <c r="K20" t="s">
        <v>18</v>
      </c>
      <c r="L20">
        <v>1</v>
      </c>
      <c r="M20">
        <v>1</v>
      </c>
      <c r="N20">
        <v>0</v>
      </c>
      <c r="T20" s="2"/>
      <c r="U20" t="s">
        <v>22</v>
      </c>
    </row>
    <row r="21" spans="1:25" x14ac:dyDescent="0.25">
      <c r="A21">
        <v>3.74</v>
      </c>
      <c r="E21">
        <v>0.5</v>
      </c>
      <c r="F21">
        <f t="shared" si="1"/>
        <v>1</v>
      </c>
      <c r="G21" s="3">
        <f t="shared" si="5"/>
        <v>4.74</v>
      </c>
      <c r="H21" t="s">
        <v>18</v>
      </c>
      <c r="I21">
        <v>0</v>
      </c>
      <c r="J21">
        <v>3</v>
      </c>
      <c r="K21" t="s">
        <v>18</v>
      </c>
      <c r="L21">
        <v>0</v>
      </c>
      <c r="M21">
        <v>2</v>
      </c>
      <c r="N21">
        <v>0</v>
      </c>
      <c r="S21" s="2"/>
      <c r="V21" t="s">
        <v>23</v>
      </c>
    </row>
    <row r="22" spans="1:25" x14ac:dyDescent="0.25">
      <c r="A22" s="4">
        <v>4.09</v>
      </c>
      <c r="B22">
        <v>0.45</v>
      </c>
      <c r="C22">
        <f t="shared" si="0"/>
        <v>0.59783700075562041</v>
      </c>
      <c r="D22" s="3">
        <f>A22+C22</f>
        <v>4.6878370007556205</v>
      </c>
      <c r="H22" t="s">
        <v>18</v>
      </c>
      <c r="I22">
        <v>0</v>
      </c>
      <c r="J22">
        <v>3</v>
      </c>
      <c r="K22" t="s">
        <v>18</v>
      </c>
      <c r="L22">
        <v>1</v>
      </c>
      <c r="M22">
        <v>2</v>
      </c>
      <c r="N22">
        <v>0</v>
      </c>
      <c r="W22" t="s">
        <v>26</v>
      </c>
    </row>
    <row r="23" spans="1:25" x14ac:dyDescent="0.25">
      <c r="A23">
        <v>4.12</v>
      </c>
      <c r="H23" t="s">
        <v>19</v>
      </c>
      <c r="I23">
        <v>0</v>
      </c>
      <c r="J23">
        <v>4</v>
      </c>
      <c r="K23" t="s">
        <v>18</v>
      </c>
      <c r="L23">
        <v>1</v>
      </c>
      <c r="M23">
        <v>2</v>
      </c>
      <c r="N23">
        <v>0</v>
      </c>
      <c r="U23" s="2"/>
    </row>
    <row r="24" spans="1:25" x14ac:dyDescent="0.25">
      <c r="A24">
        <v>4.68</v>
      </c>
      <c r="B24">
        <v>0.2</v>
      </c>
      <c r="C24">
        <f t="shared" si="0"/>
        <v>0.22314355131420971</v>
      </c>
      <c r="D24" s="3">
        <f t="shared" ref="D24:D26" si="6">A24+C24</f>
        <v>4.9031435513142094</v>
      </c>
      <c r="E24">
        <v>0.05</v>
      </c>
      <c r="F24">
        <f t="shared" si="1"/>
        <v>0.55000000000000004</v>
      </c>
      <c r="G24">
        <f>F24+A24</f>
        <v>5.2299999999999995</v>
      </c>
      <c r="H24" t="s">
        <v>18</v>
      </c>
      <c r="I24">
        <v>0</v>
      </c>
      <c r="J24">
        <v>4</v>
      </c>
      <c r="K24" t="s">
        <v>18</v>
      </c>
      <c r="L24">
        <v>1</v>
      </c>
      <c r="M24">
        <v>2</v>
      </c>
      <c r="N24">
        <f>A24-A23</f>
        <v>0.55999999999999961</v>
      </c>
      <c r="X24" t="s">
        <v>22</v>
      </c>
    </row>
    <row r="25" spans="1:25" x14ac:dyDescent="0.25">
      <c r="A25">
        <v>4.74</v>
      </c>
      <c r="E25">
        <v>0.1</v>
      </c>
      <c r="F25">
        <f t="shared" si="1"/>
        <v>0.6</v>
      </c>
      <c r="G25">
        <f>F25+A25</f>
        <v>5.34</v>
      </c>
      <c r="H25" t="s">
        <v>18</v>
      </c>
      <c r="I25">
        <v>0</v>
      </c>
      <c r="J25">
        <v>4</v>
      </c>
      <c r="K25" t="s">
        <v>18</v>
      </c>
      <c r="L25">
        <v>0</v>
      </c>
      <c r="M25">
        <v>3</v>
      </c>
      <c r="N25">
        <v>0</v>
      </c>
      <c r="V25" s="2"/>
      <c r="W25" t="s">
        <v>23</v>
      </c>
    </row>
    <row r="26" spans="1:25" x14ac:dyDescent="0.25">
      <c r="A26">
        <v>4.9000000000000004</v>
      </c>
      <c r="B26">
        <v>0.3</v>
      </c>
      <c r="C26">
        <f t="shared" si="0"/>
        <v>0.35667494393873245</v>
      </c>
      <c r="D26">
        <f t="shared" si="6"/>
        <v>5.2566749439387328</v>
      </c>
      <c r="H26" t="s">
        <v>18</v>
      </c>
      <c r="I26">
        <v>1</v>
      </c>
      <c r="J26">
        <v>4</v>
      </c>
      <c r="K26" t="s">
        <v>18</v>
      </c>
      <c r="L26">
        <v>0</v>
      </c>
      <c r="M26">
        <v>3</v>
      </c>
      <c r="N26">
        <v>0</v>
      </c>
      <c r="Y26" t="s">
        <v>24</v>
      </c>
    </row>
    <row r="27" spans="1:25" x14ac:dyDescent="0.25">
      <c r="O27">
        <f>SUM(N11:N26)/A26</f>
        <v>0.47918367346938767</v>
      </c>
    </row>
  </sheetData>
  <mergeCells count="5">
    <mergeCell ref="B8:D8"/>
    <mergeCell ref="E8:G8"/>
    <mergeCell ref="H8:J8"/>
    <mergeCell ref="K8:M8"/>
    <mergeCell ref="P8:S8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2C94-6DE2-4A4E-910F-6B5FAA108023}">
  <dimension ref="A2:BC33"/>
  <sheetViews>
    <sheetView workbookViewId="0">
      <selection activeCell="A9" sqref="A9:XFD10"/>
    </sheetView>
  </sheetViews>
  <sheetFormatPr baseColWidth="10" defaultColWidth="10.85546875" defaultRowHeight="15" x14ac:dyDescent="0.25"/>
  <cols>
    <col min="1" max="1" width="7.140625" bestFit="1" customWidth="1"/>
    <col min="2" max="2" width="4.85546875" bestFit="1" customWidth="1"/>
    <col min="3" max="3" width="7.5703125" bestFit="1" customWidth="1"/>
    <col min="4" max="4" width="15.7109375" bestFit="1" customWidth="1"/>
    <col min="5" max="5" width="4.85546875" bestFit="1" customWidth="1"/>
    <col min="6" max="6" width="7.5703125" bestFit="1" customWidth="1"/>
    <col min="7" max="10" width="12.85546875" bestFit="1" customWidth="1"/>
    <col min="11" max="11" width="7" bestFit="1" customWidth="1"/>
    <col min="12" max="12" width="5" bestFit="1" customWidth="1"/>
    <col min="13" max="13" width="14" bestFit="1" customWidth="1"/>
    <col min="14" max="14" width="7" bestFit="1" customWidth="1"/>
    <col min="15" max="15" width="5" bestFit="1" customWidth="1"/>
    <col min="16" max="16" width="14.28515625" bestFit="1" customWidth="1"/>
    <col min="17" max="17" width="7" bestFit="1" customWidth="1"/>
    <col min="18" max="18" width="5" bestFit="1" customWidth="1"/>
    <col min="19" max="19" width="14.28515625" bestFit="1" customWidth="1"/>
    <col min="20" max="20" width="7" bestFit="1" customWidth="1"/>
    <col min="21" max="21" width="5" bestFit="1" customWidth="1"/>
    <col min="22" max="22" width="14.28515625" bestFit="1" customWidth="1"/>
    <col min="23" max="23" width="16.85546875" bestFit="1" customWidth="1"/>
    <col min="24" max="24" width="15.28515625" bestFit="1" customWidth="1"/>
    <col min="25" max="25" width="18" bestFit="1" customWidth="1"/>
    <col min="26" max="26" width="7" bestFit="1" customWidth="1"/>
    <col min="27" max="27" width="7.5703125" bestFit="1" customWidth="1"/>
    <col min="28" max="28" width="7" bestFit="1" customWidth="1"/>
    <col min="29" max="29" width="7.5703125" bestFit="1" customWidth="1"/>
    <col min="30" max="30" width="7" bestFit="1" customWidth="1"/>
    <col min="31" max="31" width="7.5703125" bestFit="1" customWidth="1"/>
    <col min="32" max="32" width="7" bestFit="1" customWidth="1"/>
    <col min="33" max="33" width="7.5703125" bestFit="1" customWidth="1"/>
    <col min="34" max="34" width="7" bestFit="1" customWidth="1"/>
    <col min="35" max="35" width="7.5703125" bestFit="1" customWidth="1"/>
    <col min="36" max="36" width="7" bestFit="1" customWidth="1"/>
    <col min="37" max="37" width="7.5703125" bestFit="1" customWidth="1"/>
    <col min="38" max="38" width="7" bestFit="1" customWidth="1"/>
    <col min="39" max="39" width="7.5703125" bestFit="1" customWidth="1"/>
    <col min="40" max="40" width="7" bestFit="1" customWidth="1"/>
    <col min="41" max="41" width="7.5703125" bestFit="1" customWidth="1"/>
    <col min="42" max="42" width="7" bestFit="1" customWidth="1"/>
    <col min="43" max="43" width="7.5703125" bestFit="1" customWidth="1"/>
    <col min="44" max="44" width="7" bestFit="1" customWidth="1"/>
    <col min="45" max="45" width="7.5703125" bestFit="1" customWidth="1"/>
    <col min="46" max="46" width="7" bestFit="1" customWidth="1"/>
    <col min="47" max="47" width="7.5703125" bestFit="1" customWidth="1"/>
    <col min="48" max="48" width="7" bestFit="1" customWidth="1"/>
    <col min="49" max="49" width="7.5703125" bestFit="1" customWidth="1"/>
    <col min="50" max="50" width="7" bestFit="1" customWidth="1"/>
    <col min="51" max="51" width="7.5703125" bestFit="1" customWidth="1"/>
    <col min="52" max="52" width="7" bestFit="1" customWidth="1"/>
    <col min="53" max="53" width="7.5703125" bestFit="1" customWidth="1"/>
    <col min="54" max="54" width="7" bestFit="1" customWidth="1"/>
    <col min="55" max="55" width="7.5703125" bestFit="1" customWidth="1"/>
  </cols>
  <sheetData>
    <row r="2" spans="1:55" x14ac:dyDescent="0.25">
      <c r="B2">
        <f ca="1">RAND()</f>
        <v>0.45109067912787126</v>
      </c>
    </row>
    <row r="8" spans="1:55" x14ac:dyDescent="0.25">
      <c r="Z8" s="25" t="s">
        <v>43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1:55" x14ac:dyDescent="0.25">
      <c r="B9" s="25" t="s">
        <v>32</v>
      </c>
      <c r="C9" s="25"/>
      <c r="D9" s="25"/>
      <c r="E9" s="26" t="s">
        <v>33</v>
      </c>
      <c r="F9" s="26"/>
      <c r="G9" s="26"/>
      <c r="H9" s="26"/>
      <c r="I9" s="26"/>
      <c r="J9" s="26"/>
      <c r="K9" s="23" t="s">
        <v>36</v>
      </c>
      <c r="L9" s="23"/>
      <c r="M9" s="23"/>
      <c r="N9" s="23" t="s">
        <v>37</v>
      </c>
      <c r="O9" s="23"/>
      <c r="P9" s="23"/>
      <c r="Q9" s="23" t="s">
        <v>38</v>
      </c>
      <c r="R9" s="23"/>
      <c r="S9" s="23"/>
      <c r="T9" s="23" t="s">
        <v>39</v>
      </c>
      <c r="U9" s="23"/>
      <c r="V9" s="23"/>
      <c r="Z9" s="26">
        <v>1</v>
      </c>
      <c r="AA9" s="26"/>
      <c r="AB9" s="26">
        <v>2</v>
      </c>
      <c r="AC9" s="26"/>
      <c r="AD9" s="26">
        <v>3</v>
      </c>
      <c r="AE9" s="26"/>
      <c r="AF9" s="26">
        <v>4</v>
      </c>
      <c r="AG9" s="26"/>
      <c r="AH9" s="25">
        <v>5</v>
      </c>
      <c r="AI9" s="25"/>
      <c r="AJ9" s="25">
        <v>6</v>
      </c>
      <c r="AK9" s="25"/>
      <c r="AL9" s="23">
        <v>7</v>
      </c>
      <c r="AM9" s="23"/>
      <c r="AN9" s="25">
        <v>8</v>
      </c>
      <c r="AO9" s="25"/>
      <c r="AP9" s="25">
        <v>9</v>
      </c>
      <c r="AQ9" s="25"/>
      <c r="AR9" s="23">
        <v>10</v>
      </c>
      <c r="AS9" s="23"/>
      <c r="AT9" s="23">
        <v>11</v>
      </c>
      <c r="AU9" s="23"/>
      <c r="AV9" s="23">
        <v>12</v>
      </c>
      <c r="AW9" s="23"/>
      <c r="AX9" s="23">
        <v>13</v>
      </c>
      <c r="AY9" s="23"/>
      <c r="AZ9" s="24">
        <v>14</v>
      </c>
      <c r="BA9" s="24"/>
      <c r="BB9" s="24">
        <v>15</v>
      </c>
      <c r="BC9" s="24"/>
    </row>
    <row r="10" spans="1:55" x14ac:dyDescent="0.25">
      <c r="A10" t="s">
        <v>7</v>
      </c>
      <c r="B10" t="s">
        <v>12</v>
      </c>
      <c r="C10" t="s">
        <v>13</v>
      </c>
      <c r="D10" t="s">
        <v>14</v>
      </c>
      <c r="E10" t="s">
        <v>12</v>
      </c>
      <c r="F10" t="s">
        <v>13</v>
      </c>
      <c r="G10" t="s">
        <v>45</v>
      </c>
      <c r="H10" t="s">
        <v>46</v>
      </c>
      <c r="I10" t="s">
        <v>47</v>
      </c>
      <c r="J10" t="s">
        <v>48</v>
      </c>
      <c r="K10" t="s">
        <v>15</v>
      </c>
      <c r="L10" t="s">
        <v>16</v>
      </c>
      <c r="M10" t="s">
        <v>34</v>
      </c>
      <c r="N10" t="s">
        <v>15</v>
      </c>
      <c r="O10" t="s">
        <v>16</v>
      </c>
      <c r="P10" t="s">
        <v>35</v>
      </c>
      <c r="Q10" t="s">
        <v>15</v>
      </c>
      <c r="R10" t="s">
        <v>16</v>
      </c>
      <c r="S10" t="s">
        <v>35</v>
      </c>
      <c r="T10" t="s">
        <v>15</v>
      </c>
      <c r="U10" t="s">
        <v>16</v>
      </c>
      <c r="V10" t="s">
        <v>35</v>
      </c>
      <c r="W10" s="8" t="s">
        <v>40</v>
      </c>
      <c r="X10" s="8" t="s">
        <v>41</v>
      </c>
      <c r="Y10" s="8" t="s">
        <v>42</v>
      </c>
      <c r="Z10" t="s">
        <v>15</v>
      </c>
      <c r="AA10" t="s">
        <v>44</v>
      </c>
      <c r="AB10" t="s">
        <v>15</v>
      </c>
      <c r="AC10" t="s">
        <v>44</v>
      </c>
      <c r="AD10" t="s">
        <v>15</v>
      </c>
      <c r="AE10" t="s">
        <v>44</v>
      </c>
      <c r="AF10" t="s">
        <v>15</v>
      </c>
      <c r="AG10" t="s">
        <v>44</v>
      </c>
      <c r="AH10" t="s">
        <v>15</v>
      </c>
      <c r="AI10" t="s">
        <v>44</v>
      </c>
      <c r="AJ10" t="s">
        <v>15</v>
      </c>
      <c r="AK10" t="s">
        <v>44</v>
      </c>
      <c r="AL10" t="s">
        <v>15</v>
      </c>
      <c r="AM10" t="s">
        <v>44</v>
      </c>
      <c r="AN10" t="s">
        <v>15</v>
      </c>
      <c r="AO10" t="s">
        <v>44</v>
      </c>
      <c r="AP10" t="s">
        <v>15</v>
      </c>
      <c r="AQ10" t="s">
        <v>44</v>
      </c>
      <c r="AR10" t="s">
        <v>15</v>
      </c>
      <c r="AS10" t="s">
        <v>44</v>
      </c>
      <c r="AT10" t="s">
        <v>15</v>
      </c>
      <c r="AU10" t="s">
        <v>44</v>
      </c>
      <c r="AV10" t="s">
        <v>15</v>
      </c>
      <c r="AW10" t="s">
        <v>44</v>
      </c>
      <c r="AX10" t="s">
        <v>15</v>
      </c>
      <c r="AY10" t="s">
        <v>44</v>
      </c>
      <c r="AZ10" t="s">
        <v>15</v>
      </c>
      <c r="BA10" t="s">
        <v>44</v>
      </c>
      <c r="BB10" t="s">
        <v>15</v>
      </c>
      <c r="BC10" t="s">
        <v>44</v>
      </c>
    </row>
    <row r="11" spans="1:55" x14ac:dyDescent="0.25">
      <c r="A11">
        <v>0</v>
      </c>
      <c r="B11">
        <v>0.65</v>
      </c>
      <c r="C11" s="6">
        <f>IF(B11&lt;&gt;0,-3*(LN(1-B11)), )</f>
        <v>3.1494663734960335</v>
      </c>
      <c r="D11" s="6">
        <f>IF(C11&lt;&gt;0,A11+C11,"")</f>
        <v>3.1494663734960335</v>
      </c>
      <c r="L11">
        <v>0</v>
      </c>
      <c r="O11">
        <v>0</v>
      </c>
      <c r="R11">
        <v>0</v>
      </c>
      <c r="U11">
        <v>0</v>
      </c>
    </row>
    <row r="12" spans="1:55" x14ac:dyDescent="0.25">
      <c r="A12">
        <v>3.15</v>
      </c>
      <c r="B12">
        <v>0.25</v>
      </c>
      <c r="C12" s="6">
        <f t="shared" ref="C12:C32" si="0">IF(B12&lt;&gt;0,-3*(LN(1-B12)), )</f>
        <v>0.8630462173553427</v>
      </c>
      <c r="D12" s="6">
        <f t="shared" ref="D12:D32" si="1">IF(C12&lt;&gt;0,A12+C12,"")</f>
        <v>4.0130462173553427</v>
      </c>
      <c r="E12">
        <v>0.53</v>
      </c>
      <c r="F12">
        <f>IF(E12&lt;&gt;0,3+(E12*(7-3)), "")</f>
        <v>5.12</v>
      </c>
      <c r="G12">
        <f>IF(F12&lt;&gt;0,A12+F12,"")</f>
        <v>8.27</v>
      </c>
      <c r="K12" t="s">
        <v>18</v>
      </c>
      <c r="L12">
        <v>0</v>
      </c>
      <c r="M12">
        <v>3.15</v>
      </c>
      <c r="N12" t="s">
        <v>19</v>
      </c>
      <c r="O12">
        <v>0</v>
      </c>
      <c r="P12">
        <v>3.15</v>
      </c>
      <c r="Q12" t="s">
        <v>19</v>
      </c>
      <c r="R12">
        <v>0</v>
      </c>
      <c r="S12">
        <v>3.15</v>
      </c>
      <c r="T12" t="s">
        <v>19</v>
      </c>
      <c r="U12">
        <v>0</v>
      </c>
      <c r="V12">
        <v>3.15</v>
      </c>
      <c r="Y12">
        <v>1</v>
      </c>
      <c r="Z12" t="s">
        <v>22</v>
      </c>
      <c r="AA12">
        <v>0</v>
      </c>
    </row>
    <row r="13" spans="1:55" x14ac:dyDescent="0.25">
      <c r="A13">
        <v>4.01</v>
      </c>
      <c r="B13">
        <v>0.17</v>
      </c>
      <c r="C13" s="6">
        <f t="shared" si="0"/>
        <v>0.55898873457448039</v>
      </c>
      <c r="D13" s="6">
        <f t="shared" si="1"/>
        <v>4.5689887345744804</v>
      </c>
      <c r="E13">
        <v>0.8</v>
      </c>
      <c r="F13">
        <f t="shared" ref="F13" si="2">IF(E13&lt;&gt;0,3+(E13*(7-3)), "")</f>
        <v>6.2</v>
      </c>
      <c r="H13">
        <f>IF(F13&lt;&gt;0,F13+A13,"")</f>
        <v>10.210000000000001</v>
      </c>
      <c r="K13" t="s">
        <v>18</v>
      </c>
      <c r="L13">
        <v>0</v>
      </c>
      <c r="M13">
        <v>3.15</v>
      </c>
      <c r="N13" t="s">
        <v>18</v>
      </c>
      <c r="O13">
        <v>0</v>
      </c>
      <c r="P13">
        <v>4.01</v>
      </c>
      <c r="Q13" t="s">
        <v>19</v>
      </c>
      <c r="R13">
        <v>0</v>
      </c>
      <c r="S13">
        <v>4.01</v>
      </c>
      <c r="T13" t="s">
        <v>19</v>
      </c>
      <c r="U13">
        <v>0</v>
      </c>
      <c r="V13">
        <v>4.01</v>
      </c>
      <c r="Y13">
        <v>2</v>
      </c>
      <c r="AB13" t="s">
        <v>23</v>
      </c>
      <c r="AC13">
        <v>0</v>
      </c>
    </row>
    <row r="14" spans="1:55" x14ac:dyDescent="0.25">
      <c r="A14">
        <v>4.57</v>
      </c>
      <c r="B14">
        <v>0.05</v>
      </c>
      <c r="C14" s="6">
        <f t="shared" si="0"/>
        <v>0.15387988316265172</v>
      </c>
      <c r="D14" s="6">
        <f t="shared" si="1"/>
        <v>4.7238798831626516</v>
      </c>
      <c r="E14">
        <v>0.7</v>
      </c>
      <c r="F14">
        <f>IF(E14&lt;&gt;0,3+(E14*(7-3)), 0)</f>
        <v>5.8</v>
      </c>
      <c r="I14">
        <f>IF(F14&lt;&gt;0,A14+F14,"")</f>
        <v>10.370000000000001</v>
      </c>
      <c r="K14" t="s">
        <v>18</v>
      </c>
      <c r="L14">
        <v>0</v>
      </c>
      <c r="M14">
        <v>3.15</v>
      </c>
      <c r="N14" t="s">
        <v>18</v>
      </c>
      <c r="O14">
        <v>0</v>
      </c>
      <c r="P14">
        <v>4.01</v>
      </c>
      <c r="Q14" t="s">
        <v>18</v>
      </c>
      <c r="R14">
        <v>0</v>
      </c>
      <c r="S14">
        <v>4.57</v>
      </c>
      <c r="T14" t="s">
        <v>19</v>
      </c>
      <c r="U14">
        <v>0</v>
      </c>
      <c r="V14">
        <v>4.57</v>
      </c>
      <c r="Y14">
        <v>3</v>
      </c>
      <c r="AD14" t="s">
        <v>49</v>
      </c>
      <c r="AE14">
        <v>0</v>
      </c>
    </row>
    <row r="15" spans="1:55" x14ac:dyDescent="0.25">
      <c r="A15">
        <v>4.72</v>
      </c>
      <c r="B15">
        <v>0.75</v>
      </c>
      <c r="C15" s="6">
        <f t="shared" si="0"/>
        <v>4.1588830833596715</v>
      </c>
      <c r="D15">
        <f t="shared" si="1"/>
        <v>8.8788830833596712</v>
      </c>
      <c r="E15">
        <v>0.28000000000000003</v>
      </c>
      <c r="F15">
        <f t="shared" ref="F15:F32" si="3">IF(E15&lt;&gt;0,3+(E15*(7-3)), 0)</f>
        <v>4.12</v>
      </c>
      <c r="J15">
        <f>IF(F15&lt;&gt;0,A15+F15,"")</f>
        <v>8.84</v>
      </c>
      <c r="K15" t="s">
        <v>18</v>
      </c>
      <c r="L15">
        <v>0</v>
      </c>
      <c r="M15">
        <v>3.15</v>
      </c>
      <c r="N15" t="s">
        <v>18</v>
      </c>
      <c r="O15">
        <v>0</v>
      </c>
      <c r="P15">
        <v>4.01</v>
      </c>
      <c r="Q15" t="s">
        <v>18</v>
      </c>
      <c r="R15">
        <v>0</v>
      </c>
      <c r="S15">
        <v>4.57</v>
      </c>
      <c r="T15" t="s">
        <v>18</v>
      </c>
      <c r="U15">
        <v>0</v>
      </c>
      <c r="V15">
        <v>4.72</v>
      </c>
      <c r="Y15">
        <v>4</v>
      </c>
      <c r="AF15" t="s">
        <v>50</v>
      </c>
      <c r="AG15">
        <v>0</v>
      </c>
    </row>
    <row r="16" spans="1:55" x14ac:dyDescent="0.25">
      <c r="A16">
        <v>8.27</v>
      </c>
      <c r="C16" s="6">
        <f t="shared" si="0"/>
        <v>0</v>
      </c>
      <c r="D16" s="6" t="str">
        <f t="shared" si="1"/>
        <v/>
      </c>
      <c r="F16">
        <f t="shared" si="3"/>
        <v>0</v>
      </c>
      <c r="G16" t="str">
        <f t="shared" ref="G16:G32" si="4">IF(F16&lt;&gt;0,A16+F16,"")</f>
        <v/>
      </c>
      <c r="K16" t="s">
        <v>19</v>
      </c>
      <c r="L16">
        <v>0</v>
      </c>
      <c r="M16">
        <v>3.15</v>
      </c>
      <c r="N16" t="s">
        <v>18</v>
      </c>
      <c r="O16">
        <v>0</v>
      </c>
      <c r="P16">
        <v>4.01</v>
      </c>
      <c r="Q16" t="s">
        <v>18</v>
      </c>
      <c r="R16">
        <v>0</v>
      </c>
      <c r="S16">
        <v>4.57</v>
      </c>
      <c r="T16" t="s">
        <v>18</v>
      </c>
      <c r="U16">
        <v>0</v>
      </c>
      <c r="V16">
        <v>4.72</v>
      </c>
      <c r="X16">
        <v>1</v>
      </c>
      <c r="Y16">
        <v>4</v>
      </c>
      <c r="Z16" s="2"/>
      <c r="AA16" s="2"/>
    </row>
    <row r="17" spans="1:51" x14ac:dyDescent="0.25">
      <c r="A17">
        <v>8.84</v>
      </c>
      <c r="C17" s="6">
        <f t="shared" si="0"/>
        <v>0</v>
      </c>
      <c r="D17" s="6" t="str">
        <f t="shared" si="1"/>
        <v/>
      </c>
      <c r="F17">
        <f t="shared" si="3"/>
        <v>0</v>
      </c>
      <c r="G17" t="str">
        <f t="shared" si="4"/>
        <v/>
      </c>
      <c r="K17" t="s">
        <v>19</v>
      </c>
      <c r="L17">
        <v>0</v>
      </c>
      <c r="M17">
        <f>3.15+8.84-8.27</f>
        <v>3.7200000000000006</v>
      </c>
      <c r="N17" t="s">
        <v>18</v>
      </c>
      <c r="O17">
        <v>0</v>
      </c>
      <c r="P17">
        <v>4.01</v>
      </c>
      <c r="Q17" t="s">
        <v>18</v>
      </c>
      <c r="R17">
        <v>0</v>
      </c>
      <c r="S17">
        <v>4.57</v>
      </c>
      <c r="T17" t="s">
        <v>19</v>
      </c>
      <c r="U17">
        <v>0</v>
      </c>
      <c r="V17">
        <v>4.72</v>
      </c>
      <c r="X17">
        <v>2</v>
      </c>
      <c r="Y17">
        <v>4</v>
      </c>
      <c r="AF17" s="2"/>
      <c r="AG17" s="2"/>
    </row>
    <row r="18" spans="1:51" x14ac:dyDescent="0.25">
      <c r="A18">
        <v>8.8800000000000008</v>
      </c>
      <c r="B18">
        <v>0.1</v>
      </c>
      <c r="C18" s="6">
        <f t="shared" si="0"/>
        <v>0.31608154697347884</v>
      </c>
      <c r="D18">
        <f t="shared" si="1"/>
        <v>9.1960815469734793</v>
      </c>
      <c r="E18">
        <v>0.95</v>
      </c>
      <c r="F18">
        <f t="shared" si="3"/>
        <v>6.8</v>
      </c>
      <c r="G18" s="9">
        <f t="shared" si="4"/>
        <v>15.68</v>
      </c>
      <c r="K18" t="s">
        <v>18</v>
      </c>
      <c r="L18">
        <v>0</v>
      </c>
      <c r="M18">
        <f>M17+A18-A17</f>
        <v>3.7600000000000016</v>
      </c>
      <c r="N18" t="s">
        <v>18</v>
      </c>
      <c r="O18">
        <v>0</v>
      </c>
      <c r="P18">
        <v>4.01</v>
      </c>
      <c r="Q18" t="s">
        <v>18</v>
      </c>
      <c r="R18">
        <v>0</v>
      </c>
      <c r="S18">
        <v>4.57</v>
      </c>
      <c r="T18" t="s">
        <v>19</v>
      </c>
      <c r="U18">
        <v>0</v>
      </c>
      <c r="V18">
        <f>V17+A18-A17</f>
        <v>4.7600000000000016</v>
      </c>
      <c r="X18">
        <v>2</v>
      </c>
      <c r="Y18">
        <v>5</v>
      </c>
      <c r="AH18" t="s">
        <v>22</v>
      </c>
      <c r="AI18">
        <v>0</v>
      </c>
    </row>
    <row r="19" spans="1:51" x14ac:dyDescent="0.25">
      <c r="A19">
        <v>9.1999999999999993</v>
      </c>
      <c r="B19">
        <v>0.05</v>
      </c>
      <c r="C19" s="6">
        <f t="shared" si="0"/>
        <v>0.15387988316265172</v>
      </c>
      <c r="D19" s="6">
        <f t="shared" si="1"/>
        <v>9.3538798831626515</v>
      </c>
      <c r="E19">
        <v>0.88</v>
      </c>
      <c r="F19">
        <f t="shared" si="3"/>
        <v>6.52</v>
      </c>
      <c r="J19" s="9">
        <f>IF(F19&lt;&gt;0,A19+F19,"")</f>
        <v>15.719999999999999</v>
      </c>
      <c r="K19" t="s">
        <v>18</v>
      </c>
      <c r="L19">
        <v>0</v>
      </c>
      <c r="M19">
        <v>3.76</v>
      </c>
      <c r="N19" t="s">
        <v>18</v>
      </c>
      <c r="O19">
        <v>0</v>
      </c>
      <c r="P19">
        <v>4.01</v>
      </c>
      <c r="Q19" t="s">
        <v>18</v>
      </c>
      <c r="R19">
        <v>0</v>
      </c>
      <c r="S19">
        <v>4.57</v>
      </c>
      <c r="T19" t="s">
        <v>18</v>
      </c>
      <c r="U19">
        <v>0</v>
      </c>
      <c r="V19">
        <f>V18+A19-A18</f>
        <v>5.08</v>
      </c>
      <c r="X19">
        <v>2</v>
      </c>
      <c r="Y19">
        <v>6</v>
      </c>
      <c r="AJ19" t="s">
        <v>50</v>
      </c>
      <c r="AK19">
        <v>0</v>
      </c>
    </row>
    <row r="20" spans="1:51" x14ac:dyDescent="0.25">
      <c r="A20">
        <v>9.35</v>
      </c>
      <c r="B20">
        <v>0.03</v>
      </c>
      <c r="C20" s="6">
        <f t="shared" si="0"/>
        <v>9.1377622454125729E-2</v>
      </c>
      <c r="D20" s="6">
        <f t="shared" si="1"/>
        <v>9.4413776224541248</v>
      </c>
      <c r="F20">
        <f t="shared" si="3"/>
        <v>0</v>
      </c>
      <c r="G20" t="str">
        <f t="shared" si="4"/>
        <v/>
      </c>
      <c r="K20" t="s">
        <v>18</v>
      </c>
      <c r="L20">
        <v>1</v>
      </c>
      <c r="M20">
        <v>3.76</v>
      </c>
      <c r="N20" t="s">
        <v>18</v>
      </c>
      <c r="O20">
        <v>0</v>
      </c>
      <c r="P20">
        <v>4.01</v>
      </c>
      <c r="Q20" t="s">
        <v>18</v>
      </c>
      <c r="R20">
        <v>0</v>
      </c>
      <c r="S20">
        <v>4.57</v>
      </c>
      <c r="T20" t="s">
        <v>18</v>
      </c>
      <c r="U20">
        <v>0</v>
      </c>
      <c r="V20">
        <v>5.08</v>
      </c>
      <c r="X20">
        <v>2</v>
      </c>
      <c r="Y20">
        <v>7</v>
      </c>
      <c r="AL20" t="s">
        <v>24</v>
      </c>
      <c r="AM20">
        <f>A20</f>
        <v>9.35</v>
      </c>
    </row>
    <row r="21" spans="1:51" x14ac:dyDescent="0.25">
      <c r="A21">
        <v>9.44</v>
      </c>
      <c r="B21">
        <v>0.13</v>
      </c>
      <c r="C21" s="6">
        <f t="shared" si="0"/>
        <v>0.41778620200052297</v>
      </c>
      <c r="D21" s="6">
        <f t="shared" si="1"/>
        <v>9.857786202000522</v>
      </c>
      <c r="F21">
        <f t="shared" si="3"/>
        <v>0</v>
      </c>
      <c r="G21" t="str">
        <f t="shared" si="4"/>
        <v/>
      </c>
      <c r="K21" t="s">
        <v>18</v>
      </c>
      <c r="L21">
        <v>1</v>
      </c>
      <c r="M21">
        <v>3.76</v>
      </c>
      <c r="N21" t="s">
        <v>18</v>
      </c>
      <c r="O21">
        <v>1</v>
      </c>
      <c r="P21">
        <v>4.01</v>
      </c>
      <c r="Q21" t="s">
        <v>18</v>
      </c>
      <c r="R21">
        <v>0</v>
      </c>
      <c r="S21">
        <v>4.57</v>
      </c>
      <c r="T21" t="s">
        <v>18</v>
      </c>
      <c r="U21">
        <v>0</v>
      </c>
      <c r="V21">
        <v>5.08</v>
      </c>
      <c r="X21">
        <v>2</v>
      </c>
      <c r="Y21">
        <v>8</v>
      </c>
      <c r="AN21" t="s">
        <v>26</v>
      </c>
      <c r="AO21">
        <f>A21</f>
        <v>9.44</v>
      </c>
    </row>
    <row r="22" spans="1:51" x14ac:dyDescent="0.25">
      <c r="A22">
        <v>9.86</v>
      </c>
      <c r="B22">
        <v>0.08</v>
      </c>
      <c r="C22" s="6">
        <f t="shared" si="0"/>
        <v>0.25014482681715305</v>
      </c>
      <c r="D22" s="6">
        <f t="shared" si="1"/>
        <v>10.110144826817152</v>
      </c>
      <c r="F22">
        <f t="shared" si="3"/>
        <v>0</v>
      </c>
      <c r="G22" t="str">
        <f t="shared" si="4"/>
        <v/>
      </c>
      <c r="K22" t="s">
        <v>18</v>
      </c>
      <c r="L22">
        <v>1</v>
      </c>
      <c r="M22">
        <v>3.76</v>
      </c>
      <c r="N22" t="s">
        <v>18</v>
      </c>
      <c r="O22">
        <v>1</v>
      </c>
      <c r="P22">
        <v>4.01</v>
      </c>
      <c r="Q22" t="s">
        <v>18</v>
      </c>
      <c r="R22">
        <v>1</v>
      </c>
      <c r="S22">
        <v>4.57</v>
      </c>
      <c r="T22" t="s">
        <v>18</v>
      </c>
      <c r="U22">
        <v>0</v>
      </c>
      <c r="V22">
        <v>5.08</v>
      </c>
      <c r="X22">
        <v>2</v>
      </c>
      <c r="Y22">
        <v>9</v>
      </c>
      <c r="AP22" t="s">
        <v>51</v>
      </c>
      <c r="AQ22">
        <f>A22</f>
        <v>9.86</v>
      </c>
    </row>
    <row r="23" spans="1:51" x14ac:dyDescent="0.25">
      <c r="A23">
        <v>10.11</v>
      </c>
      <c r="B23">
        <v>0.02</v>
      </c>
      <c r="C23" s="6">
        <f t="shared" si="0"/>
        <v>6.0608121952558394E-2</v>
      </c>
      <c r="D23" s="6">
        <f t="shared" si="1"/>
        <v>10.170608121952558</v>
      </c>
      <c r="F23">
        <f t="shared" si="3"/>
        <v>0</v>
      </c>
      <c r="G23" t="str">
        <f t="shared" si="4"/>
        <v/>
      </c>
      <c r="K23" t="s">
        <v>18</v>
      </c>
      <c r="L23">
        <v>1</v>
      </c>
      <c r="M23">
        <v>3.76</v>
      </c>
      <c r="N23" t="s">
        <v>18</v>
      </c>
      <c r="O23">
        <v>1</v>
      </c>
      <c r="P23">
        <v>4.01</v>
      </c>
      <c r="Q23" t="s">
        <v>18</v>
      </c>
      <c r="R23">
        <v>1</v>
      </c>
      <c r="S23">
        <v>4.57</v>
      </c>
      <c r="T23" t="s">
        <v>18</v>
      </c>
      <c r="U23">
        <v>1</v>
      </c>
      <c r="V23">
        <v>5.08</v>
      </c>
      <c r="X23">
        <v>2</v>
      </c>
      <c r="Y23">
        <v>10</v>
      </c>
      <c r="AR23" t="s">
        <v>52</v>
      </c>
      <c r="AS23">
        <f>A23</f>
        <v>10.11</v>
      </c>
    </row>
    <row r="24" spans="1:51" x14ac:dyDescent="0.25">
      <c r="A24">
        <v>10.17</v>
      </c>
      <c r="B24">
        <v>0.06</v>
      </c>
      <c r="C24" s="6">
        <f t="shared" si="0"/>
        <v>0.18562621115426259</v>
      </c>
      <c r="D24" s="6">
        <f t="shared" si="1"/>
        <v>10.355626211154263</v>
      </c>
      <c r="F24">
        <f t="shared" si="3"/>
        <v>0</v>
      </c>
      <c r="G24" t="str">
        <f t="shared" si="4"/>
        <v/>
      </c>
      <c r="K24" t="s">
        <v>18</v>
      </c>
      <c r="L24">
        <v>2</v>
      </c>
      <c r="M24">
        <v>3.76</v>
      </c>
      <c r="N24" t="s">
        <v>18</v>
      </c>
      <c r="O24">
        <v>1</v>
      </c>
      <c r="P24">
        <v>4.01</v>
      </c>
      <c r="Q24" t="s">
        <v>18</v>
      </c>
      <c r="R24">
        <v>1</v>
      </c>
      <c r="S24">
        <v>4.57</v>
      </c>
      <c r="T24" t="s">
        <v>18</v>
      </c>
      <c r="U24">
        <v>1</v>
      </c>
      <c r="V24">
        <v>5.08</v>
      </c>
      <c r="X24">
        <v>2</v>
      </c>
      <c r="Y24">
        <v>11</v>
      </c>
      <c r="AT24" t="s">
        <v>24</v>
      </c>
      <c r="AU24">
        <f>A24</f>
        <v>10.17</v>
      </c>
    </row>
    <row r="25" spans="1:51" x14ac:dyDescent="0.25">
      <c r="A25">
        <v>10.210000000000001</v>
      </c>
      <c r="C25" s="6">
        <f t="shared" si="0"/>
        <v>0</v>
      </c>
      <c r="D25" s="6" t="str">
        <f t="shared" si="1"/>
        <v/>
      </c>
      <c r="E25">
        <v>0.78</v>
      </c>
      <c r="F25">
        <f t="shared" si="3"/>
        <v>6.12</v>
      </c>
      <c r="H25" s="9">
        <f>IF(F25&lt;&gt;0,A25+F25,"")</f>
        <v>16.330000000000002</v>
      </c>
      <c r="K25" t="s">
        <v>18</v>
      </c>
      <c r="L25">
        <v>2</v>
      </c>
      <c r="M25">
        <v>3.76</v>
      </c>
      <c r="N25" t="s">
        <v>18</v>
      </c>
      <c r="O25">
        <v>0</v>
      </c>
      <c r="P25">
        <v>4.01</v>
      </c>
      <c r="Q25" t="s">
        <v>18</v>
      </c>
      <c r="R25">
        <v>1</v>
      </c>
      <c r="S25">
        <v>4.57</v>
      </c>
      <c r="T25" t="s">
        <v>18</v>
      </c>
      <c r="U25">
        <v>1</v>
      </c>
      <c r="V25">
        <v>5.08</v>
      </c>
      <c r="X25">
        <v>3</v>
      </c>
      <c r="Y25">
        <v>11</v>
      </c>
      <c r="AB25" s="2"/>
      <c r="AC25" s="2"/>
      <c r="AN25" t="s">
        <v>23</v>
      </c>
      <c r="AO25">
        <f>A25-AO21</f>
        <v>0.77000000000000135</v>
      </c>
      <c r="AV25" t="s">
        <v>26</v>
      </c>
      <c r="AW25">
        <f>A25</f>
        <v>10.210000000000001</v>
      </c>
    </row>
    <row r="26" spans="1:51" x14ac:dyDescent="0.25">
      <c r="A26">
        <v>10.36</v>
      </c>
      <c r="B26">
        <v>0.11</v>
      </c>
      <c r="C26" s="6">
        <f t="shared" si="0"/>
        <v>0.34960144876785454</v>
      </c>
      <c r="D26" s="6">
        <f t="shared" si="1"/>
        <v>10.709601448767854</v>
      </c>
      <c r="F26">
        <f t="shared" si="3"/>
        <v>0</v>
      </c>
      <c r="G26" t="str">
        <f t="shared" si="4"/>
        <v/>
      </c>
      <c r="K26" t="s">
        <v>18</v>
      </c>
      <c r="L26">
        <v>2</v>
      </c>
      <c r="M26">
        <v>3.76</v>
      </c>
      <c r="N26" t="s">
        <v>18</v>
      </c>
      <c r="O26">
        <v>1</v>
      </c>
      <c r="P26">
        <v>4.01</v>
      </c>
      <c r="Q26" t="s">
        <v>18</v>
      </c>
      <c r="R26">
        <v>1</v>
      </c>
      <c r="S26">
        <v>4.57</v>
      </c>
      <c r="T26" t="s">
        <v>18</v>
      </c>
      <c r="U26">
        <v>1</v>
      </c>
      <c r="V26">
        <v>5.08</v>
      </c>
      <c r="X26">
        <v>3</v>
      </c>
      <c r="Y26">
        <v>12</v>
      </c>
    </row>
    <row r="27" spans="1:51" x14ac:dyDescent="0.25">
      <c r="A27">
        <v>10.37</v>
      </c>
      <c r="C27" s="6">
        <f t="shared" si="0"/>
        <v>0</v>
      </c>
      <c r="D27" s="6" t="str">
        <f t="shared" si="1"/>
        <v/>
      </c>
      <c r="E27">
        <v>0.51</v>
      </c>
      <c r="F27">
        <f t="shared" si="3"/>
        <v>5.04</v>
      </c>
      <c r="I27" s="9">
        <f>IF(F27&lt;&gt;0,A27+F27,"")</f>
        <v>15.41</v>
      </c>
      <c r="K27" t="s">
        <v>18</v>
      </c>
      <c r="L27">
        <v>2</v>
      </c>
      <c r="M27">
        <v>3.76</v>
      </c>
      <c r="N27" t="s">
        <v>18</v>
      </c>
      <c r="O27">
        <v>1</v>
      </c>
      <c r="P27">
        <v>4.01</v>
      </c>
      <c r="Q27" t="s">
        <v>18</v>
      </c>
      <c r="R27">
        <v>0</v>
      </c>
      <c r="S27">
        <v>4.57</v>
      </c>
      <c r="T27" t="s">
        <v>18</v>
      </c>
      <c r="U27">
        <v>1</v>
      </c>
      <c r="V27">
        <v>5.08</v>
      </c>
      <c r="X27">
        <v>4</v>
      </c>
      <c r="Y27">
        <v>12</v>
      </c>
      <c r="AD27" s="2"/>
      <c r="AE27" s="2"/>
      <c r="AP27" t="s">
        <v>49</v>
      </c>
      <c r="AQ27">
        <f>A27-AQ22</f>
        <v>0.50999999999999979</v>
      </c>
    </row>
    <row r="28" spans="1:51" x14ac:dyDescent="0.25">
      <c r="A28">
        <v>10.71</v>
      </c>
      <c r="B28">
        <v>0.09</v>
      </c>
      <c r="C28" s="6">
        <f t="shared" si="0"/>
        <v>0.28293203841372389</v>
      </c>
      <c r="D28" s="10">
        <f t="shared" si="1"/>
        <v>10.992932038413725</v>
      </c>
      <c r="F28">
        <f t="shared" si="3"/>
        <v>0</v>
      </c>
      <c r="G28" t="str">
        <f t="shared" si="4"/>
        <v/>
      </c>
      <c r="K28" t="s">
        <v>18</v>
      </c>
      <c r="L28">
        <v>2</v>
      </c>
      <c r="M28">
        <v>3.76</v>
      </c>
      <c r="N28" t="s">
        <v>18</v>
      </c>
      <c r="O28">
        <v>1</v>
      </c>
      <c r="P28">
        <v>4.01</v>
      </c>
      <c r="Q28" t="s">
        <v>18</v>
      </c>
      <c r="R28">
        <v>1</v>
      </c>
      <c r="S28">
        <v>4.57</v>
      </c>
      <c r="T28" t="s">
        <v>18</v>
      </c>
      <c r="U28">
        <v>1</v>
      </c>
      <c r="V28">
        <v>5.08</v>
      </c>
      <c r="X28">
        <v>4</v>
      </c>
      <c r="Y28">
        <v>13</v>
      </c>
      <c r="AX28" t="s">
        <v>51</v>
      </c>
      <c r="AY28">
        <f>A28</f>
        <v>10.71</v>
      </c>
    </row>
    <row r="29" spans="1:51" x14ac:dyDescent="0.25">
      <c r="C29" s="6">
        <f t="shared" si="0"/>
        <v>0</v>
      </c>
      <c r="D29" s="6" t="str">
        <f t="shared" si="1"/>
        <v/>
      </c>
      <c r="F29">
        <f t="shared" si="3"/>
        <v>0</v>
      </c>
      <c r="G29" t="str">
        <f t="shared" si="4"/>
        <v/>
      </c>
      <c r="L29">
        <v>0</v>
      </c>
      <c r="O29">
        <v>0</v>
      </c>
      <c r="R29">
        <v>0</v>
      </c>
      <c r="U29">
        <v>0</v>
      </c>
    </row>
    <row r="30" spans="1:51" x14ac:dyDescent="0.25">
      <c r="C30" s="6">
        <f t="shared" si="0"/>
        <v>0</v>
      </c>
      <c r="D30" s="6" t="str">
        <f t="shared" si="1"/>
        <v/>
      </c>
      <c r="F30">
        <f t="shared" si="3"/>
        <v>0</v>
      </c>
      <c r="G30" t="str">
        <f t="shared" si="4"/>
        <v/>
      </c>
      <c r="L30">
        <v>0</v>
      </c>
      <c r="O30">
        <v>0</v>
      </c>
      <c r="R30">
        <v>0</v>
      </c>
      <c r="U30">
        <v>0</v>
      </c>
    </row>
    <row r="31" spans="1:51" x14ac:dyDescent="0.25">
      <c r="C31" s="6">
        <f t="shared" si="0"/>
        <v>0</v>
      </c>
      <c r="D31" s="6" t="str">
        <f t="shared" si="1"/>
        <v/>
      </c>
      <c r="F31">
        <f t="shared" si="3"/>
        <v>0</v>
      </c>
      <c r="G31" t="str">
        <f t="shared" si="4"/>
        <v/>
      </c>
      <c r="L31">
        <v>0</v>
      </c>
      <c r="O31">
        <v>0</v>
      </c>
      <c r="R31">
        <v>0</v>
      </c>
      <c r="U31">
        <v>0</v>
      </c>
    </row>
    <row r="32" spans="1:51" x14ac:dyDescent="0.25">
      <c r="C32" s="6">
        <f t="shared" si="0"/>
        <v>0</v>
      </c>
      <c r="D32" s="6" t="str">
        <f t="shared" si="1"/>
        <v/>
      </c>
      <c r="F32">
        <f t="shared" si="3"/>
        <v>0</v>
      </c>
      <c r="G32" t="str">
        <f t="shared" si="4"/>
        <v/>
      </c>
      <c r="L32">
        <v>0</v>
      </c>
      <c r="O32">
        <v>0</v>
      </c>
      <c r="R32">
        <v>0</v>
      </c>
      <c r="U32">
        <v>0</v>
      </c>
    </row>
    <row r="33" spans="4:4" x14ac:dyDescent="0.25">
      <c r="D33" s="6"/>
    </row>
  </sheetData>
  <mergeCells count="22">
    <mergeCell ref="T9:V9"/>
    <mergeCell ref="Z9:AA9"/>
    <mergeCell ref="B9:D9"/>
    <mergeCell ref="E9:J9"/>
    <mergeCell ref="K9:M9"/>
    <mergeCell ref="N9:P9"/>
    <mergeCell ref="Q9:S9"/>
    <mergeCell ref="AX9:AY9"/>
    <mergeCell ref="AZ9:BA9"/>
    <mergeCell ref="BB9:BC9"/>
    <mergeCell ref="Z8:AM8"/>
    <mergeCell ref="AN9:AO9"/>
    <mergeCell ref="AP9:AQ9"/>
    <mergeCell ref="AR9:AS9"/>
    <mergeCell ref="AT9:AU9"/>
    <mergeCell ref="AV9:AW9"/>
    <mergeCell ref="AB9:AC9"/>
    <mergeCell ref="AD9:AE9"/>
    <mergeCell ref="AF9:AG9"/>
    <mergeCell ref="AH9:AI9"/>
    <mergeCell ref="AJ9:AK9"/>
    <mergeCell ref="AL9:AM9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AE9E-4EBA-4519-9C06-1CA25DBCA834}">
  <dimension ref="A1:BL27"/>
  <sheetViews>
    <sheetView workbookViewId="0">
      <selection activeCell="G1" sqref="G1:H2"/>
    </sheetView>
  </sheetViews>
  <sheetFormatPr baseColWidth="10" defaultColWidth="9.140625" defaultRowHeight="15" x14ac:dyDescent="0.25"/>
  <cols>
    <col min="1" max="1" width="7.7109375" bestFit="1" customWidth="1"/>
    <col min="2" max="2" width="7" customWidth="1"/>
    <col min="3" max="3" width="12.5703125" bestFit="1" customWidth="1"/>
    <col min="4" max="6" width="12.5703125" customWidth="1"/>
    <col min="7" max="7" width="10.42578125" customWidth="1"/>
    <col min="8" max="8" width="11.140625" customWidth="1"/>
    <col min="9" max="12" width="8.42578125" customWidth="1"/>
    <col min="13" max="13" width="7.85546875" bestFit="1" customWidth="1"/>
    <col min="14" max="14" width="14.140625" bestFit="1" customWidth="1"/>
    <col min="15" max="15" width="12.85546875" bestFit="1" customWidth="1"/>
    <col min="16" max="16" width="6.42578125" bestFit="1" customWidth="1"/>
    <col min="17" max="17" width="5.28515625" customWidth="1"/>
    <col min="18" max="18" width="6.42578125" bestFit="1" customWidth="1"/>
    <col min="19" max="19" width="4.5703125" bestFit="1" customWidth="1"/>
    <col min="20" max="20" width="6.42578125" bestFit="1" customWidth="1"/>
    <col min="21" max="21" width="4.5703125" bestFit="1" customWidth="1"/>
    <col min="22" max="22" width="6.42578125" bestFit="1" customWidth="1"/>
    <col min="23" max="23" width="4.5703125" bestFit="1" customWidth="1"/>
    <col min="24" max="24" width="6.42578125" bestFit="1" customWidth="1"/>
    <col min="25" max="25" width="4.5703125" bestFit="1" customWidth="1"/>
    <col min="26" max="26" width="6.42578125" bestFit="1" customWidth="1"/>
    <col min="27" max="27" width="4.5703125" bestFit="1" customWidth="1"/>
    <col min="28" max="28" width="6.42578125" bestFit="1" customWidth="1"/>
    <col min="29" max="29" width="4.5703125" bestFit="1" customWidth="1"/>
    <col min="30" max="30" width="13" style="18" bestFit="1" customWidth="1"/>
    <col min="31" max="31" width="0" hidden="1" customWidth="1"/>
    <col min="32" max="32" width="6.42578125" bestFit="1" customWidth="1"/>
    <col min="33" max="33" width="7.140625" bestFit="1" customWidth="1"/>
    <col min="34" max="34" width="12.5703125" bestFit="1" customWidth="1"/>
    <col min="35" max="35" width="6.42578125" bestFit="1" customWidth="1"/>
    <col min="36" max="36" width="7.140625" bestFit="1" customWidth="1"/>
    <col min="37" max="37" width="12.5703125" bestFit="1" customWidth="1"/>
    <col min="38" max="38" width="6.42578125" bestFit="1" customWidth="1"/>
    <col min="39" max="39" width="7.140625" bestFit="1" customWidth="1"/>
    <col min="40" max="40" width="12.5703125" bestFit="1" customWidth="1"/>
    <col min="41" max="41" width="6.42578125" bestFit="1" customWidth="1"/>
    <col min="42" max="42" width="7.140625" bestFit="1" customWidth="1"/>
    <col min="43" max="43" width="12.5703125" bestFit="1" customWidth="1"/>
    <col min="44" max="44" width="6.42578125" bestFit="1" customWidth="1"/>
    <col min="45" max="45" width="7.140625" bestFit="1" customWidth="1"/>
    <col min="46" max="46" width="12.5703125" bestFit="1" customWidth="1"/>
    <col min="47" max="47" width="6.42578125" bestFit="1" customWidth="1"/>
    <col min="48" max="48" width="7.140625" bestFit="1" customWidth="1"/>
    <col min="49" max="49" width="12.5703125" bestFit="1" customWidth="1"/>
    <col min="50" max="50" width="6.42578125" bestFit="1" customWidth="1"/>
    <col min="51" max="51" width="7.140625" bestFit="1" customWidth="1"/>
    <col min="52" max="52" width="12.5703125" bestFit="1" customWidth="1"/>
    <col min="53" max="53" width="6.42578125" bestFit="1" customWidth="1"/>
    <col min="54" max="54" width="7.140625" bestFit="1" customWidth="1"/>
    <col min="55" max="55" width="12.5703125" bestFit="1" customWidth="1"/>
    <col min="56" max="56" width="6.42578125" bestFit="1" customWidth="1"/>
    <col min="57" max="57" width="7.140625" bestFit="1" customWidth="1"/>
    <col min="58" max="58" width="12.5703125" bestFit="1" customWidth="1"/>
    <col min="59" max="59" width="6.42578125" bestFit="1" customWidth="1"/>
    <col min="60" max="60" width="7.140625" bestFit="1" customWidth="1"/>
    <col min="61" max="61" width="12.5703125" bestFit="1" customWidth="1"/>
    <col min="62" max="62" width="6.42578125" bestFit="1" customWidth="1"/>
    <col min="63" max="63" width="7.140625" bestFit="1" customWidth="1"/>
    <col min="64" max="64" width="12.5703125" bestFit="1" customWidth="1"/>
  </cols>
  <sheetData>
    <row r="1" spans="1:64" x14ac:dyDescent="0.25">
      <c r="A1" t="s">
        <v>99</v>
      </c>
      <c r="B1" t="s">
        <v>100</v>
      </c>
      <c r="C1" t="s">
        <v>101</v>
      </c>
      <c r="E1" s="28" t="s">
        <v>136</v>
      </c>
      <c r="F1" s="29"/>
      <c r="G1" s="28" t="s">
        <v>137</v>
      </c>
      <c r="H1" s="29"/>
      <c r="M1" t="s">
        <v>99</v>
      </c>
      <c r="N1" t="s">
        <v>100</v>
      </c>
      <c r="O1" t="s">
        <v>101</v>
      </c>
      <c r="Q1">
        <f ca="1">RAND()</f>
        <v>6.2376155103025743E-2</v>
      </c>
    </row>
    <row r="2" spans="1:64" ht="33" customHeight="1" thickBot="1" x14ac:dyDescent="0.3">
      <c r="A2" t="s">
        <v>102</v>
      </c>
      <c r="B2">
        <v>0.4</v>
      </c>
      <c r="C2">
        <v>0.4</v>
      </c>
      <c r="E2" s="30"/>
      <c r="F2" s="31"/>
      <c r="G2" s="30"/>
      <c r="H2" s="31"/>
      <c r="M2" t="s">
        <v>104</v>
      </c>
      <c r="N2">
        <v>0.8</v>
      </c>
      <c r="O2">
        <v>0.8</v>
      </c>
    </row>
    <row r="3" spans="1:64" x14ac:dyDescent="0.25">
      <c r="A3" t="s">
        <v>103</v>
      </c>
      <c r="B3">
        <v>0.6</v>
      </c>
      <c r="C3">
        <v>1</v>
      </c>
      <c r="M3" t="s">
        <v>105</v>
      </c>
      <c r="N3">
        <v>0.2</v>
      </c>
      <c r="O3">
        <v>1</v>
      </c>
      <c r="R3" s="16" t="s">
        <v>117</v>
      </c>
    </row>
    <row r="8" spans="1:64" x14ac:dyDescent="0.25">
      <c r="T8" s="27" t="s">
        <v>113</v>
      </c>
      <c r="U8" s="27"/>
      <c r="V8" s="27"/>
      <c r="W8" s="27"/>
      <c r="X8" s="27"/>
      <c r="Y8" s="27"/>
      <c r="Z8" s="27"/>
      <c r="AA8" s="27"/>
      <c r="AB8" s="27"/>
      <c r="AC8" s="27"/>
      <c r="AF8" s="32" t="s">
        <v>115</v>
      </c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</row>
    <row r="9" spans="1:64" ht="14.45" customHeight="1" x14ac:dyDescent="0.25">
      <c r="B9" s="26" t="s">
        <v>107</v>
      </c>
      <c r="C9" s="26"/>
      <c r="D9" s="26"/>
      <c r="E9" s="34" t="s">
        <v>116</v>
      </c>
      <c r="F9" s="34"/>
      <c r="G9" s="35" t="s">
        <v>120</v>
      </c>
      <c r="H9" s="35"/>
      <c r="I9" s="36" t="s">
        <v>108</v>
      </c>
      <c r="J9" s="36"/>
      <c r="K9" s="36"/>
      <c r="L9" s="36"/>
      <c r="M9" s="36"/>
      <c r="P9" s="38" t="s">
        <v>111</v>
      </c>
      <c r="Q9" s="38"/>
      <c r="R9" s="37" t="s">
        <v>112</v>
      </c>
      <c r="S9" s="37"/>
      <c r="T9" s="22">
        <v>1</v>
      </c>
      <c r="U9" s="22"/>
      <c r="V9" s="22">
        <v>2</v>
      </c>
      <c r="W9" s="22"/>
      <c r="X9" s="22">
        <v>3</v>
      </c>
      <c r="Y9" s="22"/>
      <c r="Z9" s="22">
        <v>4</v>
      </c>
      <c r="AA9" s="22"/>
      <c r="AB9" s="22">
        <v>5</v>
      </c>
      <c r="AC9" s="22"/>
      <c r="AD9" s="33" t="s">
        <v>118</v>
      </c>
      <c r="AE9" s="17"/>
      <c r="AF9" s="25">
        <v>1</v>
      </c>
      <c r="AG9" s="25"/>
      <c r="AH9" s="25"/>
      <c r="AI9" s="26">
        <v>2</v>
      </c>
      <c r="AJ9" s="26"/>
      <c r="AK9" s="26"/>
      <c r="AL9" s="25">
        <v>3</v>
      </c>
      <c r="AM9" s="25"/>
      <c r="AN9" s="25"/>
      <c r="AO9" s="25">
        <v>4</v>
      </c>
      <c r="AP9" s="25"/>
      <c r="AQ9" s="25"/>
      <c r="AR9" s="25">
        <v>5</v>
      </c>
      <c r="AS9" s="25"/>
      <c r="AT9" s="25"/>
      <c r="AU9" s="25">
        <v>6</v>
      </c>
      <c r="AV9" s="25"/>
      <c r="AW9" s="25"/>
      <c r="AX9" s="25">
        <v>7</v>
      </c>
      <c r="AY9" s="25"/>
      <c r="AZ9" s="25"/>
      <c r="BA9" s="25">
        <v>8</v>
      </c>
      <c r="BB9" s="25"/>
      <c r="BC9" s="25"/>
      <c r="BD9" s="25">
        <v>9</v>
      </c>
      <c r="BE9" s="25"/>
      <c r="BF9" s="25"/>
      <c r="BG9" s="25">
        <v>10</v>
      </c>
      <c r="BH9" s="25"/>
      <c r="BI9" s="25"/>
      <c r="BJ9" s="22">
        <v>11</v>
      </c>
      <c r="BK9" s="22"/>
      <c r="BL9" s="22"/>
    </row>
    <row r="10" spans="1:64" x14ac:dyDescent="0.25">
      <c r="A10" t="s">
        <v>106</v>
      </c>
      <c r="B10" t="s">
        <v>12</v>
      </c>
      <c r="C10" t="s">
        <v>89</v>
      </c>
      <c r="D10" t="s">
        <v>90</v>
      </c>
      <c r="E10" t="s">
        <v>12</v>
      </c>
      <c r="F10" t="s">
        <v>116</v>
      </c>
      <c r="G10" t="s">
        <v>12</v>
      </c>
      <c r="H10" t="s">
        <v>119</v>
      </c>
      <c r="I10">
        <v>1</v>
      </c>
      <c r="J10">
        <v>2</v>
      </c>
      <c r="K10">
        <v>3</v>
      </c>
      <c r="L10">
        <v>4</v>
      </c>
      <c r="M10">
        <v>5</v>
      </c>
      <c r="N10" s="3" t="s">
        <v>109</v>
      </c>
      <c r="O10" s="15" t="s">
        <v>110</v>
      </c>
      <c r="P10" t="s">
        <v>15</v>
      </c>
      <c r="Q10" t="s">
        <v>16</v>
      </c>
      <c r="R10" t="s">
        <v>15</v>
      </c>
      <c r="S10" t="s">
        <v>16</v>
      </c>
      <c r="T10" t="s">
        <v>15</v>
      </c>
      <c r="U10" t="s">
        <v>16</v>
      </c>
      <c r="V10" t="s">
        <v>15</v>
      </c>
      <c r="W10" t="s">
        <v>16</v>
      </c>
      <c r="X10" t="s">
        <v>15</v>
      </c>
      <c r="Y10" t="s">
        <v>16</v>
      </c>
      <c r="Z10" t="s">
        <v>15</v>
      </c>
      <c r="AA10" t="s">
        <v>16</v>
      </c>
      <c r="AB10" t="s">
        <v>15</v>
      </c>
      <c r="AC10" t="s">
        <v>16</v>
      </c>
      <c r="AD10" s="33"/>
      <c r="AE10" s="17"/>
      <c r="AF10" t="s">
        <v>15</v>
      </c>
      <c r="AG10" t="s">
        <v>116</v>
      </c>
      <c r="AH10" t="s">
        <v>114</v>
      </c>
      <c r="AI10" t="s">
        <v>15</v>
      </c>
      <c r="AJ10" t="s">
        <v>116</v>
      </c>
      <c r="AK10" t="s">
        <v>114</v>
      </c>
      <c r="AL10" t="s">
        <v>15</v>
      </c>
      <c r="AM10" t="s">
        <v>116</v>
      </c>
      <c r="AN10" t="s">
        <v>114</v>
      </c>
      <c r="AO10" t="s">
        <v>15</v>
      </c>
      <c r="AP10" t="s">
        <v>116</v>
      </c>
      <c r="AQ10" t="s">
        <v>114</v>
      </c>
      <c r="AR10" t="s">
        <v>15</v>
      </c>
      <c r="AS10" t="s">
        <v>116</v>
      </c>
      <c r="AT10" t="s">
        <v>114</v>
      </c>
      <c r="AU10" t="s">
        <v>15</v>
      </c>
      <c r="AV10" t="s">
        <v>116</v>
      </c>
      <c r="AW10" t="s">
        <v>114</v>
      </c>
      <c r="AX10" t="s">
        <v>15</v>
      </c>
      <c r="AY10" t="s">
        <v>116</v>
      </c>
      <c r="AZ10" t="s">
        <v>114</v>
      </c>
      <c r="BA10" t="s">
        <v>15</v>
      </c>
      <c r="BB10" t="s">
        <v>116</v>
      </c>
      <c r="BC10" t="s">
        <v>114</v>
      </c>
      <c r="BD10" t="s">
        <v>15</v>
      </c>
      <c r="BE10" t="s">
        <v>116</v>
      </c>
      <c r="BF10" t="s">
        <v>114</v>
      </c>
      <c r="BG10" t="s">
        <v>15</v>
      </c>
      <c r="BH10" t="s">
        <v>116</v>
      </c>
      <c r="BI10" t="s">
        <v>114</v>
      </c>
      <c r="BJ10" t="s">
        <v>15</v>
      </c>
      <c r="BK10" t="s">
        <v>116</v>
      </c>
      <c r="BL10" t="s">
        <v>114</v>
      </c>
    </row>
    <row r="11" spans="1:64" x14ac:dyDescent="0.25">
      <c r="A11">
        <v>0</v>
      </c>
      <c r="B11">
        <v>0.28000000000000003</v>
      </c>
      <c r="C11">
        <f t="shared" ref="C11:C23" si="0">-60*(LN(1-B11))</f>
        <v>19.710244018322165</v>
      </c>
      <c r="D11">
        <f t="shared" ref="D11:D18" si="1">A11+C11</f>
        <v>19.710244018322165</v>
      </c>
      <c r="P11" t="s">
        <v>19</v>
      </c>
      <c r="Q11">
        <v>0</v>
      </c>
      <c r="R11" t="s">
        <v>19</v>
      </c>
      <c r="S11">
        <v>0</v>
      </c>
      <c r="T11" t="s">
        <v>19</v>
      </c>
      <c r="U11">
        <v>0</v>
      </c>
      <c r="V11" t="s">
        <v>19</v>
      </c>
      <c r="W11">
        <v>0</v>
      </c>
      <c r="X11" t="s">
        <v>19</v>
      </c>
      <c r="Y11">
        <v>0</v>
      </c>
      <c r="Z11" t="s">
        <v>19</v>
      </c>
      <c r="AA11">
        <v>0</v>
      </c>
      <c r="AB11" t="s">
        <v>19</v>
      </c>
      <c r="AC11">
        <v>0</v>
      </c>
      <c r="AD11" s="18">
        <v>0</v>
      </c>
    </row>
    <row r="12" spans="1:64" x14ac:dyDescent="0.25">
      <c r="A12">
        <f>MIN(D11,M11,N11,O11)</f>
        <v>19.710244018322165</v>
      </c>
      <c r="B12">
        <v>0.2</v>
      </c>
      <c r="C12">
        <f t="shared" si="0"/>
        <v>13.388613078852583</v>
      </c>
      <c r="D12">
        <f t="shared" si="1"/>
        <v>33.098857097174744</v>
      </c>
      <c r="E12">
        <v>0.16</v>
      </c>
      <c r="F12" t="s">
        <v>119</v>
      </c>
      <c r="G12">
        <v>0.42</v>
      </c>
      <c r="H12" t="s">
        <v>121</v>
      </c>
      <c r="M12" t="s">
        <v>125</v>
      </c>
      <c r="N12">
        <f>40+A12</f>
        <v>59.710244018322165</v>
      </c>
      <c r="O12" t="s">
        <v>125</v>
      </c>
      <c r="P12" t="s">
        <v>19</v>
      </c>
      <c r="Q12">
        <v>0</v>
      </c>
      <c r="R12" t="s">
        <v>18</v>
      </c>
      <c r="S12">
        <v>0</v>
      </c>
      <c r="T12" t="s">
        <v>19</v>
      </c>
      <c r="U12">
        <v>0</v>
      </c>
      <c r="V12" t="s">
        <v>19</v>
      </c>
      <c r="W12">
        <v>0</v>
      </c>
      <c r="X12" t="s">
        <v>19</v>
      </c>
      <c r="Y12">
        <v>0</v>
      </c>
      <c r="Z12" t="s">
        <v>19</v>
      </c>
      <c r="AA12">
        <v>0</v>
      </c>
      <c r="AB12" t="s">
        <v>19</v>
      </c>
      <c r="AC12">
        <v>0</v>
      </c>
      <c r="AD12" s="18">
        <v>0</v>
      </c>
      <c r="AF12" t="s">
        <v>123</v>
      </c>
      <c r="AG12" t="s">
        <v>122</v>
      </c>
      <c r="AH12">
        <v>0</v>
      </c>
    </row>
    <row r="13" spans="1:64" x14ac:dyDescent="0.25">
      <c r="A13">
        <f>MIN(D12,M12,N12,O12)</f>
        <v>33.098857097174744</v>
      </c>
      <c r="B13">
        <v>0.14000000000000001</v>
      </c>
      <c r="C13">
        <f t="shared" si="0"/>
        <v>9.0493733840750199</v>
      </c>
      <c r="D13">
        <f t="shared" si="1"/>
        <v>42.148230481249762</v>
      </c>
      <c r="E13">
        <v>0.85</v>
      </c>
      <c r="F13" t="s">
        <v>124</v>
      </c>
      <c r="G13" t="s">
        <v>125</v>
      </c>
      <c r="H13" t="s">
        <v>125</v>
      </c>
      <c r="M13">
        <f>A13+30</f>
        <v>63.098857097174744</v>
      </c>
      <c r="N13">
        <v>59.710244018322165</v>
      </c>
      <c r="O13" t="s">
        <v>125</v>
      </c>
      <c r="P13" t="s">
        <v>19</v>
      </c>
      <c r="Q13">
        <v>0</v>
      </c>
      <c r="R13" t="s">
        <v>18</v>
      </c>
      <c r="S13">
        <v>0</v>
      </c>
      <c r="T13" t="s">
        <v>19</v>
      </c>
      <c r="U13">
        <v>0</v>
      </c>
      <c r="V13" t="s">
        <v>19</v>
      </c>
      <c r="W13">
        <v>0</v>
      </c>
      <c r="X13" t="s">
        <v>19</v>
      </c>
      <c r="Y13">
        <v>0</v>
      </c>
      <c r="Z13" t="s">
        <v>19</v>
      </c>
      <c r="AA13">
        <v>0</v>
      </c>
      <c r="AB13" t="s">
        <v>18</v>
      </c>
      <c r="AC13">
        <v>0</v>
      </c>
      <c r="AD13" s="18">
        <v>0</v>
      </c>
      <c r="AF13" t="s">
        <v>123</v>
      </c>
      <c r="AG13" t="s">
        <v>122</v>
      </c>
      <c r="AH13">
        <v>0</v>
      </c>
      <c r="AI13" t="s">
        <v>130</v>
      </c>
      <c r="AJ13" t="s">
        <v>126</v>
      </c>
      <c r="AK13">
        <v>0</v>
      </c>
    </row>
    <row r="14" spans="1:64" x14ac:dyDescent="0.25">
      <c r="A14">
        <f>MIN(D13,M13,N13,O13)</f>
        <v>42.148230481249762</v>
      </c>
      <c r="B14">
        <v>0.1</v>
      </c>
      <c r="C14">
        <f t="shared" si="0"/>
        <v>6.3216309394695767</v>
      </c>
      <c r="D14">
        <f t="shared" si="1"/>
        <v>48.46986142071934</v>
      </c>
      <c r="E14">
        <v>0.27</v>
      </c>
      <c r="F14" t="str">
        <f>IF(E14 &lt; $C$2,"Vencida","Al dia")</f>
        <v>Vencida</v>
      </c>
      <c r="G14">
        <v>0.68</v>
      </c>
      <c r="H14" t="str">
        <f>IF(ISNUMBER(G14),IF(G14 &lt; $O$2,"Sabe","No Sabe"),"-")</f>
        <v>Sabe</v>
      </c>
      <c r="M14">
        <v>63.098857097174744</v>
      </c>
      <c r="N14">
        <v>59.710244018322165</v>
      </c>
      <c r="O14" t="s">
        <v>125</v>
      </c>
      <c r="P14" t="s">
        <v>19</v>
      </c>
      <c r="Q14">
        <v>0</v>
      </c>
      <c r="R14" t="s">
        <v>18</v>
      </c>
      <c r="S14">
        <v>1</v>
      </c>
      <c r="T14" t="s">
        <v>19</v>
      </c>
      <c r="U14">
        <v>0</v>
      </c>
      <c r="V14" t="s">
        <v>19</v>
      </c>
      <c r="W14">
        <v>0</v>
      </c>
      <c r="X14" t="s">
        <v>19</v>
      </c>
      <c r="Y14">
        <v>0</v>
      </c>
      <c r="Z14" t="s">
        <v>19</v>
      </c>
      <c r="AA14">
        <v>0</v>
      </c>
      <c r="AB14" t="s">
        <v>18</v>
      </c>
      <c r="AC14">
        <v>0</v>
      </c>
      <c r="AD14" s="18">
        <v>0</v>
      </c>
      <c r="AF14" t="s">
        <v>123</v>
      </c>
      <c r="AG14" t="s">
        <v>122</v>
      </c>
      <c r="AH14">
        <v>0</v>
      </c>
      <c r="AI14" t="s">
        <v>130</v>
      </c>
      <c r="AJ14" t="s">
        <v>126</v>
      </c>
      <c r="AK14">
        <v>0</v>
      </c>
      <c r="AL14" t="s">
        <v>128</v>
      </c>
      <c r="AM14" t="s">
        <v>122</v>
      </c>
      <c r="AN14">
        <v>0</v>
      </c>
    </row>
    <row r="15" spans="1:64" x14ac:dyDescent="0.25">
      <c r="A15">
        <f>MIN(D14,M14,N14,O14)</f>
        <v>48.46986142071934</v>
      </c>
      <c r="B15">
        <v>0.06</v>
      </c>
      <c r="C15">
        <f t="shared" si="0"/>
        <v>3.7125242230852518</v>
      </c>
      <c r="D15">
        <f t="shared" si="1"/>
        <v>52.182385643804594</v>
      </c>
      <c r="E15">
        <v>0.37</v>
      </c>
      <c r="F15" t="str">
        <f t="shared" ref="F15:F25" si="2">IF(E15 &lt; $C$2,"Vencida","Al dia")</f>
        <v>Vencida</v>
      </c>
      <c r="G15">
        <v>0.48</v>
      </c>
      <c r="H15" t="str">
        <f t="shared" ref="H15:H27" si="3">IF(ISNUMBER(G15),IF(G15 &lt; $O$2,"Sabe","No Sabe"),"-")</f>
        <v>Sabe</v>
      </c>
      <c r="M15">
        <v>63.098857097174744</v>
      </c>
      <c r="N15">
        <v>59.710244018322165</v>
      </c>
      <c r="O15" t="s">
        <v>125</v>
      </c>
      <c r="P15" t="s">
        <v>19</v>
      </c>
      <c r="Q15">
        <v>0</v>
      </c>
      <c r="R15" t="s">
        <v>18</v>
      </c>
      <c r="S15">
        <v>2</v>
      </c>
      <c r="T15" t="s">
        <v>19</v>
      </c>
      <c r="U15">
        <v>0</v>
      </c>
      <c r="V15" t="s">
        <v>19</v>
      </c>
      <c r="W15">
        <v>0</v>
      </c>
      <c r="X15" t="s">
        <v>19</v>
      </c>
      <c r="Y15">
        <v>0</v>
      </c>
      <c r="Z15" t="s">
        <v>19</v>
      </c>
      <c r="AA15">
        <v>0</v>
      </c>
      <c r="AB15" t="s">
        <v>18</v>
      </c>
      <c r="AC15">
        <v>0</v>
      </c>
      <c r="AD15" s="18">
        <v>0</v>
      </c>
      <c r="AF15" t="s">
        <v>123</v>
      </c>
      <c r="AG15" t="s">
        <v>122</v>
      </c>
      <c r="AH15">
        <v>0</v>
      </c>
      <c r="AI15" t="s">
        <v>130</v>
      </c>
      <c r="AJ15" t="s">
        <v>126</v>
      </c>
      <c r="AK15">
        <v>0</v>
      </c>
      <c r="AL15" t="s">
        <v>128</v>
      </c>
      <c r="AM15" t="s">
        <v>122</v>
      </c>
      <c r="AN15">
        <v>0</v>
      </c>
      <c r="AO15" t="s">
        <v>129</v>
      </c>
      <c r="AP15" t="s">
        <v>122</v>
      </c>
      <c r="AQ15">
        <v>0</v>
      </c>
    </row>
    <row r="16" spans="1:64" x14ac:dyDescent="0.25">
      <c r="A16">
        <f>MIN(D15,M15,N15,O15)</f>
        <v>52.182385643804594</v>
      </c>
      <c r="B16">
        <v>0.09</v>
      </c>
      <c r="C16">
        <f t="shared" si="0"/>
        <v>5.658640768274477</v>
      </c>
      <c r="D16">
        <f t="shared" si="1"/>
        <v>57.841026412079074</v>
      </c>
      <c r="E16">
        <v>0.74</v>
      </c>
      <c r="F16" t="str">
        <f t="shared" si="2"/>
        <v>Al dia</v>
      </c>
      <c r="G16" t="s">
        <v>125</v>
      </c>
      <c r="H16" t="str">
        <f t="shared" si="3"/>
        <v>-</v>
      </c>
      <c r="I16">
        <f>A16+30</f>
        <v>82.182385643804594</v>
      </c>
      <c r="M16">
        <v>63.098857097174744</v>
      </c>
      <c r="N16">
        <v>59.710244018322165</v>
      </c>
      <c r="O16" t="s">
        <v>125</v>
      </c>
      <c r="P16" t="s">
        <v>19</v>
      </c>
      <c r="Q16">
        <v>0</v>
      </c>
      <c r="R16" t="s">
        <v>18</v>
      </c>
      <c r="S16">
        <v>2</v>
      </c>
      <c r="T16" t="s">
        <v>18</v>
      </c>
      <c r="U16">
        <v>0</v>
      </c>
      <c r="V16" t="s">
        <v>19</v>
      </c>
      <c r="W16">
        <v>0</v>
      </c>
      <c r="X16" t="s">
        <v>19</v>
      </c>
      <c r="Y16">
        <v>0</v>
      </c>
      <c r="Z16" t="s">
        <v>19</v>
      </c>
      <c r="AA16">
        <v>0</v>
      </c>
      <c r="AB16" t="s">
        <v>18</v>
      </c>
      <c r="AC16">
        <v>0</v>
      </c>
      <c r="AD16" s="18">
        <v>0</v>
      </c>
      <c r="AF16" t="s">
        <v>123</v>
      </c>
      <c r="AG16" t="s">
        <v>122</v>
      </c>
      <c r="AH16">
        <v>0</v>
      </c>
      <c r="AI16" t="s">
        <v>130</v>
      </c>
      <c r="AJ16" t="s">
        <v>126</v>
      </c>
      <c r="AK16">
        <v>0</v>
      </c>
      <c r="AL16" t="s">
        <v>128</v>
      </c>
      <c r="AM16" t="s">
        <v>122</v>
      </c>
      <c r="AN16">
        <v>0</v>
      </c>
      <c r="AO16" t="s">
        <v>129</v>
      </c>
      <c r="AP16" t="s">
        <v>122</v>
      </c>
      <c r="AQ16">
        <v>0</v>
      </c>
      <c r="AR16" t="s">
        <v>127</v>
      </c>
      <c r="AS16" t="s">
        <v>126</v>
      </c>
      <c r="AT16">
        <v>0</v>
      </c>
    </row>
    <row r="17" spans="1:61" x14ac:dyDescent="0.25">
      <c r="A17">
        <f t="shared" ref="A17:A23" si="4">MIN(D16,I16:M16,N16,O16)</f>
        <v>57.841026412079074</v>
      </c>
      <c r="B17">
        <v>0.03</v>
      </c>
      <c r="C17">
        <f t="shared" si="0"/>
        <v>1.8275524490825144</v>
      </c>
      <c r="D17">
        <f t="shared" si="1"/>
        <v>59.668578861161592</v>
      </c>
      <c r="E17">
        <v>0.75</v>
      </c>
      <c r="F17" t="str">
        <f t="shared" si="2"/>
        <v>Al dia</v>
      </c>
      <c r="G17" t="s">
        <v>125</v>
      </c>
      <c r="H17" t="str">
        <f t="shared" si="3"/>
        <v>-</v>
      </c>
      <c r="I17">
        <v>82.182385643804594</v>
      </c>
      <c r="J17">
        <f>A17+30</f>
        <v>87.841026412079074</v>
      </c>
      <c r="M17">
        <v>63.098857097174744</v>
      </c>
      <c r="N17">
        <v>59.710244018322165</v>
      </c>
      <c r="O17" t="s">
        <v>125</v>
      </c>
      <c r="P17" t="s">
        <v>19</v>
      </c>
      <c r="Q17">
        <v>0</v>
      </c>
      <c r="R17" t="s">
        <v>18</v>
      </c>
      <c r="S17">
        <v>2</v>
      </c>
      <c r="T17" t="s">
        <v>18</v>
      </c>
      <c r="U17">
        <v>0</v>
      </c>
      <c r="V17" t="s">
        <v>18</v>
      </c>
      <c r="W17">
        <v>0</v>
      </c>
      <c r="X17" t="s">
        <v>19</v>
      </c>
      <c r="Y17">
        <v>0</v>
      </c>
      <c r="Z17" t="s">
        <v>19</v>
      </c>
      <c r="AA17">
        <v>0</v>
      </c>
      <c r="AB17" t="s">
        <v>18</v>
      </c>
      <c r="AC17">
        <v>0</v>
      </c>
      <c r="AD17" s="18">
        <v>0</v>
      </c>
      <c r="AF17" t="s">
        <v>123</v>
      </c>
      <c r="AG17" t="s">
        <v>122</v>
      </c>
      <c r="AH17">
        <v>0</v>
      </c>
      <c r="AI17" t="s">
        <v>130</v>
      </c>
      <c r="AJ17" t="s">
        <v>126</v>
      </c>
      <c r="AK17">
        <v>0</v>
      </c>
      <c r="AL17" t="s">
        <v>128</v>
      </c>
      <c r="AM17" t="s">
        <v>122</v>
      </c>
      <c r="AN17">
        <v>0</v>
      </c>
      <c r="AO17" t="s">
        <v>129</v>
      </c>
      <c r="AP17" t="s">
        <v>122</v>
      </c>
      <c r="AQ17">
        <v>0</v>
      </c>
      <c r="AR17" t="s">
        <v>127</v>
      </c>
      <c r="AS17" t="s">
        <v>126</v>
      </c>
      <c r="AT17">
        <v>0</v>
      </c>
      <c r="AU17" t="s">
        <v>131</v>
      </c>
      <c r="AV17" t="s">
        <v>126</v>
      </c>
      <c r="AW17">
        <v>0</v>
      </c>
    </row>
    <row r="18" spans="1:61" x14ac:dyDescent="0.25">
      <c r="A18">
        <f t="shared" si="4"/>
        <v>59.668578861161592</v>
      </c>
      <c r="B18">
        <v>0.11</v>
      </c>
      <c r="C18">
        <f t="shared" si="0"/>
        <v>6.9920289753570906</v>
      </c>
      <c r="D18">
        <f t="shared" si="1"/>
        <v>66.660607836518679</v>
      </c>
      <c r="E18">
        <v>0.76</v>
      </c>
      <c r="F18" t="str">
        <f t="shared" si="2"/>
        <v>Al dia</v>
      </c>
      <c r="G18" t="s">
        <v>125</v>
      </c>
      <c r="H18" t="str">
        <f t="shared" si="3"/>
        <v>-</v>
      </c>
      <c r="I18">
        <v>82.182385643804594</v>
      </c>
      <c r="J18">
        <v>87.841026412079074</v>
      </c>
      <c r="K18">
        <f>A18+30</f>
        <v>89.668578861161592</v>
      </c>
      <c r="M18">
        <v>63.098857097174744</v>
      </c>
      <c r="N18">
        <v>59.710244018322165</v>
      </c>
      <c r="O18" t="s">
        <v>125</v>
      </c>
      <c r="P18" t="s">
        <v>19</v>
      </c>
      <c r="Q18">
        <v>0</v>
      </c>
      <c r="R18" t="s">
        <v>18</v>
      </c>
      <c r="S18">
        <v>2</v>
      </c>
      <c r="T18" t="s">
        <v>18</v>
      </c>
      <c r="U18">
        <v>0</v>
      </c>
      <c r="V18" t="s">
        <v>18</v>
      </c>
      <c r="W18">
        <v>0</v>
      </c>
      <c r="X18" t="s">
        <v>18</v>
      </c>
      <c r="Y18">
        <v>0</v>
      </c>
      <c r="Z18" t="s">
        <v>19</v>
      </c>
      <c r="AA18">
        <v>0</v>
      </c>
      <c r="AB18" t="s">
        <v>18</v>
      </c>
      <c r="AC18">
        <v>0</v>
      </c>
      <c r="AD18" s="18">
        <v>0</v>
      </c>
      <c r="AF18" t="s">
        <v>123</v>
      </c>
      <c r="AG18" t="s">
        <v>122</v>
      </c>
      <c r="AH18">
        <v>0</v>
      </c>
      <c r="AI18" t="s">
        <v>130</v>
      </c>
      <c r="AJ18" t="s">
        <v>126</v>
      </c>
      <c r="AK18">
        <v>0</v>
      </c>
      <c r="AL18" t="s">
        <v>128</v>
      </c>
      <c r="AM18" t="s">
        <v>122</v>
      </c>
      <c r="AN18">
        <v>0</v>
      </c>
      <c r="AO18" t="s">
        <v>129</v>
      </c>
      <c r="AP18" t="s">
        <v>122</v>
      </c>
      <c r="AQ18">
        <v>0</v>
      </c>
      <c r="AR18" t="s">
        <v>127</v>
      </c>
      <c r="AS18" t="s">
        <v>126</v>
      </c>
      <c r="AT18">
        <v>0</v>
      </c>
      <c r="AU18" t="s">
        <v>131</v>
      </c>
      <c r="AV18" t="s">
        <v>126</v>
      </c>
      <c r="AW18">
        <v>0</v>
      </c>
      <c r="AX18" t="s">
        <v>132</v>
      </c>
      <c r="AY18" t="s">
        <v>126</v>
      </c>
      <c r="AZ18">
        <v>0</v>
      </c>
    </row>
    <row r="19" spans="1:61" x14ac:dyDescent="0.25">
      <c r="A19">
        <f t="shared" si="4"/>
        <v>59.710244018322165</v>
      </c>
      <c r="D19">
        <v>66.660607836518679</v>
      </c>
      <c r="E19" t="s">
        <v>125</v>
      </c>
      <c r="F19" t="s">
        <v>125</v>
      </c>
      <c r="G19" t="s">
        <v>125</v>
      </c>
      <c r="H19" t="str">
        <f t="shared" si="3"/>
        <v>-</v>
      </c>
      <c r="I19">
        <v>82.182385643804594</v>
      </c>
      <c r="J19">
        <v>87.841026412079074</v>
      </c>
      <c r="K19">
        <v>89.668578861161592</v>
      </c>
      <c r="L19">
        <f>A19+30</f>
        <v>89.710244018322157</v>
      </c>
      <c r="M19">
        <v>63.098857097174744</v>
      </c>
      <c r="N19">
        <f>A19+40</f>
        <v>99.710244018322157</v>
      </c>
      <c r="O19" t="s">
        <v>125</v>
      </c>
      <c r="P19" t="s">
        <v>19</v>
      </c>
      <c r="Q19">
        <v>0</v>
      </c>
      <c r="R19" t="s">
        <v>18</v>
      </c>
      <c r="S19">
        <v>1</v>
      </c>
      <c r="T19" t="s">
        <v>18</v>
      </c>
      <c r="U19">
        <v>0</v>
      </c>
      <c r="V19" t="s">
        <v>18</v>
      </c>
      <c r="W19">
        <v>0</v>
      </c>
      <c r="X19" t="s">
        <v>18</v>
      </c>
      <c r="Y19">
        <v>0</v>
      </c>
      <c r="Z19" t="s">
        <v>18</v>
      </c>
      <c r="AA19">
        <v>0</v>
      </c>
      <c r="AB19" t="s">
        <v>18</v>
      </c>
      <c r="AC19">
        <v>0</v>
      </c>
      <c r="AD19" s="18">
        <v>0</v>
      </c>
      <c r="AF19" t="s">
        <v>133</v>
      </c>
      <c r="AG19" t="s">
        <v>122</v>
      </c>
      <c r="AH19">
        <v>0</v>
      </c>
      <c r="AI19" t="s">
        <v>130</v>
      </c>
      <c r="AJ19" t="s">
        <v>126</v>
      </c>
      <c r="AK19">
        <v>0</v>
      </c>
      <c r="AL19" t="s">
        <v>128</v>
      </c>
      <c r="AM19" t="s">
        <v>122</v>
      </c>
      <c r="AN19">
        <v>0</v>
      </c>
      <c r="AO19" t="s">
        <v>129</v>
      </c>
      <c r="AP19" t="s">
        <v>122</v>
      </c>
      <c r="AQ19">
        <v>0</v>
      </c>
      <c r="AR19" t="s">
        <v>127</v>
      </c>
      <c r="AS19" t="s">
        <v>126</v>
      </c>
      <c r="AT19">
        <v>0</v>
      </c>
      <c r="AU19" t="s">
        <v>131</v>
      </c>
      <c r="AV19" t="s">
        <v>126</v>
      </c>
      <c r="AW19">
        <v>0</v>
      </c>
      <c r="AX19" t="s">
        <v>132</v>
      </c>
      <c r="AY19" t="s">
        <v>126</v>
      </c>
      <c r="AZ19">
        <v>0</v>
      </c>
    </row>
    <row r="20" spans="1:61" x14ac:dyDescent="0.25">
      <c r="A20">
        <f t="shared" si="4"/>
        <v>63.098857097174744</v>
      </c>
      <c r="D20">
        <v>66.660607836518679</v>
      </c>
      <c r="E20" t="s">
        <v>125</v>
      </c>
      <c r="F20" t="s">
        <v>125</v>
      </c>
      <c r="G20" t="s">
        <v>125</v>
      </c>
      <c r="H20" t="str">
        <f t="shared" si="3"/>
        <v>-</v>
      </c>
      <c r="I20">
        <v>82.182385643804594</v>
      </c>
      <c r="J20">
        <v>87.841026412079074</v>
      </c>
      <c r="K20">
        <v>89.668578861161592</v>
      </c>
      <c r="L20">
        <v>89.710244018322157</v>
      </c>
      <c r="N20">
        <v>99.710244018322157</v>
      </c>
      <c r="O20" t="s">
        <v>125</v>
      </c>
      <c r="P20" t="s">
        <v>19</v>
      </c>
      <c r="Q20">
        <v>0</v>
      </c>
      <c r="R20" t="s">
        <v>18</v>
      </c>
      <c r="S20">
        <v>1</v>
      </c>
      <c r="T20" t="s">
        <v>18</v>
      </c>
      <c r="U20">
        <v>0</v>
      </c>
      <c r="V20" t="s">
        <v>18</v>
      </c>
      <c r="W20">
        <v>0</v>
      </c>
      <c r="X20" t="s">
        <v>18</v>
      </c>
      <c r="Y20">
        <v>0</v>
      </c>
      <c r="Z20" t="s">
        <v>18</v>
      </c>
      <c r="AA20">
        <v>0</v>
      </c>
      <c r="AB20" t="s">
        <v>19</v>
      </c>
      <c r="AC20">
        <v>0</v>
      </c>
      <c r="AD20" s="18">
        <v>0</v>
      </c>
      <c r="AF20" t="s">
        <v>133</v>
      </c>
      <c r="AG20" t="s">
        <v>122</v>
      </c>
      <c r="AH20">
        <v>0</v>
      </c>
      <c r="AI20" s="2"/>
      <c r="AJ20" s="2"/>
      <c r="AK20" s="2"/>
      <c r="AL20" t="s">
        <v>128</v>
      </c>
      <c r="AM20" t="s">
        <v>122</v>
      </c>
      <c r="AN20">
        <v>0</v>
      </c>
      <c r="AO20" t="s">
        <v>129</v>
      </c>
      <c r="AP20" t="s">
        <v>122</v>
      </c>
      <c r="AQ20">
        <v>0</v>
      </c>
      <c r="AR20" t="s">
        <v>127</v>
      </c>
      <c r="AS20" t="s">
        <v>126</v>
      </c>
      <c r="AT20">
        <v>0</v>
      </c>
      <c r="AU20" t="s">
        <v>131</v>
      </c>
      <c r="AV20" t="s">
        <v>126</v>
      </c>
      <c r="AW20">
        <v>0</v>
      </c>
      <c r="AX20" t="s">
        <v>132</v>
      </c>
      <c r="AY20" t="s">
        <v>126</v>
      </c>
      <c r="AZ20">
        <v>0</v>
      </c>
    </row>
    <row r="21" spans="1:61" x14ac:dyDescent="0.25">
      <c r="A21">
        <f t="shared" si="4"/>
        <v>66.660607836518679</v>
      </c>
      <c r="B21">
        <v>0.01</v>
      </c>
      <c r="C21">
        <f t="shared" si="0"/>
        <v>0.60302015121008701</v>
      </c>
      <c r="D21">
        <f t="shared" ref="D21" si="5">A21+C21</f>
        <v>67.263627987728768</v>
      </c>
      <c r="E21">
        <v>0.51</v>
      </c>
      <c r="F21" t="str">
        <f t="shared" si="2"/>
        <v>Al dia</v>
      </c>
      <c r="G21" t="s">
        <v>125</v>
      </c>
      <c r="H21" t="str">
        <f t="shared" si="3"/>
        <v>-</v>
      </c>
      <c r="I21">
        <v>82.182385643804594</v>
      </c>
      <c r="J21">
        <v>87.841026412079074</v>
      </c>
      <c r="K21">
        <v>89.668578861161592</v>
      </c>
      <c r="L21">
        <v>89.710244018322157</v>
      </c>
      <c r="M21">
        <f>A21+30</f>
        <v>96.660607836518679</v>
      </c>
      <c r="N21">
        <v>99.710244018322157</v>
      </c>
      <c r="O21" t="s">
        <v>125</v>
      </c>
      <c r="P21" t="s">
        <v>19</v>
      </c>
      <c r="Q21">
        <v>0</v>
      </c>
      <c r="R21" t="s">
        <v>18</v>
      </c>
      <c r="S21">
        <v>1</v>
      </c>
      <c r="T21" t="s">
        <v>18</v>
      </c>
      <c r="U21">
        <v>0</v>
      </c>
      <c r="V21" t="s">
        <v>18</v>
      </c>
      <c r="W21">
        <v>0</v>
      </c>
      <c r="X21" t="s">
        <v>18</v>
      </c>
      <c r="Y21">
        <v>0</v>
      </c>
      <c r="Z21" t="s">
        <v>18</v>
      </c>
      <c r="AA21">
        <v>0</v>
      </c>
      <c r="AB21" t="s">
        <v>18</v>
      </c>
      <c r="AC21">
        <v>0</v>
      </c>
      <c r="AD21" s="18">
        <v>0</v>
      </c>
      <c r="AF21" t="s">
        <v>133</v>
      </c>
      <c r="AG21" t="s">
        <v>122</v>
      </c>
      <c r="AH21">
        <v>0</v>
      </c>
      <c r="AL21" t="s">
        <v>128</v>
      </c>
      <c r="AM21" t="s">
        <v>122</v>
      </c>
      <c r="AN21">
        <v>0</v>
      </c>
      <c r="AO21" t="s">
        <v>129</v>
      </c>
      <c r="AP21" t="s">
        <v>122</v>
      </c>
      <c r="AQ21">
        <v>0</v>
      </c>
      <c r="AR21" t="s">
        <v>127</v>
      </c>
      <c r="AS21" t="s">
        <v>126</v>
      </c>
      <c r="AT21">
        <v>0</v>
      </c>
      <c r="AU21" t="s">
        <v>131</v>
      </c>
      <c r="AV21" t="s">
        <v>126</v>
      </c>
      <c r="AW21">
        <v>0</v>
      </c>
      <c r="AX21" t="s">
        <v>132</v>
      </c>
      <c r="AY21" t="s">
        <v>126</v>
      </c>
      <c r="AZ21">
        <v>0</v>
      </c>
      <c r="BA21" t="s">
        <v>130</v>
      </c>
      <c r="BB21" t="s">
        <v>126</v>
      </c>
      <c r="BC21">
        <v>0</v>
      </c>
    </row>
    <row r="22" spans="1:61" x14ac:dyDescent="0.25">
      <c r="A22">
        <f t="shared" si="4"/>
        <v>67.263627987728768</v>
      </c>
      <c r="B22">
        <v>0.01</v>
      </c>
      <c r="C22">
        <f t="shared" si="0"/>
        <v>0.60302015121008701</v>
      </c>
      <c r="D22">
        <f t="shared" ref="D22" si="6">A22+C22</f>
        <v>67.866648138938857</v>
      </c>
      <c r="E22">
        <v>0.61</v>
      </c>
      <c r="F22" t="str">
        <f t="shared" si="2"/>
        <v>Al dia</v>
      </c>
      <c r="G22" t="s">
        <v>125</v>
      </c>
      <c r="H22" t="str">
        <f t="shared" si="3"/>
        <v>-</v>
      </c>
      <c r="I22">
        <v>82.182385643804594</v>
      </c>
      <c r="J22">
        <v>87.841026412079074</v>
      </c>
      <c r="K22">
        <v>89.668578861161592</v>
      </c>
      <c r="L22">
        <v>89.710244018322157</v>
      </c>
      <c r="M22">
        <v>96.660607836518679</v>
      </c>
      <c r="N22">
        <v>99.710244018322157</v>
      </c>
      <c r="O22" t="s">
        <v>125</v>
      </c>
      <c r="P22" t="s">
        <v>19</v>
      </c>
      <c r="Q22">
        <v>0</v>
      </c>
      <c r="R22" t="s">
        <v>18</v>
      </c>
      <c r="S22">
        <v>1</v>
      </c>
      <c r="T22" t="s">
        <v>18</v>
      </c>
      <c r="U22">
        <v>1</v>
      </c>
      <c r="V22" t="s">
        <v>18</v>
      </c>
      <c r="W22">
        <v>0</v>
      </c>
      <c r="X22" t="s">
        <v>18</v>
      </c>
      <c r="Y22">
        <v>0</v>
      </c>
      <c r="Z22" t="s">
        <v>18</v>
      </c>
      <c r="AA22">
        <v>0</v>
      </c>
      <c r="AB22" t="s">
        <v>18</v>
      </c>
      <c r="AC22">
        <v>0</v>
      </c>
      <c r="AD22" s="18">
        <v>0</v>
      </c>
      <c r="AF22" t="s">
        <v>133</v>
      </c>
      <c r="AG22" t="s">
        <v>122</v>
      </c>
      <c r="AH22">
        <v>0</v>
      </c>
      <c r="AL22" t="s">
        <v>128</v>
      </c>
      <c r="AM22" t="s">
        <v>122</v>
      </c>
      <c r="AN22">
        <v>0</v>
      </c>
      <c r="AO22" t="s">
        <v>129</v>
      </c>
      <c r="AP22" t="s">
        <v>122</v>
      </c>
      <c r="AQ22">
        <v>0</v>
      </c>
      <c r="AR22" t="s">
        <v>127</v>
      </c>
      <c r="AS22" t="s">
        <v>126</v>
      </c>
      <c r="AT22">
        <v>0</v>
      </c>
      <c r="AU22" t="s">
        <v>131</v>
      </c>
      <c r="AV22" t="s">
        <v>126</v>
      </c>
      <c r="AW22">
        <v>0</v>
      </c>
      <c r="AX22" t="s">
        <v>132</v>
      </c>
      <c r="AY22" t="s">
        <v>126</v>
      </c>
      <c r="AZ22">
        <v>0</v>
      </c>
      <c r="BA22" t="s">
        <v>130</v>
      </c>
      <c r="BB22" t="s">
        <v>126</v>
      </c>
      <c r="BC22">
        <v>0</v>
      </c>
      <c r="BD22" t="s">
        <v>134</v>
      </c>
      <c r="BE22" t="s">
        <v>126</v>
      </c>
      <c r="BF22">
        <f>A22</f>
        <v>67.263627987728768</v>
      </c>
    </row>
    <row r="23" spans="1:61" x14ac:dyDescent="0.25">
      <c r="A23">
        <f t="shared" si="4"/>
        <v>67.866648138938857</v>
      </c>
      <c r="B23">
        <v>0.02</v>
      </c>
      <c r="C23">
        <f t="shared" si="0"/>
        <v>1.2121624390511681</v>
      </c>
      <c r="D23">
        <f t="shared" ref="D23" si="7">A23+C23</f>
        <v>69.078810577990026</v>
      </c>
      <c r="E23">
        <v>0.81</v>
      </c>
      <c r="F23" t="str">
        <f t="shared" si="2"/>
        <v>Al dia</v>
      </c>
      <c r="G23" t="s">
        <v>125</v>
      </c>
      <c r="H23" t="str">
        <f t="shared" si="3"/>
        <v>-</v>
      </c>
      <c r="I23">
        <v>82.182385643804594</v>
      </c>
      <c r="J23">
        <v>87.841026412079074</v>
      </c>
      <c r="K23">
        <v>89.668578861161592</v>
      </c>
      <c r="L23">
        <v>89.710244018322157</v>
      </c>
      <c r="M23">
        <v>96.660607836518679</v>
      </c>
      <c r="N23">
        <v>99.710244018322157</v>
      </c>
      <c r="O23" t="s">
        <v>125</v>
      </c>
      <c r="P23" t="s">
        <v>19</v>
      </c>
      <c r="Q23">
        <v>0</v>
      </c>
      <c r="R23" t="s">
        <v>18</v>
      </c>
      <c r="S23">
        <v>1</v>
      </c>
      <c r="T23" t="s">
        <v>18</v>
      </c>
      <c r="U23">
        <v>1</v>
      </c>
      <c r="V23" t="s">
        <v>18</v>
      </c>
      <c r="W23">
        <v>1</v>
      </c>
      <c r="X23" t="s">
        <v>18</v>
      </c>
      <c r="Y23">
        <v>0</v>
      </c>
      <c r="Z23" t="s">
        <v>18</v>
      </c>
      <c r="AA23">
        <v>0</v>
      </c>
      <c r="AB23" t="s">
        <v>18</v>
      </c>
      <c r="AC23">
        <v>0</v>
      </c>
      <c r="AD23" s="18">
        <v>0</v>
      </c>
      <c r="AF23" t="s">
        <v>133</v>
      </c>
      <c r="AG23" t="s">
        <v>122</v>
      </c>
      <c r="AH23">
        <v>0</v>
      </c>
      <c r="AL23" t="s">
        <v>128</v>
      </c>
      <c r="AM23" t="s">
        <v>122</v>
      </c>
      <c r="AN23">
        <v>0</v>
      </c>
      <c r="AO23" t="s">
        <v>129</v>
      </c>
      <c r="AP23" t="s">
        <v>122</v>
      </c>
      <c r="AQ23">
        <v>0</v>
      </c>
      <c r="AR23" t="s">
        <v>127</v>
      </c>
      <c r="AS23" t="s">
        <v>126</v>
      </c>
      <c r="AT23">
        <v>0</v>
      </c>
      <c r="AU23" t="s">
        <v>131</v>
      </c>
      <c r="AV23" t="s">
        <v>126</v>
      </c>
      <c r="AW23">
        <v>0</v>
      </c>
      <c r="AX23" t="s">
        <v>132</v>
      </c>
      <c r="AY23" t="s">
        <v>126</v>
      </c>
      <c r="AZ23">
        <v>0</v>
      </c>
      <c r="BA23" t="s">
        <v>130</v>
      </c>
      <c r="BB23" t="s">
        <v>126</v>
      </c>
      <c r="BC23">
        <v>0</v>
      </c>
      <c r="BD23" t="s">
        <v>134</v>
      </c>
      <c r="BE23" t="s">
        <v>126</v>
      </c>
      <c r="BF23">
        <v>67.263627987728768</v>
      </c>
      <c r="BG23" t="s">
        <v>135</v>
      </c>
      <c r="BH23" t="s">
        <v>126</v>
      </c>
      <c r="BI23">
        <f>A23</f>
        <v>67.866648138938857</v>
      </c>
    </row>
    <row r="24" spans="1:61" x14ac:dyDescent="0.25">
      <c r="F24" t="str">
        <f t="shared" si="2"/>
        <v>Vencida</v>
      </c>
      <c r="H24" t="str">
        <f t="shared" si="3"/>
        <v>-</v>
      </c>
    </row>
    <row r="25" spans="1:61" x14ac:dyDescent="0.25">
      <c r="F25" t="str">
        <f t="shared" si="2"/>
        <v>Vencida</v>
      </c>
      <c r="H25" t="str">
        <f t="shared" si="3"/>
        <v>-</v>
      </c>
    </row>
    <row r="26" spans="1:61" x14ac:dyDescent="0.25">
      <c r="H26" t="str">
        <f t="shared" si="3"/>
        <v>-</v>
      </c>
    </row>
    <row r="27" spans="1:61" x14ac:dyDescent="0.25">
      <c r="H27" t="str">
        <f t="shared" si="3"/>
        <v>-</v>
      </c>
    </row>
  </sheetData>
  <mergeCells count="27">
    <mergeCell ref="T9:U9"/>
    <mergeCell ref="V9:W9"/>
    <mergeCell ref="X9:Y9"/>
    <mergeCell ref="Z9:AA9"/>
    <mergeCell ref="AB9:AC9"/>
    <mergeCell ref="B9:D9"/>
    <mergeCell ref="E9:F9"/>
    <mergeCell ref="G9:H9"/>
    <mergeCell ref="I9:M9"/>
    <mergeCell ref="R9:S9"/>
    <mergeCell ref="P9:Q9"/>
    <mergeCell ref="T8:AC8"/>
    <mergeCell ref="E1:F2"/>
    <mergeCell ref="G1:H2"/>
    <mergeCell ref="AF8:BJ8"/>
    <mergeCell ref="AI9:AK9"/>
    <mergeCell ref="AL9:AN9"/>
    <mergeCell ref="AO9:AQ9"/>
    <mergeCell ref="AR9:AT9"/>
    <mergeCell ref="AU9:AW9"/>
    <mergeCell ref="AX9:AZ9"/>
    <mergeCell ref="BA9:BC9"/>
    <mergeCell ref="BD9:BF9"/>
    <mergeCell ref="AF9:AH9"/>
    <mergeCell ref="BG9:BI9"/>
    <mergeCell ref="BJ9:BL9"/>
    <mergeCell ref="AD9:AD1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1476-CCC3-4B03-8A52-C48CBACA4CB0}">
  <dimension ref="A1:CE18"/>
  <sheetViews>
    <sheetView workbookViewId="0">
      <selection activeCell="K26" sqref="K26"/>
    </sheetView>
  </sheetViews>
  <sheetFormatPr baseColWidth="10" defaultColWidth="10.85546875" defaultRowHeight="15" x14ac:dyDescent="0.25"/>
  <cols>
    <col min="1" max="1" width="7.140625" bestFit="1" customWidth="1"/>
    <col min="2" max="2" width="11.7109375" bestFit="1" customWidth="1"/>
    <col min="3" max="3" width="7.5703125" bestFit="1" customWidth="1"/>
    <col min="4" max="4" width="15.7109375" bestFit="1" customWidth="1"/>
    <col min="5" max="5" width="4.85546875" bestFit="1" customWidth="1"/>
    <col min="6" max="6" width="7.5703125" bestFit="1" customWidth="1"/>
    <col min="7" max="8" width="12.85546875" bestFit="1" customWidth="1"/>
    <col min="9" max="9" width="4.85546875" bestFit="1" customWidth="1"/>
    <col min="10" max="10" width="8.42578125" bestFit="1" customWidth="1"/>
    <col min="11" max="14" width="8.42578125" customWidth="1"/>
    <col min="15" max="16" width="10.85546875" bestFit="1" customWidth="1"/>
    <col min="17" max="17" width="5" bestFit="1" customWidth="1"/>
    <col min="18" max="18" width="7" bestFit="1" customWidth="1"/>
    <col min="19" max="19" width="9.28515625" bestFit="1" customWidth="1"/>
    <col min="20" max="20" width="10.5703125" bestFit="1" customWidth="1"/>
    <col min="21" max="21" width="13.5703125" bestFit="1" customWidth="1"/>
    <col min="22" max="22" width="12" bestFit="1" customWidth="1"/>
    <col min="23" max="23" width="12" customWidth="1"/>
    <col min="24" max="24" width="7" bestFit="1" customWidth="1"/>
    <col min="25" max="25" width="7.5703125" bestFit="1" customWidth="1"/>
    <col min="26" max="26" width="7" bestFit="1" customWidth="1"/>
    <col min="27" max="27" width="7.5703125" bestFit="1" customWidth="1"/>
    <col min="28" max="28" width="7" bestFit="1" customWidth="1"/>
    <col min="29" max="29" width="7.5703125" bestFit="1" customWidth="1"/>
    <col min="30" max="30" width="7" bestFit="1" customWidth="1"/>
    <col min="31" max="31" width="7.5703125" bestFit="1" customWidth="1"/>
    <col min="32" max="32" width="7" bestFit="1" customWidth="1"/>
    <col min="33" max="33" width="7.5703125" bestFit="1" customWidth="1"/>
    <col min="34" max="34" width="7" bestFit="1" customWidth="1"/>
    <col min="35" max="35" width="7.5703125" bestFit="1" customWidth="1"/>
    <col min="36" max="36" width="7" bestFit="1" customWidth="1"/>
    <col min="37" max="37" width="7.5703125" bestFit="1" customWidth="1"/>
    <col min="38" max="38" width="7" bestFit="1" customWidth="1"/>
    <col min="39" max="39" width="7.5703125" bestFit="1" customWidth="1"/>
    <col min="40" max="40" width="7" bestFit="1" customWidth="1"/>
    <col min="41" max="41" width="7.5703125" bestFit="1" customWidth="1"/>
    <col min="42" max="42" width="7" bestFit="1" customWidth="1"/>
    <col min="43" max="43" width="7.5703125" bestFit="1" customWidth="1"/>
    <col min="44" max="44" width="7" bestFit="1" customWidth="1"/>
    <col min="45" max="45" width="7.5703125" bestFit="1" customWidth="1"/>
    <col min="46" max="46" width="7" bestFit="1" customWidth="1"/>
    <col min="47" max="47" width="7.5703125" bestFit="1" customWidth="1"/>
    <col min="48" max="48" width="7" bestFit="1" customWidth="1"/>
    <col min="49" max="49" width="7.5703125" bestFit="1" customWidth="1"/>
    <col min="50" max="50" width="7" bestFit="1" customWidth="1"/>
    <col min="51" max="51" width="7.5703125" bestFit="1" customWidth="1"/>
    <col min="52" max="52" width="7" bestFit="1" customWidth="1"/>
    <col min="53" max="53" width="7.5703125" bestFit="1" customWidth="1"/>
    <col min="54" max="54" width="7" bestFit="1" customWidth="1"/>
    <col min="55" max="55" width="7.5703125" bestFit="1" customWidth="1"/>
    <col min="56" max="56" width="7" bestFit="1" customWidth="1"/>
    <col min="57" max="57" width="7.5703125" bestFit="1" customWidth="1"/>
    <col min="58" max="58" width="7" bestFit="1" customWidth="1"/>
    <col min="59" max="59" width="7.5703125" bestFit="1" customWidth="1"/>
    <col min="60" max="60" width="7" bestFit="1" customWidth="1"/>
    <col min="61" max="61" width="7.5703125" bestFit="1" customWidth="1"/>
  </cols>
  <sheetData>
    <row r="1" spans="1:83" x14ac:dyDescent="0.25">
      <c r="B1" t="s">
        <v>57</v>
      </c>
      <c r="C1" t="s">
        <v>58</v>
      </c>
      <c r="D1" t="s">
        <v>59</v>
      </c>
    </row>
    <row r="2" spans="1:83" x14ac:dyDescent="0.25">
      <c r="B2" t="s">
        <v>60</v>
      </c>
      <c r="C2">
        <v>0.8</v>
      </c>
      <c r="D2">
        <v>0.8</v>
      </c>
    </row>
    <row r="3" spans="1:83" x14ac:dyDescent="0.25">
      <c r="B3" t="s">
        <v>61</v>
      </c>
      <c r="C3">
        <v>0.2</v>
      </c>
      <c r="D3">
        <v>1</v>
      </c>
    </row>
    <row r="6" spans="1:83" x14ac:dyDescent="0.25">
      <c r="B6" s="6">
        <f ca="1">RAND()</f>
        <v>0.66917458645040773</v>
      </c>
    </row>
    <row r="10" spans="1:83" x14ac:dyDescent="0.25">
      <c r="O10" s="43" t="s">
        <v>56</v>
      </c>
      <c r="P10" s="43"/>
      <c r="Q10" s="43"/>
      <c r="X10" s="42" t="s">
        <v>6</v>
      </c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39" t="s">
        <v>65</v>
      </c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</row>
    <row r="11" spans="1:83" s="5" customFormat="1" x14ac:dyDescent="0.25">
      <c r="B11" s="25" t="s">
        <v>53</v>
      </c>
      <c r="C11" s="25"/>
      <c r="D11" s="25"/>
      <c r="E11" s="26" t="s">
        <v>68</v>
      </c>
      <c r="F11" s="26"/>
      <c r="G11" s="26"/>
      <c r="H11" s="26"/>
      <c r="I11" s="32" t="s">
        <v>62</v>
      </c>
      <c r="J11" s="32"/>
      <c r="K11" s="40" t="s">
        <v>69</v>
      </c>
      <c r="L11" s="27"/>
      <c r="M11" s="27"/>
      <c r="N11" s="27"/>
      <c r="O11" s="7" t="s">
        <v>54</v>
      </c>
      <c r="P11" s="7" t="s">
        <v>55</v>
      </c>
      <c r="R11" s="32" t="s">
        <v>64</v>
      </c>
      <c r="S11" s="32"/>
      <c r="T11" s="32"/>
      <c r="U11" s="32"/>
      <c r="X11" s="26">
        <v>1</v>
      </c>
      <c r="Y11" s="26"/>
      <c r="Z11" s="26">
        <v>2</v>
      </c>
      <c r="AA11" s="26"/>
      <c r="AB11" s="25">
        <v>3</v>
      </c>
      <c r="AC11" s="25"/>
      <c r="AD11" s="22">
        <v>4</v>
      </c>
      <c r="AE11" s="22"/>
      <c r="AF11" s="22">
        <v>5</v>
      </c>
      <c r="AG11" s="22"/>
      <c r="AH11" s="22">
        <v>6</v>
      </c>
      <c r="AI11" s="22"/>
      <c r="AJ11" s="22">
        <v>7</v>
      </c>
      <c r="AK11" s="22"/>
      <c r="AL11" s="22">
        <v>8</v>
      </c>
      <c r="AM11" s="22"/>
      <c r="AN11" s="22">
        <v>9</v>
      </c>
      <c r="AO11" s="22"/>
      <c r="AP11" s="22">
        <v>10</v>
      </c>
      <c r="AQ11" s="22"/>
      <c r="AR11" s="22">
        <v>11</v>
      </c>
      <c r="AS11" s="22"/>
      <c r="AT11" s="22">
        <v>12</v>
      </c>
      <c r="AU11" s="22"/>
      <c r="AV11" s="22">
        <v>13</v>
      </c>
      <c r="AW11" s="22"/>
      <c r="AX11" s="22">
        <v>14</v>
      </c>
      <c r="AY11" s="22"/>
      <c r="AZ11" s="22">
        <v>15</v>
      </c>
      <c r="BA11" s="22"/>
      <c r="BB11" s="41">
        <v>1</v>
      </c>
      <c r="BC11" s="41"/>
      <c r="BD11" s="41"/>
      <c r="BE11" s="41">
        <v>2</v>
      </c>
      <c r="BF11" s="41"/>
      <c r="BG11" s="41"/>
      <c r="BH11" s="41">
        <v>3</v>
      </c>
      <c r="BI11" s="41"/>
      <c r="BJ11" s="41"/>
      <c r="BK11" s="41">
        <v>4</v>
      </c>
      <c r="BL11" s="41"/>
      <c r="BM11" s="41"/>
      <c r="BN11" s="41">
        <v>5</v>
      </c>
      <c r="BO11" s="41"/>
      <c r="BP11" s="41"/>
      <c r="BQ11" s="41">
        <v>6</v>
      </c>
      <c r="BR11" s="41"/>
      <c r="BS11" s="41"/>
      <c r="BT11" s="41">
        <v>7</v>
      </c>
      <c r="BU11" s="41"/>
      <c r="BV11" s="41"/>
      <c r="BW11" s="41">
        <v>8</v>
      </c>
      <c r="BX11" s="41"/>
      <c r="BY11" s="41"/>
      <c r="BZ11" s="41">
        <v>9</v>
      </c>
      <c r="CA11" s="41"/>
      <c r="CB11" s="41"/>
      <c r="CC11" s="41">
        <v>10</v>
      </c>
      <c r="CD11" s="41"/>
      <c r="CE11" s="41"/>
    </row>
    <row r="12" spans="1:83" s="5" customFormat="1" ht="45" x14ac:dyDescent="0.25">
      <c r="A12" s="5" t="s">
        <v>7</v>
      </c>
      <c r="B12" s="5" t="s">
        <v>12</v>
      </c>
      <c r="C12" s="5" t="s">
        <v>13</v>
      </c>
      <c r="D12" s="5" t="s">
        <v>14</v>
      </c>
      <c r="E12" s="5" t="s">
        <v>12</v>
      </c>
      <c r="F12" s="5" t="s">
        <v>13</v>
      </c>
      <c r="G12" s="5" t="s">
        <v>66</v>
      </c>
      <c r="H12" s="5" t="s">
        <v>67</v>
      </c>
      <c r="I12" s="5" t="s">
        <v>12</v>
      </c>
      <c r="J12" s="5" t="s">
        <v>63</v>
      </c>
      <c r="K12" s="5">
        <v>1</v>
      </c>
      <c r="L12" s="5">
        <v>2</v>
      </c>
      <c r="M12" s="5">
        <v>3</v>
      </c>
      <c r="N12" s="5">
        <v>4</v>
      </c>
      <c r="O12" s="5" t="s">
        <v>15</v>
      </c>
      <c r="P12" s="5" t="s">
        <v>15</v>
      </c>
      <c r="Q12" s="5" t="s">
        <v>16</v>
      </c>
      <c r="R12" s="5" t="s">
        <v>15</v>
      </c>
      <c r="S12" s="5" t="s">
        <v>70</v>
      </c>
      <c r="T12" s="5" t="s">
        <v>71</v>
      </c>
      <c r="U12" s="5" t="s">
        <v>72</v>
      </c>
      <c r="V12" s="11" t="s">
        <v>73</v>
      </c>
      <c r="W12" s="11" t="s">
        <v>74</v>
      </c>
      <c r="X12" s="5" t="s">
        <v>15</v>
      </c>
      <c r="Y12" s="5" t="s">
        <v>44</v>
      </c>
      <c r="Z12" s="5" t="s">
        <v>15</v>
      </c>
      <c r="AA12" s="5" t="s">
        <v>44</v>
      </c>
      <c r="AB12" s="5" t="s">
        <v>15</v>
      </c>
      <c r="AC12" s="5" t="s">
        <v>44</v>
      </c>
      <c r="AD12" s="5" t="s">
        <v>15</v>
      </c>
      <c r="AE12" s="5" t="s">
        <v>44</v>
      </c>
      <c r="AF12" s="5" t="s">
        <v>15</v>
      </c>
      <c r="AG12" s="5" t="s">
        <v>44</v>
      </c>
      <c r="AH12" s="5" t="s">
        <v>15</v>
      </c>
      <c r="AI12" s="5" t="s">
        <v>44</v>
      </c>
      <c r="AJ12" s="5" t="s">
        <v>15</v>
      </c>
      <c r="AK12" s="5" t="s">
        <v>44</v>
      </c>
      <c r="AL12" s="5" t="s">
        <v>15</v>
      </c>
      <c r="AM12" s="5" t="s">
        <v>44</v>
      </c>
      <c r="AN12" s="5" t="s">
        <v>15</v>
      </c>
      <c r="AO12" s="5" t="s">
        <v>44</v>
      </c>
      <c r="AP12" s="5" t="s">
        <v>15</v>
      </c>
      <c r="AQ12" s="5" t="s">
        <v>44</v>
      </c>
      <c r="AR12" s="5" t="s">
        <v>15</v>
      </c>
      <c r="AS12" s="5" t="s">
        <v>44</v>
      </c>
      <c r="AT12" s="5" t="s">
        <v>15</v>
      </c>
      <c r="AU12" s="5" t="s">
        <v>44</v>
      </c>
      <c r="AV12" s="5" t="s">
        <v>15</v>
      </c>
      <c r="AW12" s="5" t="s">
        <v>44</v>
      </c>
      <c r="AX12" s="5" t="s">
        <v>15</v>
      </c>
      <c r="AY12" s="5" t="s">
        <v>44</v>
      </c>
      <c r="AZ12" s="5" t="s">
        <v>15</v>
      </c>
      <c r="BA12" s="5" t="s">
        <v>44</v>
      </c>
      <c r="BB12" s="5" t="s">
        <v>15</v>
      </c>
      <c r="BC12" s="5" t="s">
        <v>44</v>
      </c>
      <c r="BD12" s="5" t="s">
        <v>75</v>
      </c>
      <c r="BE12" s="5" t="s">
        <v>15</v>
      </c>
      <c r="BF12" s="5" t="s">
        <v>44</v>
      </c>
      <c r="BG12" s="5" t="s">
        <v>75</v>
      </c>
      <c r="BH12" s="5" t="s">
        <v>15</v>
      </c>
      <c r="BI12" s="5" t="s">
        <v>44</v>
      </c>
      <c r="BJ12" s="5" t="s">
        <v>75</v>
      </c>
      <c r="BK12" s="5" t="s">
        <v>15</v>
      </c>
      <c r="BL12" s="5" t="s">
        <v>44</v>
      </c>
      <c r="BM12" s="5" t="s">
        <v>75</v>
      </c>
      <c r="BN12" s="5" t="s">
        <v>15</v>
      </c>
      <c r="BO12" s="5" t="s">
        <v>44</v>
      </c>
      <c r="BP12" s="5" t="s">
        <v>75</v>
      </c>
      <c r="BQ12" s="5" t="s">
        <v>15</v>
      </c>
      <c r="BR12" s="5" t="s">
        <v>44</v>
      </c>
      <c r="BS12" s="5" t="s">
        <v>75</v>
      </c>
      <c r="BT12" s="5" t="s">
        <v>15</v>
      </c>
      <c r="BU12" s="5" t="s">
        <v>44</v>
      </c>
      <c r="BV12" s="5" t="s">
        <v>75</v>
      </c>
      <c r="BW12" s="5" t="s">
        <v>15</v>
      </c>
      <c r="BX12" s="5" t="s">
        <v>44</v>
      </c>
      <c r="BY12" s="5" t="s">
        <v>75</v>
      </c>
      <c r="BZ12" s="5" t="s">
        <v>15</v>
      </c>
      <c r="CA12" s="5" t="s">
        <v>44</v>
      </c>
      <c r="CB12" s="5" t="s">
        <v>75</v>
      </c>
      <c r="CC12" s="5" t="s">
        <v>15</v>
      </c>
      <c r="CD12" s="5" t="s">
        <v>44</v>
      </c>
      <c r="CE12" s="5" t="s">
        <v>75</v>
      </c>
    </row>
    <row r="13" spans="1:83" x14ac:dyDescent="0.25">
      <c r="A13">
        <v>0</v>
      </c>
      <c r="B13">
        <v>0.56999999999999995</v>
      </c>
      <c r="C13">
        <f>7+(B13*4)</f>
        <v>9.2799999999999994</v>
      </c>
      <c r="D13">
        <f>A13+C13</f>
        <v>9.2799999999999994</v>
      </c>
      <c r="O13" t="s">
        <v>19</v>
      </c>
      <c r="P13" t="s">
        <v>19</v>
      </c>
      <c r="Q13">
        <v>0</v>
      </c>
      <c r="R13" t="s">
        <v>19</v>
      </c>
      <c r="V13">
        <v>0</v>
      </c>
      <c r="W13">
        <v>0</v>
      </c>
    </row>
    <row r="14" spans="1:83" x14ac:dyDescent="0.25">
      <c r="A14">
        <f>D13</f>
        <v>9.2799999999999994</v>
      </c>
      <c r="B14">
        <v>0.23</v>
      </c>
      <c r="C14">
        <f>7+(B14*4)</f>
        <v>7.92</v>
      </c>
      <c r="D14">
        <f>A14+C14</f>
        <v>17.2</v>
      </c>
      <c r="E14">
        <v>0.1</v>
      </c>
      <c r="F14">
        <f>8+(E14*4)</f>
        <v>8.4</v>
      </c>
      <c r="G14">
        <f>F14+A14</f>
        <v>17.68</v>
      </c>
      <c r="O14" t="s">
        <v>18</v>
      </c>
      <c r="P14" t="s">
        <v>19</v>
      </c>
      <c r="Q14">
        <v>0</v>
      </c>
      <c r="R14" t="s">
        <v>19</v>
      </c>
      <c r="V14">
        <v>0</v>
      </c>
      <c r="W14">
        <v>0</v>
      </c>
      <c r="X14" t="s">
        <v>76</v>
      </c>
    </row>
    <row r="15" spans="1:83" x14ac:dyDescent="0.25">
      <c r="A15">
        <v>17.2</v>
      </c>
      <c r="B15">
        <v>0.25</v>
      </c>
      <c r="C15">
        <f>7+(B15*4)</f>
        <v>8</v>
      </c>
      <c r="D15">
        <f>A15+C15</f>
        <v>25.2</v>
      </c>
      <c r="E15">
        <v>0.1</v>
      </c>
      <c r="F15">
        <f>8+(E15*4)</f>
        <v>8.4</v>
      </c>
      <c r="H15">
        <f>F15+A15</f>
        <v>25.6</v>
      </c>
      <c r="O15" t="s">
        <v>18</v>
      </c>
      <c r="P15" t="s">
        <v>18</v>
      </c>
      <c r="Q15">
        <v>0</v>
      </c>
      <c r="R15" t="s">
        <v>19</v>
      </c>
      <c r="V15">
        <v>0</v>
      </c>
      <c r="W15">
        <v>0</v>
      </c>
      <c r="Z15" t="s">
        <v>76</v>
      </c>
    </row>
    <row r="16" spans="1:83" x14ac:dyDescent="0.25">
      <c r="A16">
        <v>17.68</v>
      </c>
      <c r="I16">
        <v>0.76</v>
      </c>
      <c r="J16" t="s">
        <v>77</v>
      </c>
      <c r="O16" t="s">
        <v>19</v>
      </c>
      <c r="P16" t="s">
        <v>18</v>
      </c>
      <c r="Q16">
        <v>0</v>
      </c>
      <c r="R16" t="s">
        <v>19</v>
      </c>
      <c r="T16">
        <v>1</v>
      </c>
      <c r="V16">
        <v>0</v>
      </c>
      <c r="W16">
        <v>0</v>
      </c>
      <c r="X16" s="2"/>
      <c r="Y16" s="2"/>
      <c r="BB16" t="s">
        <v>78</v>
      </c>
      <c r="BC16">
        <f>A16</f>
        <v>17.68</v>
      </c>
      <c r="BD16" t="s">
        <v>77</v>
      </c>
    </row>
    <row r="17" spans="1:59" x14ac:dyDescent="0.25">
      <c r="A17">
        <v>25.2</v>
      </c>
      <c r="B17">
        <v>0.3</v>
      </c>
      <c r="C17">
        <f>7+(B17*4)</f>
        <v>8.1999999999999993</v>
      </c>
      <c r="D17">
        <f>A17+C17</f>
        <v>33.4</v>
      </c>
      <c r="E17">
        <v>0.05</v>
      </c>
      <c r="F17">
        <f>8+(E17*4)</f>
        <v>8.1999999999999993</v>
      </c>
      <c r="G17">
        <f>F17+A17</f>
        <v>33.4</v>
      </c>
      <c r="O17" t="s">
        <v>18</v>
      </c>
      <c r="P17" t="s">
        <v>18</v>
      </c>
      <c r="Q17">
        <v>0</v>
      </c>
      <c r="R17" t="s">
        <v>19</v>
      </c>
      <c r="T17">
        <v>1</v>
      </c>
      <c r="V17">
        <v>0</v>
      </c>
      <c r="W17">
        <v>0</v>
      </c>
      <c r="AB17" t="s">
        <v>76</v>
      </c>
    </row>
    <row r="18" spans="1:59" x14ac:dyDescent="0.25">
      <c r="A18">
        <v>25.6</v>
      </c>
      <c r="I18">
        <v>0.56000000000000005</v>
      </c>
      <c r="J18" t="s">
        <v>77</v>
      </c>
      <c r="O18" t="s">
        <v>18</v>
      </c>
      <c r="P18" t="s">
        <v>19</v>
      </c>
      <c r="Q18">
        <v>0</v>
      </c>
      <c r="R18" t="s">
        <v>19</v>
      </c>
      <c r="T18">
        <v>2</v>
      </c>
      <c r="V18">
        <v>0</v>
      </c>
      <c r="W18">
        <v>0</v>
      </c>
      <c r="Z18" s="2"/>
      <c r="AA18" s="2"/>
      <c r="BE18" t="s">
        <v>78</v>
      </c>
      <c r="BF18">
        <f>A18</f>
        <v>25.6</v>
      </c>
      <c r="BG18" t="s">
        <v>77</v>
      </c>
    </row>
  </sheetData>
  <mergeCells count="33">
    <mergeCell ref="B11:D11"/>
    <mergeCell ref="X10:BA10"/>
    <mergeCell ref="AL11:AM11"/>
    <mergeCell ref="E11:H11"/>
    <mergeCell ref="O10:Q10"/>
    <mergeCell ref="I11:J11"/>
    <mergeCell ref="X11:Y11"/>
    <mergeCell ref="Z11:AA11"/>
    <mergeCell ref="AB11:AC11"/>
    <mergeCell ref="AD11:AE11"/>
    <mergeCell ref="AF11:AG11"/>
    <mergeCell ref="AH11:AI11"/>
    <mergeCell ref="AJ11:AK11"/>
    <mergeCell ref="K11:N11"/>
    <mergeCell ref="R11:U11"/>
    <mergeCell ref="BB11:BD11"/>
    <mergeCell ref="BE11:BG11"/>
    <mergeCell ref="BH11:BJ11"/>
    <mergeCell ref="AN11:AO11"/>
    <mergeCell ref="AT11:AU11"/>
    <mergeCell ref="AX11:AY11"/>
    <mergeCell ref="AR11:AS11"/>
    <mergeCell ref="AZ11:BA11"/>
    <mergeCell ref="AV11:AW11"/>
    <mergeCell ref="AP11:AQ11"/>
    <mergeCell ref="BB10:CE10"/>
    <mergeCell ref="BK11:BM11"/>
    <mergeCell ref="BN11:BP11"/>
    <mergeCell ref="BQ11:BS11"/>
    <mergeCell ref="BT11:BV11"/>
    <mergeCell ref="BW11:BY11"/>
    <mergeCell ref="BZ11:CB11"/>
    <mergeCell ref="CC11:C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ED0F-0BC0-4DA7-8467-041A8E880A3B}">
  <dimension ref="A1:AR32"/>
  <sheetViews>
    <sheetView tabSelected="1" workbookViewId="0">
      <selection activeCell="Q1" sqref="Q1:R2"/>
    </sheetView>
  </sheetViews>
  <sheetFormatPr baseColWidth="10" defaultColWidth="10.85546875" defaultRowHeight="15" x14ac:dyDescent="0.25"/>
  <cols>
    <col min="1" max="1" width="7.140625" bestFit="1" customWidth="1"/>
    <col min="2" max="2" width="4.85546875" bestFit="1" customWidth="1"/>
    <col min="3" max="3" width="14.140625" bestFit="1" customWidth="1"/>
    <col min="4" max="4" width="7.5703125" bestFit="1" customWidth="1"/>
    <col min="5" max="5" width="4.85546875" bestFit="1" customWidth="1"/>
    <col min="6" max="6" width="9.85546875" bestFit="1" customWidth="1"/>
    <col min="7" max="7" width="8.42578125" customWidth="1"/>
    <col min="8" max="8" width="4.85546875" bestFit="1" customWidth="1"/>
    <col min="9" max="9" width="14.140625" bestFit="1" customWidth="1"/>
    <col min="10" max="10" width="7.5703125" bestFit="1" customWidth="1"/>
    <col min="11" max="11" width="4.85546875" bestFit="1" customWidth="1"/>
    <col min="12" max="12" width="9.85546875" bestFit="1" customWidth="1"/>
    <col min="13" max="13" width="8.28515625" customWidth="1"/>
    <col min="14" max="14" width="7" bestFit="1" customWidth="1"/>
    <col min="15" max="15" width="9.7109375" bestFit="1" customWidth="1"/>
    <col min="16" max="16" width="8.28515625" bestFit="1" customWidth="1"/>
    <col min="17" max="17" width="13.28515625" bestFit="1" customWidth="1"/>
    <col min="18" max="18" width="24" bestFit="1" customWidth="1"/>
    <col min="19" max="19" width="9.5703125" bestFit="1" customWidth="1"/>
    <col min="20" max="20" width="7.28515625" customWidth="1"/>
  </cols>
  <sheetData>
    <row r="1" spans="1:44" x14ac:dyDescent="0.25">
      <c r="D1" s="4"/>
      <c r="Q1" s="28" t="s">
        <v>98</v>
      </c>
      <c r="R1" s="29"/>
    </row>
    <row r="2" spans="1:44" ht="36.75" customHeight="1" thickBot="1" x14ac:dyDescent="0.3">
      <c r="Q2" s="30"/>
      <c r="R2" s="31"/>
    </row>
    <row r="3" spans="1:44" x14ac:dyDescent="0.25">
      <c r="B3">
        <f ca="1">RAND()</f>
        <v>0.13402189575375589</v>
      </c>
    </row>
    <row r="7" spans="1:44" x14ac:dyDescent="0.25">
      <c r="S7" s="34" t="s">
        <v>87</v>
      </c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44" x14ac:dyDescent="0.25">
      <c r="B8" s="44" t="s">
        <v>79</v>
      </c>
      <c r="C8" s="44"/>
      <c r="D8" s="44"/>
      <c r="E8" s="38" t="s">
        <v>80</v>
      </c>
      <c r="F8" s="38"/>
      <c r="G8" s="38"/>
      <c r="H8" s="37" t="s">
        <v>81</v>
      </c>
      <c r="I8" s="37"/>
      <c r="J8" s="37"/>
      <c r="K8" s="27" t="s">
        <v>82</v>
      </c>
      <c r="L8" s="27"/>
      <c r="M8" s="27"/>
      <c r="N8" s="32" t="s">
        <v>88</v>
      </c>
      <c r="O8" s="32"/>
      <c r="P8" s="32"/>
      <c r="S8" s="26">
        <v>1</v>
      </c>
      <c r="T8" s="26"/>
      <c r="U8" s="26">
        <v>2</v>
      </c>
      <c r="V8" s="26"/>
      <c r="W8" s="26">
        <v>3</v>
      </c>
      <c r="X8" s="26"/>
      <c r="Y8" s="26">
        <v>4</v>
      </c>
      <c r="Z8" s="26"/>
      <c r="AA8" s="26">
        <v>5</v>
      </c>
      <c r="AB8" s="26"/>
      <c r="AC8" s="25">
        <v>6</v>
      </c>
      <c r="AD8" s="25"/>
      <c r="AE8" s="25">
        <v>7</v>
      </c>
      <c r="AF8" s="25"/>
      <c r="AG8" s="26">
        <v>8</v>
      </c>
      <c r="AH8" s="26"/>
      <c r="AI8" s="25">
        <v>9</v>
      </c>
      <c r="AJ8" s="25"/>
      <c r="AK8" s="25">
        <v>10</v>
      </c>
      <c r="AL8" s="25"/>
      <c r="AM8" s="26">
        <v>11</v>
      </c>
      <c r="AN8" s="26"/>
      <c r="AO8" s="25">
        <v>12</v>
      </c>
      <c r="AP8" s="25"/>
      <c r="AQ8" s="25">
        <v>13</v>
      </c>
      <c r="AR8" s="25"/>
    </row>
    <row r="9" spans="1:44" x14ac:dyDescent="0.25">
      <c r="A9" t="s">
        <v>7</v>
      </c>
      <c r="B9" t="s">
        <v>12</v>
      </c>
      <c r="C9" t="s">
        <v>89</v>
      </c>
      <c r="D9" s="3" t="s">
        <v>90</v>
      </c>
      <c r="E9" t="s">
        <v>12</v>
      </c>
      <c r="F9" t="s">
        <v>91</v>
      </c>
      <c r="G9" s="3" t="s">
        <v>92</v>
      </c>
      <c r="H9" t="s">
        <v>12</v>
      </c>
      <c r="I9" t="s">
        <v>89</v>
      </c>
      <c r="J9" s="3" t="s">
        <v>90</v>
      </c>
      <c r="K9" t="s">
        <v>12</v>
      </c>
      <c r="L9" t="s">
        <v>91</v>
      </c>
      <c r="M9" s="3" t="s">
        <v>92</v>
      </c>
      <c r="N9" t="s">
        <v>15</v>
      </c>
      <c r="O9" t="s">
        <v>83</v>
      </c>
      <c r="P9" t="s">
        <v>84</v>
      </c>
      <c r="Q9" t="s">
        <v>85</v>
      </c>
      <c r="R9" t="s">
        <v>86</v>
      </c>
      <c r="S9" t="s">
        <v>15</v>
      </c>
      <c r="T9" t="s">
        <v>75</v>
      </c>
      <c r="U9" t="s">
        <v>15</v>
      </c>
      <c r="V9" t="s">
        <v>75</v>
      </c>
      <c r="W9" t="s">
        <v>15</v>
      </c>
      <c r="X9" t="s">
        <v>75</v>
      </c>
      <c r="Y9" t="s">
        <v>15</v>
      </c>
      <c r="Z9" t="s">
        <v>75</v>
      </c>
      <c r="AA9" t="s">
        <v>15</v>
      </c>
      <c r="AB9" t="s">
        <v>75</v>
      </c>
      <c r="AC9" t="s">
        <v>15</v>
      </c>
      <c r="AD9" t="s">
        <v>75</v>
      </c>
      <c r="AE9" t="s">
        <v>15</v>
      </c>
      <c r="AF9" t="s">
        <v>75</v>
      </c>
      <c r="AG9" t="s">
        <v>15</v>
      </c>
      <c r="AH9" t="s">
        <v>75</v>
      </c>
      <c r="AI9" t="s">
        <v>15</v>
      </c>
      <c r="AJ9" t="s">
        <v>75</v>
      </c>
      <c r="AK9" t="s">
        <v>15</v>
      </c>
      <c r="AL9" t="s">
        <v>75</v>
      </c>
      <c r="AM9" t="s">
        <v>15</v>
      </c>
      <c r="AN9" t="s">
        <v>75</v>
      </c>
      <c r="AO9" t="s">
        <v>15</v>
      </c>
      <c r="AP9" t="s">
        <v>75</v>
      </c>
      <c r="AQ9" t="s">
        <v>15</v>
      </c>
      <c r="AR9" t="s">
        <v>75</v>
      </c>
    </row>
    <row r="10" spans="1:44" x14ac:dyDescent="0.25">
      <c r="A10">
        <v>0</v>
      </c>
      <c r="B10">
        <v>0.04</v>
      </c>
      <c r="C10" s="6">
        <f>IF(B10&lt;&gt;0,-30*(LN(1-B10)),0)</f>
        <v>1.224659835607655</v>
      </c>
      <c r="D10" s="13">
        <f>IF(C10&gt;0,A10+C10,0)</f>
        <v>1.224659835607655</v>
      </c>
      <c r="F10" s="6">
        <f>IF(E10&lt;&gt;0,10+(E10*10),0)</f>
        <v>0</v>
      </c>
      <c r="G10" s="12">
        <f>IF(F10&gt;0,A10+F10,0)</f>
        <v>0</v>
      </c>
      <c r="H10">
        <v>0.4</v>
      </c>
      <c r="I10" s="6">
        <f>IF(H10&lt;&gt;0,-90*(LN(1-H10)),0)</f>
        <v>45.974306138939163</v>
      </c>
      <c r="J10" s="13">
        <f>IF(I10&gt;0,A10+I10,0)</f>
        <v>45.974306138939163</v>
      </c>
      <c r="L10" s="6">
        <f t="shared" ref="L10:L32" si="0">IF(K10&lt;&gt;0,15+(K10*15),0)</f>
        <v>0</v>
      </c>
      <c r="M10" s="12">
        <f>IF(L10&gt;0,A10+L10,0)</f>
        <v>0</v>
      </c>
      <c r="N10" t="s">
        <v>19</v>
      </c>
      <c r="O10">
        <v>0</v>
      </c>
      <c r="P10">
        <v>0</v>
      </c>
      <c r="Q10">
        <v>0</v>
      </c>
      <c r="R10">
        <v>0</v>
      </c>
    </row>
    <row r="11" spans="1:44" x14ac:dyDescent="0.25">
      <c r="A11">
        <v>1.22</v>
      </c>
      <c r="B11">
        <v>0.2</v>
      </c>
      <c r="C11" s="6">
        <f t="shared" ref="C11:C32" si="1">IF(B11&lt;&gt;0,-30*(LN(1-B11)),0)</f>
        <v>6.6943065394262913</v>
      </c>
      <c r="D11" s="13">
        <f t="shared" ref="D11:D32" si="2">IF(C11&gt;0,A11+C11,0)</f>
        <v>7.914306539426291</v>
      </c>
      <c r="E11">
        <v>0.2</v>
      </c>
      <c r="F11" s="6">
        <f t="shared" ref="F11:F32" si="3">IF(E11&lt;&gt;0,10+(E11*10),0)</f>
        <v>12</v>
      </c>
      <c r="G11" s="13">
        <f t="shared" ref="G11:G32" si="4">IF(F11&gt;0,A11+F11,0)</f>
        <v>13.22</v>
      </c>
      <c r="I11" s="6">
        <f t="shared" ref="I11:I32" si="5">IF(H11&lt;&gt;0,-90*(LN(1-H11)),0)</f>
        <v>0</v>
      </c>
      <c r="J11" s="12">
        <f t="shared" ref="J11:J32" si="6">IF(I11&gt;0,A11+I11,0)</f>
        <v>0</v>
      </c>
      <c r="L11" s="6">
        <f t="shared" si="0"/>
        <v>0</v>
      </c>
      <c r="M11" s="12">
        <f t="shared" ref="M11:M32" si="7">IF(L11&gt;0,A11+L11,0)</f>
        <v>0</v>
      </c>
      <c r="N11" t="s">
        <v>93</v>
      </c>
      <c r="O11">
        <v>0</v>
      </c>
      <c r="P11">
        <v>0</v>
      </c>
      <c r="Q11">
        <v>0</v>
      </c>
      <c r="R11">
        <v>0</v>
      </c>
      <c r="S11" t="s">
        <v>76</v>
      </c>
      <c r="T11" t="s">
        <v>95</v>
      </c>
    </row>
    <row r="12" spans="1:44" x14ac:dyDescent="0.25">
      <c r="A12">
        <v>7.91</v>
      </c>
      <c r="B12">
        <v>0.4</v>
      </c>
      <c r="C12" s="6">
        <f t="shared" si="1"/>
        <v>15.324768712979722</v>
      </c>
      <c r="D12" s="13">
        <f t="shared" si="2"/>
        <v>23.234768712979722</v>
      </c>
      <c r="F12" s="6">
        <f t="shared" si="3"/>
        <v>0</v>
      </c>
      <c r="G12" s="12">
        <f t="shared" si="4"/>
        <v>0</v>
      </c>
      <c r="I12" s="6">
        <f t="shared" si="5"/>
        <v>0</v>
      </c>
      <c r="J12" s="12">
        <f t="shared" si="6"/>
        <v>0</v>
      </c>
      <c r="L12" s="6">
        <f>IF(K12&lt;&gt;0,15+(K12*15),0)</f>
        <v>0</v>
      </c>
      <c r="M12" s="12">
        <f t="shared" si="7"/>
        <v>0</v>
      </c>
      <c r="N12" t="s">
        <v>93</v>
      </c>
      <c r="O12">
        <v>1</v>
      </c>
      <c r="P12">
        <v>0</v>
      </c>
      <c r="Q12">
        <v>0</v>
      </c>
      <c r="R12">
        <v>0</v>
      </c>
      <c r="U12" t="s">
        <v>97</v>
      </c>
      <c r="V12" t="s">
        <v>95</v>
      </c>
    </row>
    <row r="13" spans="1:44" x14ac:dyDescent="0.25">
      <c r="A13">
        <v>13.22</v>
      </c>
      <c r="C13" s="6">
        <f t="shared" si="1"/>
        <v>0</v>
      </c>
      <c r="D13" s="12">
        <f t="shared" si="2"/>
        <v>0</v>
      </c>
      <c r="E13">
        <v>0.34</v>
      </c>
      <c r="F13" s="6">
        <f t="shared" si="3"/>
        <v>13.4</v>
      </c>
      <c r="G13" s="13">
        <f t="shared" si="4"/>
        <v>26.62</v>
      </c>
      <c r="I13" s="6">
        <f t="shared" si="5"/>
        <v>0</v>
      </c>
      <c r="J13" s="12">
        <f t="shared" si="6"/>
        <v>0</v>
      </c>
      <c r="L13" s="6">
        <f t="shared" si="0"/>
        <v>0</v>
      </c>
      <c r="M13" s="12">
        <f t="shared" si="7"/>
        <v>0</v>
      </c>
      <c r="N13" t="s">
        <v>93</v>
      </c>
      <c r="O13">
        <v>0</v>
      </c>
      <c r="P13">
        <v>0</v>
      </c>
      <c r="Q13">
        <v>0</v>
      </c>
      <c r="R13">
        <v>1</v>
      </c>
      <c r="S13" s="2"/>
      <c r="U13" t="s">
        <v>76</v>
      </c>
    </row>
    <row r="14" spans="1:44" x14ac:dyDescent="0.25">
      <c r="A14">
        <v>23.23</v>
      </c>
      <c r="B14">
        <v>0.17</v>
      </c>
      <c r="C14" s="6">
        <f t="shared" si="1"/>
        <v>5.5898873457448044</v>
      </c>
      <c r="D14" s="13">
        <f t="shared" si="2"/>
        <v>28.819887345744803</v>
      </c>
      <c r="F14" s="6">
        <f t="shared" si="3"/>
        <v>0</v>
      </c>
      <c r="G14" s="12">
        <f t="shared" si="4"/>
        <v>0</v>
      </c>
      <c r="I14" s="6">
        <f t="shared" si="5"/>
        <v>0</v>
      </c>
      <c r="J14" s="12">
        <f t="shared" si="6"/>
        <v>0</v>
      </c>
      <c r="L14" s="6">
        <f t="shared" si="0"/>
        <v>0</v>
      </c>
      <c r="M14" s="12">
        <f t="shared" si="7"/>
        <v>0</v>
      </c>
      <c r="N14" t="s">
        <v>93</v>
      </c>
      <c r="O14">
        <v>1</v>
      </c>
      <c r="P14">
        <v>0</v>
      </c>
      <c r="Q14">
        <v>0</v>
      </c>
      <c r="R14">
        <v>1</v>
      </c>
      <c r="U14" s="2"/>
      <c r="W14" t="s">
        <v>97</v>
      </c>
      <c r="X14" t="s">
        <v>95</v>
      </c>
    </row>
    <row r="15" spans="1:44" x14ac:dyDescent="0.25">
      <c r="A15">
        <v>26.62</v>
      </c>
      <c r="C15" s="6">
        <f t="shared" si="1"/>
        <v>0</v>
      </c>
      <c r="D15" s="12">
        <f t="shared" si="2"/>
        <v>0</v>
      </c>
      <c r="E15">
        <v>0.9</v>
      </c>
      <c r="F15" s="6">
        <f t="shared" si="3"/>
        <v>19</v>
      </c>
      <c r="G15" s="13">
        <f t="shared" si="4"/>
        <v>45.620000000000005</v>
      </c>
      <c r="I15" s="6">
        <f t="shared" si="5"/>
        <v>0</v>
      </c>
      <c r="J15" s="12">
        <f t="shared" si="6"/>
        <v>0</v>
      </c>
      <c r="L15" s="6">
        <f t="shared" si="0"/>
        <v>0</v>
      </c>
      <c r="M15" s="12">
        <f t="shared" si="7"/>
        <v>0</v>
      </c>
      <c r="N15" t="s">
        <v>93</v>
      </c>
      <c r="O15">
        <v>0</v>
      </c>
      <c r="P15">
        <v>0</v>
      </c>
      <c r="Q15">
        <v>0</v>
      </c>
      <c r="R15">
        <v>2</v>
      </c>
      <c r="W15" t="s">
        <v>76</v>
      </c>
    </row>
    <row r="16" spans="1:44" x14ac:dyDescent="0.25">
      <c r="A16">
        <v>28.82</v>
      </c>
      <c r="B16">
        <v>0.45</v>
      </c>
      <c r="C16" s="6">
        <f t="shared" si="1"/>
        <v>17.935110022668614</v>
      </c>
      <c r="D16" s="13">
        <f t="shared" si="2"/>
        <v>46.755110022668617</v>
      </c>
      <c r="F16" s="6">
        <f t="shared" si="3"/>
        <v>0</v>
      </c>
      <c r="G16" s="12">
        <f t="shared" si="4"/>
        <v>0</v>
      </c>
      <c r="I16" s="6">
        <f t="shared" si="5"/>
        <v>0</v>
      </c>
      <c r="J16" s="12">
        <f t="shared" si="6"/>
        <v>0</v>
      </c>
      <c r="L16" s="6">
        <f t="shared" si="0"/>
        <v>0</v>
      </c>
      <c r="M16" s="12">
        <f t="shared" si="7"/>
        <v>0</v>
      </c>
      <c r="N16" t="s">
        <v>93</v>
      </c>
      <c r="O16">
        <v>1</v>
      </c>
      <c r="P16">
        <v>0</v>
      </c>
      <c r="Q16">
        <v>0</v>
      </c>
      <c r="R16">
        <v>2</v>
      </c>
      <c r="Y16" t="s">
        <v>97</v>
      </c>
      <c r="Z16" t="s">
        <v>95</v>
      </c>
    </row>
    <row r="17" spans="1:40" x14ac:dyDescent="0.25">
      <c r="A17">
        <v>45.62</v>
      </c>
      <c r="C17" s="6">
        <f t="shared" si="1"/>
        <v>0</v>
      </c>
      <c r="D17" s="12">
        <f t="shared" si="2"/>
        <v>0</v>
      </c>
      <c r="E17">
        <v>0.8</v>
      </c>
      <c r="F17" s="6">
        <f t="shared" si="3"/>
        <v>18</v>
      </c>
      <c r="G17" s="14">
        <f t="shared" si="4"/>
        <v>63.62</v>
      </c>
      <c r="I17" s="6">
        <f t="shared" si="5"/>
        <v>0</v>
      </c>
      <c r="J17" s="12">
        <f t="shared" si="6"/>
        <v>0</v>
      </c>
      <c r="L17" s="6">
        <f t="shared" si="0"/>
        <v>0</v>
      </c>
      <c r="M17" s="12">
        <f t="shared" si="7"/>
        <v>0</v>
      </c>
      <c r="N17" t="s">
        <v>93</v>
      </c>
      <c r="O17">
        <v>0</v>
      </c>
      <c r="P17">
        <v>0</v>
      </c>
      <c r="Q17">
        <v>0</v>
      </c>
      <c r="R17">
        <v>3</v>
      </c>
      <c r="W17" s="2"/>
      <c r="Y17" t="s">
        <v>76</v>
      </c>
    </row>
    <row r="18" spans="1:40" x14ac:dyDescent="0.25">
      <c r="A18">
        <v>45.97</v>
      </c>
      <c r="C18" s="6">
        <f t="shared" si="1"/>
        <v>0</v>
      </c>
      <c r="D18" s="12">
        <f t="shared" si="2"/>
        <v>0</v>
      </c>
      <c r="F18" s="6">
        <f t="shared" si="3"/>
        <v>0</v>
      </c>
      <c r="G18" s="12">
        <f t="shared" si="4"/>
        <v>0</v>
      </c>
      <c r="H18">
        <v>0.2</v>
      </c>
      <c r="I18" s="6">
        <f t="shared" si="5"/>
        <v>20.082919618278872</v>
      </c>
      <c r="J18" s="12">
        <f t="shared" si="6"/>
        <v>66.052919618278878</v>
      </c>
      <c r="K18">
        <v>0.03</v>
      </c>
      <c r="L18" s="6">
        <f t="shared" si="0"/>
        <v>15.45</v>
      </c>
      <c r="M18" s="13">
        <f t="shared" si="7"/>
        <v>61.42</v>
      </c>
      <c r="N18" t="s">
        <v>94</v>
      </c>
      <c r="O18">
        <v>1</v>
      </c>
      <c r="P18">
        <v>0</v>
      </c>
      <c r="Q18">
        <v>0</v>
      </c>
      <c r="R18">
        <v>3</v>
      </c>
      <c r="Y18" t="s">
        <v>78</v>
      </c>
      <c r="Z18" s="6">
        <f>G17-A18</f>
        <v>17.649999999999999</v>
      </c>
      <c r="AA18" t="s">
        <v>76</v>
      </c>
      <c r="AB18" t="s">
        <v>96</v>
      </c>
    </row>
    <row r="19" spans="1:40" x14ac:dyDescent="0.25">
      <c r="A19">
        <v>46.76</v>
      </c>
      <c r="B19">
        <v>0.34</v>
      </c>
      <c r="C19" s="6">
        <f t="shared" si="1"/>
        <v>12.465463318849979</v>
      </c>
      <c r="D19" s="13">
        <f t="shared" si="2"/>
        <v>59.225463318849975</v>
      </c>
      <c r="F19" s="6">
        <f t="shared" si="3"/>
        <v>0</v>
      </c>
      <c r="G19" s="12">
        <f t="shared" si="4"/>
        <v>0</v>
      </c>
      <c r="I19" s="6">
        <f t="shared" si="5"/>
        <v>0</v>
      </c>
      <c r="J19" s="12">
        <f t="shared" si="6"/>
        <v>0</v>
      </c>
      <c r="L19" s="6">
        <f t="shared" si="0"/>
        <v>0</v>
      </c>
      <c r="M19" s="12">
        <f t="shared" si="7"/>
        <v>0</v>
      </c>
      <c r="N19" t="s">
        <v>94</v>
      </c>
      <c r="O19">
        <v>2</v>
      </c>
      <c r="P19">
        <v>0</v>
      </c>
      <c r="Q19">
        <v>0</v>
      </c>
      <c r="R19">
        <v>3</v>
      </c>
      <c r="AC19" t="s">
        <v>97</v>
      </c>
      <c r="AD19" t="s">
        <v>95</v>
      </c>
    </row>
    <row r="20" spans="1:40" x14ac:dyDescent="0.25">
      <c r="A20">
        <v>59.23</v>
      </c>
      <c r="B20">
        <v>0.4</v>
      </c>
      <c r="C20" s="6">
        <f t="shared" si="1"/>
        <v>15.324768712979722</v>
      </c>
      <c r="D20" s="13">
        <f t="shared" si="2"/>
        <v>74.554768712979723</v>
      </c>
      <c r="F20" s="6">
        <f t="shared" si="3"/>
        <v>0</v>
      </c>
      <c r="G20" s="12">
        <f t="shared" si="4"/>
        <v>0</v>
      </c>
      <c r="I20" s="6">
        <f t="shared" si="5"/>
        <v>0</v>
      </c>
      <c r="J20" s="12">
        <f t="shared" si="6"/>
        <v>0</v>
      </c>
      <c r="L20" s="6">
        <f t="shared" si="0"/>
        <v>0</v>
      </c>
      <c r="M20" s="12">
        <f t="shared" si="7"/>
        <v>0</v>
      </c>
      <c r="N20" t="s">
        <v>94</v>
      </c>
      <c r="O20">
        <v>3</v>
      </c>
      <c r="P20">
        <v>0</v>
      </c>
      <c r="Q20">
        <v>0</v>
      </c>
      <c r="R20">
        <v>3</v>
      </c>
      <c r="AE20" t="s">
        <v>97</v>
      </c>
      <c r="AF20" t="s">
        <v>95</v>
      </c>
    </row>
    <row r="21" spans="1:40" x14ac:dyDescent="0.25">
      <c r="A21">
        <v>61.42</v>
      </c>
      <c r="C21" s="6">
        <f t="shared" si="1"/>
        <v>0</v>
      </c>
      <c r="D21" s="12">
        <f t="shared" si="2"/>
        <v>0</v>
      </c>
      <c r="F21" s="6">
        <f t="shared" si="3"/>
        <v>0</v>
      </c>
      <c r="G21" s="14">
        <f>A21+Z18</f>
        <v>79.069999999999993</v>
      </c>
      <c r="I21" s="6">
        <f t="shared" si="5"/>
        <v>0</v>
      </c>
      <c r="J21" s="12">
        <f t="shared" si="6"/>
        <v>0</v>
      </c>
      <c r="L21" s="6">
        <f t="shared" si="0"/>
        <v>0</v>
      </c>
      <c r="M21" s="12">
        <f t="shared" si="7"/>
        <v>0</v>
      </c>
      <c r="N21" t="s">
        <v>93</v>
      </c>
      <c r="O21">
        <v>2</v>
      </c>
      <c r="P21">
        <v>0</v>
      </c>
      <c r="Q21">
        <v>1</v>
      </c>
      <c r="R21">
        <v>4</v>
      </c>
      <c r="Y21" t="s">
        <v>76</v>
      </c>
      <c r="AA21" s="2"/>
    </row>
    <row r="22" spans="1:40" x14ac:dyDescent="0.25">
      <c r="A22">
        <v>66.05</v>
      </c>
      <c r="C22" s="6">
        <f t="shared" si="1"/>
        <v>0</v>
      </c>
      <c r="D22" s="12">
        <f t="shared" si="2"/>
        <v>0</v>
      </c>
      <c r="F22" s="6">
        <f t="shared" si="3"/>
        <v>0</v>
      </c>
      <c r="G22" s="12">
        <f t="shared" si="4"/>
        <v>0</v>
      </c>
      <c r="H22">
        <v>0.15</v>
      </c>
      <c r="I22" s="6">
        <f t="shared" si="5"/>
        <v>14.626703654799744</v>
      </c>
      <c r="J22" s="13">
        <f t="shared" si="6"/>
        <v>80.676703654799738</v>
      </c>
      <c r="K22">
        <v>0.02</v>
      </c>
      <c r="L22" s="6">
        <f t="shared" si="0"/>
        <v>15.3</v>
      </c>
      <c r="M22" s="13">
        <f t="shared" si="7"/>
        <v>81.349999999999994</v>
      </c>
      <c r="N22" t="s">
        <v>94</v>
      </c>
      <c r="O22">
        <v>3</v>
      </c>
      <c r="P22">
        <v>0</v>
      </c>
      <c r="Q22">
        <v>1</v>
      </c>
      <c r="R22">
        <v>4</v>
      </c>
      <c r="Y22" t="s">
        <v>78</v>
      </c>
      <c r="Z22" s="6">
        <f>G21-A22</f>
        <v>13.019999999999996</v>
      </c>
      <c r="AG22" t="s">
        <v>76</v>
      </c>
      <c r="AH22" t="s">
        <v>96</v>
      </c>
    </row>
    <row r="23" spans="1:40" x14ac:dyDescent="0.25">
      <c r="A23">
        <v>74.55</v>
      </c>
      <c r="B23">
        <v>0.11</v>
      </c>
      <c r="C23" s="6">
        <f t="shared" si="1"/>
        <v>3.4960144876785453</v>
      </c>
      <c r="D23" s="13">
        <f t="shared" si="2"/>
        <v>78.046014487678548</v>
      </c>
      <c r="F23" s="6">
        <f t="shared" si="3"/>
        <v>0</v>
      </c>
      <c r="G23" s="12">
        <f t="shared" si="4"/>
        <v>0</v>
      </c>
      <c r="I23" s="6">
        <f t="shared" si="5"/>
        <v>0</v>
      </c>
      <c r="J23" s="12">
        <f t="shared" si="6"/>
        <v>0</v>
      </c>
      <c r="L23" s="6">
        <f t="shared" si="0"/>
        <v>0</v>
      </c>
      <c r="M23" s="12">
        <f t="shared" si="7"/>
        <v>0</v>
      </c>
      <c r="N23" t="s">
        <v>94</v>
      </c>
      <c r="O23">
        <v>4</v>
      </c>
      <c r="P23">
        <v>0</v>
      </c>
      <c r="Q23">
        <v>1</v>
      </c>
      <c r="R23">
        <v>4</v>
      </c>
      <c r="AI23" t="s">
        <v>97</v>
      </c>
      <c r="AJ23" t="s">
        <v>95</v>
      </c>
    </row>
    <row r="24" spans="1:40" x14ac:dyDescent="0.25">
      <c r="A24">
        <v>78.05</v>
      </c>
      <c r="B24">
        <v>0.7</v>
      </c>
      <c r="C24" s="6">
        <f t="shared" si="1"/>
        <v>36.119184129778077</v>
      </c>
      <c r="D24" s="12">
        <f t="shared" si="2"/>
        <v>114.16918412977807</v>
      </c>
      <c r="F24" s="6">
        <f t="shared" si="3"/>
        <v>0</v>
      </c>
      <c r="G24" s="12">
        <f t="shared" si="4"/>
        <v>0</v>
      </c>
      <c r="I24" s="6">
        <f t="shared" si="5"/>
        <v>0</v>
      </c>
      <c r="J24" s="12">
        <f t="shared" si="6"/>
        <v>0</v>
      </c>
      <c r="L24" s="6">
        <f t="shared" si="0"/>
        <v>0</v>
      </c>
      <c r="M24" s="12">
        <f t="shared" si="7"/>
        <v>0</v>
      </c>
      <c r="N24" t="s">
        <v>94</v>
      </c>
      <c r="O24">
        <v>5</v>
      </c>
      <c r="P24">
        <v>0</v>
      </c>
      <c r="Q24">
        <v>1</v>
      </c>
      <c r="R24">
        <v>4</v>
      </c>
      <c r="AK24" t="s">
        <v>97</v>
      </c>
      <c r="AL24" t="s">
        <v>95</v>
      </c>
    </row>
    <row r="25" spans="1:40" x14ac:dyDescent="0.25">
      <c r="A25">
        <v>80.680000000000007</v>
      </c>
      <c r="C25" s="6">
        <f t="shared" si="1"/>
        <v>0</v>
      </c>
      <c r="D25" s="12">
        <f t="shared" si="2"/>
        <v>0</v>
      </c>
      <c r="F25" s="6">
        <f t="shared" si="3"/>
        <v>0</v>
      </c>
      <c r="G25" s="12">
        <f t="shared" si="4"/>
        <v>0</v>
      </c>
      <c r="H25">
        <v>0.3</v>
      </c>
      <c r="I25" s="6">
        <f t="shared" si="5"/>
        <v>32.100744954485918</v>
      </c>
      <c r="J25" s="12">
        <f t="shared" si="6"/>
        <v>112.78074495448593</v>
      </c>
      <c r="L25" s="6">
        <f t="shared" si="0"/>
        <v>0</v>
      </c>
      <c r="M25" s="12">
        <f t="shared" si="7"/>
        <v>0</v>
      </c>
      <c r="N25" t="s">
        <v>94</v>
      </c>
      <c r="O25">
        <v>5</v>
      </c>
      <c r="P25">
        <v>1</v>
      </c>
      <c r="Q25">
        <v>1</v>
      </c>
      <c r="R25">
        <v>4</v>
      </c>
      <c r="AM25" t="s">
        <v>97</v>
      </c>
      <c r="AN25" t="s">
        <v>96</v>
      </c>
    </row>
    <row r="26" spans="1:40" x14ac:dyDescent="0.25">
      <c r="A26">
        <v>81.349999999999994</v>
      </c>
      <c r="C26" s="6">
        <f t="shared" si="1"/>
        <v>0</v>
      </c>
      <c r="D26" s="12">
        <f t="shared" si="2"/>
        <v>0</v>
      </c>
      <c r="F26" s="6">
        <f t="shared" si="3"/>
        <v>0</v>
      </c>
      <c r="G26" s="12">
        <f t="shared" si="4"/>
        <v>0</v>
      </c>
      <c r="I26" s="6">
        <f t="shared" si="5"/>
        <v>0</v>
      </c>
      <c r="J26" s="12">
        <f t="shared" si="6"/>
        <v>0</v>
      </c>
      <c r="K26">
        <v>0.01</v>
      </c>
      <c r="L26" s="6">
        <f t="shared" si="0"/>
        <v>15.15</v>
      </c>
      <c r="M26" s="13">
        <f t="shared" si="7"/>
        <v>96.5</v>
      </c>
      <c r="N26" t="s">
        <v>94</v>
      </c>
      <c r="O26">
        <v>5</v>
      </c>
      <c r="P26">
        <v>0</v>
      </c>
      <c r="Q26">
        <v>2</v>
      </c>
      <c r="R26">
        <v>5</v>
      </c>
      <c r="AG26" s="2"/>
      <c r="AM26" t="s">
        <v>76</v>
      </c>
    </row>
    <row r="27" spans="1:40" x14ac:dyDescent="0.25">
      <c r="A27">
        <v>96.5</v>
      </c>
      <c r="C27" s="6">
        <f t="shared" si="1"/>
        <v>0</v>
      </c>
      <c r="D27" s="12">
        <f t="shared" si="2"/>
        <v>0</v>
      </c>
      <c r="F27" s="6">
        <f t="shared" si="3"/>
        <v>0</v>
      </c>
      <c r="G27" s="13">
        <f>A27+Z22</f>
        <v>109.52</v>
      </c>
      <c r="I27" s="6">
        <f t="shared" si="5"/>
        <v>0</v>
      </c>
      <c r="J27" s="12">
        <f t="shared" si="6"/>
        <v>0</v>
      </c>
      <c r="L27" s="6">
        <f t="shared" si="0"/>
        <v>0</v>
      </c>
      <c r="M27" s="12">
        <f t="shared" si="7"/>
        <v>0</v>
      </c>
      <c r="N27" t="s">
        <v>93</v>
      </c>
      <c r="O27">
        <v>4</v>
      </c>
      <c r="P27">
        <v>0</v>
      </c>
      <c r="Q27">
        <v>3</v>
      </c>
      <c r="R27">
        <v>6</v>
      </c>
      <c r="AM27" s="2"/>
    </row>
    <row r="28" spans="1:40" x14ac:dyDescent="0.25">
      <c r="A28">
        <v>109.52</v>
      </c>
      <c r="C28" s="6">
        <f t="shared" si="1"/>
        <v>0</v>
      </c>
      <c r="D28" s="12">
        <f t="shared" si="2"/>
        <v>0</v>
      </c>
      <c r="E28">
        <v>0.2</v>
      </c>
      <c r="F28" s="6">
        <f t="shared" si="3"/>
        <v>12</v>
      </c>
      <c r="G28" s="12">
        <f t="shared" si="4"/>
        <v>121.52</v>
      </c>
      <c r="I28" s="6">
        <f t="shared" si="5"/>
        <v>0</v>
      </c>
      <c r="J28" s="12">
        <f t="shared" si="6"/>
        <v>0</v>
      </c>
      <c r="L28" s="6">
        <f t="shared" si="0"/>
        <v>0</v>
      </c>
      <c r="M28" s="12">
        <f t="shared" si="7"/>
        <v>0</v>
      </c>
      <c r="N28" t="s">
        <v>93</v>
      </c>
      <c r="O28">
        <v>3</v>
      </c>
      <c r="P28">
        <v>0</v>
      </c>
      <c r="Q28">
        <v>3</v>
      </c>
      <c r="R28">
        <v>7</v>
      </c>
      <c r="Y28" s="2"/>
      <c r="AC28" t="s">
        <v>76</v>
      </c>
    </row>
    <row r="29" spans="1:40" x14ac:dyDescent="0.25">
      <c r="C29" s="6">
        <f t="shared" si="1"/>
        <v>0</v>
      </c>
      <c r="D29" s="12">
        <f t="shared" si="2"/>
        <v>0</v>
      </c>
      <c r="F29" s="6">
        <f t="shared" si="3"/>
        <v>0</v>
      </c>
      <c r="G29" s="12">
        <f t="shared" si="4"/>
        <v>0</v>
      </c>
      <c r="I29" s="6">
        <f t="shared" si="5"/>
        <v>0</v>
      </c>
      <c r="J29" s="12">
        <f t="shared" si="6"/>
        <v>0</v>
      </c>
      <c r="L29" s="6">
        <f t="shared" si="0"/>
        <v>0</v>
      </c>
      <c r="M29" s="12">
        <f t="shared" si="7"/>
        <v>0</v>
      </c>
    </row>
    <row r="30" spans="1:40" x14ac:dyDescent="0.25">
      <c r="C30" s="6">
        <f t="shared" si="1"/>
        <v>0</v>
      </c>
      <c r="D30" s="12">
        <f t="shared" si="2"/>
        <v>0</v>
      </c>
      <c r="F30" s="6">
        <f t="shared" si="3"/>
        <v>0</v>
      </c>
      <c r="G30" s="12">
        <f t="shared" si="4"/>
        <v>0</v>
      </c>
      <c r="I30" s="6">
        <f t="shared" si="5"/>
        <v>0</v>
      </c>
      <c r="J30" s="12">
        <f t="shared" si="6"/>
        <v>0</v>
      </c>
      <c r="L30" s="6">
        <f t="shared" si="0"/>
        <v>0</v>
      </c>
      <c r="M30" s="12">
        <f t="shared" si="7"/>
        <v>0</v>
      </c>
    </row>
    <row r="31" spans="1:40" x14ac:dyDescent="0.25">
      <c r="C31" s="6">
        <f t="shared" si="1"/>
        <v>0</v>
      </c>
      <c r="D31" s="12">
        <f t="shared" si="2"/>
        <v>0</v>
      </c>
      <c r="F31" s="6">
        <f t="shared" si="3"/>
        <v>0</v>
      </c>
      <c r="G31" s="12">
        <f t="shared" si="4"/>
        <v>0</v>
      </c>
      <c r="I31" s="6">
        <f t="shared" si="5"/>
        <v>0</v>
      </c>
      <c r="J31" s="12">
        <f t="shared" si="6"/>
        <v>0</v>
      </c>
      <c r="L31" s="6">
        <f t="shared" si="0"/>
        <v>0</v>
      </c>
      <c r="M31" s="12">
        <f t="shared" si="7"/>
        <v>0</v>
      </c>
    </row>
    <row r="32" spans="1:40" x14ac:dyDescent="0.25">
      <c r="C32" s="6">
        <f t="shared" si="1"/>
        <v>0</v>
      </c>
      <c r="D32" s="12">
        <f t="shared" si="2"/>
        <v>0</v>
      </c>
      <c r="F32" s="6">
        <f t="shared" si="3"/>
        <v>0</v>
      </c>
      <c r="G32" s="12">
        <f t="shared" si="4"/>
        <v>0</v>
      </c>
      <c r="I32" s="6">
        <f t="shared" si="5"/>
        <v>0</v>
      </c>
      <c r="J32" s="12">
        <f t="shared" si="6"/>
        <v>0</v>
      </c>
      <c r="L32" s="6">
        <f t="shared" si="0"/>
        <v>0</v>
      </c>
      <c r="M32" s="12">
        <f t="shared" si="7"/>
        <v>0</v>
      </c>
    </row>
  </sheetData>
  <mergeCells count="20">
    <mergeCell ref="B8:D8"/>
    <mergeCell ref="E8:G8"/>
    <mergeCell ref="H8:J8"/>
    <mergeCell ref="K8:M8"/>
    <mergeCell ref="N8:P8"/>
    <mergeCell ref="AQ8:AR8"/>
    <mergeCell ref="Q1:R2"/>
    <mergeCell ref="S7:AF7"/>
    <mergeCell ref="AG8:AH8"/>
    <mergeCell ref="AI8:AJ8"/>
    <mergeCell ref="AK8:AL8"/>
    <mergeCell ref="AM8:AN8"/>
    <mergeCell ref="AO8:AP8"/>
    <mergeCell ref="U8:V8"/>
    <mergeCell ref="W8:X8"/>
    <mergeCell ref="Y8:Z8"/>
    <mergeCell ref="AA8:AB8"/>
    <mergeCell ref="AC8:AD8"/>
    <mergeCell ref="AE8:AF8"/>
    <mergeCell ref="S8:T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0A67-F1E7-45F4-817A-65A58844B998}">
  <dimension ref="A1:AN30"/>
  <sheetViews>
    <sheetView zoomScale="115" zoomScaleNormal="115" workbookViewId="0">
      <selection activeCell="N17" sqref="N17"/>
    </sheetView>
  </sheetViews>
  <sheetFormatPr baseColWidth="10" defaultRowHeight="15" x14ac:dyDescent="0.25"/>
  <cols>
    <col min="1" max="2" width="12.28515625" style="19" customWidth="1"/>
    <col min="3" max="3" width="14.140625" style="19" bestFit="1" customWidth="1"/>
    <col min="4" max="4" width="7.5703125" style="19" bestFit="1" customWidth="1"/>
    <col min="5" max="5" width="7.140625" style="19" customWidth="1"/>
    <col min="6" max="6" width="8.7109375" style="19" customWidth="1"/>
    <col min="7" max="7" width="7.5703125" style="19" customWidth="1"/>
    <col min="8" max="8" width="17.42578125" style="19" bestFit="1" customWidth="1"/>
    <col min="9" max="9" width="15" style="19" bestFit="1" customWidth="1"/>
    <col min="10" max="10" width="16.28515625" style="19" bestFit="1" customWidth="1"/>
    <col min="11" max="11" width="13.7109375" style="19" bestFit="1" customWidth="1"/>
    <col min="12" max="12" width="17.42578125" style="19" bestFit="1" customWidth="1"/>
    <col min="13" max="13" width="16.28515625" style="19" bestFit="1" customWidth="1"/>
    <col min="14" max="14" width="18.140625" style="19" bestFit="1" customWidth="1"/>
    <col min="15" max="15" width="13.5703125" style="19" customWidth="1"/>
    <col min="16" max="16" width="12.28515625" style="19" bestFit="1" customWidth="1"/>
    <col min="17" max="17" width="22.42578125" style="19" bestFit="1" customWidth="1"/>
    <col min="18" max="19" width="20.7109375" style="19" customWidth="1"/>
    <col min="20" max="20" width="17.85546875" style="19" bestFit="1" customWidth="1"/>
    <col min="21" max="21" width="14.42578125" style="19" bestFit="1" customWidth="1"/>
    <col min="22" max="27" width="11.42578125" style="19"/>
    <col min="28" max="28" width="14.5703125" style="19" bestFit="1" customWidth="1"/>
    <col min="29" max="29" width="7.140625" style="19" bestFit="1" customWidth="1"/>
    <col min="30" max="30" width="14.5703125" style="19" bestFit="1" customWidth="1"/>
    <col min="31" max="31" width="7.140625" style="19" bestFit="1" customWidth="1"/>
    <col min="32" max="32" width="14.5703125" style="19" bestFit="1" customWidth="1"/>
    <col min="33" max="33" width="7.140625" style="19" bestFit="1" customWidth="1"/>
    <col min="34" max="34" width="14.5703125" style="19" bestFit="1" customWidth="1"/>
    <col min="35" max="35" width="7.140625" style="19" bestFit="1" customWidth="1"/>
    <col min="36" max="36" width="14.5703125" style="19" bestFit="1" customWidth="1"/>
    <col min="37" max="37" width="7.140625" style="19" bestFit="1" customWidth="1"/>
    <col min="38" max="38" width="14.5703125" style="19" bestFit="1" customWidth="1"/>
    <col min="39" max="39" width="7.140625" style="19" bestFit="1" customWidth="1"/>
    <col min="40" max="40" width="14.5703125" style="19" bestFit="1" customWidth="1"/>
    <col min="41" max="16384" width="11.42578125" style="19"/>
  </cols>
  <sheetData>
    <row r="1" spans="1:40" x14ac:dyDescent="0.25">
      <c r="A1" s="19" t="s">
        <v>145</v>
      </c>
      <c r="B1" s="19" t="s">
        <v>146</v>
      </c>
      <c r="D1" s="19">
        <f ca="1">RAND()</f>
        <v>0.7018070945567596</v>
      </c>
    </row>
    <row r="2" spans="1:40" x14ac:dyDescent="0.25">
      <c r="A2" s="19" t="s">
        <v>147</v>
      </c>
      <c r="B2" s="19">
        <v>0.5</v>
      </c>
    </row>
    <row r="3" spans="1:40" x14ac:dyDescent="0.25">
      <c r="A3" s="19" t="s">
        <v>148</v>
      </c>
      <c r="B3" s="19">
        <v>1</v>
      </c>
    </row>
    <row r="8" spans="1:40" x14ac:dyDescent="0.25">
      <c r="AA8" s="46" t="s">
        <v>159</v>
      </c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x14ac:dyDescent="0.25">
      <c r="B9" s="43" t="s">
        <v>53</v>
      </c>
      <c r="C9" s="43"/>
      <c r="D9" s="43"/>
      <c r="E9" s="46" t="s">
        <v>141</v>
      </c>
      <c r="F9" s="46"/>
      <c r="G9" s="48" t="s">
        <v>1</v>
      </c>
      <c r="H9" s="49"/>
      <c r="I9" s="49"/>
      <c r="K9" s="47" t="s">
        <v>138</v>
      </c>
      <c r="L9" s="47"/>
      <c r="M9" s="47"/>
      <c r="N9" s="50" t="s">
        <v>144</v>
      </c>
      <c r="O9" s="50"/>
      <c r="P9" s="50"/>
      <c r="Q9" s="50"/>
      <c r="U9" s="51" t="s">
        <v>6</v>
      </c>
      <c r="V9" s="51"/>
      <c r="W9" s="51"/>
      <c r="X9" s="51"/>
      <c r="Y9" s="51"/>
      <c r="Z9" s="51"/>
      <c r="AA9" s="52">
        <v>1</v>
      </c>
      <c r="AB9" s="52"/>
      <c r="AC9" s="52">
        <v>2</v>
      </c>
      <c r="AD9" s="52"/>
      <c r="AE9" s="52">
        <v>3</v>
      </c>
      <c r="AF9" s="52"/>
      <c r="AG9" s="52">
        <v>4</v>
      </c>
      <c r="AH9" s="52"/>
      <c r="AI9" s="45">
        <v>5</v>
      </c>
      <c r="AJ9" s="45"/>
      <c r="AK9" s="45">
        <v>6</v>
      </c>
      <c r="AL9" s="45"/>
      <c r="AM9" s="45">
        <v>7</v>
      </c>
      <c r="AN9" s="45"/>
    </row>
    <row r="10" spans="1:40" ht="30" x14ac:dyDescent="0.25">
      <c r="A10" s="19" t="s">
        <v>149</v>
      </c>
      <c r="B10" s="19" t="s">
        <v>12</v>
      </c>
      <c r="C10" s="19" t="s">
        <v>89</v>
      </c>
      <c r="D10" s="19" t="s">
        <v>90</v>
      </c>
      <c r="E10" s="19" t="s">
        <v>12</v>
      </c>
      <c r="F10" s="19" t="s">
        <v>142</v>
      </c>
      <c r="G10" s="19" t="s">
        <v>12</v>
      </c>
      <c r="H10" s="19" t="s">
        <v>150</v>
      </c>
      <c r="I10" s="19" t="s">
        <v>151</v>
      </c>
      <c r="J10" s="20" t="s">
        <v>143</v>
      </c>
      <c r="K10" s="19" t="s">
        <v>12</v>
      </c>
      <c r="L10" s="19" t="s">
        <v>139</v>
      </c>
      <c r="M10" s="19" t="s">
        <v>140</v>
      </c>
      <c r="N10" s="19" t="s">
        <v>15</v>
      </c>
      <c r="O10" s="19" t="s">
        <v>152</v>
      </c>
      <c r="P10" s="19" t="s">
        <v>153</v>
      </c>
      <c r="Q10" s="11" t="s">
        <v>154</v>
      </c>
      <c r="R10" s="19" t="s">
        <v>156</v>
      </c>
      <c r="S10" s="19" t="s">
        <v>157</v>
      </c>
      <c r="T10" s="11" t="s">
        <v>155</v>
      </c>
      <c r="U10" s="19" t="s">
        <v>15</v>
      </c>
      <c r="V10" s="19" t="s">
        <v>15</v>
      </c>
      <c r="W10" s="19" t="s">
        <v>15</v>
      </c>
      <c r="X10" s="19" t="s">
        <v>15</v>
      </c>
      <c r="Y10" s="19" t="s">
        <v>15</v>
      </c>
      <c r="Z10" s="19" t="s">
        <v>15</v>
      </c>
      <c r="AA10" s="19" t="s">
        <v>15</v>
      </c>
      <c r="AB10" s="19" t="s">
        <v>158</v>
      </c>
      <c r="AC10" s="19" t="s">
        <v>15</v>
      </c>
      <c r="AD10" s="19" t="s">
        <v>158</v>
      </c>
      <c r="AE10" s="19" t="s">
        <v>15</v>
      </c>
      <c r="AF10" s="19" t="s">
        <v>158</v>
      </c>
      <c r="AG10" s="19" t="s">
        <v>15</v>
      </c>
      <c r="AH10" s="19" t="s">
        <v>158</v>
      </c>
      <c r="AI10" s="19" t="s">
        <v>15</v>
      </c>
      <c r="AJ10" s="19" t="s">
        <v>158</v>
      </c>
      <c r="AK10" s="19" t="s">
        <v>15</v>
      </c>
      <c r="AL10" s="19" t="s">
        <v>158</v>
      </c>
      <c r="AM10" s="19" t="s">
        <v>15</v>
      </c>
      <c r="AN10" s="19" t="s">
        <v>158</v>
      </c>
    </row>
    <row r="11" spans="1:40" x14ac:dyDescent="0.25">
      <c r="A11" s="19">
        <v>0</v>
      </c>
      <c r="B11" s="19">
        <v>0.64</v>
      </c>
      <c r="C11" s="19">
        <f>-20*(LN(1-B11))</f>
        <v>20.433024950639627</v>
      </c>
      <c r="D11" s="19">
        <f>A11+C11</f>
        <v>20.433024950639627</v>
      </c>
      <c r="J11" s="19">
        <v>480</v>
      </c>
      <c r="N11" s="19" t="s">
        <v>161</v>
      </c>
      <c r="O11" s="19">
        <v>0</v>
      </c>
      <c r="P11" s="19">
        <v>0</v>
      </c>
      <c r="R11" s="19">
        <v>3</v>
      </c>
      <c r="S11" s="19">
        <v>3</v>
      </c>
      <c r="T11" s="19">
        <v>45</v>
      </c>
      <c r="AA11" s="19" t="s">
        <v>160</v>
      </c>
      <c r="AC11" s="19" t="s">
        <v>160</v>
      </c>
      <c r="AE11" s="19" t="s">
        <v>160</v>
      </c>
    </row>
    <row r="12" spans="1:40" x14ac:dyDescent="0.25">
      <c r="A12" s="19">
        <f>C11</f>
        <v>20.433024950639627</v>
      </c>
      <c r="B12" s="19">
        <v>0.2</v>
      </c>
      <c r="C12" s="19">
        <f>-20*(LN(1-B12))</f>
        <v>4.4628710262841942</v>
      </c>
      <c r="D12" s="19">
        <f>A12+C12</f>
        <v>24.895895976923821</v>
      </c>
      <c r="E12" s="19">
        <v>0.4</v>
      </c>
      <c r="F12" s="19" t="s">
        <v>147</v>
      </c>
      <c r="G12" s="19">
        <v>0.39</v>
      </c>
      <c r="H12" s="19">
        <f>2+(G12*(4-2))</f>
        <v>2.7800000000000002</v>
      </c>
      <c r="I12" s="19">
        <f>H12+A12</f>
        <v>23.213024950639628</v>
      </c>
      <c r="J12" s="19">
        <v>480</v>
      </c>
      <c r="N12" s="19" t="s">
        <v>162</v>
      </c>
      <c r="O12" s="19">
        <v>0</v>
      </c>
      <c r="P12" s="19">
        <v>0</v>
      </c>
      <c r="R12" s="19">
        <v>3</v>
      </c>
      <c r="S12" s="19">
        <v>3</v>
      </c>
      <c r="T12" s="19">
        <v>45</v>
      </c>
      <c r="U12" s="19" t="s">
        <v>163</v>
      </c>
      <c r="AA12" s="19" t="s">
        <v>160</v>
      </c>
      <c r="AC12" s="19" t="s">
        <v>160</v>
      </c>
      <c r="AE12" s="19" t="s">
        <v>160</v>
      </c>
    </row>
    <row r="13" spans="1:40" x14ac:dyDescent="0.25">
      <c r="A13" s="19">
        <f t="shared" ref="A13:A22" si="0">MIN(D12,I12,M12,J12)</f>
        <v>23.213024950639628</v>
      </c>
      <c r="D13" s="19">
        <v>24.895895976923821</v>
      </c>
      <c r="J13" s="19">
        <v>480</v>
      </c>
      <c r="K13" s="19">
        <v>0.94</v>
      </c>
      <c r="L13" s="19">
        <f>7+(K13*(23-7))</f>
        <v>22.04</v>
      </c>
      <c r="M13" s="19">
        <f>A13+L13</f>
        <v>45.253024950639627</v>
      </c>
      <c r="N13" s="19" t="s">
        <v>165</v>
      </c>
      <c r="O13" s="19">
        <v>0</v>
      </c>
      <c r="P13" s="19">
        <v>0</v>
      </c>
      <c r="R13" s="19">
        <v>3</v>
      </c>
      <c r="S13" s="19">
        <v>3</v>
      </c>
      <c r="T13" s="19">
        <v>45</v>
      </c>
      <c r="U13" s="21"/>
      <c r="AA13" s="19" t="s">
        <v>160</v>
      </c>
      <c r="AC13" s="19" t="s">
        <v>160</v>
      </c>
      <c r="AE13" s="19" t="s">
        <v>160</v>
      </c>
      <c r="AG13" s="19" t="s">
        <v>164</v>
      </c>
      <c r="AH13" s="19">
        <f>A13</f>
        <v>23.213024950639628</v>
      </c>
    </row>
    <row r="14" spans="1:40" x14ac:dyDescent="0.25">
      <c r="A14" s="19">
        <f t="shared" si="0"/>
        <v>24.895895976923821</v>
      </c>
      <c r="B14" s="19">
        <v>0.01</v>
      </c>
      <c r="C14" s="19">
        <f>-20*(LN(1-B14))</f>
        <v>0.20100671707002901</v>
      </c>
      <c r="D14" s="19">
        <f>A14+C14</f>
        <v>25.096902693993851</v>
      </c>
      <c r="E14" s="19">
        <v>0.74</v>
      </c>
      <c r="F14" s="19" t="s">
        <v>166</v>
      </c>
      <c r="G14" s="19">
        <v>0.2</v>
      </c>
      <c r="H14" s="19">
        <f>2+(G14*(4-2))</f>
        <v>2.4</v>
      </c>
      <c r="I14" s="19">
        <f>H14+A14</f>
        <v>27.29589597692382</v>
      </c>
      <c r="J14" s="19">
        <v>480</v>
      </c>
      <c r="M14" s="19">
        <v>45.253024950639627</v>
      </c>
      <c r="N14" s="19" t="s">
        <v>162</v>
      </c>
      <c r="O14" s="19">
        <v>0</v>
      </c>
      <c r="P14" s="19">
        <v>0</v>
      </c>
      <c r="Q14" s="19">
        <f>M14-A14</f>
        <v>20.357128973715806</v>
      </c>
      <c r="R14" s="19">
        <v>3</v>
      </c>
      <c r="S14" s="19">
        <v>3</v>
      </c>
      <c r="T14" s="19">
        <v>45</v>
      </c>
      <c r="V14" s="19" t="s">
        <v>167</v>
      </c>
      <c r="AA14" s="19" t="s">
        <v>160</v>
      </c>
      <c r="AC14" s="19" t="s">
        <v>160</v>
      </c>
      <c r="AE14" s="19" t="s">
        <v>160</v>
      </c>
      <c r="AG14" s="19" t="s">
        <v>78</v>
      </c>
      <c r="AH14" s="19">
        <v>23.213024950639628</v>
      </c>
    </row>
    <row r="15" spans="1:40" x14ac:dyDescent="0.25">
      <c r="A15" s="19">
        <f t="shared" si="0"/>
        <v>25.096902693993851</v>
      </c>
      <c r="B15" s="19">
        <v>0.92</v>
      </c>
      <c r="C15" s="19">
        <f>-20*(LN(1-B15))</f>
        <v>50.514572886165119</v>
      </c>
      <c r="D15" s="19">
        <f>A15+C15</f>
        <v>75.611475580158967</v>
      </c>
      <c r="I15" s="19">
        <v>27.29589597692382</v>
      </c>
      <c r="J15" s="19">
        <v>480</v>
      </c>
      <c r="N15" s="19" t="s">
        <v>162</v>
      </c>
      <c r="O15" s="19">
        <v>0</v>
      </c>
      <c r="P15" s="19">
        <v>1</v>
      </c>
      <c r="Q15" s="19">
        <v>20.357128973715806</v>
      </c>
      <c r="R15" s="19">
        <v>3</v>
      </c>
      <c r="S15" s="19">
        <v>3</v>
      </c>
      <c r="T15" s="19">
        <v>45</v>
      </c>
      <c r="V15" s="19" t="s">
        <v>167</v>
      </c>
      <c r="W15" s="19" t="s">
        <v>97</v>
      </c>
      <c r="AA15" s="19" t="s">
        <v>160</v>
      </c>
      <c r="AC15" s="19" t="s">
        <v>160</v>
      </c>
      <c r="AE15" s="19" t="s">
        <v>160</v>
      </c>
      <c r="AG15" s="19" t="s">
        <v>78</v>
      </c>
      <c r="AH15" s="19">
        <v>23.213024950639628</v>
      </c>
    </row>
    <row r="16" spans="1:40" x14ac:dyDescent="0.25">
      <c r="A16" s="19">
        <f t="shared" si="0"/>
        <v>27.29589597692382</v>
      </c>
      <c r="B16" s="19">
        <v>0.79</v>
      </c>
      <c r="C16" s="19">
        <f>-20*(LN(1-B16))</f>
        <v>31.21295496529337</v>
      </c>
      <c r="D16" s="19">
        <f>A16+C16</f>
        <v>58.508850942217194</v>
      </c>
      <c r="E16" s="19">
        <v>0.87</v>
      </c>
      <c r="F16" s="19" t="s">
        <v>166</v>
      </c>
      <c r="G16" s="19">
        <v>0.31</v>
      </c>
      <c r="H16" s="19">
        <f>2+(G16*(4-2))</f>
        <v>2.62</v>
      </c>
      <c r="I16" s="19">
        <f>H16+A16</f>
        <v>29.915895976923821</v>
      </c>
      <c r="J16" s="19">
        <v>480</v>
      </c>
      <c r="N16" s="19" t="s">
        <v>162</v>
      </c>
      <c r="O16" s="19">
        <v>0</v>
      </c>
      <c r="P16" s="19">
        <v>0</v>
      </c>
      <c r="Q16" s="19">
        <v>20.357128973715806</v>
      </c>
      <c r="R16" s="19">
        <v>2</v>
      </c>
      <c r="S16" s="19">
        <v>3</v>
      </c>
      <c r="T16" s="19">
        <v>45</v>
      </c>
      <c r="V16" s="21"/>
      <c r="W16" s="19" t="s">
        <v>167</v>
      </c>
      <c r="AA16" s="21"/>
      <c r="AB16" s="21"/>
      <c r="AC16" s="19" t="s">
        <v>160</v>
      </c>
      <c r="AE16" s="19" t="s">
        <v>160</v>
      </c>
      <c r="AG16" s="19" t="s">
        <v>78</v>
      </c>
      <c r="AH16" s="19">
        <v>23.213024950639628</v>
      </c>
    </row>
    <row r="17" spans="1:34" x14ac:dyDescent="0.25">
      <c r="A17" s="19">
        <f t="shared" si="0"/>
        <v>29.915895976923821</v>
      </c>
      <c r="D17" s="19">
        <v>58.508850942217194</v>
      </c>
      <c r="J17" s="19">
        <v>480</v>
      </c>
      <c r="M17" s="19">
        <f>A17+Q17</f>
        <v>50.273024950639623</v>
      </c>
      <c r="N17" s="19" t="s">
        <v>165</v>
      </c>
      <c r="O17" s="19">
        <v>0</v>
      </c>
      <c r="P17" s="19">
        <v>0</v>
      </c>
      <c r="Q17" s="19">
        <v>20.357128973715806</v>
      </c>
      <c r="R17" s="19">
        <v>1</v>
      </c>
      <c r="S17" s="19">
        <v>3</v>
      </c>
      <c r="T17" s="19">
        <v>45</v>
      </c>
      <c r="W17" s="21"/>
      <c r="AC17" s="21"/>
      <c r="AD17" s="21"/>
      <c r="AE17" s="19" t="s">
        <v>160</v>
      </c>
      <c r="AG17" s="19" t="s">
        <v>164</v>
      </c>
      <c r="AH17" s="19">
        <v>23.213024950639628</v>
      </c>
    </row>
    <row r="18" spans="1:34" x14ac:dyDescent="0.25">
      <c r="A18" s="19">
        <f t="shared" si="0"/>
        <v>50.273024950639623</v>
      </c>
      <c r="D18" s="19">
        <v>58.508850942217194</v>
      </c>
      <c r="J18" s="19">
        <v>480</v>
      </c>
      <c r="N18" s="19" t="s">
        <v>161</v>
      </c>
      <c r="O18" s="19">
        <v>0</v>
      </c>
      <c r="P18" s="19">
        <v>0</v>
      </c>
      <c r="R18" s="19">
        <v>2</v>
      </c>
      <c r="S18" s="19">
        <v>4</v>
      </c>
      <c r="T18" s="19">
        <f>A18-AH17+T17</f>
        <v>72.06</v>
      </c>
      <c r="AE18" s="19" t="s">
        <v>160</v>
      </c>
      <c r="AG18" s="19" t="s">
        <v>160</v>
      </c>
      <c r="AH18" s="19">
        <v>23.213024950639628</v>
      </c>
    </row>
    <row r="19" spans="1:34" x14ac:dyDescent="0.25">
      <c r="A19" s="19">
        <f t="shared" si="0"/>
        <v>58.508850942217194</v>
      </c>
      <c r="B19" s="19">
        <v>0.2</v>
      </c>
      <c r="C19" s="19">
        <f>-20*(LN(1-B19))</f>
        <v>4.4628710262841942</v>
      </c>
      <c r="D19" s="19">
        <f>A19+C19</f>
        <v>62.971721968501384</v>
      </c>
      <c r="E19" s="19">
        <v>0.83</v>
      </c>
      <c r="F19" s="19" t="s">
        <v>166</v>
      </c>
      <c r="G19" s="19">
        <v>0.25</v>
      </c>
      <c r="H19" s="19">
        <f>2+(G19*(4-2))</f>
        <v>2.5</v>
      </c>
      <c r="I19" s="19">
        <f>H19+A19</f>
        <v>61.008850942217194</v>
      </c>
      <c r="J19" s="19">
        <v>480</v>
      </c>
      <c r="N19" s="19" t="s">
        <v>162</v>
      </c>
      <c r="O19" s="19">
        <v>0</v>
      </c>
      <c r="P19" s="19">
        <v>0</v>
      </c>
      <c r="R19" s="19">
        <v>2</v>
      </c>
      <c r="S19" s="19">
        <v>4</v>
      </c>
      <c r="T19" s="19">
        <v>72.06</v>
      </c>
      <c r="X19" s="19" t="s">
        <v>167</v>
      </c>
      <c r="AE19" s="19" t="s">
        <v>160</v>
      </c>
      <c r="AG19" s="19" t="s">
        <v>160</v>
      </c>
      <c r="AH19" s="19">
        <v>23.213024950639628</v>
      </c>
    </row>
    <row r="20" spans="1:34" x14ac:dyDescent="0.25">
      <c r="A20" s="19">
        <f t="shared" si="0"/>
        <v>61.008850942217194</v>
      </c>
      <c r="B20" s="19">
        <v>0.94</v>
      </c>
      <c r="C20" s="19">
        <f>-20*(LN(1-B20))</f>
        <v>56.26821433520071</v>
      </c>
      <c r="D20" s="19">
        <v>62.971721968501384</v>
      </c>
      <c r="J20" s="19">
        <v>480</v>
      </c>
      <c r="N20" s="19" t="s">
        <v>161</v>
      </c>
      <c r="O20" s="19">
        <v>0</v>
      </c>
      <c r="P20" s="19">
        <v>0</v>
      </c>
      <c r="R20" s="19">
        <v>2</v>
      </c>
      <c r="S20" s="19">
        <v>4</v>
      </c>
      <c r="T20" s="19">
        <v>72.06</v>
      </c>
      <c r="X20" s="21"/>
      <c r="AE20" s="21"/>
      <c r="AF20" s="21"/>
      <c r="AG20" s="19" t="s">
        <v>160</v>
      </c>
      <c r="AH20" s="19">
        <v>23.213024950639628</v>
      </c>
    </row>
    <row r="21" spans="1:34" x14ac:dyDescent="0.25">
      <c r="A21" s="19">
        <f t="shared" si="0"/>
        <v>62.971721968501384</v>
      </c>
      <c r="B21" s="19">
        <v>0.35</v>
      </c>
      <c r="C21" s="19">
        <f>-20*(LN(1-B21))</f>
        <v>8.6156583218490841</v>
      </c>
      <c r="D21" s="19">
        <f>A21+C21</f>
        <v>71.587380290350467</v>
      </c>
      <c r="E21" s="19">
        <v>0.81</v>
      </c>
      <c r="F21" s="19" t="s">
        <v>166</v>
      </c>
      <c r="G21" s="19">
        <v>0.4</v>
      </c>
      <c r="H21" s="19">
        <f>2+(G21*(4-2))</f>
        <v>2.8</v>
      </c>
      <c r="I21" s="19">
        <f>H21+A21</f>
        <v>65.771721968501382</v>
      </c>
      <c r="J21" s="19">
        <v>480</v>
      </c>
      <c r="N21" s="19" t="s">
        <v>162</v>
      </c>
      <c r="O21" s="19">
        <v>0</v>
      </c>
      <c r="P21" s="19">
        <v>0</v>
      </c>
      <c r="R21" s="19">
        <v>1</v>
      </c>
      <c r="S21" s="19">
        <v>4</v>
      </c>
      <c r="T21" s="19">
        <v>72.06</v>
      </c>
      <c r="Y21" s="19" t="s">
        <v>167</v>
      </c>
      <c r="AG21" s="19" t="s">
        <v>160</v>
      </c>
      <c r="AH21" s="19">
        <v>23.213024950639628</v>
      </c>
    </row>
    <row r="22" spans="1:34" x14ac:dyDescent="0.25">
      <c r="A22" s="19">
        <f t="shared" si="0"/>
        <v>65.771721968501382</v>
      </c>
      <c r="D22" s="19">
        <v>71.587380290350467</v>
      </c>
      <c r="J22" s="19">
        <v>480</v>
      </c>
      <c r="N22" s="19" t="s">
        <v>162</v>
      </c>
      <c r="O22" s="19">
        <v>0</v>
      </c>
      <c r="P22" s="19">
        <v>0</v>
      </c>
      <c r="R22" s="19">
        <v>0</v>
      </c>
      <c r="S22" s="19">
        <v>4</v>
      </c>
      <c r="T22" s="19">
        <v>72.06</v>
      </c>
      <c r="Y22" s="21"/>
      <c r="AG22" s="21"/>
      <c r="AH22" s="21"/>
    </row>
    <row r="23" spans="1:34" x14ac:dyDescent="0.25">
      <c r="J23" s="19">
        <v>480</v>
      </c>
    </row>
    <row r="24" spans="1:34" x14ac:dyDescent="0.25">
      <c r="J24" s="19">
        <v>480</v>
      </c>
    </row>
    <row r="25" spans="1:34" x14ac:dyDescent="0.25">
      <c r="J25" s="19">
        <v>480</v>
      </c>
    </row>
    <row r="26" spans="1:34" x14ac:dyDescent="0.25">
      <c r="J26" s="19">
        <v>480</v>
      </c>
    </row>
    <row r="27" spans="1:34" x14ac:dyDescent="0.25">
      <c r="J27" s="19">
        <v>480</v>
      </c>
    </row>
    <row r="28" spans="1:34" x14ac:dyDescent="0.25">
      <c r="J28" s="19">
        <v>480</v>
      </c>
    </row>
    <row r="29" spans="1:34" x14ac:dyDescent="0.25">
      <c r="J29" s="19">
        <v>480</v>
      </c>
    </row>
    <row r="30" spans="1:34" x14ac:dyDescent="0.25">
      <c r="J30" s="19">
        <v>480</v>
      </c>
    </row>
  </sheetData>
  <mergeCells count="14">
    <mergeCell ref="AK9:AL9"/>
    <mergeCell ref="AM9:AN9"/>
    <mergeCell ref="AA8:AN8"/>
    <mergeCell ref="B9:D9"/>
    <mergeCell ref="E9:F9"/>
    <mergeCell ref="K9:M9"/>
    <mergeCell ref="G9:I9"/>
    <mergeCell ref="N9:Q9"/>
    <mergeCell ref="U9:Z9"/>
    <mergeCell ref="AA9:AB9"/>
    <mergeCell ref="AC9:AD9"/>
    <mergeCell ref="AE9:AF9"/>
    <mergeCell ref="AG9:AH9"/>
    <mergeCell ref="AI9:AJ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 9</vt:lpstr>
      <vt:lpstr>Ej 10</vt:lpstr>
      <vt:lpstr>Ej 15</vt:lpstr>
      <vt:lpstr>Ej 16 dos obj cli</vt:lpstr>
      <vt:lpstr>Ej 67 interrupcion</vt:lpstr>
      <vt:lpstr>Ej 70 Zapateria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Anibal Pintos</dc:creator>
  <cp:lastModifiedBy>Jose Anibal Pintos</cp:lastModifiedBy>
  <dcterms:created xsi:type="dcterms:W3CDTF">2024-04-16T23:37:58Z</dcterms:created>
  <dcterms:modified xsi:type="dcterms:W3CDTF">2024-05-08T14:18:48Z</dcterms:modified>
</cp:coreProperties>
</file>