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463847\Downloads\"/>
    </mc:Choice>
  </mc:AlternateContent>
  <xr:revisionPtr revIDLastSave="0" documentId="13_ncr:1_{8BDE2FE1-B50E-4EF3-A7A9-D44EE3015280}" xr6:coauthVersionLast="47" xr6:coauthVersionMax="47" xr10:uidLastSave="{00000000-0000-0000-0000-000000000000}"/>
  <bookViews>
    <workbookView xWindow="-110" yWindow="-110" windowWidth="19420" windowHeight="10300" xr2:uid="{E97A956E-E47D-4353-A55B-0A4508C755E5}"/>
  </bookViews>
  <sheets>
    <sheet name="Marketing_Efficiency" sheetId="1" r:id="rId1"/>
    <sheet name="Forecast 1" sheetId="2" r:id="rId2"/>
    <sheet name="Recurring revenue" sheetId="5" r:id="rId3"/>
    <sheet name="SQL Prueba" sheetId="4" r:id="rId4"/>
    <sheet name="SQL tablas" sheetId="3" r:id="rId5"/>
  </sheets>
  <externalReferences>
    <externalReference r:id="rId6"/>
  </externalReferences>
  <definedNames>
    <definedName name="_xlnm._FilterDatabase" localSheetId="1" hidden="1">'Forecast 1'!$A$3:$B$55</definedName>
    <definedName name="_xlnm._FilterDatabase" localSheetId="3" hidden="1">'SQL Prueba'!$B$3:$H$49</definedName>
    <definedName name="_xlnm._FilterDatabase" localSheetId="4" hidden="1">'SQL tablas'!$L$4:$R$54</definedName>
    <definedName name="NewProfilesMX">[1]DATA!$A:$E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5" l="1"/>
  <c r="F16" i="5" s="1"/>
  <c r="H17" i="5" s="1"/>
  <c r="H16" i="5"/>
  <c r="E16" i="5" s="1"/>
  <c r="C38" i="1"/>
  <c r="B51" i="2"/>
  <c r="B52" i="2"/>
  <c r="B53" i="2"/>
  <c r="B54" i="2"/>
  <c r="B55" i="2"/>
  <c r="B56" i="2"/>
  <c r="B57" i="2"/>
  <c r="B58" i="2"/>
  <c r="B59" i="2"/>
  <c r="B60" i="2"/>
  <c r="B61" i="2"/>
  <c r="B50" i="2"/>
  <c r="C27" i="1"/>
  <c r="D29" i="1"/>
  <c r="D39" i="1" s="1"/>
  <c r="E22" i="1"/>
  <c r="E23" i="1"/>
  <c r="E24" i="1"/>
  <c r="B25" i="1"/>
  <c r="C25" i="1"/>
  <c r="D25" i="1"/>
  <c r="B27" i="1"/>
  <c r="C19" i="1"/>
  <c r="D19" i="1"/>
  <c r="B19" i="1"/>
  <c r="C10" i="1"/>
  <c r="C13" i="1" s="1"/>
  <c r="D10" i="1"/>
  <c r="D13" i="1" s="1"/>
  <c r="B10" i="1"/>
  <c r="B13" i="1" s="1"/>
  <c r="C29" i="1"/>
  <c r="C30" i="1" s="1"/>
  <c r="C28" i="1"/>
  <c r="D28" i="1"/>
  <c r="D38" i="1" s="1"/>
  <c r="B28" i="1"/>
  <c r="B38" i="1" s="1"/>
  <c r="E38" i="1" s="1"/>
  <c r="B29" i="1"/>
  <c r="B39" i="1" s="1"/>
  <c r="D27" i="1"/>
  <c r="E27" i="1" s="1"/>
  <c r="E17" i="1"/>
  <c r="E18" i="1"/>
  <c r="E16" i="1"/>
  <c r="E11" i="1"/>
  <c r="E12" i="1"/>
  <c r="C39" i="1" l="1"/>
  <c r="E39" i="1" s="1"/>
  <c r="B30" i="1"/>
  <c r="D30" i="1"/>
  <c r="B37" i="1"/>
  <c r="D37" i="1"/>
  <c r="C37" i="1"/>
  <c r="E17" i="5"/>
  <c r="D16" i="5"/>
  <c r="C16" i="5" s="1"/>
  <c r="G17" i="5"/>
  <c r="D17" i="5" s="1"/>
  <c r="E19" i="1"/>
  <c r="E28" i="1"/>
  <c r="E29" i="1"/>
  <c r="E10" i="1"/>
  <c r="E13" i="1" s="1"/>
  <c r="B33" i="1" s="1"/>
  <c r="E37" i="1" l="1"/>
  <c r="E30" i="1"/>
  <c r="C17" i="5"/>
  <c r="F17" i="5"/>
  <c r="B34" i="1"/>
</calcChain>
</file>

<file path=xl/sharedStrings.xml><?xml version="1.0" encoding="utf-8"?>
<sst xmlns="http://schemas.openxmlformats.org/spreadsheetml/2006/main" count="382" uniqueCount="232">
  <si>
    <t>Mes</t>
  </si>
  <si>
    <t>Nuevas ventas</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</si>
  <si>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</si>
  <si>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</si>
  <si>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</si>
  <si>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</si>
  <si>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</si>
  <si>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</si>
  <si>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</si>
  <si>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</si>
  <si>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</si>
  <si>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</si>
  <si>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</si>
  <si>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</si>
  <si>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</si>
  <si>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</si>
  <si>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</si>
  <si>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</si>
  <si>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</si>
  <si>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</si>
  <si>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</si>
  <si>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</si>
  <si>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</si>
  <si>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</si>
  <si>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</si>
  <si>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</si>
  <si>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</si>
  <si>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</si>
  <si>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</si>
  <si>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</si>
  <si>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PRODUCT</t>
  </si>
  <si>
    <t>product_id</t>
  </si>
  <si>
    <t>product_name</t>
  </si>
  <si>
    <t>PRICE</t>
  </si>
  <si>
    <t>country</t>
  </si>
  <si>
    <t>client_id</t>
  </si>
  <si>
    <t>quantity</t>
  </si>
  <si>
    <t>INVOICES</t>
  </si>
  <si>
    <t>country_code</t>
  </si>
  <si>
    <t>first_name</t>
  </si>
  <si>
    <t>last_name</t>
  </si>
  <si>
    <t>city</t>
  </si>
  <si>
    <t>CLIENTS</t>
  </si>
  <si>
    <t>P1</t>
  </si>
  <si>
    <t>P2</t>
  </si>
  <si>
    <t>P3</t>
  </si>
  <si>
    <t>P4</t>
  </si>
  <si>
    <t>P5</t>
  </si>
  <si>
    <t>producto_1</t>
  </si>
  <si>
    <t>producto_2</t>
  </si>
  <si>
    <t>producto_3</t>
  </si>
  <si>
    <t>producto_4</t>
  </si>
  <si>
    <t>producto_5</t>
  </si>
  <si>
    <t>Mexico</t>
  </si>
  <si>
    <t>Colombia</t>
  </si>
  <si>
    <t>price_standard_eur</t>
  </si>
  <si>
    <t>price_promo_eur</t>
  </si>
  <si>
    <t>P6</t>
  </si>
  <si>
    <t>producto_6</t>
  </si>
  <si>
    <t>amount_eur</t>
  </si>
  <si>
    <t>C1</t>
  </si>
  <si>
    <t>C2</t>
  </si>
  <si>
    <t>C3</t>
  </si>
  <si>
    <t>C4</t>
  </si>
  <si>
    <t>C5</t>
  </si>
  <si>
    <t>C6</t>
  </si>
  <si>
    <t>C7</t>
  </si>
  <si>
    <t>C8</t>
  </si>
  <si>
    <t>C9</t>
  </si>
  <si>
    <t>C10</t>
  </si>
  <si>
    <t>C11</t>
  </si>
  <si>
    <t>C12</t>
  </si>
  <si>
    <t>C13</t>
  </si>
  <si>
    <t>C14</t>
  </si>
  <si>
    <t>C15</t>
  </si>
  <si>
    <t>C16</t>
  </si>
  <si>
    <t>C17</t>
  </si>
  <si>
    <t>C18</t>
  </si>
  <si>
    <t>C19</t>
  </si>
  <si>
    <t>C20</t>
  </si>
  <si>
    <t>juan</t>
  </si>
  <si>
    <t>perez</t>
  </si>
  <si>
    <t>eduardo</t>
  </si>
  <si>
    <t>alvarez</t>
  </si>
  <si>
    <t>maria</t>
  </si>
  <si>
    <t>lozano</t>
  </si>
  <si>
    <t>garcia</t>
  </si>
  <si>
    <t>edgar</t>
  </si>
  <si>
    <t>hernandez</t>
  </si>
  <si>
    <t>karina</t>
  </si>
  <si>
    <t>juarez</t>
  </si>
  <si>
    <t>ana</t>
  </si>
  <si>
    <t>espinoza</t>
  </si>
  <si>
    <t>hugo</t>
  </si>
  <si>
    <t>dominguez</t>
  </si>
  <si>
    <t>gutierrez</t>
  </si>
  <si>
    <t>mariana</t>
  </si>
  <si>
    <t>salvador</t>
  </si>
  <si>
    <t>arturo</t>
  </si>
  <si>
    <t>chavez</t>
  </si>
  <si>
    <t>cervantes</t>
  </si>
  <si>
    <t>fernando</t>
  </si>
  <si>
    <t>rodrigo</t>
  </si>
  <si>
    <t>galvan</t>
  </si>
  <si>
    <t>rene</t>
  </si>
  <si>
    <t>maite</t>
  </si>
  <si>
    <t>guadalupe</t>
  </si>
  <si>
    <t>alejandro</t>
  </si>
  <si>
    <t>jorge</t>
  </si>
  <si>
    <t>marina</t>
  </si>
  <si>
    <t>martinez</t>
  </si>
  <si>
    <t>torres</t>
  </si>
  <si>
    <t>sandoval</t>
  </si>
  <si>
    <t>reyes</t>
  </si>
  <si>
    <t>rodriguez</t>
  </si>
  <si>
    <t>Guadalajara</t>
  </si>
  <si>
    <t>Medellin</t>
  </si>
  <si>
    <t>Torreon</t>
  </si>
  <si>
    <t>Ciudad de Mexico</t>
  </si>
  <si>
    <t>Cartagena</t>
  </si>
  <si>
    <t xml:space="preserve">Ciudad de Mexico </t>
  </si>
  <si>
    <t xml:space="preserve">Puebla </t>
  </si>
  <si>
    <t>Monterrey</t>
  </si>
  <si>
    <t>Queretaro</t>
  </si>
  <si>
    <t>Bogota</t>
  </si>
  <si>
    <t>¿Cuantos productos diferentes se venden en Colombia?</t>
  </si>
  <si>
    <t>¿Cuantos clientes viven en la ciudad Guadalajara?</t>
  </si>
  <si>
    <t>¿Cuál fue el monto total facturado en Mexico en Diciembre 2021?</t>
  </si>
  <si>
    <t>¿Cuantos productos "producto_1" se vendieron en Colombia desde el primero hasta el 15 de diciembre 2021?</t>
  </si>
  <si>
    <t>¿Cuántas veces comprò el cliente C10 en "Mexico"?</t>
  </si>
  <si>
    <t>¿Cuánto gastò el cliente C17 en Diciembre para la compra del "producto_6"?</t>
  </si>
  <si>
    <t>Calcule el volumen de las nuevas ventas para los siguientes 6 periodos. Justifique metodología e interprete los resultados.</t>
  </si>
  <si>
    <t>inv_date</t>
  </si>
  <si>
    <t>invoice_id</t>
  </si>
  <si>
    <t>Seleccione todos los registros de la tabla PRODUCT</t>
  </si>
  <si>
    <t>Seleccione todas las ventas del primero de Diciembre 2021</t>
  </si>
  <si>
    <t>Seleccione todos los clientes que viven en Mexico</t>
  </si>
  <si>
    <t>Seleccione todos los productos que se vendieron en la factura 25</t>
  </si>
  <si>
    <t>Seleccione todos los clientes que viven en Cartagena</t>
  </si>
  <si>
    <t>Seleccione la facturaciòn total de los dos Paises en en mes de diciembre agrupandola por Pais</t>
  </si>
  <si>
    <t>Seleccione la tabla INVOICE agregando el indicador "price_type" que informe si el precio por producto fue "STANDARD" o "PROMO";</t>
  </si>
  <si>
    <t>Ticket promedio nuevas ventas</t>
  </si>
  <si>
    <t>Ticket promedio perfiles perdidos (Churn)</t>
  </si>
  <si>
    <t>% promedio de Churn esperado (en cantidad de perfiles vs numero de perfiles a principio de mes)</t>
  </si>
  <si>
    <t>Prepare una breve presentación interpretando los resultados y considerando las recomendaciones necesarias</t>
  </si>
  <si>
    <t>Dadas las tablas que se encuentran en la pestaña "SQL Tablas", ejecute las siguientes consultas en SQL.
Indique las queries en el espacio amarillo.
Alternativamente puede utilizar el archivo "Business Case SQL" para correr las queries directamente en MySQL y devolver el file SQL con las respuestas.</t>
  </si>
  <si>
    <t>Nuevos perfiles Enero</t>
  </si>
  <si>
    <t>Crecimiento/Decremento esperado en nuevos perfiles vendidos Febrero vs mes anterior</t>
  </si>
  <si>
    <t>Crecimiento/Decremento esperado en nuevos perfiles vendidos Marzo vs mes anterior</t>
  </si>
  <si>
    <t>2022-05</t>
  </si>
  <si>
    <t>2022-06</t>
  </si>
  <si>
    <t>2022-07</t>
  </si>
  <si>
    <t>2022-08</t>
  </si>
  <si>
    <t>2022-09</t>
  </si>
  <si>
    <t>2022-10</t>
  </si>
  <si>
    <t>2022-11</t>
  </si>
  <si>
    <t>2022-12</t>
  </si>
  <si>
    <t>2023-01</t>
  </si>
  <si>
    <t>2023-02</t>
  </si>
  <si>
    <t>2023-03</t>
  </si>
  <si>
    <t>2023-04</t>
  </si>
  <si>
    <r>
      <t xml:space="preserve">Dada la informaciòn disponible en las tablas, cree un dashboard utilizando </t>
    </r>
    <r>
      <rPr>
        <b/>
        <sz val="11"/>
        <color rgb="FF000000"/>
        <rFont val="Calibri"/>
        <family val="2"/>
        <scheme val="minor"/>
      </rPr>
      <t>Tableau o Data Studio/Looker Studio</t>
    </r>
    <r>
      <rPr>
        <sz val="11"/>
        <color indexed="8"/>
        <rFont val="Calibri"/>
        <family val="2"/>
        <scheme val="minor"/>
      </rPr>
      <t xml:space="preserve">
 ¿Cuales conclusiones puede observar y cuales recomendaciones tendrìa?</t>
    </r>
  </si>
  <si>
    <t>Number of monthly events</t>
  </si>
  <si>
    <t>Average cost per event</t>
  </si>
  <si>
    <t>Paid Digital Cost</t>
  </si>
  <si>
    <t>Database Cost</t>
  </si>
  <si>
    <t>Total Leads Generated from Events</t>
  </si>
  <si>
    <t>Total Leads Generated from Paid Digital</t>
  </si>
  <si>
    <t>Total Leads Generated from Database</t>
  </si>
  <si>
    <t>Conversion Rate (Lead to Won)</t>
  </si>
  <si>
    <t xml:space="preserve">Conversion Rate Events </t>
  </si>
  <si>
    <t xml:space="preserve">Conversion Rate Paid Digital </t>
  </si>
  <si>
    <t>Investment</t>
  </si>
  <si>
    <t>Lead Generation</t>
  </si>
  <si>
    <t>Conversion Rate Database</t>
  </si>
  <si>
    <t>Considerando la información disponible, proporcione un análisis de los resultados del equipo de Marketing en el primer trimestre de 2024.
Luego de haber calculado el costo total  para el area de Marketing y el numero de ventas totales, explique las conclusiones a continuación
¿Qué estrategia está dando el mejor resultado?
¿Cuáles serían las recomendaciones pertinentes?</t>
  </si>
  <si>
    <t>Jan 24</t>
  </si>
  <si>
    <t>Feb 24</t>
  </si>
  <si>
    <t>Mar24</t>
  </si>
  <si>
    <t>2023-05</t>
  </si>
  <si>
    <t>2023-06</t>
  </si>
  <si>
    <t>2023-07</t>
  </si>
  <si>
    <t>2023-08</t>
  </si>
  <si>
    <t>2023-09</t>
  </si>
  <si>
    <t>2023-10</t>
  </si>
  <si>
    <t>2023-11</t>
  </si>
  <si>
    <t>2023-12</t>
  </si>
  <si>
    <t>2024-01</t>
  </si>
  <si>
    <t>2024-02</t>
  </si>
  <si>
    <t>2024-03</t>
  </si>
  <si>
    <t>2024-04</t>
  </si>
  <si>
    <t>Considerando los elementos a continuación, proporcionar el monto de Revenue recurrente al final de Marzo2024 así como el numero de perfiles esperados</t>
  </si>
  <si>
    <t>Revenue al cierre de Enero 2024</t>
  </si>
  <si>
    <t>perfiles al cierre de Enero 2024</t>
  </si>
  <si>
    <t>2024-05</t>
  </si>
  <si>
    <t>2024-06</t>
  </si>
  <si>
    <t>2024-07</t>
  </si>
  <si>
    <t>2024-08</t>
  </si>
  <si>
    <t>2024-09</t>
  </si>
  <si>
    <t>2024-10</t>
  </si>
  <si>
    <t>Forecast</t>
  </si>
  <si>
    <t>Fecha</t>
  </si>
  <si>
    <t>PACF(Non seasonal order), ACF(Seasonal order),ADF(Stationarity)</t>
  </si>
  <si>
    <t>first</t>
  </si>
  <si>
    <t>then</t>
  </si>
  <si>
    <t>residual analysis, &amp; AIC, BIC metrics</t>
  </si>
  <si>
    <t>TOTAL</t>
  </si>
  <si>
    <t>Total Wons Q1</t>
  </si>
  <si>
    <t>LEADS WON events</t>
  </si>
  <si>
    <t>LEADS WON Paid digital</t>
  </si>
  <si>
    <t>LEADS WON database</t>
  </si>
  <si>
    <t>NA</t>
  </si>
  <si>
    <t>Total Acquisition Cost Q1</t>
  </si>
  <si>
    <t>All Monthly events Cost</t>
  </si>
  <si>
    <t>Cost per effective lead events</t>
  </si>
  <si>
    <t>Cost per effective lead Paid digital</t>
  </si>
  <si>
    <t>Cost per effective lead database</t>
  </si>
  <si>
    <r>
      <t xml:space="preserve">La estrategia </t>
    </r>
    <r>
      <rPr>
        <b/>
        <sz val="11"/>
        <color theme="1"/>
        <rFont val="Calibri"/>
        <family val="2"/>
        <scheme val="minor"/>
      </rPr>
      <t>'Paid Digital'</t>
    </r>
    <r>
      <rPr>
        <sz val="11"/>
        <color theme="1"/>
        <rFont val="Calibri"/>
        <family val="2"/>
        <scheme val="minor"/>
      </rPr>
      <t xml:space="preserve"> esta entregando muy buenos resultados, su costo por lead efectivo es similar al de la base de datos, pero con un LCR 5 veces mas.</t>
    </r>
  </si>
  <si>
    <t>Ticket  (Churn)</t>
  </si>
  <si>
    <t>Ticket New</t>
  </si>
  <si>
    <t xml:space="preserve">New clients change rate - Febrero </t>
  </si>
  <si>
    <t>New clients change rate - Marzo</t>
  </si>
  <si>
    <t>New clients</t>
  </si>
  <si>
    <t>Churned</t>
  </si>
  <si>
    <t>% monthly churn</t>
  </si>
  <si>
    <t>Mi recomendación es ajustar el presupuesto de los recursos para marketing, aumentando el presupuesto para base de datos, disminuir el presupuesto para eventos exigiendo un mayor LCR optimizando este recurso, y finalmente el presupuesto recuperado de la estrategia de eventos destinarla a Paid Digital. Podemos notar que esta estrategia dio resultados en marzo al destinar menor presupuesto a eventos y enviarlo a paid digital, de igual manera costo por lead convertido se ha optimizado en Paid digital, a lo largo del primer cuarto.</t>
  </si>
  <si>
    <t>Revenue 30th (EOM)</t>
  </si>
  <si>
    <t>Profiles 30th (EOM)</t>
  </si>
  <si>
    <t>Se tomo de punto de partida los datos de cierre de enero, se realizaron los calculos de febrero y marzo a partir de ellos, se recomienda generar campañas de winback que puedan aumentar el numero de nuevos clientes, invertir en programas de fidelizacion que retengan al cliente en un journey centralizado en triggers y engagement activo, segmentar los clientes que estan desertando para comprender la causa, optimizar labor de venta con enfoque orientado al sentimiento del cliente (mejorando el ticket de nuevos clientes).</t>
  </si>
  <si>
    <t>PPT adjunta en folder</t>
  </si>
  <si>
    <t>Se analizo data set usando jupyter notebooks, se genero plot usando codigo python para identificar posible estacionalidad en los datos u tendencialidad, se opto por modelo ARIMA/SARIMAX, ya que ubicamos estacionalidad en los datos, estos modelos nos permiten generar un patron en base a la regresion del promedio y su movimiento, Rastreando la estacionalidad de los datos a base de factores que comprobamos usando funcionalidades en la libreria statsmodels.graphics.tsaplots, con estos resultados ordenamos los diversos parametros del modelo seleccionado para generar los datos presentados.</t>
  </si>
  <si>
    <t>Respuestas en archivo Business Case Data_Ins_Analyst -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</si>
</sst>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43" formatCode="_-* #,##0.00_-;\-* #,##0.00_-;_-* &quot;-&quot;??_-;_-@_-"/>
    <numFmt numFmtId="164" formatCode="_(&quot;$&quot;* #,##0.00_);_(&quot;$&quot;* \(#,##0.00\);_(&quot;$&quot;* &quot;-&quot;??_);_(@_)"/>
    <numFmt numFmtId="165" formatCode="[$$-80A]#,##0.00"/>
    <numFmt numFmtId="166" formatCode="_-* #,##0_-;\-* #,##0_-;_-* &quot;-&quot;??_-;_-@_-"/>
    <numFmt numFmtId="167" formatCode="#,##0\ [$€-410]"/>
    <numFmt numFmtId="168" formatCode="_(&quot;$&quot;* #,##0_);_(&quot;$&quot;* \(#,##0\);_(&quot;$&quot;* &quot;-&quot;??_);_(@_)"/>
  </numFmts>
  <fonts count="17">
    <font>
      <sz val="11"/>
      <color theme="1"/>
      <name val="Calibri"/>
      <family val="2"/>
      <scheme val="minor"/>
    </font>
    <font>
      <sz val="11"/>
      <color theme="1"/>
      <name val="Calibri"/>
      <family val="2"/>
      <scheme val="minor"/>
    </font>
    <font>
      <sz val="10.5"/>
      <color theme="1"/>
      <name val="Calibri"/>
      <family val="2"/>
    </font>
    <font>
      <sz val="10"/>
      <name val="Arial"/>
      <family val="2"/>
    </font>
    <font>
      <b/>
      <sz val="10"/>
      <name val="Calibri"/>
      <family val="2"/>
      <scheme val="minor"/>
    </font>
    <font>
      <b/>
      <sz val="10.5"/>
      <name val="Calibri"/>
      <family val="2"/>
      <scheme val="minor"/>
    </font>
    <font>
      <sz val="10.5"/>
      <name val="Calibri"/>
      <family val="2"/>
      <scheme val="minor"/>
    </font>
    <font>
      <sz val="11"/>
      <name val="Calibri"/>
      <family val="2"/>
      <scheme val="minor"/>
    </font>
    <font>
      <b/>
      <sz val="11"/>
      <color theme="1"/>
      <name val="Calibri"/>
      <family val="2"/>
      <scheme val="minor"/>
    </font>
    <font>
      <sz val="8"/>
      <name val="Calibri"/>
      <family val="2"/>
      <scheme val="minor"/>
    </font>
    <font>
      <sz val="11"/>
      <color rgb="FF9C5700"/>
      <name val="Calibri"/>
      <family val="2"/>
      <scheme val="minor"/>
    </font>
    <font>
      <b/>
      <sz val="11"/>
      <color theme="1" tint="0.499984740745262"/>
      <name val="Calibri"/>
      <family val="2"/>
      <scheme val="minor"/>
    </font>
    <font>
      <sz val="11"/>
      <color theme="1" tint="0.499984740745262"/>
      <name val="Calibri"/>
      <family val="2"/>
      <scheme val="minor"/>
    </font>
    <font>
      <sz val="11"/>
      <color indexed="8"/>
      <name val="Calibri"/>
      <family val="2"/>
      <scheme val="minor"/>
    </font>
    <font>
      <b/>
      <sz val="11"/>
      <color rgb="FF000000"/>
      <name val="Calibri"/>
      <family val="2"/>
      <scheme val="minor"/>
    </font>
    <font>
      <u/>
      <sz val="11"/>
      <color theme="10"/>
      <name val="Calibri"/>
      <family val="2"/>
      <scheme val="minor"/>
    </font>
    <font>
      <sz val="7"/>
      <color theme="1"/>
      <name val="Var(--jp-code-font-family)"/>
    </font>
  </fonts>
  <fills count="11">
    <fill>
      <patternFill patternType="none"/>
    </fill>
    <fill>
      <patternFill patternType="gray125"/>
    </fill>
    <fill>
      <patternFill patternType="solid">
        <fgColor rgb="FFFFEB9C"/>
      </patternFill>
    </fill>
    <fill>
      <patternFill patternType="solid">
        <fgColor theme="4" tint="0.79998168889431442"/>
        <bgColor indexed="65"/>
      </patternFill>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0">
    <xf numFmtId="0" fontId="0" fillId="0" borderId="0"/>
    <xf numFmtId="165" fontId="2" fillId="0" borderId="0"/>
    <xf numFmtId="165" fontId="3" fillId="0" borderId="0" applyNumberFormat="0" applyFill="0" applyBorder="0" applyAlignment="0" applyProtection="0"/>
    <xf numFmtId="165" fontId="1" fillId="0" borderId="0"/>
    <xf numFmtId="43" fontId="1" fillId="0" borderId="0" applyFont="0" applyFill="0" applyBorder="0" applyAlignment="0" applyProtection="0"/>
    <xf numFmtId="0" fontId="10" fillId="2" borderId="0" applyNumberFormat="0" applyBorder="0" applyAlignment="0" applyProtection="0"/>
    <xf numFmtId="0" fontId="1" fillId="3" borderId="0" applyNumberFormat="0" applyBorder="0" applyAlignment="0" applyProtection="0"/>
    <xf numFmtId="0" fontId="13" fillId="0" borderId="0"/>
    <xf numFmtId="0" fontId="15" fillId="0" borderId="0" applyNumberFormat="0" applyFill="0" applyBorder="0" applyAlignment="0" applyProtection="0"/>
    <xf numFmtId="164" fontId="1" fillId="0" borderId="0" applyFont="0" applyFill="0" applyBorder="0" applyAlignment="0" applyProtection="0"/>
  </cellStyleXfs>
  <cellXfs count="91">
    <xf numFmtId="0" fontId="0" fillId="0" borderId="0" xfId="0"/>
    <xf numFmtId="165" fontId="2" fillId="0" borderId="0" xfId="1"/>
    <xf numFmtId="165" fontId="4" fillId="0" borderId="0" xfId="2" applyFont="1"/>
    <xf numFmtId="0" fontId="4" fillId="0" borderId="0" xfId="2" applyNumberFormat="1" applyFont="1" applyAlignment="1">
      <alignment horizontal="center"/>
    </xf>
    <xf numFmtId="0" fontId="5" fillId="0" borderId="0" xfId="2" applyNumberFormat="1" applyFont="1" applyBorder="1" applyAlignment="1">
      <alignment horizontal="center"/>
    </xf>
    <xf numFmtId="0" fontId="0" fillId="0" borderId="0" xfId="0" quotePrefix="1"/>
    <xf numFmtId="0" fontId="6" fillId="0" borderId="0" xfId="4" applyNumberFormat="1" applyFont="1"/>
    <xf numFmtId="0" fontId="0" fillId="4" borderId="0" xfId="0" applyFill="1"/>
    <xf numFmtId="0" fontId="0" fillId="4" borderId="1" xfId="0" applyFill="1" applyBorder="1"/>
    <xf numFmtId="14" fontId="0" fillId="4" borderId="1" xfId="0" applyNumberFormat="1" applyFill="1" applyBorder="1"/>
    <xf numFmtId="0" fontId="11" fillId="4" borderId="1" xfId="0" applyFont="1" applyFill="1" applyBorder="1"/>
    <xf numFmtId="0" fontId="12" fillId="4" borderId="1" xfId="0" applyFont="1" applyFill="1" applyBorder="1"/>
    <xf numFmtId="0" fontId="15" fillId="4" borderId="0" xfId="8" applyFill="1"/>
    <xf numFmtId="10" fontId="0" fillId="0" borderId="0" xfId="0" applyNumberFormat="1"/>
    <xf numFmtId="166" fontId="0" fillId="0" borderId="0" xfId="4" applyNumberFormat="1" applyFont="1"/>
    <xf numFmtId="9" fontId="0" fillId="0" borderId="0" xfId="0" applyNumberFormat="1"/>
    <xf numFmtId="167" fontId="0" fillId="0" borderId="0" xfId="0" applyNumberFormat="1"/>
    <xf numFmtId="0" fontId="8" fillId="0" borderId="0" xfId="0" applyFont="1"/>
    <xf numFmtId="0" fontId="0" fillId="0" borderId="2" xfId="0" applyBorder="1"/>
    <xf numFmtId="168" fontId="0" fillId="0" borderId="0" xfId="9" applyNumberFormat="1" applyFont="1" applyBorder="1"/>
    <xf numFmtId="0" fontId="0" fillId="0" borderId="9" xfId="0" applyBorder="1"/>
    <xf numFmtId="14" fontId="0" fillId="0" borderId="0" xfId="0" quotePrefix="1" applyNumberFormat="1"/>
    <xf numFmtId="0" fontId="7" fillId="0" borderId="0" xfId="0" applyFont="1" applyAlignment="1">
      <alignment horizontal="left" vertical="top" wrapText="1"/>
    </xf>
    <xf numFmtId="0" fontId="8" fillId="0" borderId="5"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0" xfId="0" applyFont="1" applyAlignment="1">
      <alignment horizontal="center"/>
    </xf>
    <xf numFmtId="0" fontId="13" fillId="0" borderId="0" xfId="7" applyAlignment="1">
      <alignment horizontal="left" vertical="top" wrapText="1"/>
    </xf>
    <xf numFmtId="0" fontId="0" fillId="4" borderId="0" xfId="0" applyFill="1" applyAlignment="1">
      <alignment horizontal="left" vertical="center" wrapText="1"/>
    </xf>
    <xf numFmtId="0" fontId="10" fillId="2" borderId="0" xfId="5" applyAlignment="1">
      <alignment horizontal="center" wrapText="1"/>
    </xf>
    <xf numFmtId="0" fontId="10" fillId="2" borderId="0" xfId="5" applyAlignment="1">
      <alignment horizontal="center"/>
    </xf>
    <xf numFmtId="0" fontId="10" fillId="2" borderId="0" xfId="5" applyAlignment="1">
      <alignment horizontal="left" wrapText="1"/>
    </xf>
    <xf numFmtId="0" fontId="10" fillId="2" borderId="0" xfId="5" applyAlignment="1">
      <alignment horizontal="left"/>
    </xf>
    <xf numFmtId="0" fontId="10" fillId="2" borderId="0" xfId="5" applyAlignment="1">
      <alignment horizontal="left" vertical="center" wrapText="1"/>
    </xf>
    <xf numFmtId="0" fontId="1" fillId="3" borderId="1" xfId="6" applyBorder="1" applyAlignment="1">
      <alignment horizontal="center"/>
    </xf>
    <xf numFmtId="0" fontId="1" fillId="3" borderId="2" xfId="6" applyBorder="1" applyAlignment="1">
      <alignment horizontal="center"/>
    </xf>
    <xf numFmtId="0" fontId="1" fillId="3" borderId="0" xfId="6" applyBorder="1" applyAlignment="1">
      <alignment horizontal="center"/>
    </xf>
    <xf numFmtId="0" fontId="1" fillId="3" borderId="3" xfId="6" applyBorder="1" applyAlignment="1">
      <alignment horizontal="center"/>
    </xf>
    <xf numFmtId="0" fontId="1" fillId="3" borderId="4" xfId="6" applyBorder="1" applyAlignment="1">
      <alignment horizontal="center"/>
    </xf>
    <xf numFmtId="0" fontId="10" fillId="2" borderId="0" xfId="5" applyAlignment="1"/>
    <xf numFmtId="14" fontId="16" fillId="0" borderId="0" xfId="0" applyNumberFormat="1" applyFont="1" applyAlignment="1">
      <alignment horizontal="left" vertical="center"/>
    </xf>
    <xf numFmtId="14" fontId="0" fillId="0" borderId="0" xfId="0" applyNumberFormat="1"/>
    <xf numFmtId="0" fontId="0" fillId="0" borderId="0" xfId="0" applyBorder="1"/>
    <xf numFmtId="0" fontId="0" fillId="0" borderId="10" xfId="0" applyBorder="1"/>
    <xf numFmtId="0" fontId="0" fillId="0" borderId="11" xfId="0" applyBorder="1"/>
    <xf numFmtId="0" fontId="0" fillId="0" borderId="13" xfId="0" applyBorder="1"/>
    <xf numFmtId="0" fontId="0" fillId="0" borderId="15" xfId="0" applyBorder="1"/>
    <xf numFmtId="168" fontId="0" fillId="0" borderId="1" xfId="0" applyNumberFormat="1" applyBorder="1"/>
    <xf numFmtId="168" fontId="0" fillId="0" borderId="1" xfId="9" applyNumberFormat="1" applyFont="1" applyBorder="1"/>
    <xf numFmtId="168" fontId="0" fillId="5" borderId="1" xfId="9" applyNumberFormat="1" applyFont="1" applyFill="1" applyBorder="1"/>
    <xf numFmtId="0" fontId="0" fillId="6" borderId="0" xfId="0" applyFill="1"/>
    <xf numFmtId="0" fontId="0" fillId="6" borderId="8" xfId="0" applyFill="1" applyBorder="1"/>
    <xf numFmtId="168" fontId="0" fillId="7" borderId="18" xfId="0" applyNumberFormat="1" applyFill="1" applyBorder="1"/>
    <xf numFmtId="0" fontId="0" fillId="7" borderId="19" xfId="0" applyFill="1" applyBorder="1"/>
    <xf numFmtId="0" fontId="0" fillId="6" borderId="12" xfId="0" applyFill="1" applyBorder="1"/>
    <xf numFmtId="0" fontId="0" fillId="0" borderId="1" xfId="0" applyBorder="1"/>
    <xf numFmtId="9" fontId="0" fillId="0" borderId="0" xfId="0" applyNumberFormat="1" applyBorder="1"/>
    <xf numFmtId="0" fontId="0" fillId="5" borderId="1" xfId="0" applyFill="1" applyBorder="1"/>
    <xf numFmtId="10" fontId="0" fillId="0" borderId="0" xfId="0" applyNumberFormat="1" applyBorder="1"/>
    <xf numFmtId="9" fontId="0" fillId="0" borderId="1" xfId="0" applyNumberFormat="1" applyBorder="1"/>
    <xf numFmtId="9" fontId="0" fillId="7" borderId="1" xfId="0" applyNumberFormat="1" applyFill="1" applyBorder="1"/>
    <xf numFmtId="0" fontId="0" fillId="7" borderId="1" xfId="0" applyFill="1" applyBorder="1"/>
    <xf numFmtId="9" fontId="0" fillId="0" borderId="8" xfId="0" applyNumberFormat="1" applyFill="1" applyBorder="1"/>
    <xf numFmtId="0" fontId="0" fillId="7" borderId="0" xfId="0" applyFill="1"/>
    <xf numFmtId="0" fontId="5" fillId="7" borderId="1" xfId="2" applyNumberFormat="1" applyFont="1" applyFill="1" applyBorder="1" applyAlignment="1">
      <alignment horizontal="center"/>
    </xf>
    <xf numFmtId="44" fontId="0" fillId="0" borderId="11" xfId="0" applyNumberFormat="1" applyBorder="1"/>
    <xf numFmtId="44" fontId="0" fillId="0" borderId="0" xfId="0" applyNumberFormat="1" applyBorder="1"/>
    <xf numFmtId="44" fontId="0" fillId="0" borderId="16" xfId="0" applyNumberFormat="1" applyBorder="1"/>
    <xf numFmtId="44" fontId="0" fillId="0" borderId="1" xfId="0" applyNumberFormat="1" applyBorder="1"/>
    <xf numFmtId="167" fontId="0" fillId="0" borderId="12" xfId="0" applyNumberFormat="1" applyBorder="1"/>
    <xf numFmtId="166" fontId="0" fillId="0" borderId="14" xfId="4" applyNumberFormat="1" applyFont="1" applyBorder="1"/>
    <xf numFmtId="167" fontId="0" fillId="0" borderId="14" xfId="0" applyNumberFormat="1" applyBorder="1"/>
    <xf numFmtId="10" fontId="0" fillId="0" borderId="14" xfId="0" applyNumberFormat="1" applyBorder="1"/>
    <xf numFmtId="9" fontId="0" fillId="0" borderId="14" xfId="0" applyNumberFormat="1" applyBorder="1"/>
    <xf numFmtId="9" fontId="0" fillId="0" borderId="17" xfId="0" applyNumberFormat="1" applyBorder="1"/>
    <xf numFmtId="0" fontId="0" fillId="8" borderId="0" xfId="0" applyFill="1"/>
    <xf numFmtId="0" fontId="0" fillId="6" borderId="10" xfId="0" applyFill="1" applyBorder="1"/>
    <xf numFmtId="0" fontId="0" fillId="6" borderId="11" xfId="0" applyFill="1" applyBorder="1"/>
    <xf numFmtId="0" fontId="0" fillId="9" borderId="10" xfId="0" applyFill="1" applyBorder="1"/>
    <xf numFmtId="0" fontId="0" fillId="9" borderId="11" xfId="0" applyFill="1" applyBorder="1"/>
    <xf numFmtId="0" fontId="0" fillId="9" borderId="12" xfId="0" applyFill="1" applyBorder="1"/>
    <xf numFmtId="0" fontId="0" fillId="10" borderId="10" xfId="0" applyFill="1" applyBorder="1"/>
    <xf numFmtId="0" fontId="0" fillId="10" borderId="11" xfId="0" applyFill="1" applyBorder="1"/>
    <xf numFmtId="0" fontId="0" fillId="10" borderId="12" xfId="0" applyFill="1" applyBorder="1"/>
    <xf numFmtId="9" fontId="0" fillId="0" borderId="16" xfId="0" applyNumberFormat="1" applyBorder="1"/>
    <xf numFmtId="167" fontId="0" fillId="0" borderId="1" xfId="0" applyNumberFormat="1" applyBorder="1"/>
    <xf numFmtId="10" fontId="0" fillId="0" borderId="16" xfId="0" applyNumberFormat="1" applyBorder="1"/>
    <xf numFmtId="166" fontId="0" fillId="0" borderId="1" xfId="4" applyNumberFormat="1" applyFont="1" applyBorder="1"/>
    <xf numFmtId="166" fontId="0" fillId="0" borderId="1" xfId="0" applyNumberFormat="1" applyBorder="1"/>
    <xf numFmtId="0" fontId="0" fillId="0" borderId="1" xfId="0" applyNumberFormat="1" applyBorder="1"/>
    <xf numFmtId="17" fontId="0" fillId="0" borderId="1" xfId="0" applyNumberFormat="1" applyBorder="1"/>
  </cellXfs>
  <cellStyles count="10">
    <cellStyle name="20% - Énfasis1" xfId="6" builtinId="30"/>
    <cellStyle name="Hipervínculo" xfId="8" builtinId="8"/>
    <cellStyle name="Millares" xfId="4" builtinId="3"/>
    <cellStyle name="Moneda" xfId="9" builtinId="4"/>
    <cellStyle name="Neutral" xfId="5" builtinId="28"/>
    <cellStyle name="Normal" xfId="0" builtinId="0"/>
    <cellStyle name="Normal 2" xfId="7" xr:uid="{4DBE8742-8142-45F6-AF40-D78337A3F873}"/>
    <cellStyle name="Normal 23" xfId="1" xr:uid="{FFCF1909-B309-4724-8B23-D5F816A9AC90}"/>
    <cellStyle name="Normal 3" xfId="3" xr:uid="{F80AB205-11CF-4CBC-A916-88083E52BB94}"/>
    <cellStyle name="Normal 3 3" xfId="2" xr:uid="{EE532D76-25DE-43F1-834B-676C02C245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13</xdr:col>
      <xdr:colOff>609600</xdr:colOff>
      <xdr:row>30</xdr:row>
      <xdr:rowOff>76200</xdr:rowOff>
    </xdr:to>
    <xdr:pic>
      <xdr:nvPicPr>
        <xdr:cNvPr id="2" name="Imagen 1">
          <a:extLst>
            <a:ext uri="{FF2B5EF4-FFF2-40B4-BE49-F238E27FC236}">
              <a16:creationId xmlns:a16="http://schemas.microsoft.com/office/drawing/2014/main" id="{2F8DE2A3-18FB-D669-F5D8-1E345FA27449}"/>
            </a:ext>
          </a:extLst>
        </xdr:cNvPr>
        <xdr:cNvPicPr>
          <a:picLocks noChangeAspect="1"/>
        </xdr:cNvPicPr>
      </xdr:nvPicPr>
      <xdr:blipFill>
        <a:blip xmlns:r="http://schemas.openxmlformats.org/officeDocument/2006/relationships" r:embed="rId1"/>
        <a:stretch>
          <a:fillRect/>
        </a:stretch>
      </xdr:blipFill>
      <xdr:spPr>
        <a:xfrm>
          <a:off x="2590800" y="552450"/>
          <a:ext cx="8674100" cy="5048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FPA\Indicadores%20Mx%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dores2021"/>
      <sheetName val="HC&amp;Tenure"/>
      <sheetName val="YoY Indicadores"/>
      <sheetName val="DATA"/>
      <sheetName val="Churn composition"/>
      <sheetName val="Tabs new FD"/>
      <sheetName val="Hoja5"/>
      <sheetName val="Hoja3"/>
      <sheetName val="Hoja2"/>
      <sheetName val="Sales trend by year"/>
    </sheetNames>
    <sheetDataSet>
      <sheetData sheetId="0"/>
      <sheetData sheetId="1"/>
      <sheetData sheetId="2"/>
      <sheetData sheetId="3">
        <row r="1">
          <cell r="A1" t="str">
            <v>country</v>
          </cell>
          <cell r="B1" t="str">
            <v>year</v>
          </cell>
          <cell r="C1" t="str">
            <v>month</v>
          </cell>
          <cell r="D1" t="str">
            <v>new_paid_profiles_mrr</v>
          </cell>
          <cell r="E1" t="str">
            <v>new_paid_profiles</v>
          </cell>
        </row>
        <row r="2">
          <cell r="A2" t="str">
            <v>Mexico</v>
          </cell>
          <cell r="B2">
            <v>2021</v>
          </cell>
          <cell r="C2">
            <v>2</v>
          </cell>
          <cell r="D2">
            <v>23125.562183333303</v>
          </cell>
          <cell r="E2">
            <v>540</v>
          </cell>
        </row>
        <row r="3">
          <cell r="A3" t="str">
            <v>Mexico</v>
          </cell>
          <cell r="B3">
            <v>2021</v>
          </cell>
          <cell r="C3">
            <v>1</v>
          </cell>
          <cell r="D3">
            <v>20416.946024999997</v>
          </cell>
          <cell r="E3">
            <v>410</v>
          </cell>
        </row>
        <row r="4">
          <cell r="A4" t="str">
            <v>Mexico</v>
          </cell>
          <cell r="B4">
            <v>2021</v>
          </cell>
          <cell r="C4">
            <v>3</v>
          </cell>
          <cell r="D4">
            <v>28640.1650416667</v>
          </cell>
          <cell r="E4">
            <v>631</v>
          </cell>
        </row>
        <row r="5">
          <cell r="A5" t="str">
            <v>Mexico</v>
          </cell>
          <cell r="B5">
            <v>2021</v>
          </cell>
          <cell r="C5">
            <v>4</v>
          </cell>
          <cell r="D5">
            <v>7023.745750000001</v>
          </cell>
          <cell r="E5">
            <v>161</v>
          </cell>
        </row>
        <row r="6">
          <cell r="A6" t="str">
            <v>Mexico</v>
          </cell>
          <cell r="B6">
            <v>2020</v>
          </cell>
          <cell r="C6">
            <v>2</v>
          </cell>
          <cell r="D6">
            <v>30226.185941666601</v>
          </cell>
          <cell r="E6">
            <v>520</v>
          </cell>
        </row>
        <row r="7">
          <cell r="A7" t="str">
            <v>Mexico</v>
          </cell>
          <cell r="B7">
            <v>2020</v>
          </cell>
          <cell r="C7">
            <v>1</v>
          </cell>
          <cell r="D7">
            <v>24018.500108333301</v>
          </cell>
          <cell r="E7">
            <v>432</v>
          </cell>
        </row>
        <row r="8">
          <cell r="A8" t="str">
            <v>Mexico</v>
          </cell>
          <cell r="B8">
            <v>2020</v>
          </cell>
          <cell r="C8">
            <v>3</v>
          </cell>
          <cell r="D8">
            <v>19661.094566666699</v>
          </cell>
          <cell r="E8">
            <v>467</v>
          </cell>
        </row>
        <row r="9">
          <cell r="A9" t="str">
            <v>Mexico</v>
          </cell>
          <cell r="B9">
            <v>2020</v>
          </cell>
          <cell r="C9">
            <v>4</v>
          </cell>
          <cell r="D9">
            <v>14825.3330833333</v>
          </cell>
          <cell r="E9">
            <v>463</v>
          </cell>
        </row>
        <row r="10">
          <cell r="A10" t="str">
            <v>Mexico</v>
          </cell>
          <cell r="B10">
            <v>2020</v>
          </cell>
          <cell r="C10">
            <v>6</v>
          </cell>
          <cell r="D10">
            <v>19401.054124999999</v>
          </cell>
          <cell r="E10">
            <v>559</v>
          </cell>
        </row>
        <row r="11">
          <cell r="A11" t="str">
            <v>Mexico</v>
          </cell>
          <cell r="B11">
            <v>2020</v>
          </cell>
          <cell r="C11">
            <v>5</v>
          </cell>
          <cell r="D11">
            <v>18835.517650000002</v>
          </cell>
          <cell r="E11">
            <v>583</v>
          </cell>
        </row>
        <row r="12">
          <cell r="A12" t="str">
            <v>Mexico</v>
          </cell>
          <cell r="B12">
            <v>2020</v>
          </cell>
          <cell r="C12">
            <v>8</v>
          </cell>
          <cell r="D12">
            <v>21489.318641666701</v>
          </cell>
          <cell r="E12">
            <v>524</v>
          </cell>
        </row>
        <row r="13">
          <cell r="A13" t="str">
            <v>Mexico</v>
          </cell>
          <cell r="B13">
            <v>2020</v>
          </cell>
          <cell r="C13">
            <v>7</v>
          </cell>
          <cell r="D13">
            <v>20450.499491666702</v>
          </cell>
          <cell r="E13">
            <v>528</v>
          </cell>
        </row>
        <row r="14">
          <cell r="A14" t="str">
            <v>Mexico</v>
          </cell>
          <cell r="B14">
            <v>2020</v>
          </cell>
          <cell r="C14">
            <v>10</v>
          </cell>
          <cell r="D14">
            <v>16951.1435083334</v>
          </cell>
          <cell r="E14">
            <v>400</v>
          </cell>
        </row>
        <row r="15">
          <cell r="A15" t="str">
            <v>Mexico</v>
          </cell>
          <cell r="B15">
            <v>2020</v>
          </cell>
          <cell r="C15">
            <v>9</v>
          </cell>
          <cell r="D15">
            <v>17557.692483333401</v>
          </cell>
          <cell r="E15">
            <v>526</v>
          </cell>
        </row>
        <row r="16">
          <cell r="A16" t="str">
            <v>Mexico</v>
          </cell>
          <cell r="B16">
            <v>2020</v>
          </cell>
          <cell r="C16">
            <v>11</v>
          </cell>
          <cell r="D16">
            <v>25966.145558333301</v>
          </cell>
          <cell r="E16">
            <v>624</v>
          </cell>
        </row>
        <row r="17">
          <cell r="A17" t="str">
            <v>Mexico</v>
          </cell>
          <cell r="B17">
            <v>2020</v>
          </cell>
          <cell r="C17">
            <v>12</v>
          </cell>
          <cell r="D17">
            <v>12615.578966666701</v>
          </cell>
          <cell r="E17">
            <v>270</v>
          </cell>
        </row>
        <row r="18">
          <cell r="A18" t="str">
            <v>Mexico</v>
          </cell>
          <cell r="B18">
            <v>2019</v>
          </cell>
          <cell r="C18">
            <v>1</v>
          </cell>
          <cell r="D18">
            <v>28112.638508333501</v>
          </cell>
          <cell r="E18">
            <v>450</v>
          </cell>
        </row>
        <row r="19">
          <cell r="A19" t="str">
            <v>Mexico</v>
          </cell>
          <cell r="B19">
            <v>2019</v>
          </cell>
          <cell r="C19">
            <v>2</v>
          </cell>
          <cell r="D19">
            <v>30274.5041281126</v>
          </cell>
          <cell r="E19">
            <v>467</v>
          </cell>
        </row>
        <row r="20">
          <cell r="A20" t="str">
            <v>Mexico</v>
          </cell>
          <cell r="B20">
            <v>2019</v>
          </cell>
          <cell r="C20">
            <v>4</v>
          </cell>
          <cell r="D20">
            <v>23628.937316666699</v>
          </cell>
          <cell r="E20">
            <v>466</v>
          </cell>
        </row>
        <row r="21">
          <cell r="A21" t="str">
            <v>Mexico</v>
          </cell>
          <cell r="B21">
            <v>2019</v>
          </cell>
          <cell r="C21">
            <v>3</v>
          </cell>
          <cell r="D21">
            <v>36373.900658333499</v>
          </cell>
          <cell r="E21">
            <v>673</v>
          </cell>
        </row>
        <row r="22">
          <cell r="A22" t="str">
            <v>Mexico</v>
          </cell>
          <cell r="B22">
            <v>2019</v>
          </cell>
          <cell r="C22">
            <v>5</v>
          </cell>
          <cell r="D22">
            <v>27189.363933333399</v>
          </cell>
          <cell r="E22">
            <v>545</v>
          </cell>
        </row>
        <row r="23">
          <cell r="A23" t="str">
            <v>Mexico</v>
          </cell>
          <cell r="B23">
            <v>2019</v>
          </cell>
          <cell r="C23">
            <v>8</v>
          </cell>
          <cell r="D23">
            <v>33458.7263083332</v>
          </cell>
          <cell r="E23">
            <v>527</v>
          </cell>
        </row>
        <row r="24">
          <cell r="A24" t="str">
            <v>Mexico</v>
          </cell>
          <cell r="B24">
            <v>2019</v>
          </cell>
          <cell r="C24">
            <v>6</v>
          </cell>
          <cell r="D24">
            <v>26265.032433333301</v>
          </cell>
          <cell r="E24">
            <v>483</v>
          </cell>
        </row>
        <row r="25">
          <cell r="A25" t="str">
            <v>Mexico</v>
          </cell>
          <cell r="B25">
            <v>2019</v>
          </cell>
          <cell r="C25">
            <v>7</v>
          </cell>
          <cell r="D25">
            <v>28575.7991166668</v>
          </cell>
          <cell r="E25">
            <v>448</v>
          </cell>
        </row>
        <row r="26">
          <cell r="A26" t="str">
            <v>Mexico</v>
          </cell>
          <cell r="B26">
            <v>2019</v>
          </cell>
          <cell r="C26">
            <v>9</v>
          </cell>
          <cell r="D26">
            <v>27723.839533333401</v>
          </cell>
          <cell r="E26">
            <v>442</v>
          </cell>
        </row>
        <row r="27">
          <cell r="A27" t="str">
            <v>Mexico</v>
          </cell>
          <cell r="B27">
            <v>2019</v>
          </cell>
          <cell r="C27">
            <v>10</v>
          </cell>
          <cell r="D27">
            <v>28725.1951249999</v>
          </cell>
          <cell r="E27">
            <v>443</v>
          </cell>
        </row>
        <row r="28">
          <cell r="A28" t="str">
            <v>Mexico</v>
          </cell>
          <cell r="B28">
            <v>2019</v>
          </cell>
          <cell r="C28">
            <v>11</v>
          </cell>
          <cell r="D28">
            <v>31360.575341666699</v>
          </cell>
          <cell r="E28">
            <v>564</v>
          </cell>
        </row>
        <row r="29">
          <cell r="A29" t="str">
            <v>Mexico</v>
          </cell>
          <cell r="B29">
            <v>2019</v>
          </cell>
          <cell r="C29">
            <v>12</v>
          </cell>
          <cell r="D29">
            <v>12811.029875</v>
          </cell>
          <cell r="E29">
            <v>212</v>
          </cell>
        </row>
        <row r="30">
          <cell r="A30" t="str">
            <v>Mexico</v>
          </cell>
          <cell r="B30">
            <v>2018</v>
          </cell>
          <cell r="C30">
            <v>1</v>
          </cell>
          <cell r="D30">
            <v>13694.398350000001</v>
          </cell>
          <cell r="E30">
            <v>235</v>
          </cell>
        </row>
        <row r="31">
          <cell r="A31" t="str">
            <v>Mexico</v>
          </cell>
          <cell r="B31">
            <v>2018</v>
          </cell>
          <cell r="C31">
            <v>2</v>
          </cell>
          <cell r="D31">
            <v>16314.466875</v>
          </cell>
          <cell r="E31">
            <v>276</v>
          </cell>
        </row>
        <row r="32">
          <cell r="A32" t="str">
            <v>Mexico</v>
          </cell>
          <cell r="B32">
            <v>2018</v>
          </cell>
          <cell r="C32">
            <v>3</v>
          </cell>
          <cell r="D32">
            <v>18117.283041666702</v>
          </cell>
          <cell r="E32">
            <v>308</v>
          </cell>
        </row>
        <row r="33">
          <cell r="A33" t="str">
            <v>Mexico</v>
          </cell>
          <cell r="B33">
            <v>2018</v>
          </cell>
          <cell r="C33">
            <v>6</v>
          </cell>
          <cell r="D33">
            <v>21934.846776190501</v>
          </cell>
          <cell r="E33">
            <v>383</v>
          </cell>
        </row>
        <row r="34">
          <cell r="A34" t="str">
            <v>Mexico</v>
          </cell>
          <cell r="B34">
            <v>2018</v>
          </cell>
          <cell r="C34">
            <v>4</v>
          </cell>
          <cell r="D34">
            <v>20808.816986363599</v>
          </cell>
          <cell r="E34">
            <v>342</v>
          </cell>
        </row>
        <row r="35">
          <cell r="A35" t="str">
            <v>Mexico</v>
          </cell>
          <cell r="B35">
            <v>2018</v>
          </cell>
          <cell r="C35">
            <v>7</v>
          </cell>
          <cell r="D35">
            <v>23748.5245666667</v>
          </cell>
          <cell r="E35">
            <v>381</v>
          </cell>
        </row>
        <row r="36">
          <cell r="A36" t="str">
            <v>Mexico</v>
          </cell>
          <cell r="B36">
            <v>2018</v>
          </cell>
          <cell r="C36">
            <v>5</v>
          </cell>
          <cell r="D36">
            <v>25041.555404545401</v>
          </cell>
          <cell r="E36">
            <v>418</v>
          </cell>
        </row>
        <row r="37">
          <cell r="A37" t="str">
            <v>Mexico</v>
          </cell>
          <cell r="B37">
            <v>2018</v>
          </cell>
          <cell r="C37">
            <v>8</v>
          </cell>
          <cell r="D37">
            <v>29734.941189394001</v>
          </cell>
          <cell r="E37">
            <v>472</v>
          </cell>
        </row>
        <row r="38">
          <cell r="A38" t="str">
            <v>Mexico</v>
          </cell>
          <cell r="B38">
            <v>2018</v>
          </cell>
          <cell r="C38">
            <v>9</v>
          </cell>
          <cell r="D38">
            <v>27978.738950757503</v>
          </cell>
          <cell r="E38">
            <v>524</v>
          </cell>
        </row>
        <row r="39">
          <cell r="A39" t="str">
            <v>Mexico</v>
          </cell>
          <cell r="B39">
            <v>2018</v>
          </cell>
          <cell r="C39">
            <v>10</v>
          </cell>
          <cell r="D39">
            <v>26060.114735000101</v>
          </cell>
          <cell r="E39">
            <v>467</v>
          </cell>
        </row>
        <row r="40">
          <cell r="A40" t="str">
            <v>Mexico</v>
          </cell>
          <cell r="B40">
            <v>2018</v>
          </cell>
          <cell r="C40">
            <v>11</v>
          </cell>
          <cell r="D40">
            <v>27123.479966666702</v>
          </cell>
          <cell r="E40">
            <v>527</v>
          </cell>
        </row>
        <row r="41">
          <cell r="A41" t="str">
            <v>Mexico</v>
          </cell>
          <cell r="B41">
            <v>2018</v>
          </cell>
          <cell r="C41">
            <v>12</v>
          </cell>
          <cell r="D41">
            <v>22713.754083333301</v>
          </cell>
          <cell r="E41">
            <v>452</v>
          </cell>
        </row>
        <row r="42">
          <cell r="A42" t="str">
            <v>Mexico</v>
          </cell>
          <cell r="B42">
            <v>2017</v>
          </cell>
          <cell r="C42">
            <v>1</v>
          </cell>
          <cell r="D42">
            <v>6254.3297000000093</v>
          </cell>
          <cell r="E42">
            <v>251</v>
          </cell>
        </row>
        <row r="43">
          <cell r="A43" t="str">
            <v>Mexico</v>
          </cell>
          <cell r="B43">
            <v>2017</v>
          </cell>
          <cell r="C43">
            <v>2</v>
          </cell>
          <cell r="D43">
            <v>5407.2292500000003</v>
          </cell>
          <cell r="E43">
            <v>121</v>
          </cell>
        </row>
        <row r="44">
          <cell r="A44" t="str">
            <v>Mexico</v>
          </cell>
          <cell r="B44">
            <v>2017</v>
          </cell>
          <cell r="C44">
            <v>6</v>
          </cell>
          <cell r="D44">
            <v>10280.9624516234</v>
          </cell>
          <cell r="E44">
            <v>237</v>
          </cell>
        </row>
        <row r="45">
          <cell r="A45" t="str">
            <v>Mexico</v>
          </cell>
          <cell r="B45">
            <v>2017</v>
          </cell>
          <cell r="C45">
            <v>3</v>
          </cell>
          <cell r="D45">
            <v>9776.3605416666687</v>
          </cell>
          <cell r="E45">
            <v>224</v>
          </cell>
        </row>
        <row r="46">
          <cell r="A46" t="str">
            <v>Mexico</v>
          </cell>
          <cell r="B46">
            <v>2017</v>
          </cell>
          <cell r="C46">
            <v>7</v>
          </cell>
          <cell r="D46">
            <v>11712.1399033333</v>
          </cell>
          <cell r="E46">
            <v>266</v>
          </cell>
        </row>
        <row r="47">
          <cell r="A47" t="str">
            <v>Mexico</v>
          </cell>
          <cell r="B47">
            <v>2017</v>
          </cell>
          <cell r="C47">
            <v>4</v>
          </cell>
          <cell r="D47">
            <v>8019.10440833333</v>
          </cell>
          <cell r="E47">
            <v>186</v>
          </cell>
        </row>
        <row r="48">
          <cell r="A48" t="str">
            <v>Mexico</v>
          </cell>
          <cell r="B48">
            <v>2017</v>
          </cell>
          <cell r="C48">
            <v>10</v>
          </cell>
          <cell r="D48">
            <v>10798.6631083333</v>
          </cell>
          <cell r="E48">
            <v>273</v>
          </cell>
        </row>
        <row r="49">
          <cell r="A49" t="str">
            <v>Mexico</v>
          </cell>
          <cell r="B49">
            <v>2017</v>
          </cell>
          <cell r="C49">
            <v>5</v>
          </cell>
          <cell r="D49">
            <v>10837.2844333333</v>
          </cell>
          <cell r="E49">
            <v>249</v>
          </cell>
        </row>
        <row r="50">
          <cell r="A50" t="str">
            <v>Mexico</v>
          </cell>
          <cell r="B50">
            <v>2017</v>
          </cell>
          <cell r="C50">
            <v>8</v>
          </cell>
          <cell r="D50">
            <v>12984.384750000001</v>
          </cell>
          <cell r="E50">
            <v>309</v>
          </cell>
        </row>
        <row r="51">
          <cell r="A51" t="str">
            <v>Mexico</v>
          </cell>
          <cell r="B51">
            <v>2017</v>
          </cell>
          <cell r="C51">
            <v>9</v>
          </cell>
          <cell r="D51">
            <v>8384.3438500000011</v>
          </cell>
          <cell r="E51">
            <v>203</v>
          </cell>
        </row>
        <row r="52">
          <cell r="A52" t="str">
            <v>Mexico</v>
          </cell>
          <cell r="B52">
            <v>2017</v>
          </cell>
          <cell r="C52">
            <v>11</v>
          </cell>
          <cell r="D52">
            <v>11113.267091666701</v>
          </cell>
          <cell r="E52">
            <v>297</v>
          </cell>
        </row>
        <row r="53">
          <cell r="A53" t="str">
            <v>Mexico</v>
          </cell>
          <cell r="B53">
            <v>2017</v>
          </cell>
          <cell r="C53">
            <v>12</v>
          </cell>
          <cell r="D53">
            <v>9417.6086500000001</v>
          </cell>
          <cell r="E53">
            <v>245</v>
          </cell>
        </row>
        <row r="54">
          <cell r="A54" t="str">
            <v>Mexico</v>
          </cell>
          <cell r="B54">
            <v>2016</v>
          </cell>
          <cell r="C54">
            <v>12</v>
          </cell>
          <cell r="D54">
            <v>3674.4987666666698</v>
          </cell>
          <cell r="E54">
            <v>131</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F295-090F-4C33-9729-8C4920D40E1F}">
  <dimension ref="A1:M39"/>
  <sheetViews>
    <sheetView tabSelected="1" topLeftCell="A25" workbookViewId="0">
      <selection activeCell="B37" sqref="B37"/>
    </sheetView>
  </sheetViews>
  <sheetFormatPr baseColWidth="10" defaultColWidth="11.54296875" defaultRowHeight="14.5"/>
  <cols>
    <col min="1" max="1" width="35.6328125" bestFit="1" customWidth="1"/>
    <col min="2" max="2" width="12.1796875" bestFit="1" customWidth="1"/>
    <col min="3" max="3" width="17.6328125" customWidth="1"/>
    <col min="4" max="4" width="12.1796875" bestFit="1" customWidth="1"/>
    <col min="8" max="8" width="5.90625" customWidth="1"/>
    <col min="9" max="13" width="11.54296875" hidden="1" customWidth="1"/>
  </cols>
  <sheetData>
    <row r="1" spans="1:13" ht="16.25" customHeight="1">
      <c r="A1" s="22" t="s">
        <v>175</v>
      </c>
      <c r="B1" s="22"/>
      <c r="C1" s="22"/>
      <c r="D1" s="22"/>
      <c r="E1" s="22"/>
      <c r="F1" s="22"/>
      <c r="G1" s="22"/>
      <c r="H1" s="22"/>
      <c r="I1" s="22"/>
      <c r="J1" s="22"/>
      <c r="K1" s="22"/>
      <c r="L1" s="22"/>
      <c r="M1" s="22"/>
    </row>
    <row r="2" spans="1:13" ht="16.5" customHeight="1">
      <c r="A2" s="22"/>
      <c r="B2" s="22"/>
      <c r="C2" s="22"/>
      <c r="D2" s="22"/>
      <c r="E2" s="22"/>
      <c r="F2" s="22"/>
      <c r="G2" s="22"/>
      <c r="H2" s="22"/>
      <c r="I2" s="22"/>
      <c r="J2" s="22"/>
      <c r="K2" s="22"/>
      <c r="L2" s="22"/>
      <c r="M2" s="22"/>
    </row>
    <row r="3" spans="1:13" ht="16.5" customHeight="1">
      <c r="A3" s="22"/>
      <c r="B3" s="22"/>
      <c r="C3" s="22"/>
      <c r="D3" s="22"/>
      <c r="E3" s="22"/>
      <c r="F3" s="22"/>
      <c r="G3" s="22"/>
      <c r="H3" s="22"/>
      <c r="I3" s="22"/>
      <c r="J3" s="22"/>
      <c r="K3" s="22"/>
      <c r="L3" s="22"/>
      <c r="M3" s="22"/>
    </row>
    <row r="4" spans="1:13" ht="16.5" customHeight="1">
      <c r="A4" s="22"/>
      <c r="B4" s="22"/>
      <c r="C4" s="22"/>
      <c r="D4" s="22"/>
      <c r="E4" s="22"/>
      <c r="F4" s="22"/>
      <c r="G4" s="22"/>
      <c r="H4" s="22"/>
      <c r="I4" s="22"/>
      <c r="J4" s="22"/>
      <c r="K4" s="22"/>
      <c r="L4" s="22"/>
      <c r="M4" s="22"/>
    </row>
    <row r="6" spans="1:13">
      <c r="B6" s="21" t="s">
        <v>176</v>
      </c>
      <c r="C6" s="21" t="s">
        <v>177</v>
      </c>
      <c r="D6" s="21" t="s">
        <v>178</v>
      </c>
      <c r="E6" s="41" t="s">
        <v>206</v>
      </c>
    </row>
    <row r="7" spans="1:13">
      <c r="A7" s="23" t="s">
        <v>172</v>
      </c>
      <c r="B7" s="24"/>
      <c r="C7" s="24"/>
      <c r="D7" s="25"/>
    </row>
    <row r="8" spans="1:13">
      <c r="A8" s="18" t="s">
        <v>162</v>
      </c>
      <c r="B8" s="50">
        <v>1</v>
      </c>
      <c r="C8" s="50">
        <v>3</v>
      </c>
      <c r="D8" s="51">
        <v>2</v>
      </c>
    </row>
    <row r="9" spans="1:13">
      <c r="A9" s="18" t="s">
        <v>163</v>
      </c>
      <c r="B9" s="19">
        <v>200000</v>
      </c>
      <c r="C9" s="19">
        <v>150000</v>
      </c>
      <c r="D9" s="19">
        <v>180000</v>
      </c>
      <c r="E9" s="47"/>
    </row>
    <row r="10" spans="1:13">
      <c r="A10" s="18" t="s">
        <v>213</v>
      </c>
      <c r="B10" s="19">
        <f>B9*B8</f>
        <v>200000</v>
      </c>
      <c r="C10" s="19">
        <f t="shared" ref="C10:D10" si="0">C9*C8</f>
        <v>450000</v>
      </c>
      <c r="D10" s="19">
        <f t="shared" si="0"/>
        <v>360000</v>
      </c>
      <c r="E10" s="47">
        <f t="shared" ref="E10:E12" si="1">SUM(B10:D10)</f>
        <v>1010000</v>
      </c>
    </row>
    <row r="11" spans="1:13">
      <c r="A11" s="18" t="s">
        <v>164</v>
      </c>
      <c r="B11" s="19">
        <v>500000</v>
      </c>
      <c r="C11" s="19">
        <v>550000</v>
      </c>
      <c r="D11" s="19">
        <v>600000</v>
      </c>
      <c r="E11" s="47">
        <f t="shared" si="1"/>
        <v>1650000</v>
      </c>
    </row>
    <row r="12" spans="1:13">
      <c r="A12" s="20" t="s">
        <v>165</v>
      </c>
      <c r="B12" s="19">
        <v>50000</v>
      </c>
      <c r="C12" s="19">
        <v>50000</v>
      </c>
      <c r="D12" s="19">
        <v>50000</v>
      </c>
      <c r="E12" s="47">
        <f t="shared" si="1"/>
        <v>150000</v>
      </c>
    </row>
    <row r="13" spans="1:13">
      <c r="A13" s="42"/>
      <c r="B13" s="48">
        <f>SUM(B10:B12)</f>
        <v>750000</v>
      </c>
      <c r="C13" s="48">
        <f>SUM(C10:C12)</f>
        <v>1050000</v>
      </c>
      <c r="D13" s="48">
        <f>SUM(D10:D12)</f>
        <v>1010000</v>
      </c>
      <c r="E13" s="49">
        <f>SUM(E10:E12)</f>
        <v>2810000</v>
      </c>
    </row>
    <row r="15" spans="1:13">
      <c r="A15" s="23" t="s">
        <v>173</v>
      </c>
      <c r="B15" s="24"/>
      <c r="C15" s="24"/>
      <c r="D15" s="25"/>
    </row>
    <row r="16" spans="1:13">
      <c r="A16" s="18" t="s">
        <v>166</v>
      </c>
      <c r="B16">
        <v>450</v>
      </c>
      <c r="C16">
        <v>1000</v>
      </c>
      <c r="D16" s="42">
        <v>800</v>
      </c>
      <c r="E16" s="55">
        <f>SUM(B16:D16)</f>
        <v>2250</v>
      </c>
    </row>
    <row r="17" spans="1:6">
      <c r="A17" s="18" t="s">
        <v>167</v>
      </c>
      <c r="B17">
        <v>700</v>
      </c>
      <c r="C17">
        <v>900</v>
      </c>
      <c r="D17" s="42">
        <v>1200</v>
      </c>
      <c r="E17" s="55">
        <f t="shared" ref="E17:E18" si="2">SUM(B17:D17)</f>
        <v>2800</v>
      </c>
    </row>
    <row r="18" spans="1:6">
      <c r="A18" s="20" t="s">
        <v>168</v>
      </c>
      <c r="B18" s="42">
        <v>500</v>
      </c>
      <c r="C18" s="42">
        <v>500</v>
      </c>
      <c r="D18" s="42">
        <v>500</v>
      </c>
      <c r="E18" s="55">
        <f t="shared" si="2"/>
        <v>1500</v>
      </c>
    </row>
    <row r="19" spans="1:6">
      <c r="B19" s="55">
        <f>SUM(B16:B18)</f>
        <v>1650</v>
      </c>
      <c r="C19" s="55">
        <f t="shared" ref="C19:E19" si="3">SUM(C16:C18)</f>
        <v>2400</v>
      </c>
      <c r="D19" s="55">
        <f t="shared" si="3"/>
        <v>2500</v>
      </c>
      <c r="E19" s="61">
        <f t="shared" si="3"/>
        <v>6550</v>
      </c>
    </row>
    <row r="21" spans="1:6">
      <c r="A21" s="23" t="s">
        <v>169</v>
      </c>
      <c r="B21" s="24"/>
      <c r="C21" s="24"/>
      <c r="D21" s="25"/>
    </row>
    <row r="22" spans="1:6">
      <c r="A22" s="18" t="s">
        <v>170</v>
      </c>
      <c r="B22" s="15">
        <v>0.05</v>
      </c>
      <c r="C22" s="13">
        <v>4.4999999999999998E-2</v>
      </c>
      <c r="D22" s="58">
        <v>5.2999999999999999E-2</v>
      </c>
      <c r="E22" s="59">
        <f>AVERAGE(B22:D22)</f>
        <v>4.9333333333333333E-2</v>
      </c>
    </row>
    <row r="23" spans="1:6">
      <c r="A23" s="18" t="s">
        <v>171</v>
      </c>
      <c r="B23" s="15">
        <v>0.1</v>
      </c>
      <c r="C23" s="15">
        <v>0.1</v>
      </c>
      <c r="D23" s="56">
        <v>0.1</v>
      </c>
      <c r="E23" s="59">
        <f t="shared" ref="E23:E24" si="4">AVERAGE(B23:D23)</f>
        <v>0.10000000000000002</v>
      </c>
    </row>
    <row r="24" spans="1:6">
      <c r="A24" s="20" t="s">
        <v>174</v>
      </c>
      <c r="B24" s="56">
        <v>0.02</v>
      </c>
      <c r="C24" s="56">
        <v>0.02</v>
      </c>
      <c r="D24" s="56">
        <v>0.02</v>
      </c>
      <c r="E24" s="59">
        <f t="shared" si="4"/>
        <v>0.02</v>
      </c>
    </row>
    <row r="25" spans="1:6">
      <c r="A25" s="42"/>
      <c r="B25" s="59">
        <f>AVERAGE(B22:B24)</f>
        <v>5.6666666666666671E-2</v>
      </c>
      <c r="C25" s="59">
        <f t="shared" ref="C25:D25" si="5">AVERAGE(C22:C24)</f>
        <v>5.5E-2</v>
      </c>
      <c r="D25" s="59">
        <f t="shared" si="5"/>
        <v>5.7666666666666665E-2</v>
      </c>
      <c r="E25" s="60">
        <v>5.6444444444444443E-2</v>
      </c>
      <c r="F25" s="62"/>
    </row>
    <row r="26" spans="1:6" ht="15" thickBot="1"/>
    <row r="27" spans="1:6">
      <c r="A27" s="43" t="s">
        <v>208</v>
      </c>
      <c r="B27" s="44">
        <f>B22*B16</f>
        <v>22.5</v>
      </c>
      <c r="C27" s="44">
        <f t="shared" ref="C27:D27" si="6">C22*C16</f>
        <v>45</v>
      </c>
      <c r="D27" s="44">
        <f t="shared" si="6"/>
        <v>42.4</v>
      </c>
      <c r="E27" s="8">
        <f>ROUNDDOWN(SUM(B27:D27),0)</f>
        <v>109</v>
      </c>
    </row>
    <row r="28" spans="1:6">
      <c r="A28" s="45" t="s">
        <v>209</v>
      </c>
      <c r="B28" s="42">
        <f t="shared" ref="B28:D29" si="7">B23*B17</f>
        <v>70</v>
      </c>
      <c r="C28" s="42">
        <f t="shared" si="7"/>
        <v>90</v>
      </c>
      <c r="D28" s="42">
        <f t="shared" si="7"/>
        <v>120</v>
      </c>
      <c r="E28" s="8">
        <f>SUM(B28:D28)</f>
        <v>280</v>
      </c>
    </row>
    <row r="29" spans="1:6" ht="15" thickBot="1">
      <c r="A29" s="46" t="s">
        <v>210</v>
      </c>
      <c r="B29" s="42">
        <f t="shared" si="7"/>
        <v>10</v>
      </c>
      <c r="C29" s="42">
        <f t="shared" si="7"/>
        <v>10</v>
      </c>
      <c r="D29" s="42">
        <f t="shared" si="7"/>
        <v>10</v>
      </c>
      <c r="E29" s="8">
        <f>SUM(B29:D29)</f>
        <v>30</v>
      </c>
    </row>
    <row r="30" spans="1:6">
      <c r="B30" s="8">
        <f>ROUNDDOWN(SUM(B27:B29),0)</f>
        <v>102</v>
      </c>
      <c r="C30" s="8">
        <f t="shared" ref="C30:D30" si="8">ROUNDDOWN(SUM(C27:C29),0)</f>
        <v>145</v>
      </c>
      <c r="D30" s="8">
        <f t="shared" si="8"/>
        <v>172</v>
      </c>
      <c r="E30" s="57">
        <f>SUM(B30:D30)</f>
        <v>419</v>
      </c>
    </row>
    <row r="32" spans="1:6" ht="15" thickBot="1"/>
    <row r="33" spans="1:5">
      <c r="A33" s="43" t="s">
        <v>212</v>
      </c>
      <c r="B33" s="52">
        <f>E13</f>
        <v>2810000</v>
      </c>
      <c r="D33" s="63" t="s">
        <v>217</v>
      </c>
    </row>
    <row r="34" spans="1:5" ht="15" thickBot="1">
      <c r="A34" s="46" t="s">
        <v>207</v>
      </c>
      <c r="B34" s="53">
        <f>SUM(E27:E29)</f>
        <v>419</v>
      </c>
      <c r="D34" s="63" t="s">
        <v>225</v>
      </c>
    </row>
    <row r="36" spans="1:5" ht="15" thickBot="1"/>
    <row r="37" spans="1:5">
      <c r="A37" s="43" t="s">
        <v>214</v>
      </c>
      <c r="B37" s="65">
        <f>B10/B27</f>
        <v>8888.8888888888887</v>
      </c>
      <c r="C37" s="65">
        <f>C10/C27</f>
        <v>10000</v>
      </c>
      <c r="D37" s="65">
        <f t="shared" ref="C37:D37" si="9">D10/D27</f>
        <v>8490.566037735849</v>
      </c>
      <c r="E37" s="68">
        <f>SUM(B37:D37)</f>
        <v>27379.454926624741</v>
      </c>
    </row>
    <row r="38" spans="1:5">
      <c r="A38" s="45" t="s">
        <v>215</v>
      </c>
      <c r="B38" s="66">
        <f t="shared" ref="B38:D39" si="10">B11/B28</f>
        <v>7142.8571428571431</v>
      </c>
      <c r="C38" s="66">
        <f t="shared" si="10"/>
        <v>6111.1111111111113</v>
      </c>
      <c r="D38" s="66">
        <f t="shared" si="10"/>
        <v>5000</v>
      </c>
      <c r="E38" s="68">
        <f t="shared" ref="E38:E39" si="11">SUM(B38:D38)</f>
        <v>18253.968253968254</v>
      </c>
    </row>
    <row r="39" spans="1:5" ht="15" thickBot="1">
      <c r="A39" s="46" t="s">
        <v>216</v>
      </c>
      <c r="B39" s="67">
        <f t="shared" si="10"/>
        <v>5000</v>
      </c>
      <c r="C39" s="67">
        <f t="shared" si="10"/>
        <v>5000</v>
      </c>
      <c r="D39" s="67">
        <f t="shared" si="10"/>
        <v>5000</v>
      </c>
      <c r="E39" s="68">
        <f t="shared" si="11"/>
        <v>15000</v>
      </c>
    </row>
  </sheetData>
  <mergeCells count="4">
    <mergeCell ref="A1:M4"/>
    <mergeCell ref="A7:D7"/>
    <mergeCell ref="A15:D15"/>
    <mergeCell ref="A21:D2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2046-F088-47AC-A05F-530A9169BC99}">
  <dimension ref="A1:J61"/>
  <sheetViews>
    <sheetView workbookViewId="0">
      <selection activeCell="D36" sqref="D36"/>
    </sheetView>
  </sheetViews>
  <sheetFormatPr baseColWidth="10" defaultColWidth="11.54296875" defaultRowHeight="14.5"/>
  <cols>
    <col min="2" max="2" width="14" bestFit="1" customWidth="1"/>
  </cols>
  <sheetData>
    <row r="1" spans="1:10">
      <c r="A1" s="26" t="s">
        <v>131</v>
      </c>
      <c r="B1" s="26"/>
      <c r="C1" s="26"/>
      <c r="D1" s="26"/>
      <c r="E1" s="26"/>
      <c r="F1" s="26"/>
      <c r="G1" s="26"/>
      <c r="H1" s="26"/>
      <c r="I1" s="26"/>
      <c r="J1" s="26"/>
    </row>
    <row r="2" spans="1:10">
      <c r="A2" s="1"/>
      <c r="B2" s="2"/>
    </row>
    <row r="3" spans="1:10">
      <c r="A3" s="3" t="s">
        <v>0</v>
      </c>
      <c r="B3" s="3" t="s">
        <v>1</v>
      </c>
    </row>
    <row r="4" spans="1:10">
      <c r="A4" s="4" t="s">
        <v>2</v>
      </c>
      <c r="B4" s="6">
        <v>235</v>
      </c>
      <c r="E4" s="5"/>
    </row>
    <row r="5" spans="1:10">
      <c r="A5" s="4" t="s">
        <v>3</v>
      </c>
      <c r="B5" s="6">
        <v>276</v>
      </c>
      <c r="E5" s="5"/>
    </row>
    <row r="6" spans="1:10">
      <c r="A6" s="4" t="s">
        <v>4</v>
      </c>
      <c r="B6" s="6">
        <v>308</v>
      </c>
      <c r="E6" s="5"/>
    </row>
    <row r="7" spans="1:10">
      <c r="A7" s="4" t="s">
        <v>5</v>
      </c>
      <c r="B7" s="6">
        <v>342</v>
      </c>
      <c r="E7" s="5"/>
    </row>
    <row r="8" spans="1:10">
      <c r="A8" s="4" t="s">
        <v>6</v>
      </c>
      <c r="B8" s="6">
        <v>418</v>
      </c>
      <c r="E8" s="5"/>
    </row>
    <row r="9" spans="1:10">
      <c r="A9" s="4" t="s">
        <v>7</v>
      </c>
      <c r="B9" s="6">
        <v>383</v>
      </c>
      <c r="E9" s="5"/>
    </row>
    <row r="10" spans="1:10">
      <c r="A10" s="4" t="s">
        <v>8</v>
      </c>
      <c r="B10" s="6">
        <v>381</v>
      </c>
      <c r="E10" s="5"/>
    </row>
    <row r="11" spans="1:10">
      <c r="A11" s="4" t="s">
        <v>9</v>
      </c>
      <c r="B11" s="6">
        <v>472</v>
      </c>
      <c r="E11" s="5"/>
    </row>
    <row r="12" spans="1:10">
      <c r="A12" s="4" t="s">
        <v>10</v>
      </c>
      <c r="B12" s="6">
        <v>524</v>
      </c>
      <c r="E12" s="5"/>
    </row>
    <row r="13" spans="1:10">
      <c r="A13" s="4" t="s">
        <v>11</v>
      </c>
      <c r="B13" s="6">
        <v>467</v>
      </c>
      <c r="E13" s="5"/>
    </row>
    <row r="14" spans="1:10">
      <c r="A14" s="4" t="s">
        <v>12</v>
      </c>
      <c r="B14" s="6">
        <v>527</v>
      </c>
      <c r="E14" s="5"/>
    </row>
    <row r="15" spans="1:10">
      <c r="A15" s="4" t="s">
        <v>13</v>
      </c>
      <c r="B15" s="6">
        <v>452</v>
      </c>
      <c r="E15" s="5"/>
    </row>
    <row r="16" spans="1:10">
      <c r="A16" s="4" t="s">
        <v>14</v>
      </c>
      <c r="B16" s="6">
        <v>450</v>
      </c>
      <c r="E16" s="5"/>
    </row>
    <row r="17" spans="1:5">
      <c r="A17" s="4" t="s">
        <v>15</v>
      </c>
      <c r="B17" s="6">
        <v>467</v>
      </c>
      <c r="E17" s="5"/>
    </row>
    <row r="18" spans="1:5">
      <c r="A18" s="4" t="s">
        <v>16</v>
      </c>
      <c r="B18" s="6">
        <v>673</v>
      </c>
      <c r="E18" s="5"/>
    </row>
    <row r="19" spans="1:5">
      <c r="A19" s="4" t="s">
        <v>17</v>
      </c>
      <c r="B19" s="6">
        <v>466</v>
      </c>
      <c r="E19" s="5"/>
    </row>
    <row r="20" spans="1:5">
      <c r="A20" s="4" t="s">
        <v>18</v>
      </c>
      <c r="B20" s="6">
        <v>545</v>
      </c>
      <c r="E20" s="5"/>
    </row>
    <row r="21" spans="1:5">
      <c r="A21" s="4" t="s">
        <v>19</v>
      </c>
      <c r="B21" s="6">
        <v>483</v>
      </c>
      <c r="E21" s="5"/>
    </row>
    <row r="22" spans="1:5">
      <c r="A22" s="4" t="s">
        <v>20</v>
      </c>
      <c r="B22" s="6">
        <v>448</v>
      </c>
      <c r="E22" s="5"/>
    </row>
    <row r="23" spans="1:5">
      <c r="A23" s="4" t="s">
        <v>21</v>
      </c>
      <c r="B23" s="6">
        <v>527</v>
      </c>
      <c r="E23" s="5"/>
    </row>
    <row r="24" spans="1:5">
      <c r="A24" s="4" t="s">
        <v>22</v>
      </c>
      <c r="B24" s="6">
        <v>442</v>
      </c>
      <c r="E24" s="5"/>
    </row>
    <row r="25" spans="1:5">
      <c r="A25" s="4" t="s">
        <v>23</v>
      </c>
      <c r="B25" s="6">
        <v>443</v>
      </c>
      <c r="E25" s="5"/>
    </row>
    <row r="26" spans="1:5">
      <c r="A26" s="4" t="s">
        <v>24</v>
      </c>
      <c r="B26" s="6">
        <v>564</v>
      </c>
      <c r="E26" s="5"/>
    </row>
    <row r="27" spans="1:5">
      <c r="A27" s="4" t="s">
        <v>25</v>
      </c>
      <c r="B27" s="6">
        <v>212</v>
      </c>
      <c r="E27" s="5"/>
    </row>
    <row r="28" spans="1:5">
      <c r="A28" s="4" t="s">
        <v>26</v>
      </c>
      <c r="B28" s="6">
        <v>432</v>
      </c>
      <c r="E28" s="5"/>
    </row>
    <row r="29" spans="1:5">
      <c r="A29" s="4" t="s">
        <v>27</v>
      </c>
      <c r="B29" s="6">
        <v>520</v>
      </c>
      <c r="E29" s="5"/>
    </row>
    <row r="30" spans="1:5">
      <c r="A30" s="4" t="s">
        <v>28</v>
      </c>
      <c r="B30" s="6">
        <v>467</v>
      </c>
      <c r="E30" s="5"/>
    </row>
    <row r="31" spans="1:5">
      <c r="A31" s="4" t="s">
        <v>29</v>
      </c>
      <c r="B31" s="6">
        <v>463</v>
      </c>
      <c r="E31" s="5"/>
    </row>
    <row r="32" spans="1:5">
      <c r="A32" s="4" t="s">
        <v>149</v>
      </c>
      <c r="B32" s="6">
        <v>583</v>
      </c>
      <c r="E32" s="5"/>
    </row>
    <row r="33" spans="1:5">
      <c r="A33" s="4" t="s">
        <v>150</v>
      </c>
      <c r="B33" s="6">
        <v>559</v>
      </c>
      <c r="E33" s="5"/>
    </row>
    <row r="34" spans="1:5">
      <c r="A34" s="4" t="s">
        <v>151</v>
      </c>
      <c r="B34" s="6">
        <v>528</v>
      </c>
      <c r="D34" s="75" t="s">
        <v>230</v>
      </c>
      <c r="E34" s="5"/>
    </row>
    <row r="35" spans="1:5">
      <c r="A35" s="4" t="s">
        <v>152</v>
      </c>
      <c r="B35" s="6">
        <v>524</v>
      </c>
      <c r="E35" s="5"/>
    </row>
    <row r="36" spans="1:5">
      <c r="A36" s="4" t="s">
        <v>153</v>
      </c>
      <c r="B36" s="6">
        <v>526</v>
      </c>
      <c r="D36" t="s">
        <v>203</v>
      </c>
      <c r="E36" t="s">
        <v>202</v>
      </c>
    </row>
    <row r="37" spans="1:5">
      <c r="A37" s="4" t="s">
        <v>154</v>
      </c>
      <c r="B37" s="6">
        <v>400</v>
      </c>
      <c r="D37" t="s">
        <v>204</v>
      </c>
      <c r="E37" t="s">
        <v>205</v>
      </c>
    </row>
    <row r="38" spans="1:5">
      <c r="A38" s="4" t="s">
        <v>155</v>
      </c>
      <c r="B38">
        <v>560</v>
      </c>
      <c r="E38" s="5"/>
    </row>
    <row r="39" spans="1:5">
      <c r="A39" s="4" t="s">
        <v>156</v>
      </c>
      <c r="B39">
        <v>240</v>
      </c>
      <c r="E39" s="5"/>
    </row>
    <row r="40" spans="1:5">
      <c r="A40" s="4" t="s">
        <v>157</v>
      </c>
      <c r="B40" s="5">
        <v>350</v>
      </c>
      <c r="E40" s="5"/>
    </row>
    <row r="41" spans="1:5">
      <c r="A41" s="4" t="s">
        <v>158</v>
      </c>
      <c r="B41">
        <v>445</v>
      </c>
      <c r="E41" s="5"/>
    </row>
    <row r="42" spans="1:5">
      <c r="A42" s="4" t="s">
        <v>159</v>
      </c>
      <c r="B42">
        <v>518</v>
      </c>
      <c r="E42" s="5"/>
    </row>
    <row r="43" spans="1:5">
      <c r="A43" s="4" t="s">
        <v>160</v>
      </c>
      <c r="B43">
        <v>453</v>
      </c>
      <c r="E43" s="5"/>
    </row>
    <row r="44" spans="1:5">
      <c r="A44" s="4" t="s">
        <v>179</v>
      </c>
      <c r="B44">
        <v>567</v>
      </c>
      <c r="E44" s="5"/>
    </row>
    <row r="45" spans="1:5">
      <c r="A45" s="4" t="s">
        <v>180</v>
      </c>
      <c r="B45">
        <v>432</v>
      </c>
      <c r="E45" s="5"/>
    </row>
    <row r="46" spans="1:5">
      <c r="A46" s="4" t="s">
        <v>181</v>
      </c>
      <c r="B46">
        <v>416</v>
      </c>
      <c r="E46" s="5"/>
    </row>
    <row r="47" spans="1:5">
      <c r="A47" s="4" t="s">
        <v>182</v>
      </c>
      <c r="B47">
        <v>460</v>
      </c>
      <c r="E47" s="5"/>
    </row>
    <row r="48" spans="1:5">
      <c r="A48" s="4" t="s">
        <v>183</v>
      </c>
      <c r="B48">
        <v>428</v>
      </c>
      <c r="E48" s="5"/>
    </row>
    <row r="49" spans="1:7">
      <c r="A49" s="4" t="s">
        <v>184</v>
      </c>
      <c r="B49">
        <v>401</v>
      </c>
      <c r="D49" t="s">
        <v>201</v>
      </c>
      <c r="E49" s="5" t="s">
        <v>200</v>
      </c>
    </row>
    <row r="50" spans="1:7">
      <c r="A50" s="64" t="s">
        <v>185</v>
      </c>
      <c r="B50" s="61">
        <f>ROUNDDOWN(E50,0)</f>
        <v>501</v>
      </c>
      <c r="D50" s="40">
        <v>45230</v>
      </c>
      <c r="E50">
        <v>501.82844</v>
      </c>
      <c r="G50" s="5"/>
    </row>
    <row r="51" spans="1:7">
      <c r="A51" s="64" t="s">
        <v>186</v>
      </c>
      <c r="B51" s="61">
        <f t="shared" ref="B51:B61" si="0">ROUNDDOWN(E51,0)</f>
        <v>261</v>
      </c>
      <c r="D51" s="40">
        <v>45260</v>
      </c>
      <c r="E51">
        <v>261.81137799999999</v>
      </c>
      <c r="G51" s="5"/>
    </row>
    <row r="52" spans="1:7">
      <c r="A52" s="64" t="s">
        <v>187</v>
      </c>
      <c r="B52" s="61">
        <f t="shared" si="0"/>
        <v>390</v>
      </c>
      <c r="D52" s="40">
        <v>45291</v>
      </c>
      <c r="E52">
        <v>390.15623499999998</v>
      </c>
      <c r="G52" s="5"/>
    </row>
    <row r="53" spans="1:7">
      <c r="A53" s="64" t="s">
        <v>188</v>
      </c>
      <c r="B53" s="61">
        <f t="shared" si="0"/>
        <v>437</v>
      </c>
      <c r="D53" s="40">
        <v>45322</v>
      </c>
      <c r="E53">
        <v>437.61591800000002</v>
      </c>
      <c r="G53" s="5"/>
    </row>
    <row r="54" spans="1:7">
      <c r="A54" s="64" t="s">
        <v>189</v>
      </c>
      <c r="B54" s="61">
        <f t="shared" si="0"/>
        <v>501</v>
      </c>
      <c r="D54" s="40">
        <v>45351</v>
      </c>
      <c r="E54">
        <v>501.43544800000001</v>
      </c>
      <c r="G54" s="5"/>
    </row>
    <row r="55" spans="1:7">
      <c r="A55" s="64" t="s">
        <v>190</v>
      </c>
      <c r="B55" s="61">
        <f t="shared" si="0"/>
        <v>434</v>
      </c>
      <c r="D55" s="40">
        <v>45382</v>
      </c>
      <c r="E55">
        <v>434.23053900000002</v>
      </c>
    </row>
    <row r="56" spans="1:7">
      <c r="A56" s="64" t="s">
        <v>194</v>
      </c>
      <c r="B56" s="61">
        <f t="shared" si="0"/>
        <v>526</v>
      </c>
      <c r="D56" s="40">
        <v>45412</v>
      </c>
      <c r="E56">
        <v>526.20127500000001</v>
      </c>
    </row>
    <row r="57" spans="1:7">
      <c r="A57" s="64" t="s">
        <v>195</v>
      </c>
      <c r="B57" s="61">
        <f t="shared" si="0"/>
        <v>489</v>
      </c>
      <c r="D57" s="40">
        <v>45443</v>
      </c>
      <c r="E57">
        <v>489.484283</v>
      </c>
    </row>
    <row r="58" spans="1:7">
      <c r="A58" s="64" t="s">
        <v>196</v>
      </c>
      <c r="B58" s="61">
        <f t="shared" si="0"/>
        <v>464</v>
      </c>
      <c r="D58" s="40">
        <v>45473</v>
      </c>
      <c r="E58">
        <v>464.612279</v>
      </c>
    </row>
    <row r="59" spans="1:7">
      <c r="A59" s="64" t="s">
        <v>197</v>
      </c>
      <c r="B59" s="61">
        <f t="shared" si="0"/>
        <v>517</v>
      </c>
      <c r="D59" s="40">
        <v>45504</v>
      </c>
      <c r="E59">
        <v>517.02863500000001</v>
      </c>
    </row>
    <row r="60" spans="1:7">
      <c r="A60" s="64" t="s">
        <v>198</v>
      </c>
      <c r="B60" s="61">
        <f t="shared" si="0"/>
        <v>501</v>
      </c>
      <c r="D60" s="40">
        <v>45535</v>
      </c>
      <c r="E60">
        <v>501.81600600000002</v>
      </c>
    </row>
    <row r="61" spans="1:7">
      <c r="A61" s="64" t="s">
        <v>199</v>
      </c>
      <c r="B61" s="61">
        <f t="shared" si="0"/>
        <v>439</v>
      </c>
      <c r="D61" s="40">
        <v>45565</v>
      </c>
      <c r="E61">
        <v>439.49714599999999</v>
      </c>
    </row>
  </sheetData>
  <autoFilter ref="A3:B55" xr:uid="{804E2046-F088-47AC-A05F-530A9169BC99}"/>
  <mergeCells count="1">
    <mergeCell ref="A1:J1"/>
  </mergeCells>
  <phoneticPr fontId="9"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DB3A4-4720-428C-9433-AEEA84F86DFF}">
  <dimension ref="A1:K20"/>
  <sheetViews>
    <sheetView topLeftCell="A7" workbookViewId="0">
      <selection activeCell="A13" sqref="A13"/>
    </sheetView>
  </sheetViews>
  <sheetFormatPr baseColWidth="10" defaultColWidth="8.7265625" defaultRowHeight="14.5"/>
  <cols>
    <col min="1" max="1" width="129.54296875" bestFit="1" customWidth="1"/>
    <col min="2" max="2" width="12.90625" bestFit="1" customWidth="1"/>
    <col min="3" max="3" width="18.90625" customWidth="1"/>
    <col min="4" max="12" width="29.54296875" customWidth="1"/>
  </cols>
  <sheetData>
    <row r="1" spans="1:11">
      <c r="A1" s="17" t="s">
        <v>191</v>
      </c>
    </row>
    <row r="2" spans="1:11" ht="15" thickBot="1"/>
    <row r="3" spans="1:11">
      <c r="A3" s="43" t="s">
        <v>192</v>
      </c>
      <c r="B3" s="69">
        <v>1000000</v>
      </c>
    </row>
    <row r="4" spans="1:11">
      <c r="A4" s="45" t="s">
        <v>193</v>
      </c>
      <c r="B4" s="70">
        <v>15000</v>
      </c>
    </row>
    <row r="5" spans="1:11">
      <c r="A5" s="45" t="s">
        <v>141</v>
      </c>
      <c r="B5" s="71">
        <v>70</v>
      </c>
    </row>
    <row r="6" spans="1:11">
      <c r="A6" s="45" t="s">
        <v>142</v>
      </c>
      <c r="B6" s="71">
        <v>65</v>
      </c>
    </row>
    <row r="7" spans="1:11">
      <c r="A7" s="45" t="s">
        <v>143</v>
      </c>
      <c r="B7" s="72">
        <v>1.7999999999999999E-2</v>
      </c>
    </row>
    <row r="8" spans="1:11">
      <c r="A8" s="45" t="s">
        <v>146</v>
      </c>
      <c r="B8" s="70">
        <v>700</v>
      </c>
    </row>
    <row r="9" spans="1:11">
      <c r="A9" s="45" t="s">
        <v>147</v>
      </c>
      <c r="B9" s="73">
        <v>-0.3</v>
      </c>
    </row>
    <row r="10" spans="1:11" ht="15" thickBot="1">
      <c r="A10" s="46" t="s">
        <v>148</v>
      </c>
      <c r="B10" s="74">
        <v>0.15</v>
      </c>
    </row>
    <row r="13" spans="1:11" ht="15" thickBot="1">
      <c r="A13" s="17" t="s">
        <v>144</v>
      </c>
    </row>
    <row r="14" spans="1:11">
      <c r="C14" s="76" t="s">
        <v>226</v>
      </c>
      <c r="D14" s="77" t="s">
        <v>219</v>
      </c>
      <c r="E14" s="54" t="s">
        <v>218</v>
      </c>
      <c r="F14" s="78" t="s">
        <v>227</v>
      </c>
      <c r="G14" s="79" t="s">
        <v>222</v>
      </c>
      <c r="H14" s="80" t="s">
        <v>223</v>
      </c>
      <c r="I14" s="81" t="s">
        <v>224</v>
      </c>
      <c r="J14" s="82" t="s">
        <v>220</v>
      </c>
      <c r="K14" s="83" t="s">
        <v>221</v>
      </c>
    </row>
    <row r="15" spans="1:11" ht="16" customHeight="1" thickBot="1">
      <c r="A15" t="s">
        <v>228</v>
      </c>
      <c r="B15" s="90">
        <v>45292</v>
      </c>
      <c r="C15" s="85">
        <v>1000000</v>
      </c>
      <c r="D15" s="85">
        <v>70</v>
      </c>
      <c r="E15" s="85">
        <v>65</v>
      </c>
      <c r="F15" s="87">
        <v>15000</v>
      </c>
      <c r="G15" s="87">
        <v>700</v>
      </c>
      <c r="H15" s="85" t="s">
        <v>211</v>
      </c>
      <c r="I15" s="86">
        <v>1.7999999999999999E-2</v>
      </c>
      <c r="J15" s="84">
        <v>-0.3</v>
      </c>
      <c r="K15" s="74">
        <v>0.15</v>
      </c>
    </row>
    <row r="16" spans="1:11">
      <c r="B16" s="90">
        <v>45323</v>
      </c>
      <c r="C16" s="85">
        <f>C15+D16-E16</f>
        <v>1016750</v>
      </c>
      <c r="D16" s="85">
        <f>G16*D15</f>
        <v>34300</v>
      </c>
      <c r="E16" s="85">
        <f>E15*H16</f>
        <v>17550</v>
      </c>
      <c r="F16" s="88">
        <f>F15+G16-H16</f>
        <v>15220</v>
      </c>
      <c r="G16" s="89">
        <f>ROUNDDOWN(G15*0.7,0)</f>
        <v>490</v>
      </c>
      <c r="H16" s="89">
        <f>F15*0.018</f>
        <v>270</v>
      </c>
      <c r="I16" s="13"/>
    </row>
    <row r="17" spans="1:9">
      <c r="A17" s="75" t="s">
        <v>229</v>
      </c>
      <c r="B17" s="90">
        <v>45352</v>
      </c>
      <c r="C17" s="85">
        <f>C16+D17-E17</f>
        <v>1038415</v>
      </c>
      <c r="D17" s="85">
        <f>D15*G17</f>
        <v>39410</v>
      </c>
      <c r="E17" s="85">
        <f>E15*H17</f>
        <v>17745</v>
      </c>
      <c r="F17" s="88">
        <f>F16+G17-H17</f>
        <v>15510</v>
      </c>
      <c r="G17" s="55">
        <f>ROUNDDOWN(G16+(G16*0.15),0)</f>
        <v>563</v>
      </c>
      <c r="H17" s="89">
        <f>ROUNDDOWN(F16*0.018,0)</f>
        <v>273</v>
      </c>
      <c r="I17" s="13"/>
    </row>
    <row r="18" spans="1:9">
      <c r="B18" s="16"/>
    </row>
    <row r="19" spans="1:9">
      <c r="B19" s="16"/>
    </row>
    <row r="20" spans="1:9">
      <c r="B20" s="16"/>
      <c r="C20" s="1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8FA07-1D1B-4490-B946-07A7C2E9F0DF}">
  <dimension ref="A1:H54"/>
  <sheetViews>
    <sheetView workbookViewId="0">
      <selection activeCell="B2" sqref="B2"/>
    </sheetView>
  </sheetViews>
  <sheetFormatPr baseColWidth="10" defaultColWidth="8.90625" defaultRowHeight="14.5"/>
  <cols>
    <col min="1" max="1" width="8.90625" style="7"/>
    <col min="2" max="2" width="117.6328125" style="7" bestFit="1" customWidth="1"/>
    <col min="3" max="16384" width="8.90625" style="7"/>
  </cols>
  <sheetData>
    <row r="1" spans="1:8" ht="61.25" customHeight="1">
      <c r="B1" s="28" t="s">
        <v>145</v>
      </c>
      <c r="C1" s="28"/>
      <c r="D1" s="28"/>
      <c r="E1" s="28"/>
      <c r="F1" s="28"/>
      <c r="G1" s="28"/>
      <c r="H1" s="28"/>
    </row>
    <row r="2" spans="1:8">
      <c r="B2" s="75" t="s">
        <v>231</v>
      </c>
    </row>
    <row r="4" spans="1:8">
      <c r="A4" s="7">
        <v>1</v>
      </c>
      <c r="B4" s="7" t="s">
        <v>134</v>
      </c>
    </row>
    <row r="5" spans="1:8">
      <c r="B5" s="39"/>
      <c r="C5" s="39"/>
      <c r="D5" s="39"/>
      <c r="E5" s="39"/>
      <c r="F5" s="39"/>
      <c r="G5" s="39"/>
      <c r="H5" s="39"/>
    </row>
    <row r="6" spans="1:8">
      <c r="B6" s="39"/>
      <c r="C6" s="39"/>
      <c r="D6" s="39"/>
      <c r="E6" s="39"/>
      <c r="F6" s="39"/>
      <c r="G6" s="39"/>
      <c r="H6" s="39"/>
    </row>
    <row r="7" spans="1:8">
      <c r="B7" s="39"/>
      <c r="C7" s="39"/>
      <c r="D7" s="39"/>
      <c r="E7" s="39"/>
      <c r="F7" s="39"/>
      <c r="G7" s="39"/>
      <c r="H7" s="39"/>
    </row>
    <row r="8" spans="1:8">
      <c r="A8" s="7">
        <v>2</v>
      </c>
      <c r="B8" s="7" t="s">
        <v>135</v>
      </c>
    </row>
    <row r="9" spans="1:8">
      <c r="B9" s="30"/>
      <c r="C9" s="30"/>
      <c r="D9" s="30"/>
      <c r="E9" s="30"/>
      <c r="F9" s="30"/>
      <c r="G9" s="30"/>
      <c r="H9" s="30"/>
    </row>
    <row r="10" spans="1:8">
      <c r="B10" s="30"/>
      <c r="C10" s="30"/>
      <c r="D10" s="30"/>
      <c r="E10" s="30"/>
      <c r="F10" s="30"/>
      <c r="G10" s="30"/>
      <c r="H10" s="30"/>
    </row>
    <row r="11" spans="1:8">
      <c r="A11" s="7">
        <v>3</v>
      </c>
      <c r="B11" s="7" t="s">
        <v>136</v>
      </c>
    </row>
    <row r="12" spans="1:8">
      <c r="B12" s="30"/>
      <c r="C12" s="30"/>
      <c r="D12" s="30"/>
      <c r="E12" s="30"/>
      <c r="F12" s="30"/>
      <c r="G12" s="30"/>
      <c r="H12" s="30"/>
    </row>
    <row r="13" spans="1:8">
      <c r="B13" s="30"/>
      <c r="C13" s="30"/>
      <c r="D13" s="30"/>
      <c r="E13" s="30"/>
      <c r="F13" s="30"/>
      <c r="G13" s="30"/>
      <c r="H13" s="30"/>
    </row>
    <row r="14" spans="1:8">
      <c r="A14" s="7">
        <v>4</v>
      </c>
      <c r="B14" s="7" t="s">
        <v>137</v>
      </c>
    </row>
    <row r="15" spans="1:8">
      <c r="B15" s="30"/>
      <c r="C15" s="30"/>
      <c r="D15" s="30"/>
      <c r="E15" s="30"/>
      <c r="F15" s="30"/>
      <c r="G15" s="30"/>
      <c r="H15" s="30"/>
    </row>
    <row r="16" spans="1:8">
      <c r="B16" s="30"/>
      <c r="C16" s="30"/>
      <c r="D16" s="30"/>
      <c r="E16" s="30"/>
      <c r="F16" s="30"/>
      <c r="G16" s="30"/>
      <c r="H16" s="30"/>
    </row>
    <row r="17" spans="1:8">
      <c r="A17" s="7">
        <v>5</v>
      </c>
      <c r="B17" s="7" t="s">
        <v>125</v>
      </c>
    </row>
    <row r="18" spans="1:8">
      <c r="B18" s="30"/>
      <c r="C18" s="30"/>
      <c r="D18" s="30"/>
      <c r="E18" s="30"/>
      <c r="F18" s="30"/>
      <c r="G18" s="30"/>
      <c r="H18" s="30"/>
    </row>
    <row r="19" spans="1:8">
      <c r="B19" s="30"/>
      <c r="C19" s="30"/>
      <c r="D19" s="30"/>
      <c r="E19" s="30"/>
      <c r="F19" s="30"/>
      <c r="G19" s="30"/>
      <c r="H19" s="30"/>
    </row>
    <row r="20" spans="1:8">
      <c r="A20" s="7">
        <v>6</v>
      </c>
      <c r="B20" s="7" t="s">
        <v>138</v>
      </c>
    </row>
    <row r="21" spans="1:8">
      <c r="B21" s="30"/>
      <c r="C21" s="30"/>
      <c r="D21" s="30"/>
      <c r="E21" s="30"/>
      <c r="F21" s="30"/>
      <c r="G21" s="30"/>
      <c r="H21" s="30"/>
    </row>
    <row r="22" spans="1:8">
      <c r="B22" s="30"/>
      <c r="C22" s="30"/>
      <c r="D22" s="30"/>
      <c r="E22" s="30"/>
      <c r="F22" s="30"/>
      <c r="G22" s="30"/>
      <c r="H22" s="30"/>
    </row>
    <row r="23" spans="1:8">
      <c r="A23" s="7">
        <v>7</v>
      </c>
      <c r="B23" s="7" t="s">
        <v>126</v>
      </c>
    </row>
    <row r="24" spans="1:8">
      <c r="B24" s="30"/>
      <c r="C24" s="30"/>
      <c r="D24" s="30"/>
      <c r="E24" s="30"/>
      <c r="F24" s="30"/>
      <c r="G24" s="30"/>
      <c r="H24" s="30"/>
    </row>
    <row r="25" spans="1:8">
      <c r="B25" s="30"/>
      <c r="C25" s="30"/>
      <c r="D25" s="30"/>
      <c r="E25" s="30"/>
      <c r="F25" s="30"/>
      <c r="G25" s="30"/>
      <c r="H25" s="30"/>
    </row>
    <row r="26" spans="1:8">
      <c r="A26" s="7">
        <v>8</v>
      </c>
      <c r="B26" s="7" t="s">
        <v>127</v>
      </c>
    </row>
    <row r="27" spans="1:8">
      <c r="B27" s="31"/>
      <c r="C27" s="32"/>
      <c r="D27" s="32"/>
      <c r="E27" s="32"/>
      <c r="F27" s="32"/>
      <c r="G27" s="32"/>
      <c r="H27" s="32"/>
    </row>
    <row r="28" spans="1:8">
      <c r="B28" s="32"/>
      <c r="C28" s="32"/>
      <c r="D28" s="32"/>
      <c r="E28" s="32"/>
      <c r="F28" s="32"/>
      <c r="G28" s="32"/>
      <c r="H28" s="32"/>
    </row>
    <row r="29" spans="1:8">
      <c r="A29" s="7">
        <v>9</v>
      </c>
      <c r="B29" s="7" t="s">
        <v>128</v>
      </c>
    </row>
    <row r="30" spans="1:8">
      <c r="B30" s="33"/>
      <c r="C30" s="33"/>
      <c r="D30" s="33"/>
      <c r="E30" s="33"/>
      <c r="F30" s="33"/>
      <c r="G30" s="33"/>
      <c r="H30" s="33"/>
    </row>
    <row r="31" spans="1:8" ht="145.25" customHeight="1">
      <c r="B31" s="33"/>
      <c r="C31" s="33"/>
      <c r="D31" s="33"/>
      <c r="E31" s="33"/>
      <c r="F31" s="33"/>
      <c r="G31" s="33"/>
      <c r="H31" s="33"/>
    </row>
    <row r="32" spans="1:8">
      <c r="A32" s="7">
        <v>10</v>
      </c>
      <c r="B32" s="7" t="s">
        <v>129</v>
      </c>
    </row>
    <row r="33" spans="1:8">
      <c r="B33" s="30"/>
      <c r="C33" s="30"/>
      <c r="D33" s="30"/>
      <c r="E33" s="30"/>
      <c r="F33" s="30"/>
      <c r="G33" s="30"/>
      <c r="H33" s="30"/>
    </row>
    <row r="34" spans="1:8">
      <c r="B34" s="30"/>
      <c r="C34" s="30"/>
      <c r="D34" s="30"/>
      <c r="E34" s="30"/>
      <c r="F34" s="30"/>
      <c r="G34" s="30"/>
      <c r="H34" s="30"/>
    </row>
    <row r="35" spans="1:8">
      <c r="A35" s="7">
        <v>11</v>
      </c>
      <c r="B35" s="7" t="s">
        <v>130</v>
      </c>
    </row>
    <row r="36" spans="1:8">
      <c r="B36" s="29"/>
      <c r="C36" s="29"/>
      <c r="D36" s="29"/>
      <c r="E36" s="29"/>
      <c r="F36" s="29"/>
      <c r="G36" s="29"/>
      <c r="H36" s="29"/>
    </row>
    <row r="37" spans="1:8">
      <c r="B37" s="29"/>
      <c r="C37" s="29"/>
      <c r="D37" s="29"/>
      <c r="E37" s="29"/>
      <c r="F37" s="29"/>
      <c r="G37" s="29"/>
      <c r="H37" s="29"/>
    </row>
    <row r="38" spans="1:8">
      <c r="A38" s="7">
        <v>12</v>
      </c>
      <c r="B38" s="7" t="s">
        <v>139</v>
      </c>
    </row>
    <row r="39" spans="1:8">
      <c r="B39" s="30"/>
      <c r="C39" s="30"/>
      <c r="D39" s="30"/>
      <c r="E39" s="30"/>
      <c r="F39" s="30"/>
      <c r="G39" s="30"/>
      <c r="H39" s="30"/>
    </row>
    <row r="40" spans="1:8">
      <c r="B40" s="30"/>
      <c r="C40" s="30"/>
      <c r="D40" s="30"/>
      <c r="E40" s="30"/>
      <c r="F40" s="30"/>
      <c r="G40" s="30"/>
      <c r="H40" s="30"/>
    </row>
    <row r="42" spans="1:8">
      <c r="A42" s="7">
        <v>13</v>
      </c>
      <c r="B42" s="7" t="s">
        <v>140</v>
      </c>
    </row>
    <row r="43" spans="1:8">
      <c r="B43" s="31"/>
      <c r="C43" s="32"/>
      <c r="D43" s="32"/>
      <c r="E43" s="32"/>
      <c r="F43" s="32"/>
      <c r="G43" s="32"/>
      <c r="H43" s="32"/>
    </row>
    <row r="44" spans="1:8">
      <c r="B44" s="32"/>
      <c r="C44" s="32"/>
      <c r="D44" s="32"/>
      <c r="E44" s="32"/>
      <c r="F44" s="32"/>
      <c r="G44" s="32"/>
      <c r="H44" s="32"/>
    </row>
    <row r="45" spans="1:8">
      <c r="B45" s="32"/>
      <c r="C45" s="32"/>
      <c r="D45" s="32"/>
      <c r="E45" s="32"/>
      <c r="F45" s="32"/>
      <c r="G45" s="32"/>
      <c r="H45" s="32"/>
    </row>
    <row r="46" spans="1:8">
      <c r="B46" s="32"/>
      <c r="C46" s="32"/>
      <c r="D46" s="32"/>
      <c r="E46" s="32"/>
      <c r="F46" s="32"/>
      <c r="G46" s="32"/>
      <c r="H46" s="32"/>
    </row>
    <row r="47" spans="1:8">
      <c r="B47" s="32"/>
      <c r="C47" s="32"/>
      <c r="D47" s="32"/>
      <c r="E47" s="32"/>
      <c r="F47" s="32"/>
      <c r="G47" s="32"/>
      <c r="H47" s="32"/>
    </row>
    <row r="48" spans="1:8">
      <c r="B48" s="32"/>
      <c r="C48" s="32"/>
      <c r="D48" s="32"/>
      <c r="E48" s="32"/>
      <c r="F48" s="32"/>
      <c r="G48" s="32"/>
      <c r="H48" s="32"/>
    </row>
    <row r="49" spans="1:8">
      <c r="B49" s="32"/>
      <c r="C49" s="32"/>
      <c r="D49" s="32"/>
      <c r="E49" s="32"/>
      <c r="F49" s="32"/>
      <c r="G49" s="32"/>
      <c r="H49" s="32"/>
    </row>
    <row r="50" spans="1:8" ht="14.4" customHeight="1">
      <c r="A50" s="7">
        <v>14</v>
      </c>
      <c r="B50" s="27" t="s">
        <v>161</v>
      </c>
      <c r="C50" s="27"/>
      <c r="D50" s="27"/>
      <c r="E50" s="27"/>
      <c r="F50" s="27"/>
      <c r="G50" s="27"/>
      <c r="H50" s="27"/>
    </row>
    <row r="51" spans="1:8">
      <c r="B51" s="27"/>
      <c r="C51" s="27"/>
      <c r="D51" s="27"/>
      <c r="E51" s="27"/>
      <c r="F51" s="27"/>
      <c r="G51" s="27"/>
      <c r="H51" s="27"/>
    </row>
    <row r="54" spans="1:8">
      <c r="B54" s="12"/>
    </row>
  </sheetData>
  <mergeCells count="14">
    <mergeCell ref="B50:H51"/>
    <mergeCell ref="B1:H1"/>
    <mergeCell ref="B36:H37"/>
    <mergeCell ref="B39:H40"/>
    <mergeCell ref="B43:H49"/>
    <mergeCell ref="B9:H10"/>
    <mergeCell ref="B12:H13"/>
    <mergeCell ref="B15:H16"/>
    <mergeCell ref="B18:H19"/>
    <mergeCell ref="B21:H22"/>
    <mergeCell ref="B24:H25"/>
    <mergeCell ref="B27:H28"/>
    <mergeCell ref="B30:H31"/>
    <mergeCell ref="B33:H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C707-41BF-47EE-A929-9C440E5E8963}">
  <dimension ref="C3:R64"/>
  <sheetViews>
    <sheetView topLeftCell="A3" workbookViewId="0">
      <selection activeCell="B1" sqref="B1"/>
    </sheetView>
  </sheetViews>
  <sheetFormatPr baseColWidth="10" defaultColWidth="8.90625" defaultRowHeight="14.5"/>
  <cols>
    <col min="1" max="2" width="8.90625" style="7"/>
    <col min="3" max="3" width="19.36328125" style="7" customWidth="1"/>
    <col min="4" max="4" width="13.54296875" style="7" bestFit="1" customWidth="1"/>
    <col min="5" max="5" width="10.54296875" style="7" bestFit="1" customWidth="1"/>
    <col min="6" max="6" width="16.90625" style="7" bestFit="1" customWidth="1"/>
    <col min="7" max="7" width="13.90625" style="7" bestFit="1" customWidth="1"/>
    <col min="8" max="8" width="11.90625" style="7" bestFit="1" customWidth="1"/>
    <col min="9" max="10" width="12.81640625" style="7" bestFit="1" customWidth="1"/>
    <col min="11" max="11" width="8.90625" style="7"/>
    <col min="12" max="12" width="10.1796875" style="7" bestFit="1" customWidth="1"/>
    <col min="13" max="13" width="10.54296875" style="7" bestFit="1" customWidth="1"/>
    <col min="14" max="14" width="8.453125" style="7" bestFit="1" customWidth="1"/>
    <col min="15" max="15" width="12.453125" style="7" bestFit="1" customWidth="1"/>
    <col min="16" max="16" width="10.453125" style="7" bestFit="1" customWidth="1"/>
    <col min="17" max="17" width="11.54296875" style="7" bestFit="1" customWidth="1"/>
    <col min="18" max="18" width="12.81640625" style="7" bestFit="1" customWidth="1"/>
    <col min="19" max="16384" width="8.90625" style="7"/>
  </cols>
  <sheetData>
    <row r="3" spans="3:18">
      <c r="C3" s="34" t="s">
        <v>30</v>
      </c>
      <c r="D3" s="34"/>
      <c r="F3" s="35" t="s">
        <v>33</v>
      </c>
      <c r="G3" s="36"/>
      <c r="H3" s="36"/>
      <c r="I3" s="36"/>
      <c r="J3" s="36"/>
      <c r="L3" s="34" t="s">
        <v>37</v>
      </c>
      <c r="M3" s="34"/>
      <c r="N3" s="34"/>
      <c r="O3" s="34"/>
      <c r="P3" s="34"/>
      <c r="Q3" s="34"/>
      <c r="R3" s="34"/>
    </row>
    <row r="4" spans="3:18">
      <c r="C4" s="10" t="s">
        <v>31</v>
      </c>
      <c r="D4" s="11" t="s">
        <v>32</v>
      </c>
      <c r="F4" s="10" t="s">
        <v>31</v>
      </c>
      <c r="G4" s="11" t="s">
        <v>55</v>
      </c>
      <c r="H4" s="11" t="s">
        <v>56</v>
      </c>
      <c r="I4" s="11" t="s">
        <v>34</v>
      </c>
      <c r="J4" s="11" t="s">
        <v>38</v>
      </c>
      <c r="L4" s="10" t="s">
        <v>133</v>
      </c>
      <c r="M4" s="11" t="s">
        <v>132</v>
      </c>
      <c r="N4" s="11" t="s">
        <v>35</v>
      </c>
      <c r="O4" s="11" t="s">
        <v>31</v>
      </c>
      <c r="P4" s="11" t="s">
        <v>36</v>
      </c>
      <c r="Q4" s="11" t="s">
        <v>59</v>
      </c>
      <c r="R4" s="11" t="s">
        <v>38</v>
      </c>
    </row>
    <row r="5" spans="3:18">
      <c r="C5" s="8" t="s">
        <v>43</v>
      </c>
      <c r="D5" s="8" t="s">
        <v>48</v>
      </c>
      <c r="F5" s="8" t="s">
        <v>43</v>
      </c>
      <c r="G5" s="8">
        <v>100</v>
      </c>
      <c r="H5" s="8">
        <v>80</v>
      </c>
      <c r="I5" s="8" t="s">
        <v>54</v>
      </c>
      <c r="J5" s="8">
        <v>10</v>
      </c>
      <c r="L5" s="8">
        <v>1</v>
      </c>
      <c r="M5" s="9">
        <v>44531</v>
      </c>
      <c r="N5" s="8" t="s">
        <v>63</v>
      </c>
      <c r="O5" s="8" t="s">
        <v>45</v>
      </c>
      <c r="P5" s="8">
        <v>1</v>
      </c>
      <c r="Q5" s="8">
        <v>160</v>
      </c>
      <c r="R5" s="8">
        <v>30</v>
      </c>
    </row>
    <row r="6" spans="3:18">
      <c r="C6" s="8" t="s">
        <v>44</v>
      </c>
      <c r="D6" s="8" t="s">
        <v>49</v>
      </c>
      <c r="F6" s="8" t="s">
        <v>44</v>
      </c>
      <c r="G6" s="8">
        <v>150</v>
      </c>
      <c r="H6" s="8">
        <v>120</v>
      </c>
      <c r="I6" s="8" t="s">
        <v>54</v>
      </c>
      <c r="J6" s="8">
        <v>10</v>
      </c>
      <c r="L6" s="8">
        <v>1</v>
      </c>
      <c r="M6" s="9">
        <v>44531</v>
      </c>
      <c r="N6" s="8" t="s">
        <v>63</v>
      </c>
      <c r="O6" s="8" t="s">
        <v>47</v>
      </c>
      <c r="P6" s="8">
        <v>2</v>
      </c>
      <c r="Q6" s="8">
        <v>1200</v>
      </c>
      <c r="R6" s="8">
        <v>30</v>
      </c>
    </row>
    <row r="7" spans="3:18">
      <c r="C7" s="8" t="s">
        <v>45</v>
      </c>
      <c r="D7" s="8" t="s">
        <v>50</v>
      </c>
      <c r="F7" s="8" t="s">
        <v>45</v>
      </c>
      <c r="G7" s="8">
        <v>200</v>
      </c>
      <c r="H7" s="8">
        <v>160</v>
      </c>
      <c r="I7" s="8" t="s">
        <v>53</v>
      </c>
      <c r="J7" s="8">
        <v>30</v>
      </c>
      <c r="L7" s="8">
        <v>2</v>
      </c>
      <c r="M7" s="9">
        <v>44531</v>
      </c>
      <c r="N7" s="8" t="s">
        <v>76</v>
      </c>
      <c r="O7" s="8" t="s">
        <v>43</v>
      </c>
      <c r="P7" s="8">
        <v>2</v>
      </c>
      <c r="Q7" s="8">
        <v>160</v>
      </c>
      <c r="R7" s="8">
        <v>10</v>
      </c>
    </row>
    <row r="8" spans="3:18">
      <c r="C8" s="8" t="s">
        <v>46</v>
      </c>
      <c r="D8" s="8" t="s">
        <v>51</v>
      </c>
      <c r="F8" s="8" t="s">
        <v>46</v>
      </c>
      <c r="G8" s="8">
        <v>350</v>
      </c>
      <c r="H8" s="8">
        <v>280</v>
      </c>
      <c r="I8" s="8" t="s">
        <v>53</v>
      </c>
      <c r="J8" s="8">
        <v>30</v>
      </c>
      <c r="L8" s="8">
        <v>3</v>
      </c>
      <c r="M8" s="9">
        <v>44532</v>
      </c>
      <c r="N8" s="8" t="s">
        <v>75</v>
      </c>
      <c r="O8" s="8" t="s">
        <v>43</v>
      </c>
      <c r="P8" s="8">
        <v>1</v>
      </c>
      <c r="Q8" s="8">
        <v>100</v>
      </c>
      <c r="R8" s="8">
        <v>10</v>
      </c>
    </row>
    <row r="9" spans="3:18">
      <c r="C9" s="8" t="s">
        <v>47</v>
      </c>
      <c r="D9" s="8" t="s">
        <v>52</v>
      </c>
      <c r="F9" s="8" t="s">
        <v>47</v>
      </c>
      <c r="G9" s="8">
        <v>600</v>
      </c>
      <c r="H9" s="8">
        <v>500</v>
      </c>
      <c r="I9" s="8" t="s">
        <v>53</v>
      </c>
      <c r="J9" s="8">
        <v>30</v>
      </c>
      <c r="L9" s="8">
        <v>4</v>
      </c>
      <c r="M9" s="9">
        <v>44533</v>
      </c>
      <c r="N9" s="8" t="s">
        <v>65</v>
      </c>
      <c r="O9" s="8" t="s">
        <v>46</v>
      </c>
      <c r="P9" s="8">
        <v>3</v>
      </c>
      <c r="Q9" s="8">
        <v>1050</v>
      </c>
      <c r="R9" s="8">
        <v>30</v>
      </c>
    </row>
    <row r="10" spans="3:18">
      <c r="C10" s="8" t="s">
        <v>57</v>
      </c>
      <c r="D10" s="8" t="s">
        <v>58</v>
      </c>
      <c r="F10" s="8" t="s">
        <v>57</v>
      </c>
      <c r="G10" s="8">
        <v>650</v>
      </c>
      <c r="H10" s="8">
        <v>520</v>
      </c>
      <c r="I10" s="8" t="s">
        <v>54</v>
      </c>
      <c r="J10" s="8">
        <v>10</v>
      </c>
      <c r="L10" s="8">
        <v>5</v>
      </c>
      <c r="M10" s="9">
        <v>44533</v>
      </c>
      <c r="N10" s="8" t="s">
        <v>66</v>
      </c>
      <c r="O10" s="8" t="s">
        <v>45</v>
      </c>
      <c r="P10" s="8">
        <v>1</v>
      </c>
      <c r="Q10" s="8">
        <v>160</v>
      </c>
      <c r="R10" s="8">
        <v>30</v>
      </c>
    </row>
    <row r="11" spans="3:18">
      <c r="L11" s="8">
        <v>5</v>
      </c>
      <c r="M11" s="9">
        <v>44533</v>
      </c>
      <c r="N11" s="8" t="s">
        <v>66</v>
      </c>
      <c r="O11" s="8" t="s">
        <v>46</v>
      </c>
      <c r="P11" s="8">
        <v>2</v>
      </c>
      <c r="Q11" s="8">
        <v>700</v>
      </c>
      <c r="R11" s="8">
        <v>30</v>
      </c>
    </row>
    <row r="12" spans="3:18">
      <c r="L12" s="8">
        <v>5</v>
      </c>
      <c r="M12" s="9">
        <v>44533</v>
      </c>
      <c r="N12" s="8" t="s">
        <v>66</v>
      </c>
      <c r="O12" s="8" t="s">
        <v>47</v>
      </c>
      <c r="P12" s="8">
        <v>3</v>
      </c>
      <c r="Q12" s="8">
        <v>1500</v>
      </c>
      <c r="R12" s="8">
        <v>30</v>
      </c>
    </row>
    <row r="13" spans="3:18">
      <c r="C13" s="37" t="s">
        <v>42</v>
      </c>
      <c r="D13" s="38"/>
      <c r="E13" s="38"/>
      <c r="F13" s="38"/>
      <c r="G13" s="38"/>
      <c r="L13" s="8">
        <v>6</v>
      </c>
      <c r="M13" s="9">
        <v>44533</v>
      </c>
      <c r="N13" s="8" t="s">
        <v>74</v>
      </c>
      <c r="O13" s="8" t="s">
        <v>44</v>
      </c>
      <c r="P13" s="8">
        <v>1</v>
      </c>
      <c r="Q13" s="8">
        <v>150</v>
      </c>
      <c r="R13" s="8">
        <v>10</v>
      </c>
    </row>
    <row r="14" spans="3:18">
      <c r="C14" s="10" t="s">
        <v>35</v>
      </c>
      <c r="D14" s="11" t="s">
        <v>39</v>
      </c>
      <c r="E14" s="11" t="s">
        <v>40</v>
      </c>
      <c r="F14" s="11" t="s">
        <v>41</v>
      </c>
      <c r="G14" s="11" t="s">
        <v>34</v>
      </c>
      <c r="L14" s="8">
        <v>7</v>
      </c>
      <c r="M14" s="9">
        <v>44534</v>
      </c>
      <c r="N14" s="8" t="s">
        <v>72</v>
      </c>
      <c r="O14" s="8" t="s">
        <v>46</v>
      </c>
      <c r="P14" s="8">
        <v>1</v>
      </c>
      <c r="Q14" s="8">
        <v>280</v>
      </c>
      <c r="R14" s="8">
        <v>30</v>
      </c>
    </row>
    <row r="15" spans="3:18">
      <c r="C15" s="8" t="s">
        <v>60</v>
      </c>
      <c r="D15" s="8" t="s">
        <v>80</v>
      </c>
      <c r="E15" s="8" t="s">
        <v>81</v>
      </c>
      <c r="F15" s="8" t="s">
        <v>115</v>
      </c>
      <c r="G15" s="8" t="s">
        <v>53</v>
      </c>
      <c r="L15" s="8">
        <v>8</v>
      </c>
      <c r="M15" s="9">
        <v>44534</v>
      </c>
      <c r="N15" s="8" t="s">
        <v>75</v>
      </c>
      <c r="O15" s="8" t="s">
        <v>57</v>
      </c>
      <c r="P15" s="8">
        <v>1</v>
      </c>
      <c r="Q15" s="8">
        <v>650</v>
      </c>
      <c r="R15" s="8">
        <v>10</v>
      </c>
    </row>
    <row r="16" spans="3:18">
      <c r="C16" s="8" t="s">
        <v>61</v>
      </c>
      <c r="D16" s="8" t="s">
        <v>84</v>
      </c>
      <c r="E16" s="8" t="s">
        <v>85</v>
      </c>
      <c r="F16" s="8" t="s">
        <v>116</v>
      </c>
      <c r="G16" s="8" t="s">
        <v>54</v>
      </c>
      <c r="L16" s="8">
        <v>9</v>
      </c>
      <c r="M16" s="9">
        <v>44535</v>
      </c>
      <c r="N16" s="8" t="s">
        <v>77</v>
      </c>
      <c r="O16" s="8" t="s">
        <v>45</v>
      </c>
      <c r="P16" s="8">
        <v>1</v>
      </c>
      <c r="Q16" s="8">
        <v>200</v>
      </c>
      <c r="R16" s="8">
        <v>30</v>
      </c>
    </row>
    <row r="17" spans="3:18">
      <c r="C17" s="8" t="s">
        <v>62</v>
      </c>
      <c r="D17" s="8" t="s">
        <v>91</v>
      </c>
      <c r="E17" s="8" t="s">
        <v>92</v>
      </c>
      <c r="F17" s="8" t="s">
        <v>117</v>
      </c>
      <c r="G17" s="8" t="s">
        <v>53</v>
      </c>
      <c r="L17" s="8">
        <v>9</v>
      </c>
      <c r="M17" s="9">
        <v>44535</v>
      </c>
      <c r="N17" s="8" t="s">
        <v>77</v>
      </c>
      <c r="O17" s="8" t="s">
        <v>46</v>
      </c>
      <c r="P17" s="8">
        <v>1</v>
      </c>
      <c r="Q17" s="8">
        <v>350</v>
      </c>
      <c r="R17" s="8">
        <v>30</v>
      </c>
    </row>
    <row r="18" spans="3:18">
      <c r="C18" s="8" t="s">
        <v>63</v>
      </c>
      <c r="D18" s="8" t="s">
        <v>101</v>
      </c>
      <c r="E18" s="8" t="s">
        <v>103</v>
      </c>
      <c r="F18" s="8" t="s">
        <v>118</v>
      </c>
      <c r="G18" s="8" t="s">
        <v>53</v>
      </c>
      <c r="L18" s="8">
        <v>9</v>
      </c>
      <c r="M18" s="9">
        <v>44535</v>
      </c>
      <c r="N18" s="8" t="s">
        <v>77</v>
      </c>
      <c r="O18" s="8" t="s">
        <v>47</v>
      </c>
      <c r="P18" s="8">
        <v>1</v>
      </c>
      <c r="Q18" s="8">
        <v>600</v>
      </c>
      <c r="R18" s="8">
        <v>30</v>
      </c>
    </row>
    <row r="19" spans="3:18">
      <c r="C19" s="8" t="s">
        <v>64</v>
      </c>
      <c r="D19" s="8" t="s">
        <v>96</v>
      </c>
      <c r="E19" s="8" t="s">
        <v>95</v>
      </c>
      <c r="F19" s="8" t="s">
        <v>119</v>
      </c>
      <c r="G19" s="8" t="s">
        <v>54</v>
      </c>
      <c r="L19" s="8">
        <v>10</v>
      </c>
      <c r="M19" s="9">
        <v>44536</v>
      </c>
      <c r="N19" s="8" t="s">
        <v>68</v>
      </c>
      <c r="O19" s="8" t="s">
        <v>43</v>
      </c>
      <c r="P19" s="8">
        <v>2</v>
      </c>
      <c r="Q19" s="8">
        <v>160</v>
      </c>
      <c r="R19" s="8">
        <v>10</v>
      </c>
    </row>
    <row r="20" spans="3:18">
      <c r="C20" s="8" t="s">
        <v>65</v>
      </c>
      <c r="D20" s="8" t="s">
        <v>82</v>
      </c>
      <c r="E20" s="8" t="s">
        <v>83</v>
      </c>
      <c r="F20" s="8" t="s">
        <v>120</v>
      </c>
      <c r="G20" s="8" t="s">
        <v>53</v>
      </c>
      <c r="L20" s="8">
        <v>11</v>
      </c>
      <c r="M20" s="9">
        <v>44537</v>
      </c>
      <c r="N20" s="8" t="s">
        <v>71</v>
      </c>
      <c r="O20" s="8" t="s">
        <v>46</v>
      </c>
      <c r="P20" s="8">
        <v>2</v>
      </c>
      <c r="Q20" s="8">
        <v>560</v>
      </c>
      <c r="R20" s="8">
        <v>30</v>
      </c>
    </row>
    <row r="21" spans="3:18">
      <c r="C21" s="8" t="s">
        <v>66</v>
      </c>
      <c r="D21" s="8" t="s">
        <v>80</v>
      </c>
      <c r="E21" s="8" t="s">
        <v>86</v>
      </c>
      <c r="F21" s="8" t="s">
        <v>121</v>
      </c>
      <c r="G21" s="8" t="s">
        <v>53</v>
      </c>
      <c r="L21" s="8">
        <v>12</v>
      </c>
      <c r="M21" s="9">
        <v>44540</v>
      </c>
      <c r="N21" s="8" t="s">
        <v>71</v>
      </c>
      <c r="O21" s="8" t="s">
        <v>46</v>
      </c>
      <c r="P21" s="8">
        <v>1</v>
      </c>
      <c r="Q21" s="8">
        <v>350</v>
      </c>
      <c r="R21" s="8">
        <v>30</v>
      </c>
    </row>
    <row r="22" spans="3:18">
      <c r="C22" s="8" t="s">
        <v>67</v>
      </c>
      <c r="D22" s="8" t="s">
        <v>87</v>
      </c>
      <c r="E22" s="8" t="s">
        <v>88</v>
      </c>
      <c r="F22" s="8" t="s">
        <v>122</v>
      </c>
      <c r="G22" s="8" t="s">
        <v>53</v>
      </c>
      <c r="L22" s="8">
        <v>13</v>
      </c>
      <c r="M22" s="9">
        <v>44541</v>
      </c>
      <c r="N22" s="8" t="s">
        <v>63</v>
      </c>
      <c r="O22" s="8" t="s">
        <v>47</v>
      </c>
      <c r="P22" s="8">
        <v>1</v>
      </c>
      <c r="Q22" s="8">
        <v>600</v>
      </c>
      <c r="R22" s="8">
        <v>30</v>
      </c>
    </row>
    <row r="23" spans="3:18">
      <c r="C23" s="8" t="s">
        <v>68</v>
      </c>
      <c r="D23" s="8" t="s">
        <v>89</v>
      </c>
      <c r="E23" s="8" t="s">
        <v>90</v>
      </c>
      <c r="F23" s="8" t="s">
        <v>116</v>
      </c>
      <c r="G23" s="8" t="s">
        <v>54</v>
      </c>
      <c r="L23" s="8">
        <v>14</v>
      </c>
      <c r="M23" s="9">
        <v>44545</v>
      </c>
      <c r="N23" s="8" t="s">
        <v>78</v>
      </c>
      <c r="O23" s="8" t="s">
        <v>44</v>
      </c>
      <c r="P23" s="8">
        <v>3</v>
      </c>
      <c r="Q23" s="8">
        <v>360</v>
      </c>
      <c r="R23" s="8">
        <v>10</v>
      </c>
    </row>
    <row r="24" spans="3:18">
      <c r="C24" s="8" t="s">
        <v>69</v>
      </c>
      <c r="D24" s="8" t="s">
        <v>93</v>
      </c>
      <c r="E24" s="8" t="s">
        <v>94</v>
      </c>
      <c r="F24" s="8" t="s">
        <v>123</v>
      </c>
      <c r="G24" s="8" t="s">
        <v>53</v>
      </c>
      <c r="L24" s="8">
        <v>14</v>
      </c>
      <c r="M24" s="9">
        <v>44545</v>
      </c>
      <c r="N24" s="8" t="s">
        <v>78</v>
      </c>
      <c r="O24" s="8" t="s">
        <v>57</v>
      </c>
      <c r="P24" s="8">
        <v>1</v>
      </c>
      <c r="Q24" s="8">
        <v>650</v>
      </c>
      <c r="R24" s="8">
        <v>10</v>
      </c>
    </row>
    <row r="25" spans="3:18">
      <c r="C25" s="8" t="s">
        <v>70</v>
      </c>
      <c r="D25" s="8" t="s">
        <v>97</v>
      </c>
      <c r="E25" s="8" t="s">
        <v>100</v>
      </c>
      <c r="F25" s="8" t="s">
        <v>123</v>
      </c>
      <c r="G25" s="8" t="s">
        <v>53</v>
      </c>
      <c r="L25" s="8">
        <v>15</v>
      </c>
      <c r="M25" s="9">
        <v>44547</v>
      </c>
      <c r="N25" s="8" t="s">
        <v>61</v>
      </c>
      <c r="O25" s="8" t="s">
        <v>57</v>
      </c>
      <c r="P25" s="8">
        <v>1</v>
      </c>
      <c r="Q25" s="8">
        <v>520</v>
      </c>
      <c r="R25" s="8">
        <v>10</v>
      </c>
    </row>
    <row r="26" spans="3:18">
      <c r="C26" s="8" t="s">
        <v>71</v>
      </c>
      <c r="D26" s="8" t="s">
        <v>98</v>
      </c>
      <c r="E26" s="8" t="s">
        <v>99</v>
      </c>
      <c r="F26" s="8" t="s">
        <v>115</v>
      </c>
      <c r="G26" s="8" t="s">
        <v>53</v>
      </c>
      <c r="L26" s="8">
        <v>16</v>
      </c>
      <c r="M26" s="9">
        <v>44548</v>
      </c>
      <c r="N26" s="8" t="s">
        <v>67</v>
      </c>
      <c r="O26" s="8" t="s">
        <v>45</v>
      </c>
      <c r="P26" s="8">
        <v>1</v>
      </c>
      <c r="Q26" s="8">
        <v>200</v>
      </c>
      <c r="R26" s="8">
        <v>30</v>
      </c>
    </row>
    <row r="27" spans="3:18">
      <c r="C27" s="8" t="s">
        <v>72</v>
      </c>
      <c r="D27" s="8" t="s">
        <v>102</v>
      </c>
      <c r="E27" s="8" t="s">
        <v>90</v>
      </c>
      <c r="F27" s="8" t="s">
        <v>122</v>
      </c>
      <c r="G27" s="8" t="s">
        <v>53</v>
      </c>
      <c r="L27" s="8">
        <v>16</v>
      </c>
      <c r="M27" s="9">
        <v>44548</v>
      </c>
      <c r="N27" s="8" t="s">
        <v>67</v>
      </c>
      <c r="O27" s="8" t="s">
        <v>46</v>
      </c>
      <c r="P27" s="8">
        <v>1</v>
      </c>
      <c r="Q27" s="8">
        <v>280</v>
      </c>
      <c r="R27" s="8">
        <v>30</v>
      </c>
    </row>
    <row r="28" spans="3:18">
      <c r="C28" s="8" t="s">
        <v>73</v>
      </c>
      <c r="D28" s="8" t="s">
        <v>104</v>
      </c>
      <c r="E28" s="8" t="s">
        <v>112</v>
      </c>
      <c r="F28" s="8" t="s">
        <v>120</v>
      </c>
      <c r="G28" s="8" t="s">
        <v>53</v>
      </c>
      <c r="L28" s="8">
        <v>17</v>
      </c>
      <c r="M28" s="9">
        <v>44548</v>
      </c>
      <c r="N28" s="8" t="s">
        <v>76</v>
      </c>
      <c r="O28" s="8" t="s">
        <v>43</v>
      </c>
      <c r="P28" s="8">
        <v>4</v>
      </c>
      <c r="Q28" s="8">
        <v>320</v>
      </c>
      <c r="R28" s="8">
        <v>10</v>
      </c>
    </row>
    <row r="29" spans="3:18">
      <c r="C29" s="8" t="s">
        <v>74</v>
      </c>
      <c r="D29" s="8" t="s">
        <v>105</v>
      </c>
      <c r="E29" s="8" t="s">
        <v>110</v>
      </c>
      <c r="F29" s="8" t="s">
        <v>119</v>
      </c>
      <c r="G29" s="8" t="s">
        <v>54</v>
      </c>
      <c r="L29" s="8">
        <v>18</v>
      </c>
      <c r="M29" s="9">
        <v>44548</v>
      </c>
      <c r="N29" s="8" t="s">
        <v>79</v>
      </c>
      <c r="O29" s="8" t="s">
        <v>43</v>
      </c>
      <c r="P29" s="8">
        <v>1</v>
      </c>
      <c r="Q29" s="8">
        <v>100</v>
      </c>
      <c r="R29" s="8">
        <v>10</v>
      </c>
    </row>
    <row r="30" spans="3:18">
      <c r="C30" s="8" t="s">
        <v>75</v>
      </c>
      <c r="D30" s="8" t="s">
        <v>106</v>
      </c>
      <c r="E30" s="8" t="s">
        <v>111</v>
      </c>
      <c r="F30" s="8" t="s">
        <v>124</v>
      </c>
      <c r="G30" s="8" t="s">
        <v>54</v>
      </c>
      <c r="L30" s="8">
        <v>19</v>
      </c>
      <c r="M30" s="9">
        <v>44551</v>
      </c>
      <c r="N30" s="8" t="s">
        <v>77</v>
      </c>
      <c r="O30" s="8" t="s">
        <v>47</v>
      </c>
      <c r="P30" s="8">
        <v>3</v>
      </c>
      <c r="Q30" s="8">
        <v>1800</v>
      </c>
      <c r="R30" s="8">
        <v>30</v>
      </c>
    </row>
    <row r="31" spans="3:18">
      <c r="C31" s="8" t="s">
        <v>76</v>
      </c>
      <c r="D31" s="8" t="s">
        <v>107</v>
      </c>
      <c r="E31" s="8" t="s">
        <v>81</v>
      </c>
      <c r="F31" s="8" t="s">
        <v>116</v>
      </c>
      <c r="G31" s="8" t="s">
        <v>54</v>
      </c>
      <c r="L31" s="8">
        <v>19</v>
      </c>
      <c r="M31" s="9">
        <v>44551</v>
      </c>
      <c r="N31" s="8" t="s">
        <v>77</v>
      </c>
      <c r="O31" s="8" t="s">
        <v>45</v>
      </c>
      <c r="P31" s="8">
        <v>2</v>
      </c>
      <c r="Q31" s="8">
        <v>400</v>
      </c>
      <c r="R31" s="8">
        <v>30</v>
      </c>
    </row>
    <row r="32" spans="3:18">
      <c r="C32" s="8" t="s">
        <v>77</v>
      </c>
      <c r="D32" s="8" t="s">
        <v>108</v>
      </c>
      <c r="E32" s="8" t="s">
        <v>113</v>
      </c>
      <c r="F32" s="8" t="s">
        <v>121</v>
      </c>
      <c r="G32" s="8" t="s">
        <v>53</v>
      </c>
      <c r="L32" s="8">
        <v>20</v>
      </c>
      <c r="M32" s="9">
        <v>44552</v>
      </c>
      <c r="N32" s="8" t="s">
        <v>79</v>
      </c>
      <c r="O32" s="8" t="s">
        <v>44</v>
      </c>
      <c r="P32" s="8">
        <v>1</v>
      </c>
      <c r="Q32" s="8">
        <v>120</v>
      </c>
      <c r="R32" s="8">
        <v>10</v>
      </c>
    </row>
    <row r="33" spans="3:18">
      <c r="C33" s="8" t="s">
        <v>78</v>
      </c>
      <c r="D33" s="8" t="s">
        <v>96</v>
      </c>
      <c r="E33" s="8" t="s">
        <v>95</v>
      </c>
      <c r="F33" s="8" t="s">
        <v>124</v>
      </c>
      <c r="G33" s="8" t="s">
        <v>54</v>
      </c>
      <c r="L33" s="8">
        <v>21</v>
      </c>
      <c r="M33" s="9">
        <v>44553</v>
      </c>
      <c r="N33" s="8" t="s">
        <v>62</v>
      </c>
      <c r="O33" s="8" t="s">
        <v>45</v>
      </c>
      <c r="P33" s="8">
        <v>3</v>
      </c>
      <c r="Q33" s="8">
        <v>600</v>
      </c>
      <c r="R33" s="8">
        <v>30</v>
      </c>
    </row>
    <row r="34" spans="3:18">
      <c r="C34" s="8" t="s">
        <v>79</v>
      </c>
      <c r="D34" s="8" t="s">
        <v>109</v>
      </c>
      <c r="E34" s="8" t="s">
        <v>114</v>
      </c>
      <c r="F34" s="8" t="s">
        <v>124</v>
      </c>
      <c r="G34" s="8" t="s">
        <v>54</v>
      </c>
      <c r="L34" s="8">
        <v>21</v>
      </c>
      <c r="M34" s="9">
        <v>44553</v>
      </c>
      <c r="N34" s="8" t="s">
        <v>62</v>
      </c>
      <c r="O34" s="8" t="s">
        <v>46</v>
      </c>
      <c r="P34" s="8">
        <v>4</v>
      </c>
      <c r="Q34" s="8">
        <v>1400</v>
      </c>
      <c r="R34" s="8">
        <v>30</v>
      </c>
    </row>
    <row r="35" spans="3:18">
      <c r="L35" s="8">
        <v>21</v>
      </c>
      <c r="M35" s="9">
        <v>44553</v>
      </c>
      <c r="N35" s="8" t="s">
        <v>62</v>
      </c>
      <c r="O35" s="8" t="s">
        <v>47</v>
      </c>
      <c r="P35" s="8">
        <v>5</v>
      </c>
      <c r="Q35" s="8">
        <v>3000</v>
      </c>
      <c r="R35" s="8">
        <v>30</v>
      </c>
    </row>
    <row r="36" spans="3:18">
      <c r="L36" s="8">
        <v>22</v>
      </c>
      <c r="M36" s="9">
        <v>44553</v>
      </c>
      <c r="N36" s="8" t="s">
        <v>70</v>
      </c>
      <c r="O36" s="8" t="s">
        <v>45</v>
      </c>
      <c r="P36" s="8">
        <v>1</v>
      </c>
      <c r="Q36" s="8">
        <v>160</v>
      </c>
      <c r="R36" s="8">
        <v>30</v>
      </c>
    </row>
    <row r="37" spans="3:18">
      <c r="L37" s="8">
        <v>23</v>
      </c>
      <c r="M37" s="9">
        <v>44556</v>
      </c>
      <c r="N37" s="8" t="s">
        <v>70</v>
      </c>
      <c r="O37" s="8" t="s">
        <v>46</v>
      </c>
      <c r="P37" s="8">
        <v>1</v>
      </c>
      <c r="Q37" s="8">
        <v>280</v>
      </c>
      <c r="R37" s="8">
        <v>30</v>
      </c>
    </row>
    <row r="38" spans="3:18">
      <c r="L38" s="8">
        <v>24</v>
      </c>
      <c r="M38" s="9">
        <v>44556</v>
      </c>
      <c r="N38" s="8" t="s">
        <v>60</v>
      </c>
      <c r="O38" s="8" t="s">
        <v>46</v>
      </c>
      <c r="P38" s="8">
        <v>5</v>
      </c>
      <c r="Q38" s="8">
        <v>1400</v>
      </c>
      <c r="R38" s="8">
        <v>30</v>
      </c>
    </row>
    <row r="39" spans="3:18">
      <c r="L39" s="8">
        <v>25</v>
      </c>
      <c r="M39" s="9">
        <v>44558</v>
      </c>
      <c r="N39" s="8" t="s">
        <v>69</v>
      </c>
      <c r="O39" s="8" t="s">
        <v>47</v>
      </c>
      <c r="P39" s="8">
        <v>3</v>
      </c>
      <c r="Q39" s="8">
        <v>1500</v>
      </c>
      <c r="R39" s="8">
        <v>30</v>
      </c>
    </row>
    <row r="40" spans="3:18">
      <c r="L40" s="8">
        <v>25</v>
      </c>
      <c r="M40" s="9">
        <v>44558</v>
      </c>
      <c r="N40" s="8" t="s">
        <v>69</v>
      </c>
      <c r="O40" s="8" t="s">
        <v>45</v>
      </c>
      <c r="P40" s="8">
        <v>1</v>
      </c>
      <c r="Q40" s="8">
        <v>160</v>
      </c>
      <c r="R40" s="8">
        <v>30</v>
      </c>
    </row>
    <row r="41" spans="3:18">
      <c r="L41" s="8">
        <v>25</v>
      </c>
      <c r="M41" s="9">
        <v>44558</v>
      </c>
      <c r="N41" s="8" t="s">
        <v>69</v>
      </c>
      <c r="O41" s="8" t="s">
        <v>46</v>
      </c>
      <c r="P41" s="8">
        <v>1</v>
      </c>
      <c r="Q41" s="8">
        <v>280</v>
      </c>
      <c r="R41" s="8">
        <v>30</v>
      </c>
    </row>
    <row r="42" spans="3:18">
      <c r="L42" s="8">
        <v>26</v>
      </c>
      <c r="M42" s="9">
        <v>44558</v>
      </c>
      <c r="N42" s="8" t="s">
        <v>64</v>
      </c>
      <c r="O42" s="8" t="s">
        <v>43</v>
      </c>
      <c r="P42" s="8">
        <v>2</v>
      </c>
      <c r="Q42" s="8">
        <v>200</v>
      </c>
      <c r="R42" s="8">
        <v>10</v>
      </c>
    </row>
    <row r="43" spans="3:18">
      <c r="L43" s="8">
        <v>27</v>
      </c>
      <c r="M43" s="9">
        <v>44559</v>
      </c>
      <c r="N43" s="8" t="s">
        <v>64</v>
      </c>
      <c r="O43" s="8" t="s">
        <v>44</v>
      </c>
      <c r="P43" s="8">
        <v>3</v>
      </c>
      <c r="Q43" s="8">
        <v>360</v>
      </c>
      <c r="R43" s="8">
        <v>10</v>
      </c>
    </row>
    <row r="44" spans="3:18">
      <c r="L44" s="8">
        <v>28</v>
      </c>
      <c r="M44" s="9">
        <v>44559</v>
      </c>
      <c r="N44" s="8" t="s">
        <v>60</v>
      </c>
      <c r="O44" s="8" t="s">
        <v>46</v>
      </c>
      <c r="P44" s="8">
        <v>1</v>
      </c>
      <c r="Q44" s="8">
        <v>350</v>
      </c>
      <c r="R44" s="8">
        <v>30</v>
      </c>
    </row>
    <row r="45" spans="3:18">
      <c r="L45" s="8">
        <v>28</v>
      </c>
      <c r="M45" s="9">
        <v>44559</v>
      </c>
      <c r="N45" s="8" t="s">
        <v>60</v>
      </c>
      <c r="O45" s="8" t="s">
        <v>45</v>
      </c>
      <c r="P45" s="8">
        <v>1</v>
      </c>
      <c r="Q45" s="8">
        <v>200</v>
      </c>
      <c r="R45" s="8">
        <v>30</v>
      </c>
    </row>
    <row r="46" spans="3:18">
      <c r="L46" s="8">
        <v>29</v>
      </c>
      <c r="M46" s="9">
        <v>44559</v>
      </c>
      <c r="N46" s="8" t="s">
        <v>76</v>
      </c>
      <c r="O46" s="8" t="s">
        <v>57</v>
      </c>
      <c r="P46" s="8">
        <v>3</v>
      </c>
      <c r="Q46" s="8">
        <v>1950</v>
      </c>
      <c r="R46" s="8">
        <v>10</v>
      </c>
    </row>
    <row r="47" spans="3:18">
      <c r="L47" s="8">
        <v>30</v>
      </c>
      <c r="M47" s="9">
        <v>44560</v>
      </c>
      <c r="N47" s="8" t="s">
        <v>69</v>
      </c>
      <c r="O47" s="8" t="s">
        <v>46</v>
      </c>
      <c r="P47" s="8">
        <v>1</v>
      </c>
      <c r="Q47" s="8">
        <v>280</v>
      </c>
      <c r="R47" s="8">
        <v>30</v>
      </c>
    </row>
    <row r="48" spans="3:18">
      <c r="L48" s="8">
        <v>31</v>
      </c>
      <c r="M48" s="9">
        <v>44561</v>
      </c>
      <c r="N48" s="8" t="s">
        <v>68</v>
      </c>
      <c r="O48" s="8" t="s">
        <v>43</v>
      </c>
      <c r="P48" s="8">
        <v>3</v>
      </c>
      <c r="Q48" s="8">
        <v>300</v>
      </c>
      <c r="R48" s="8">
        <v>10</v>
      </c>
    </row>
    <row r="49" spans="12:18">
      <c r="L49" s="8">
        <v>31</v>
      </c>
      <c r="M49" s="9">
        <v>44561</v>
      </c>
      <c r="N49" s="8" t="s">
        <v>68</v>
      </c>
      <c r="O49" s="8" t="s">
        <v>44</v>
      </c>
      <c r="P49" s="8">
        <v>2</v>
      </c>
      <c r="Q49" s="8">
        <v>240</v>
      </c>
      <c r="R49" s="8">
        <v>10</v>
      </c>
    </row>
    <row r="50" spans="12:18">
      <c r="L50" s="8">
        <v>31</v>
      </c>
      <c r="M50" s="9">
        <v>44561</v>
      </c>
      <c r="N50" s="8" t="s">
        <v>68</v>
      </c>
      <c r="O50" s="8" t="s">
        <v>57</v>
      </c>
      <c r="P50" s="8">
        <v>1</v>
      </c>
      <c r="Q50" s="8">
        <v>650</v>
      </c>
      <c r="R50" s="8">
        <v>10</v>
      </c>
    </row>
    <row r="51" spans="12:18">
      <c r="L51" s="8">
        <v>32</v>
      </c>
      <c r="M51" s="9">
        <v>44561</v>
      </c>
      <c r="N51" s="8" t="s">
        <v>61</v>
      </c>
      <c r="O51" s="8" t="s">
        <v>57</v>
      </c>
      <c r="P51" s="8">
        <v>1</v>
      </c>
      <c r="Q51" s="8">
        <v>520</v>
      </c>
      <c r="R51" s="8">
        <v>10</v>
      </c>
    </row>
    <row r="52" spans="12:18">
      <c r="L52" s="8">
        <v>33</v>
      </c>
      <c r="M52" s="9">
        <v>44561</v>
      </c>
      <c r="N52" s="8" t="s">
        <v>74</v>
      </c>
      <c r="O52" s="8" t="s">
        <v>43</v>
      </c>
      <c r="P52" s="8">
        <v>2</v>
      </c>
      <c r="Q52" s="8">
        <v>200</v>
      </c>
      <c r="R52" s="8">
        <v>10</v>
      </c>
    </row>
    <row r="53" spans="12:18">
      <c r="L53" s="8">
        <v>34</v>
      </c>
      <c r="M53" s="9">
        <v>44562</v>
      </c>
      <c r="N53" s="8" t="s">
        <v>76</v>
      </c>
      <c r="O53" s="8" t="s">
        <v>57</v>
      </c>
      <c r="P53" s="8">
        <v>1</v>
      </c>
      <c r="Q53" s="8">
        <v>650</v>
      </c>
      <c r="R53" s="8">
        <v>10</v>
      </c>
    </row>
    <row r="54" spans="12:18">
      <c r="L54" s="8">
        <v>35</v>
      </c>
      <c r="M54" s="9">
        <v>44562</v>
      </c>
      <c r="N54" s="8" t="s">
        <v>60</v>
      </c>
      <c r="O54" s="8" t="s">
        <v>46</v>
      </c>
      <c r="P54" s="8">
        <v>1</v>
      </c>
      <c r="Q54" s="8">
        <v>350</v>
      </c>
      <c r="R54" s="8">
        <v>30</v>
      </c>
    </row>
    <row r="61" spans="12:18" ht="32.4" customHeight="1"/>
    <row r="63" spans="12:18" ht="37.25" customHeight="1"/>
    <row r="64" spans="12:18" ht="121.75" customHeight="1"/>
  </sheetData>
  <mergeCells count="4">
    <mergeCell ref="C3:D3"/>
    <mergeCell ref="F3:J3"/>
    <mergeCell ref="L3:R3"/>
    <mergeCell ref="C13:G13"/>
  </mergeCells>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Marketing_Efficiency</vt:lpstr>
      <vt:lpstr>Forecast 1</vt:lpstr>
      <vt:lpstr>Recurring revenue</vt:lpstr>
      <vt:lpstr>SQL Prueba</vt:lpstr>
      <vt:lpstr>SQL tablas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FINANZAS</dc:creator>
  <cp:lastModifiedBy>José Ángel Reyna Gómez</cp:lastModifiedBy>
  <dcterms:created xsi:type="dcterms:W3CDTF">2019-01-28T23:27:09Z</dcterms:created>
  <dcterms:modified xsi:type="dcterms:W3CDTF">2024-10-09T10:43:37Z</dcterms:modified>
</cp:coreProperties>
</file>