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codeName="ThisWorkbook"/>
  <xr:revisionPtr revIDLastSave="0" documentId="8_{E8AAB321-CA82-45A0-8D1F-B6BA599FFAE4}" xr6:coauthVersionLast="47" xr6:coauthVersionMax="47" xr10:uidLastSave="{00000000-0000-0000-0000-000000000000}"/>
  <bookViews>
    <workbookView showSheetTabs="0" xWindow="-120" yWindow="-120" windowWidth="29040" windowHeight="15840" tabRatio="1000" xr2:uid="{00000000-000D-0000-FFFF-FFFF00000000}"/>
  </bookViews>
  <sheets>
    <sheet name="Inicio" sheetId="7" r:id="rId1"/>
    <sheet name="Estado de Situación Fin." sheetId="1" r:id="rId2"/>
    <sheet name="Estado de Resultados" sheetId="2" r:id="rId3"/>
    <sheet name="Ratios Financieros" sheetId="4" r:id="rId4"/>
    <sheet name="ROIC" sheetId="5" r:id="rId5"/>
    <sheet name="Reporte Grafic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" i="5" l="1"/>
  <c r="L38" i="5"/>
  <c r="H36" i="5"/>
  <c r="L24" i="5"/>
  <c r="H23" i="5"/>
  <c r="L19" i="5"/>
  <c r="J19" i="5"/>
  <c r="L14" i="5"/>
  <c r="J14" i="5"/>
  <c r="H17" i="5" s="1"/>
  <c r="F20" i="5" s="1"/>
  <c r="E47" i="4"/>
  <c r="E35" i="4"/>
  <c r="E31" i="4"/>
  <c r="E26" i="4"/>
  <c r="E23" i="4"/>
  <c r="E22" i="4"/>
  <c r="G22" i="4" s="1"/>
  <c r="E19" i="4"/>
  <c r="E14" i="4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D36" i="2"/>
  <c r="H36" i="2" s="1"/>
  <c r="C36" i="2"/>
  <c r="F36" i="2" s="1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D17" i="2"/>
  <c r="D24" i="2" s="1"/>
  <c r="H16" i="2"/>
  <c r="G16" i="2"/>
  <c r="F16" i="2"/>
  <c r="E16" i="2"/>
  <c r="D15" i="2"/>
  <c r="H15" i="2" s="1"/>
  <c r="C15" i="2"/>
  <c r="E27" i="4" s="1"/>
  <c r="G26" i="4" s="1"/>
  <c r="H14" i="2"/>
  <c r="G14" i="2"/>
  <c r="F14" i="2"/>
  <c r="E14" i="2"/>
  <c r="H13" i="2"/>
  <c r="G13" i="2"/>
  <c r="F13" i="2"/>
  <c r="E13" i="2"/>
  <c r="D79" i="1"/>
  <c r="C79" i="1"/>
  <c r="G79" i="1" s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F73" i="1"/>
  <c r="E73" i="1"/>
  <c r="G72" i="1"/>
  <c r="F72" i="1"/>
  <c r="E72" i="1"/>
  <c r="G71" i="1"/>
  <c r="F71" i="1"/>
  <c r="E71" i="1"/>
  <c r="G69" i="1"/>
  <c r="F69" i="1"/>
  <c r="E69" i="1"/>
  <c r="D68" i="1"/>
  <c r="D70" i="1" s="1"/>
  <c r="C68" i="1"/>
  <c r="J46" i="5" s="1"/>
  <c r="G67" i="1"/>
  <c r="F67" i="1"/>
  <c r="E67" i="1"/>
  <c r="G66" i="1"/>
  <c r="F66" i="1"/>
  <c r="E66" i="1"/>
  <c r="G65" i="1"/>
  <c r="F65" i="1"/>
  <c r="E65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F59" i="1"/>
  <c r="E59" i="1"/>
  <c r="G58" i="1"/>
  <c r="F58" i="1"/>
  <c r="E58" i="1"/>
  <c r="G57" i="1"/>
  <c r="F57" i="1"/>
  <c r="E57" i="1"/>
  <c r="G56" i="1"/>
  <c r="F56" i="1"/>
  <c r="E56" i="1"/>
  <c r="G55" i="1"/>
  <c r="D55" i="1"/>
  <c r="E55" i="1" s="1"/>
  <c r="C55" i="1"/>
  <c r="E15" i="4" s="1"/>
  <c r="F54" i="1"/>
  <c r="E54" i="1"/>
  <c r="G53" i="1"/>
  <c r="F53" i="1"/>
  <c r="E53" i="1"/>
  <c r="G52" i="1"/>
  <c r="F52" i="1"/>
  <c r="E52" i="1"/>
  <c r="F51" i="1"/>
  <c r="E51" i="1"/>
  <c r="G50" i="1"/>
  <c r="F50" i="1"/>
  <c r="E50" i="1"/>
  <c r="F49" i="1"/>
  <c r="E49" i="1"/>
  <c r="G48" i="1"/>
  <c r="F48" i="1"/>
  <c r="E48" i="1"/>
  <c r="G47" i="1"/>
  <c r="F47" i="1"/>
  <c r="E47" i="1"/>
  <c r="F46" i="1"/>
  <c r="E46" i="1"/>
  <c r="G45" i="1"/>
  <c r="F45" i="1"/>
  <c r="E45" i="1"/>
  <c r="F44" i="1"/>
  <c r="E44" i="1"/>
  <c r="G43" i="1"/>
  <c r="F43" i="1"/>
  <c r="E43" i="1"/>
  <c r="G42" i="1"/>
  <c r="C42" i="1"/>
  <c r="G51" i="1" s="1"/>
  <c r="G41" i="1"/>
  <c r="D41" i="1"/>
  <c r="D42" i="1" s="1"/>
  <c r="C41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D26" i="1"/>
  <c r="C26" i="1"/>
  <c r="L33" i="5" s="1"/>
  <c r="J36" i="5" s="1"/>
  <c r="H41" i="5" s="1"/>
  <c r="G25" i="1"/>
  <c r="F25" i="1"/>
  <c r="E25" i="1"/>
  <c r="G24" i="1"/>
  <c r="F24" i="1"/>
  <c r="E24" i="1"/>
  <c r="G23" i="1"/>
  <c r="F23" i="1"/>
  <c r="E23" i="1"/>
  <c r="G22" i="1"/>
  <c r="F22" i="1"/>
  <c r="E22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F16" i="1"/>
  <c r="E16" i="1"/>
  <c r="H24" i="2" l="1"/>
  <c r="D30" i="2"/>
  <c r="H30" i="2" s="1"/>
  <c r="G14" i="4"/>
  <c r="H51" i="1"/>
  <c r="H46" i="1"/>
  <c r="H37" i="1"/>
  <c r="H32" i="1"/>
  <c r="H27" i="1"/>
  <c r="H45" i="1"/>
  <c r="H73" i="1"/>
  <c r="H21" i="1"/>
  <c r="H19" i="1"/>
  <c r="H50" i="1"/>
  <c r="H31" i="1"/>
  <c r="H26" i="1"/>
  <c r="H16" i="1"/>
  <c r="H62" i="1"/>
  <c r="H66" i="1"/>
  <c r="H74" i="1"/>
  <c r="H65" i="1"/>
  <c r="H60" i="1"/>
  <c r="H22" i="1"/>
  <c r="H17" i="1"/>
  <c r="H36" i="1"/>
  <c r="H78" i="1"/>
  <c r="H64" i="1"/>
  <c r="H59" i="1"/>
  <c r="H71" i="1"/>
  <c r="H24" i="1"/>
  <c r="H23" i="1"/>
  <c r="H69" i="1"/>
  <c r="H76" i="1"/>
  <c r="H77" i="1"/>
  <c r="H63" i="1"/>
  <c r="H20" i="1"/>
  <c r="H43" i="1"/>
  <c r="H29" i="1"/>
  <c r="H67" i="1"/>
  <c r="H61" i="1"/>
  <c r="H56" i="1"/>
  <c r="F42" i="1"/>
  <c r="H18" i="1"/>
  <c r="H54" i="1"/>
  <c r="H49" i="1"/>
  <c r="H44" i="1"/>
  <c r="H40" i="1"/>
  <c r="H35" i="1"/>
  <c r="H30" i="1"/>
  <c r="H72" i="1"/>
  <c r="H25" i="1"/>
  <c r="H39" i="1"/>
  <c r="H57" i="1"/>
  <c r="H75" i="1"/>
  <c r="H58" i="1"/>
  <c r="H53" i="1"/>
  <c r="H34" i="1"/>
  <c r="H48" i="1"/>
  <c r="H52" i="1"/>
  <c r="H47" i="1"/>
  <c r="H42" i="1"/>
  <c r="H38" i="1"/>
  <c r="H33" i="1"/>
  <c r="H28" i="1"/>
  <c r="E42" i="1"/>
  <c r="H79" i="1"/>
  <c r="D23" i="5"/>
  <c r="B29" i="5" s="1"/>
  <c r="D38" i="5"/>
  <c r="H70" i="1"/>
  <c r="D80" i="1"/>
  <c r="H80" i="1" s="1"/>
  <c r="E56" i="4"/>
  <c r="C17" i="2"/>
  <c r="E36" i="2"/>
  <c r="G30" i="1"/>
  <c r="G35" i="1"/>
  <c r="G40" i="1"/>
  <c r="G44" i="1"/>
  <c r="G49" i="1"/>
  <c r="G54" i="1"/>
  <c r="G68" i="1"/>
  <c r="G36" i="2"/>
  <c r="F26" i="5"/>
  <c r="E38" i="4"/>
  <c r="E68" i="1"/>
  <c r="F68" i="1"/>
  <c r="H17" i="2"/>
  <c r="H68" i="1"/>
  <c r="E18" i="4"/>
  <c r="G18" i="4" s="1"/>
  <c r="E43" i="4"/>
  <c r="E39" i="4"/>
  <c r="G16" i="1"/>
  <c r="G21" i="1"/>
  <c r="E26" i="1"/>
  <c r="G59" i="1"/>
  <c r="G64" i="1"/>
  <c r="G73" i="1"/>
  <c r="G78" i="1"/>
  <c r="F55" i="1"/>
  <c r="C70" i="1"/>
  <c r="C80" i="1" s="1"/>
  <c r="E79" i="1"/>
  <c r="E15" i="2"/>
  <c r="H41" i="1"/>
  <c r="H55" i="1"/>
  <c r="F79" i="1"/>
  <c r="F15" i="2"/>
  <c r="E52" i="4"/>
  <c r="F41" i="1"/>
  <c r="G46" i="1"/>
  <c r="G15" i="2"/>
  <c r="E41" i="1"/>
  <c r="E80" i="1" l="1"/>
  <c r="G80" i="1"/>
  <c r="F80" i="1"/>
  <c r="G38" i="4"/>
  <c r="F70" i="1"/>
  <c r="E70" i="1"/>
  <c r="E30" i="4"/>
  <c r="G30" i="4" s="1"/>
  <c r="G70" i="1"/>
  <c r="C24" i="2"/>
  <c r="G17" i="2"/>
  <c r="E17" i="2"/>
  <c r="F17" i="2"/>
  <c r="E34" i="4"/>
  <c r="G34" i="4" s="1"/>
  <c r="G24" i="2" l="1"/>
  <c r="F24" i="2"/>
  <c r="E24" i="2"/>
  <c r="E42" i="4"/>
  <c r="C30" i="2"/>
  <c r="E46" i="4" l="1"/>
  <c r="G42" i="4"/>
  <c r="E30" i="2"/>
  <c r="G30" i="2"/>
  <c r="F30" i="2"/>
  <c r="G46" i="4" l="1"/>
  <c r="E51" i="4"/>
  <c r="E55" i="4" l="1"/>
  <c r="G55" i="4" s="1"/>
  <c r="G51" i="4"/>
</calcChain>
</file>

<file path=xl/sharedStrings.xml><?xml version="1.0" encoding="utf-8"?>
<sst xmlns="http://schemas.openxmlformats.org/spreadsheetml/2006/main" count="162" uniqueCount="129">
  <si>
    <t>Cuentas</t>
  </si>
  <si>
    <t>Activos</t>
  </si>
  <si>
    <t>Activo Corriente</t>
  </si>
  <si>
    <t>Efectivo y Equivalentes de Efectivo</t>
  </si>
  <si>
    <t>Otros Activos Financieros</t>
  </si>
  <si>
    <t>Cuentas por cobrar comerciales (neto)</t>
  </si>
  <si>
    <t>Otras cuentas por cobrar (neto)</t>
  </si>
  <si>
    <t>Cuentas por cobrar a Entidades Relacionadas</t>
  </si>
  <si>
    <t>Inventarios</t>
  </si>
  <si>
    <t>Activos Biológicos</t>
  </si>
  <si>
    <t>Activos por Impuestos a las Ganancias</t>
  </si>
  <si>
    <t>Gastos Pagados por Anticipado</t>
  </si>
  <si>
    <t>Total Activos Corrientes</t>
  </si>
  <si>
    <t>Activos No Corrientes</t>
  </si>
  <si>
    <t>Inversiones Contabilizadas Aplicando el Método de la Participación</t>
  </si>
  <si>
    <t>Otras cuentas por cobrar</t>
  </si>
  <si>
    <t>Cuentas por cobrar comerciales</t>
  </si>
  <si>
    <t>Propiedades de Inversión</t>
  </si>
  <si>
    <t>Propiedades, Planta y Equipo (neto)</t>
  </si>
  <si>
    <t>Activos Intangibles (neto)</t>
  </si>
  <si>
    <t>Activos por Impuestos a las Ganancias Diferidos</t>
  </si>
  <si>
    <t>Plusvalía</t>
  </si>
  <si>
    <t>Otros Activos</t>
  </si>
  <si>
    <t>Total Activos No Corrientes</t>
  </si>
  <si>
    <t>Total Activos</t>
  </si>
  <si>
    <t>Pasivos</t>
  </si>
  <si>
    <t>Pasivos Corrientes</t>
  </si>
  <si>
    <t>Otros Pasivos Financieros</t>
  </si>
  <si>
    <t>Cuentas por Pagar Comerciales</t>
  </si>
  <si>
    <t>Otras Cuentas por Pagar</t>
  </si>
  <si>
    <t>Cuentas por Pagar a Entidades Relacionadas</t>
  </si>
  <si>
    <t>Provisiones</t>
  </si>
  <si>
    <t>Pasivos por Impuestos a las Ganancias</t>
  </si>
  <si>
    <t>Provisión por Beneficios a los Empleados</t>
  </si>
  <si>
    <t>Otros Pasivos</t>
  </si>
  <si>
    <t>Total Pasivos Corrientes</t>
  </si>
  <si>
    <t>Pasivos No Corrientes</t>
  </si>
  <si>
    <t>Pasivos por Impuestos a las Ganancias Diferidos</t>
  </si>
  <si>
    <t>Ingresos Diferidos (netos)</t>
  </si>
  <si>
    <t>Total Pasivos No Corrientes</t>
  </si>
  <si>
    <t>Total Pasivos</t>
  </si>
  <si>
    <t>Patrimonio</t>
  </si>
  <si>
    <t>Capital Emitido</t>
  </si>
  <si>
    <t>Primas de Emisión</t>
  </si>
  <si>
    <t>Acciones de Inversión</t>
  </si>
  <si>
    <t>Acciones Propias en Cartera</t>
  </si>
  <si>
    <t>Otras Reservas de Capital</t>
  </si>
  <si>
    <t>Resultados Acumulados</t>
  </si>
  <si>
    <t>Otras Reservas de Patrimonio</t>
  </si>
  <si>
    <t>Total Patrimonio</t>
  </si>
  <si>
    <t>Total Pasivo y Patrimonio</t>
  </si>
  <si>
    <t>Ingresos de Actividades Ordinarias</t>
  </si>
  <si>
    <t>Ventas Netas de Bienes</t>
  </si>
  <si>
    <t>Prestación de Servicios</t>
  </si>
  <si>
    <t>Total de Ingresos de Actividades Ordinarias</t>
  </si>
  <si>
    <t>Costo de Ventas</t>
  </si>
  <si>
    <t>Ganancia (Pérdida) Bruta</t>
  </si>
  <si>
    <t>Gastos de Ventas y Distribución</t>
  </si>
  <si>
    <t>Gastos de Administración</t>
  </si>
  <si>
    <t>Ganancia (Pérdida) de la baja en Activos Financieros medidos al Costo Amortizado</t>
  </si>
  <si>
    <t>Otros Ingresos Operativos</t>
  </si>
  <si>
    <t>Otros Gastos Operativos</t>
  </si>
  <si>
    <t>Ganancia (Pérdida) Operativa</t>
  </si>
  <si>
    <t>Ingresos Financieros</t>
  </si>
  <si>
    <t>Gastos Financieros</t>
  </si>
  <si>
    <t>Diferencias de Cambio neto</t>
  </si>
  <si>
    <t>Participación en los Resultados Netos de Asociadas y Negocios Conjuntos Contabilizados por el Método de la Participación</t>
  </si>
  <si>
    <t>Resultado antes de Impuesto a las Ganancias</t>
  </si>
  <si>
    <t>Gasto por Impuesto a las Ganancias</t>
  </si>
  <si>
    <t>Ganancia (Pérdida) Neta de Operaciones Continuadas</t>
  </si>
  <si>
    <t>Ganancia (Pérdida) Neta del Impuesto a las Ganancias Procedente de Operaciones Discontinuadas</t>
  </si>
  <si>
    <t>Ganancia (Pérdida) Neta del Ejercicio</t>
  </si>
  <si>
    <t>Ganancias (Pérdida) por Acción:</t>
  </si>
  <si>
    <t>Básica por Acción Común en Operaciones Continuadas</t>
  </si>
  <si>
    <t>Básica por Acción de Inversión en Operaciones Continuadas</t>
  </si>
  <si>
    <t>Indicadores Financieros</t>
  </si>
  <si>
    <t>Razón corriente</t>
  </si>
  <si>
    <t>Activos corrientes</t>
  </si>
  <si>
    <t>Pasivos corrientes</t>
  </si>
  <si>
    <t>Prueba ácida</t>
  </si>
  <si>
    <t>Activos corrientes -Inventarios</t>
  </si>
  <si>
    <t>Indice de Rotac Inventarios</t>
  </si>
  <si>
    <t>Total costo de ventas</t>
  </si>
  <si>
    <t>Indice de Periodo Cobranza</t>
  </si>
  <si>
    <t>Cuentas x cobr Comerc</t>
  </si>
  <si>
    <t>Promedio de ventas por día</t>
  </si>
  <si>
    <t>Indice de endeudamiento</t>
  </si>
  <si>
    <t>Deudas totales (total pasivo)</t>
  </si>
  <si>
    <t>Patrimonio neto</t>
  </si>
  <si>
    <t>Razón de rotación de intereses</t>
  </si>
  <si>
    <t>Gananc operat (Util operat (EBIT)))</t>
  </si>
  <si>
    <t>Gastos financieros (intereses)</t>
  </si>
  <si>
    <t>Margen de utilidad sobre ventas</t>
  </si>
  <si>
    <t>Ganancia o utilidad neta</t>
  </si>
  <si>
    <t>Total ingresos ordinarios</t>
  </si>
  <si>
    <t>Margen EBIT</t>
  </si>
  <si>
    <t>Ganancia o utilidad operativa EBIT</t>
  </si>
  <si>
    <t>ROA</t>
  </si>
  <si>
    <t>Total de activos</t>
  </si>
  <si>
    <t>NOPAT</t>
  </si>
  <si>
    <t>ROE</t>
  </si>
  <si>
    <t>Patrimonio Neto</t>
  </si>
  <si>
    <t>ROIC</t>
  </si>
  <si>
    <t>Capital invertido</t>
  </si>
  <si>
    <t>Ventas</t>
  </si>
  <si>
    <t>Costo de ventas</t>
  </si>
  <si>
    <t>(-)</t>
  </si>
  <si>
    <t>Utilid Operat (EBIT)</t>
  </si>
  <si>
    <t>(+)</t>
  </si>
  <si>
    <t>Impuestos</t>
  </si>
  <si>
    <t>CV+Gastos Operativos</t>
  </si>
  <si>
    <t>Gtos de administr</t>
  </si>
  <si>
    <t>Gtos de ventas</t>
  </si>
  <si>
    <t>( / )</t>
  </si>
  <si>
    <t>Margen NOPAT de ventas</t>
  </si>
  <si>
    <t xml:space="preserve">Arbol del ROIC </t>
  </si>
  <si>
    <t>Capital de trabajo</t>
  </si>
  <si>
    <t>Activos N. Corrient</t>
  </si>
  <si>
    <t>Pasivos N.Corrient</t>
  </si>
  <si>
    <t>Indice de rotación</t>
  </si>
  <si>
    <t>( x )</t>
  </si>
  <si>
    <t>Cementos Perú</t>
  </si>
  <si>
    <t>CEMENTOS PERÚ</t>
  </si>
  <si>
    <t>Estados Financieros Individual al 31 de Diciembre del 2012 (en miles de dólares americanos)</t>
  </si>
  <si>
    <t>(invent inicinvent final)/2</t>
  </si>
  <si>
    <t>Análisis Horizontal</t>
  </si>
  <si>
    <t>Estados Financieros Anual al 31 de Dic del 2012 (en miles de dólares americanos)</t>
  </si>
  <si>
    <t>Análisis Vertical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</si>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</sst>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.000000"/>
    <numFmt numFmtId="166" formatCode="_ * #,##0_ ;_ * \-#,##0_ ;_ * &quot;-&quot;??_ ;_ @_ "/>
    <numFmt numFmtId="167" formatCode="0.0%"/>
    <numFmt numFmtId="168" formatCode="0.0000%"/>
    <numFmt numFmtId="169" formatCode="[Blue]\ #,##0;[Red]\-#,##0;&quot;&quot;"/>
    <numFmt numFmtId="170" formatCode="[Blue]\ 0.00%;[Red]\-0.00%;&quot;&quot;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9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Calibri"/>
      <family val="2"/>
    </font>
    <font>
      <b/>
      <sz val="10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3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left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 indent="1"/>
    </xf>
    <xf numFmtId="0" fontId="4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 indent="1"/>
    </xf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5" xfId="0" applyNumberFormat="1" applyFont="1" applyBorder="1"/>
    <xf numFmtId="3" fontId="8" fillId="0" borderId="0" xfId="0" quotePrefix="1" applyNumberFormat="1" applyFont="1"/>
    <xf numFmtId="166" fontId="7" fillId="0" borderId="0" xfId="1" applyNumberFormat="1" applyFont="1"/>
    <xf numFmtId="166" fontId="5" fillId="0" borderId="0" xfId="1" applyNumberFormat="1" applyFont="1" applyAlignment="1">
      <alignment horizontal="left"/>
    </xf>
    <xf numFmtId="166" fontId="6" fillId="0" borderId="0" xfId="1" applyNumberFormat="1" applyFont="1" applyAlignment="1">
      <alignment horizontal="left"/>
    </xf>
    <xf numFmtId="166" fontId="9" fillId="2" borderId="6" xfId="1" applyNumberFormat="1" applyFont="1" applyFill="1" applyBorder="1" applyAlignment="1">
      <alignment horizontal="center" wrapText="1"/>
    </xf>
    <xf numFmtId="168" fontId="2" fillId="0" borderId="7" xfId="3" applyNumberFormat="1" applyFont="1" applyBorder="1"/>
    <xf numFmtId="166" fontId="11" fillId="0" borderId="0" xfId="1" applyNumberFormat="1" applyFont="1"/>
    <xf numFmtId="0" fontId="11" fillId="0" borderId="0" xfId="0" applyFont="1"/>
    <xf numFmtId="0" fontId="10" fillId="3" borderId="4" xfId="0" applyFont="1" applyFill="1" applyBorder="1"/>
    <xf numFmtId="0" fontId="10" fillId="3" borderId="5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3" fontId="4" fillId="0" borderId="6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0" borderId="7" xfId="0" applyNumberFormat="1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4" fontId="3" fillId="0" borderId="10" xfId="0" applyNumberFormat="1" applyFont="1" applyBorder="1" applyAlignment="1">
      <alignment horizontal="right"/>
    </xf>
    <xf numFmtId="4" fontId="3" fillId="0" borderId="7" xfId="0" applyNumberFormat="1" applyFont="1" applyBorder="1" applyAlignment="1">
      <alignment horizontal="right"/>
    </xf>
    <xf numFmtId="166" fontId="12" fillId="0" borderId="0" xfId="1" applyNumberFormat="1" applyFont="1" applyFill="1"/>
    <xf numFmtId="0" fontId="12" fillId="0" borderId="0" xfId="0" applyFont="1"/>
    <xf numFmtId="166" fontId="13" fillId="0" borderId="6" xfId="1" applyNumberFormat="1" applyFont="1" applyFill="1" applyBorder="1" applyAlignment="1">
      <alignment horizontal="center"/>
    </xf>
    <xf numFmtId="166" fontId="13" fillId="0" borderId="6" xfId="1" applyNumberFormat="1" applyFont="1" applyFill="1" applyBorder="1" applyAlignment="1">
      <alignment horizontal="center" wrapText="1"/>
    </xf>
    <xf numFmtId="166" fontId="12" fillId="0" borderId="7" xfId="1" applyNumberFormat="1" applyFont="1" applyFill="1" applyBorder="1"/>
    <xf numFmtId="166" fontId="12" fillId="0" borderId="0" xfId="1" applyNumberFormat="1" applyFont="1" applyFill="1" applyAlignment="1">
      <alignment horizontal="center"/>
    </xf>
    <xf numFmtId="167" fontId="12" fillId="0" borderId="7" xfId="3" applyNumberFormat="1" applyFont="1" applyFill="1" applyBorder="1"/>
    <xf numFmtId="165" fontId="7" fillId="0" borderId="0" xfId="0" applyNumberFormat="1" applyFont="1"/>
    <xf numFmtId="0" fontId="4" fillId="5" borderId="2" xfId="0" applyFont="1" applyFill="1" applyBorder="1" applyAlignment="1">
      <alignment horizontal="left"/>
    </xf>
    <xf numFmtId="3" fontId="4" fillId="5" borderId="10" xfId="0" applyNumberFormat="1" applyFont="1" applyFill="1" applyBorder="1" applyAlignment="1">
      <alignment horizontal="right"/>
    </xf>
    <xf numFmtId="0" fontId="4" fillId="5" borderId="2" xfId="0" applyFont="1" applyFill="1" applyBorder="1"/>
    <xf numFmtId="0" fontId="4" fillId="6" borderId="3" xfId="0" applyFont="1" applyFill="1" applyBorder="1"/>
    <xf numFmtId="3" fontId="4" fillId="6" borderId="6" xfId="0" applyNumberFormat="1" applyFont="1" applyFill="1" applyBorder="1" applyAlignment="1">
      <alignment horizontal="right"/>
    </xf>
    <xf numFmtId="0" fontId="15" fillId="4" borderId="4" xfId="0" applyFont="1" applyFill="1" applyBorder="1" applyAlignment="1">
      <alignment horizontal="left"/>
    </xf>
    <xf numFmtId="3" fontId="15" fillId="4" borderId="7" xfId="0" applyNumberFormat="1" applyFont="1" applyFill="1" applyBorder="1" applyAlignment="1">
      <alignment horizontal="right"/>
    </xf>
    <xf numFmtId="0" fontId="15" fillId="4" borderId="3" xfId="0" applyFont="1" applyFill="1" applyBorder="1"/>
    <xf numFmtId="3" fontId="15" fillId="4" borderId="6" xfId="0" applyNumberFormat="1" applyFont="1" applyFill="1" applyBorder="1" applyAlignment="1">
      <alignment horizontal="right"/>
    </xf>
    <xf numFmtId="0" fontId="4" fillId="5" borderId="13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Continuous" vertical="center"/>
    </xf>
    <xf numFmtId="0" fontId="16" fillId="0" borderId="15" xfId="0" applyFont="1" applyBorder="1" applyAlignment="1">
      <alignment horizontal="centerContinuous" vertical="center"/>
    </xf>
    <xf numFmtId="169" fontId="3" fillId="0" borderId="0" xfId="0" applyNumberFormat="1" applyFont="1"/>
    <xf numFmtId="0" fontId="4" fillId="0" borderId="16" xfId="0" applyFont="1" applyBorder="1"/>
    <xf numFmtId="0" fontId="3" fillId="0" borderId="16" xfId="0" applyFont="1" applyBorder="1" applyAlignment="1">
      <alignment horizontal="left" indent="1"/>
    </xf>
    <xf numFmtId="170" fontId="3" fillId="0" borderId="0" xfId="0" applyNumberFormat="1" applyFont="1"/>
    <xf numFmtId="0" fontId="0" fillId="0" borderId="6" xfId="0" applyBorder="1"/>
    <xf numFmtId="0" fontId="10" fillId="3" borderId="2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8" borderId="0" xfId="0" applyFill="1"/>
  </cellXfs>
  <cellStyles count="4">
    <cellStyle name="Millares" xfId="1" builtinId="3"/>
    <cellStyle name="Millares 2" xfId="2" xr:uid="{00000000-0005-0000-0000-000001000000}"/>
    <cellStyle name="Normal" xfId="0" builtinId="0"/>
    <cellStyle name="Porcentaje" xfId="3" builtinId="5"/>
  </cellStyles>
  <dxfs count="0"/>
  <tableStyles count="0" defaultTableStyle="TableStyleMedium9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'Reporte Grafico'!$B$8</c:f>
          <c:strCache>
            <c:ptCount val="1"/>
            <c:pt idx="0">
              <c:v>Cuentas por cobrar comerciales (neto)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3"/>
          <c:y val="0.15277777777777779"/>
          <c:w val="0.803071741032371"/>
          <c:h val="0.73982283464566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'Estado de Situación Fin.'!$B$18</c:f>
              <c:strCache>
                <c:ptCount val="1"/>
                <c:pt idx="0">
                  <c:v>Cuentas por cobrar comerciales (neto)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'Estado de Situación Fin.'!$C$12:$D$12</c:f>
              <c:numCache>
                <c:formatCode>General</c:formatCode>
                <c:ptCount val="2"/>
                <c:pt idx="0">
                  <c:v>2012</c:v>
                </c:pt>
                <c:pt idx="1">
                  <c:v>2011</c:v>
                </c:pt>
              </c:numCache>
            </c:numRef>
          </c:cat>
          <c:val>
            <c:numRef>
              <c:f>'Estado de Situación Fin.'!$C$18:$D$18</c:f>
              <c:numCache>
                <c:formatCode>#,##0</c:formatCode>
                <c:ptCount val="2"/>
                <c:pt idx="0">
                  <c:v>8245</c:v>
                </c:pt>
                <c:pt idx="1">
                  <c:v>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B-4ED3-8406-72EED4C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495240"/>
        <c:axId val="254496024"/>
      </c:barChart>
      <c:scatterChart>
        <c:scatterStyle val="line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38100" cap="flat" cmpd="sng" algn="ctr">
                <a:solidFill>
                  <a:schemeClr val="accent3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xVal>
            <c:numRef>
              <c:f>'Estado de Situación Fin.'!$C$12:$D$12</c:f>
              <c:numCache>
                <c:formatCode>General</c:formatCode>
                <c:ptCount val="2"/>
                <c:pt idx="0">
                  <c:v>2012</c:v>
                </c:pt>
                <c:pt idx="1">
                  <c:v>2011</c:v>
                </c:pt>
              </c:numCache>
            </c:numRef>
          </c:xVal>
          <c:yVal>
            <c:numRef>
              <c:f>'Reporte Grafico'!$C$5</c:f>
              <c:numCache>
                <c:formatCode>General</c:formatCode>
                <c:ptCount val="1"/>
                <c:pt idx="0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B-4ED3-8406-72EED4C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21024"/>
        <c:axId val="249867568"/>
      </c:scatterChart>
      <c:catAx>
        <c:axId val="25449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4496024"/>
        <c:crosses val="autoZero"/>
        <c:auto val="1"/>
        <c:lblAlgn val="ctr"/>
        <c:lblOffset val="100"/>
        <c:noMultiLvlLbl val="0"/>
      </c:catAx>
      <c:valAx>
        <c:axId val="25449602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4495240"/>
        <c:crosses val="autoZero"/>
        <c:crossBetween val="between"/>
        <c:majorUnit val="2000"/>
        <c:minorUnit val="500"/>
      </c:valAx>
      <c:valAx>
        <c:axId val="249867568"/>
        <c:scaling>
          <c:orientation val="minMax"/>
          <c:max val="1000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4921024"/>
        <c:crosses val="max"/>
        <c:crossBetween val="midCat"/>
        <c:majorUnit val="2000"/>
        <c:minorUnit val="500"/>
      </c:valAx>
      <c:valAx>
        <c:axId val="254921024"/>
        <c:scaling>
          <c:orientation val="minMax"/>
          <c:max val="2012"/>
          <c:min val="2011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9867568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Ratios Financieros'!A9"/><Relationship Id="rId2" Type="http://schemas.openxmlformats.org/officeDocument/2006/relationships/hyperlink" Target="#'Estado de Resultados'!A9"/><Relationship Id="rId1" Type="http://schemas.openxmlformats.org/officeDocument/2006/relationships/hyperlink" Target="#'Estado de Situaci&#243;n Fin.'!A9"/><Relationship Id="rId5" Type="http://schemas.openxmlformats.org/officeDocument/2006/relationships/hyperlink" Target="#'Reporte Grafico'!A9"/><Relationship Id="rId4" Type="http://schemas.openxmlformats.org/officeDocument/2006/relationships/hyperlink" Target="#ROIC!A9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Ratios Financieros'!A9"/><Relationship Id="rId2" Type="http://schemas.openxmlformats.org/officeDocument/2006/relationships/hyperlink" Target="#'Estado de Resultados'!A9"/><Relationship Id="rId1" Type="http://schemas.openxmlformats.org/officeDocument/2006/relationships/hyperlink" Target="#'Estado de Situaci&#243;n Fin.'!A9"/><Relationship Id="rId6" Type="http://schemas.openxmlformats.org/officeDocument/2006/relationships/hyperlink" Target="#Inicio!A1"/><Relationship Id="rId5" Type="http://schemas.openxmlformats.org/officeDocument/2006/relationships/hyperlink" Target="#'Reporte Grafico'!A9"/><Relationship Id="rId4" Type="http://schemas.openxmlformats.org/officeDocument/2006/relationships/hyperlink" Target="#ROIC!A9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Ratios Financieros'!A9"/><Relationship Id="rId2" Type="http://schemas.openxmlformats.org/officeDocument/2006/relationships/hyperlink" Target="#'Estado de Resultados'!A9"/><Relationship Id="rId1" Type="http://schemas.openxmlformats.org/officeDocument/2006/relationships/hyperlink" Target="#'Estado de Situaci&#243;n Fin.'!A9"/><Relationship Id="rId6" Type="http://schemas.openxmlformats.org/officeDocument/2006/relationships/hyperlink" Target="#Inicio!A1"/><Relationship Id="rId5" Type="http://schemas.openxmlformats.org/officeDocument/2006/relationships/hyperlink" Target="#'Reporte Grafico'!A9"/><Relationship Id="rId4" Type="http://schemas.openxmlformats.org/officeDocument/2006/relationships/hyperlink" Target="#ROIC!A9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Ratios Financieros'!A9"/><Relationship Id="rId2" Type="http://schemas.openxmlformats.org/officeDocument/2006/relationships/hyperlink" Target="#'Estado de Resultados'!A9"/><Relationship Id="rId1" Type="http://schemas.openxmlformats.org/officeDocument/2006/relationships/hyperlink" Target="#'Estado de Situaci&#243;n Fin.'!A9"/><Relationship Id="rId6" Type="http://schemas.openxmlformats.org/officeDocument/2006/relationships/hyperlink" Target="#Inicio!A1"/><Relationship Id="rId5" Type="http://schemas.openxmlformats.org/officeDocument/2006/relationships/hyperlink" Target="#'Reporte Grafico'!A9"/><Relationship Id="rId4" Type="http://schemas.openxmlformats.org/officeDocument/2006/relationships/hyperlink" Target="#ROIC!A9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Ratios Financieros'!A9"/><Relationship Id="rId2" Type="http://schemas.openxmlformats.org/officeDocument/2006/relationships/hyperlink" Target="#'Estado de Resultados'!A9"/><Relationship Id="rId1" Type="http://schemas.openxmlformats.org/officeDocument/2006/relationships/hyperlink" Target="#'Estado de Situaci&#243;n Fin.'!A9"/><Relationship Id="rId6" Type="http://schemas.openxmlformats.org/officeDocument/2006/relationships/hyperlink" Target="#Inicio!A1"/><Relationship Id="rId5" Type="http://schemas.openxmlformats.org/officeDocument/2006/relationships/hyperlink" Target="#'Reporte Grafico'!A9"/><Relationship Id="rId4" Type="http://schemas.openxmlformats.org/officeDocument/2006/relationships/hyperlink" Target="#ROIC!A9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Estado de Resultados'!A9"/><Relationship Id="rId7" Type="http://schemas.openxmlformats.org/officeDocument/2006/relationships/hyperlink" Target="#Inicio!A1"/><Relationship Id="rId2" Type="http://schemas.openxmlformats.org/officeDocument/2006/relationships/hyperlink" Target="#'Estado de Situaci&#243;n Fin.'!A9"/><Relationship Id="rId1" Type="http://schemas.openxmlformats.org/officeDocument/2006/relationships/chart" Target="../charts/chart1.xml"/><Relationship Id="rId6" Type="http://schemas.openxmlformats.org/officeDocument/2006/relationships/hyperlink" Target="#'Reporte Grafico'!A9"/><Relationship Id="rId5" Type="http://schemas.openxmlformats.org/officeDocument/2006/relationships/hyperlink" Target="#ROIC!A9"/><Relationship Id="rId4" Type="http://schemas.openxmlformats.org/officeDocument/2006/relationships/hyperlink" Target="#'Ratios Financieros'!A9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1</xdr:row>
      <xdr:rowOff>2673</xdr:rowOff>
    </xdr:from>
    <xdr:ext cx="5543550" cy="781111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4B1EC84-D894-6980-1C00-852D57C4921A}"/>
            </a:ext>
          </a:extLst>
        </xdr:cNvPr>
        <xdr:cNvSpPr/>
      </xdr:nvSpPr>
      <xdr:spPr>
        <a:xfrm>
          <a:off x="762001" y="193173"/>
          <a:ext cx="5543550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4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Estados Financieros</a:t>
          </a:r>
        </a:p>
      </xdr:txBody>
    </xdr:sp>
    <xdr:clientData/>
  </xdr:oneCellAnchor>
  <xdr:twoCellAnchor>
    <xdr:from>
      <xdr:col>2</xdr:col>
      <xdr:colOff>247650</xdr:colOff>
      <xdr:row>7</xdr:row>
      <xdr:rowOff>142876</xdr:rowOff>
    </xdr:from>
    <xdr:to>
      <xdr:col>4</xdr:col>
      <xdr:colOff>451650</xdr:colOff>
      <xdr:row>10</xdr:row>
      <xdr:rowOff>161926</xdr:rowOff>
    </xdr:to>
    <xdr:sp macro="" textlink="">
      <xdr:nvSpPr>
        <xdr:cNvPr id="3" name="Rectángulo: esquinas superiores, una redondeada y la otra cortada 2">
          <a:hlinkClick xmlns:r="http://schemas.openxmlformats.org/officeDocument/2006/relationships" r:id="rId1" tooltip="Ir a Situación Financiera"/>
          <a:extLst>
            <a:ext uri="{FF2B5EF4-FFF2-40B4-BE49-F238E27FC236}">
              <a16:creationId xmlns:a16="http://schemas.microsoft.com/office/drawing/2014/main" id="{CAF93D83-6897-8CDF-365E-42623FBE7594}"/>
            </a:ext>
          </a:extLst>
        </xdr:cNvPr>
        <xdr:cNvSpPr/>
      </xdr:nvSpPr>
      <xdr:spPr>
        <a:xfrm>
          <a:off x="1247775" y="1476376"/>
          <a:ext cx="1728000" cy="590550"/>
        </a:xfrm>
        <a:prstGeom prst="snipRoundRect">
          <a:avLst/>
        </a:prstGeom>
        <a:solidFill>
          <a:schemeClr val="accent1">
            <a:alpha val="50000"/>
          </a:schemeClr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sitiación Financiera</a:t>
          </a:r>
        </a:p>
      </xdr:txBody>
    </xdr:sp>
    <xdr:clientData/>
  </xdr:twoCellAnchor>
  <xdr:twoCellAnchor>
    <xdr:from>
      <xdr:col>2</xdr:col>
      <xdr:colOff>247650</xdr:colOff>
      <xdr:row>11</xdr:row>
      <xdr:rowOff>119064</xdr:rowOff>
    </xdr:from>
    <xdr:to>
      <xdr:col>4</xdr:col>
      <xdr:colOff>451650</xdr:colOff>
      <xdr:row>14</xdr:row>
      <xdr:rowOff>138114</xdr:rowOff>
    </xdr:to>
    <xdr:sp macro="" textlink="">
      <xdr:nvSpPr>
        <xdr:cNvPr id="4" name="Rectángulo: esquinas superiores, una redondeada y la otra cortada 3">
          <a:hlinkClick xmlns:r="http://schemas.openxmlformats.org/officeDocument/2006/relationships" r:id="rId2" tooltip="Ir a Estado de Resultado"/>
          <a:extLst>
            <a:ext uri="{FF2B5EF4-FFF2-40B4-BE49-F238E27FC236}">
              <a16:creationId xmlns:a16="http://schemas.microsoft.com/office/drawing/2014/main" id="{1F32D35B-36B4-4B46-9567-23C5927275F6}"/>
            </a:ext>
          </a:extLst>
        </xdr:cNvPr>
        <xdr:cNvSpPr/>
      </xdr:nvSpPr>
      <xdr:spPr>
        <a:xfrm>
          <a:off x="1247775" y="2214564"/>
          <a:ext cx="1728000" cy="590550"/>
        </a:xfrm>
        <a:prstGeom prst="snipRoundRect">
          <a:avLst/>
        </a:prstGeom>
        <a:solidFill>
          <a:schemeClr val="accent1">
            <a:alpha val="50000"/>
          </a:schemeClr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Resultado</a:t>
          </a:r>
        </a:p>
      </xdr:txBody>
    </xdr:sp>
    <xdr:clientData/>
  </xdr:twoCellAnchor>
  <xdr:twoCellAnchor>
    <xdr:from>
      <xdr:col>2</xdr:col>
      <xdr:colOff>247650</xdr:colOff>
      <xdr:row>15</xdr:row>
      <xdr:rowOff>95252</xdr:rowOff>
    </xdr:from>
    <xdr:to>
      <xdr:col>4</xdr:col>
      <xdr:colOff>451650</xdr:colOff>
      <xdr:row>18</xdr:row>
      <xdr:rowOff>114302</xdr:rowOff>
    </xdr:to>
    <xdr:sp macro="" textlink="">
      <xdr:nvSpPr>
        <xdr:cNvPr id="5" name="Rectángulo: esquinas superiores, una redondeada y la otra cortada 4">
          <a:hlinkClick xmlns:r="http://schemas.openxmlformats.org/officeDocument/2006/relationships" r:id="rId3" tooltip="Ir a Ratios Financieros"/>
          <a:extLst>
            <a:ext uri="{FF2B5EF4-FFF2-40B4-BE49-F238E27FC236}">
              <a16:creationId xmlns:a16="http://schemas.microsoft.com/office/drawing/2014/main" id="{CD4A4742-AD85-448A-9ADE-24AF2089F17E}"/>
            </a:ext>
          </a:extLst>
        </xdr:cNvPr>
        <xdr:cNvSpPr/>
      </xdr:nvSpPr>
      <xdr:spPr>
        <a:xfrm>
          <a:off x="1247775" y="2952752"/>
          <a:ext cx="1728000" cy="590550"/>
        </a:xfrm>
        <a:prstGeom prst="snipRoundRect">
          <a:avLst/>
        </a:prstGeom>
        <a:solidFill>
          <a:schemeClr val="accent1">
            <a:alpha val="50000"/>
          </a:schemeClr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Ratios Financieros</a:t>
          </a:r>
        </a:p>
      </xdr:txBody>
    </xdr:sp>
    <xdr:clientData/>
  </xdr:twoCellAnchor>
  <xdr:twoCellAnchor>
    <xdr:from>
      <xdr:col>2</xdr:col>
      <xdr:colOff>247650</xdr:colOff>
      <xdr:row>19</xdr:row>
      <xdr:rowOff>71439</xdr:rowOff>
    </xdr:from>
    <xdr:to>
      <xdr:col>4</xdr:col>
      <xdr:colOff>451650</xdr:colOff>
      <xdr:row>22</xdr:row>
      <xdr:rowOff>90489</xdr:rowOff>
    </xdr:to>
    <xdr:sp macro="" textlink="">
      <xdr:nvSpPr>
        <xdr:cNvPr id="6" name="Rectángulo: esquinas superiores, una redondeada y la otra cortada 5">
          <a:hlinkClick xmlns:r="http://schemas.openxmlformats.org/officeDocument/2006/relationships" r:id="rId4" tooltip="Ir a ROIC"/>
          <a:extLst>
            <a:ext uri="{FF2B5EF4-FFF2-40B4-BE49-F238E27FC236}">
              <a16:creationId xmlns:a16="http://schemas.microsoft.com/office/drawing/2014/main" id="{0F76D251-B5B0-48C0-86A6-DE4DE8663A9C}"/>
            </a:ext>
          </a:extLst>
        </xdr:cNvPr>
        <xdr:cNvSpPr/>
      </xdr:nvSpPr>
      <xdr:spPr>
        <a:xfrm>
          <a:off x="1247775" y="3690939"/>
          <a:ext cx="1728000" cy="590550"/>
        </a:xfrm>
        <a:prstGeom prst="snipRoundRect">
          <a:avLst/>
        </a:prstGeom>
        <a:solidFill>
          <a:schemeClr val="accent1">
            <a:alpha val="50000"/>
          </a:schemeClr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ROIC</a:t>
          </a:r>
        </a:p>
      </xdr:txBody>
    </xdr:sp>
    <xdr:clientData/>
  </xdr:twoCellAnchor>
  <xdr:twoCellAnchor>
    <xdr:from>
      <xdr:col>2</xdr:col>
      <xdr:colOff>247650</xdr:colOff>
      <xdr:row>23</xdr:row>
      <xdr:rowOff>47626</xdr:rowOff>
    </xdr:from>
    <xdr:to>
      <xdr:col>4</xdr:col>
      <xdr:colOff>451650</xdr:colOff>
      <xdr:row>26</xdr:row>
      <xdr:rowOff>66676</xdr:rowOff>
    </xdr:to>
    <xdr:sp macro="" textlink="">
      <xdr:nvSpPr>
        <xdr:cNvPr id="7" name="Rectángulo: esquinas superiores, una redondeada y la otra cortada 6">
          <a:hlinkClick xmlns:r="http://schemas.openxmlformats.org/officeDocument/2006/relationships" r:id="rId5" tooltip="Ir a Reporte Gráfico"/>
          <a:extLst>
            <a:ext uri="{FF2B5EF4-FFF2-40B4-BE49-F238E27FC236}">
              <a16:creationId xmlns:a16="http://schemas.microsoft.com/office/drawing/2014/main" id="{8529E6CF-47FC-48C8-AF50-F057E43EEB79}"/>
            </a:ext>
          </a:extLst>
        </xdr:cNvPr>
        <xdr:cNvSpPr/>
      </xdr:nvSpPr>
      <xdr:spPr>
        <a:xfrm>
          <a:off x="1247775" y="4429126"/>
          <a:ext cx="1728000" cy="590550"/>
        </a:xfrm>
        <a:prstGeom prst="snipRoundRect">
          <a:avLst/>
        </a:prstGeom>
        <a:solidFill>
          <a:schemeClr val="accent1">
            <a:alpha val="50000"/>
          </a:schemeClr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Reporte Gráfico</a:t>
          </a:r>
        </a:p>
      </xdr:txBody>
    </xdr:sp>
    <xdr:clientData/>
  </xdr:twoCellAnchor>
  <xdr:twoCellAnchor>
    <xdr:from>
      <xdr:col>4</xdr:col>
      <xdr:colOff>628649</xdr:colOff>
      <xdr:row>7</xdr:row>
      <xdr:rowOff>171450</xdr:rowOff>
    </xdr:from>
    <xdr:to>
      <xdr:col>8</xdr:col>
      <xdr:colOff>561974</xdr:colOff>
      <xdr:row>10</xdr:row>
      <xdr:rowOff>171450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0CAE9D4-48CA-D00D-81CA-26585141E486}"/>
            </a:ext>
          </a:extLst>
        </xdr:cNvPr>
        <xdr:cNvSpPr txBox="1"/>
      </xdr:nvSpPr>
      <xdr:spPr>
        <a:xfrm>
          <a:off x="3152774" y="1504950"/>
          <a:ext cx="2981325" cy="571500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</a:rPr>
            <a:t>Análisis horizontal y vertical....</a:t>
          </a:r>
        </a:p>
      </xdr:txBody>
    </xdr:sp>
    <xdr:clientData/>
  </xdr:twoCellAnchor>
  <xdr:twoCellAnchor>
    <xdr:from>
      <xdr:col>4</xdr:col>
      <xdr:colOff>628649</xdr:colOff>
      <xdr:row>11</xdr:row>
      <xdr:rowOff>135731</xdr:rowOff>
    </xdr:from>
    <xdr:to>
      <xdr:col>8</xdr:col>
      <xdr:colOff>561974</xdr:colOff>
      <xdr:row>14</xdr:row>
      <xdr:rowOff>135731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6A601A9F-F6CA-4A4B-B626-5018BDFB4E7C}"/>
            </a:ext>
          </a:extLst>
        </xdr:cNvPr>
        <xdr:cNvSpPr txBox="1"/>
      </xdr:nvSpPr>
      <xdr:spPr>
        <a:xfrm>
          <a:off x="3152774" y="2231231"/>
          <a:ext cx="2981325" cy="571500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</a:rPr>
            <a:t>Análisis horizontal y vertical....</a:t>
          </a:r>
        </a:p>
      </xdr:txBody>
    </xdr:sp>
    <xdr:clientData/>
  </xdr:twoCellAnchor>
  <xdr:twoCellAnchor>
    <xdr:from>
      <xdr:col>4</xdr:col>
      <xdr:colOff>628649</xdr:colOff>
      <xdr:row>15</xdr:row>
      <xdr:rowOff>100012</xdr:rowOff>
    </xdr:from>
    <xdr:to>
      <xdr:col>8</xdr:col>
      <xdr:colOff>561974</xdr:colOff>
      <xdr:row>18</xdr:row>
      <xdr:rowOff>100012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39BD0BD-2A36-4A11-8D1F-C1BE2D28A86B}"/>
            </a:ext>
          </a:extLst>
        </xdr:cNvPr>
        <xdr:cNvSpPr txBox="1"/>
      </xdr:nvSpPr>
      <xdr:spPr>
        <a:xfrm>
          <a:off x="3152774" y="2957512"/>
          <a:ext cx="2981325" cy="571500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</a:rPr>
            <a:t>Cálculo e interpretación</a:t>
          </a:r>
          <a:r>
            <a:rPr lang="es-PE" sz="1200" baseline="0">
              <a:solidFill>
                <a:schemeClr val="bg1"/>
              </a:solidFill>
            </a:rPr>
            <a:t> .......</a:t>
          </a:r>
          <a:endParaRPr lang="es-PE" sz="12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628649</xdr:colOff>
      <xdr:row>19</xdr:row>
      <xdr:rowOff>64293</xdr:rowOff>
    </xdr:from>
    <xdr:to>
      <xdr:col>8</xdr:col>
      <xdr:colOff>561974</xdr:colOff>
      <xdr:row>22</xdr:row>
      <xdr:rowOff>64293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7ADBC56-A67F-4D69-905F-040EABBDC1AB}"/>
            </a:ext>
          </a:extLst>
        </xdr:cNvPr>
        <xdr:cNvSpPr txBox="1"/>
      </xdr:nvSpPr>
      <xdr:spPr>
        <a:xfrm>
          <a:off x="3152774" y="3683793"/>
          <a:ext cx="2981325" cy="571500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</a:rPr>
            <a:t>Análisis</a:t>
          </a:r>
          <a:r>
            <a:rPr lang="es-PE" sz="1200" baseline="0">
              <a:solidFill>
                <a:schemeClr val="bg1"/>
              </a:solidFill>
            </a:rPr>
            <a:t> de sensibilidad</a:t>
          </a:r>
          <a:r>
            <a:rPr lang="es-PE" sz="1200">
              <a:solidFill>
                <a:schemeClr val="bg1"/>
              </a:solidFill>
            </a:rPr>
            <a:t>....</a:t>
          </a:r>
        </a:p>
      </xdr:txBody>
    </xdr:sp>
    <xdr:clientData/>
  </xdr:twoCellAnchor>
  <xdr:twoCellAnchor>
    <xdr:from>
      <xdr:col>4</xdr:col>
      <xdr:colOff>628649</xdr:colOff>
      <xdr:row>23</xdr:row>
      <xdr:rowOff>28575</xdr:rowOff>
    </xdr:from>
    <xdr:to>
      <xdr:col>8</xdr:col>
      <xdr:colOff>561974</xdr:colOff>
      <xdr:row>26</xdr:row>
      <xdr:rowOff>28575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41CFA698-7AB3-40F1-8DB4-E754D1675BC5}"/>
            </a:ext>
          </a:extLst>
        </xdr:cNvPr>
        <xdr:cNvSpPr txBox="1"/>
      </xdr:nvSpPr>
      <xdr:spPr>
        <a:xfrm>
          <a:off x="3152774" y="4410075"/>
          <a:ext cx="2981325" cy="571500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</a:rPr>
            <a:t>Reportes de alto impacto ....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</xdr:row>
      <xdr:rowOff>28575</xdr:rowOff>
    </xdr:from>
    <xdr:to>
      <xdr:col>1</xdr:col>
      <xdr:colOff>1966125</xdr:colOff>
      <xdr:row>4</xdr:row>
      <xdr:rowOff>104775</xdr:rowOff>
    </xdr:to>
    <xdr:sp macro="" textlink="">
      <xdr:nvSpPr>
        <xdr:cNvPr id="2" name="Rectángulo: esquinas superiores, una redondeada y la otra cortada 1">
          <a:hlinkClick xmlns:r="http://schemas.openxmlformats.org/officeDocument/2006/relationships" r:id="rId1" tooltip="Ir a Situación Financiera"/>
          <a:extLst>
            <a:ext uri="{FF2B5EF4-FFF2-40B4-BE49-F238E27FC236}">
              <a16:creationId xmlns:a16="http://schemas.microsoft.com/office/drawing/2014/main" id="{B0D95F94-CC70-48A6-A5E4-4D7F34967E62}"/>
            </a:ext>
          </a:extLst>
        </xdr:cNvPr>
        <xdr:cNvSpPr/>
      </xdr:nvSpPr>
      <xdr:spPr>
        <a:xfrm>
          <a:off x="333375" y="190500"/>
          <a:ext cx="1728000" cy="590550"/>
        </a:xfrm>
        <a:prstGeom prst="snipRoundRect">
          <a:avLst/>
        </a:prstGeom>
        <a:solidFill>
          <a:srgbClr val="2E75B6">
            <a:alpha val="50196"/>
          </a:srgbClr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sitiación Financiera</a:t>
          </a:r>
        </a:p>
      </xdr:txBody>
    </xdr:sp>
    <xdr:clientData/>
  </xdr:twoCellAnchor>
  <xdr:twoCellAnchor>
    <xdr:from>
      <xdr:col>1</xdr:col>
      <xdr:colOff>2107406</xdr:colOff>
      <xdr:row>1</xdr:row>
      <xdr:rowOff>28575</xdr:rowOff>
    </xdr:from>
    <xdr:to>
      <xdr:col>1</xdr:col>
      <xdr:colOff>3835406</xdr:colOff>
      <xdr:row>4</xdr:row>
      <xdr:rowOff>104775</xdr:rowOff>
    </xdr:to>
    <xdr:sp macro="" textlink="">
      <xdr:nvSpPr>
        <xdr:cNvPr id="3" name="Rectángulo: esquinas superiores, una redondeada y la otra cortada 2">
          <a:hlinkClick xmlns:r="http://schemas.openxmlformats.org/officeDocument/2006/relationships" r:id="rId2" tooltip="Ir a Estado de Resultado"/>
          <a:extLst>
            <a:ext uri="{FF2B5EF4-FFF2-40B4-BE49-F238E27FC236}">
              <a16:creationId xmlns:a16="http://schemas.microsoft.com/office/drawing/2014/main" id="{987CDC4B-0E00-4FE8-B180-38007BD97E50}"/>
            </a:ext>
          </a:extLst>
        </xdr:cNvPr>
        <xdr:cNvSpPr/>
      </xdr:nvSpPr>
      <xdr:spPr>
        <a:xfrm>
          <a:off x="2202656" y="19050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Resultado</a:t>
          </a:r>
        </a:p>
      </xdr:txBody>
    </xdr:sp>
    <xdr:clientData/>
  </xdr:twoCellAnchor>
  <xdr:twoCellAnchor>
    <xdr:from>
      <xdr:col>2</xdr:col>
      <xdr:colOff>42862</xdr:colOff>
      <xdr:row>1</xdr:row>
      <xdr:rowOff>28575</xdr:rowOff>
    </xdr:from>
    <xdr:to>
      <xdr:col>4</xdr:col>
      <xdr:colOff>246862</xdr:colOff>
      <xdr:row>4</xdr:row>
      <xdr:rowOff>104775</xdr:rowOff>
    </xdr:to>
    <xdr:sp macro="" textlink="">
      <xdr:nvSpPr>
        <xdr:cNvPr id="4" name="Rectángulo: esquinas superiores, una redondeada y la otra cortada 3">
          <a:hlinkClick xmlns:r="http://schemas.openxmlformats.org/officeDocument/2006/relationships" r:id="rId3" tooltip="Ir a Ratios Financieros"/>
          <a:extLst>
            <a:ext uri="{FF2B5EF4-FFF2-40B4-BE49-F238E27FC236}">
              <a16:creationId xmlns:a16="http://schemas.microsoft.com/office/drawing/2014/main" id="{8902E908-9094-4E54-BBE4-DF6B5363807C}"/>
            </a:ext>
          </a:extLst>
        </xdr:cNvPr>
        <xdr:cNvSpPr/>
      </xdr:nvSpPr>
      <xdr:spPr>
        <a:xfrm>
          <a:off x="4071937" y="19050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Ratios Financieros</a:t>
          </a:r>
        </a:p>
      </xdr:txBody>
    </xdr:sp>
    <xdr:clientData/>
  </xdr:twoCellAnchor>
  <xdr:twoCellAnchor>
    <xdr:from>
      <xdr:col>4</xdr:col>
      <xdr:colOff>388143</xdr:colOff>
      <xdr:row>1</xdr:row>
      <xdr:rowOff>28575</xdr:rowOff>
    </xdr:from>
    <xdr:to>
      <xdr:col>6</xdr:col>
      <xdr:colOff>420693</xdr:colOff>
      <xdr:row>4</xdr:row>
      <xdr:rowOff>104775</xdr:rowOff>
    </xdr:to>
    <xdr:sp macro="" textlink="">
      <xdr:nvSpPr>
        <xdr:cNvPr id="5" name="Rectángulo: esquinas superiores, una redondeada y la otra cortada 4">
          <a:hlinkClick xmlns:r="http://schemas.openxmlformats.org/officeDocument/2006/relationships" r:id="rId4" tooltip="Ir a ROIC"/>
          <a:extLst>
            <a:ext uri="{FF2B5EF4-FFF2-40B4-BE49-F238E27FC236}">
              <a16:creationId xmlns:a16="http://schemas.microsoft.com/office/drawing/2014/main" id="{9EF4914D-D987-4E6C-93D0-247186391E77}"/>
            </a:ext>
          </a:extLst>
        </xdr:cNvPr>
        <xdr:cNvSpPr/>
      </xdr:nvSpPr>
      <xdr:spPr>
        <a:xfrm>
          <a:off x="5941218" y="19050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ROIC</a:t>
          </a:r>
        </a:p>
      </xdr:txBody>
    </xdr:sp>
    <xdr:clientData/>
  </xdr:twoCellAnchor>
  <xdr:twoCellAnchor>
    <xdr:from>
      <xdr:col>6</xdr:col>
      <xdr:colOff>561975</xdr:colOff>
      <xdr:row>1</xdr:row>
      <xdr:rowOff>28575</xdr:rowOff>
    </xdr:from>
    <xdr:to>
      <xdr:col>8</xdr:col>
      <xdr:colOff>594525</xdr:colOff>
      <xdr:row>4</xdr:row>
      <xdr:rowOff>104775</xdr:rowOff>
    </xdr:to>
    <xdr:sp macro="" textlink="">
      <xdr:nvSpPr>
        <xdr:cNvPr id="6" name="Rectángulo: esquinas superiores, una redondeada y la otra cortada 5">
          <a:hlinkClick xmlns:r="http://schemas.openxmlformats.org/officeDocument/2006/relationships" r:id="rId5" tooltip="Ir a Reporte Gráfico"/>
          <a:extLst>
            <a:ext uri="{FF2B5EF4-FFF2-40B4-BE49-F238E27FC236}">
              <a16:creationId xmlns:a16="http://schemas.microsoft.com/office/drawing/2014/main" id="{215ADA7B-0B36-45B7-AA87-84294568539C}"/>
            </a:ext>
          </a:extLst>
        </xdr:cNvPr>
        <xdr:cNvSpPr/>
      </xdr:nvSpPr>
      <xdr:spPr>
        <a:xfrm>
          <a:off x="7810500" y="19050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Reporte Gráfico</a:t>
          </a:r>
        </a:p>
      </xdr:txBody>
    </xdr:sp>
    <xdr:clientData/>
  </xdr:twoCellAnchor>
  <xdr:twoCellAnchor>
    <xdr:from>
      <xdr:col>9</xdr:col>
      <xdr:colOff>104775</xdr:colOff>
      <xdr:row>0</xdr:row>
      <xdr:rowOff>133350</xdr:rowOff>
    </xdr:from>
    <xdr:to>
      <xdr:col>10</xdr:col>
      <xdr:colOff>62775</xdr:colOff>
      <xdr:row>4</xdr:row>
      <xdr:rowOff>177075</xdr:rowOff>
    </xdr:to>
    <xdr:sp macro="" textlink="">
      <xdr:nvSpPr>
        <xdr:cNvPr id="7" name="Elipse 6">
          <a:hlinkClick xmlns:r="http://schemas.openxmlformats.org/officeDocument/2006/relationships" r:id="rId6" tooltip="Ir a Inicio"/>
          <a:extLst>
            <a:ext uri="{FF2B5EF4-FFF2-40B4-BE49-F238E27FC236}">
              <a16:creationId xmlns:a16="http://schemas.microsoft.com/office/drawing/2014/main" id="{D542AF85-115C-D920-EBAE-D4E96E6ABC39}"/>
            </a:ext>
          </a:extLst>
        </xdr:cNvPr>
        <xdr:cNvSpPr/>
      </xdr:nvSpPr>
      <xdr:spPr>
        <a:xfrm>
          <a:off x="9810750" y="133350"/>
          <a:ext cx="720000" cy="72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1728000</xdr:colOff>
      <xdr:row>4</xdr:row>
      <xdr:rowOff>133350</xdr:rowOff>
    </xdr:to>
    <xdr:sp macro="" textlink="">
      <xdr:nvSpPr>
        <xdr:cNvPr id="2" name="Rectángulo: esquinas superiores, una redondeada y la otra cortada 1">
          <a:hlinkClick xmlns:r="http://schemas.openxmlformats.org/officeDocument/2006/relationships" r:id="rId1" tooltip="Ir a Situación Financiera"/>
          <a:extLst>
            <a:ext uri="{FF2B5EF4-FFF2-40B4-BE49-F238E27FC236}">
              <a16:creationId xmlns:a16="http://schemas.microsoft.com/office/drawing/2014/main" id="{3BC29EB0-595B-4B2E-8C6A-1768954F62A8}"/>
            </a:ext>
          </a:extLst>
        </xdr:cNvPr>
        <xdr:cNvSpPr/>
      </xdr:nvSpPr>
      <xdr:spPr>
        <a:xfrm>
          <a:off x="95250" y="219075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sitiación Financiera</a:t>
          </a:r>
        </a:p>
      </xdr:txBody>
    </xdr:sp>
    <xdr:clientData/>
  </xdr:twoCellAnchor>
  <xdr:twoCellAnchor>
    <xdr:from>
      <xdr:col>1</xdr:col>
      <xdr:colOff>1869281</xdr:colOff>
      <xdr:row>1</xdr:row>
      <xdr:rowOff>57150</xdr:rowOff>
    </xdr:from>
    <xdr:to>
      <xdr:col>1</xdr:col>
      <xdr:colOff>3597281</xdr:colOff>
      <xdr:row>4</xdr:row>
      <xdr:rowOff>133350</xdr:rowOff>
    </xdr:to>
    <xdr:sp macro="" textlink="">
      <xdr:nvSpPr>
        <xdr:cNvPr id="3" name="Rectángulo: esquinas superiores, una redondeada y la otra cortada 2">
          <a:hlinkClick xmlns:r="http://schemas.openxmlformats.org/officeDocument/2006/relationships" r:id="rId2" tooltip="Ir a Estado de Resultado"/>
          <a:extLst>
            <a:ext uri="{FF2B5EF4-FFF2-40B4-BE49-F238E27FC236}">
              <a16:creationId xmlns:a16="http://schemas.microsoft.com/office/drawing/2014/main" id="{88B370CB-4304-451F-AD43-40D86E6A9F20}"/>
            </a:ext>
          </a:extLst>
        </xdr:cNvPr>
        <xdr:cNvSpPr/>
      </xdr:nvSpPr>
      <xdr:spPr>
        <a:xfrm>
          <a:off x="1964531" y="219075"/>
          <a:ext cx="1728000" cy="590550"/>
        </a:xfrm>
        <a:prstGeom prst="snipRoundRect">
          <a:avLst/>
        </a:prstGeom>
        <a:solidFill>
          <a:srgbClr val="2E75B6">
            <a:alpha val="50196"/>
          </a:srgbClr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Resultado</a:t>
          </a:r>
        </a:p>
      </xdr:txBody>
    </xdr:sp>
    <xdr:clientData/>
  </xdr:twoCellAnchor>
  <xdr:twoCellAnchor>
    <xdr:from>
      <xdr:col>1</xdr:col>
      <xdr:colOff>3738562</xdr:colOff>
      <xdr:row>1</xdr:row>
      <xdr:rowOff>57150</xdr:rowOff>
    </xdr:from>
    <xdr:to>
      <xdr:col>2</xdr:col>
      <xdr:colOff>894562</xdr:colOff>
      <xdr:row>4</xdr:row>
      <xdr:rowOff>133350</xdr:rowOff>
    </xdr:to>
    <xdr:sp macro="" textlink="">
      <xdr:nvSpPr>
        <xdr:cNvPr id="4" name="Rectángulo: esquinas superiores, una redondeada y la otra cortada 3">
          <a:hlinkClick xmlns:r="http://schemas.openxmlformats.org/officeDocument/2006/relationships" r:id="rId3" tooltip="Ir a Ratios Financieros"/>
          <a:extLst>
            <a:ext uri="{FF2B5EF4-FFF2-40B4-BE49-F238E27FC236}">
              <a16:creationId xmlns:a16="http://schemas.microsoft.com/office/drawing/2014/main" id="{725C2558-8126-47CE-BCEF-4644545C388B}"/>
            </a:ext>
          </a:extLst>
        </xdr:cNvPr>
        <xdr:cNvSpPr/>
      </xdr:nvSpPr>
      <xdr:spPr>
        <a:xfrm>
          <a:off x="3833812" y="219075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Ratios Financieros</a:t>
          </a:r>
        </a:p>
      </xdr:txBody>
    </xdr:sp>
    <xdr:clientData/>
  </xdr:twoCellAnchor>
  <xdr:twoCellAnchor>
    <xdr:from>
      <xdr:col>3</xdr:col>
      <xdr:colOff>45243</xdr:colOff>
      <xdr:row>1</xdr:row>
      <xdr:rowOff>57150</xdr:rowOff>
    </xdr:from>
    <xdr:to>
      <xdr:col>4</xdr:col>
      <xdr:colOff>554043</xdr:colOff>
      <xdr:row>4</xdr:row>
      <xdr:rowOff>133350</xdr:rowOff>
    </xdr:to>
    <xdr:sp macro="" textlink="">
      <xdr:nvSpPr>
        <xdr:cNvPr id="5" name="Rectángulo: esquinas superiores, una redondeada y la otra cortada 4">
          <a:hlinkClick xmlns:r="http://schemas.openxmlformats.org/officeDocument/2006/relationships" r:id="rId4" tooltip="Ir a ROIC"/>
          <a:extLst>
            <a:ext uri="{FF2B5EF4-FFF2-40B4-BE49-F238E27FC236}">
              <a16:creationId xmlns:a16="http://schemas.microsoft.com/office/drawing/2014/main" id="{0C2C8744-59B6-4034-B175-B9C2ACEBCBD9}"/>
            </a:ext>
          </a:extLst>
        </xdr:cNvPr>
        <xdr:cNvSpPr/>
      </xdr:nvSpPr>
      <xdr:spPr>
        <a:xfrm>
          <a:off x="5703093" y="219075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ROIC</a:t>
          </a:r>
        </a:p>
      </xdr:txBody>
    </xdr:sp>
    <xdr:clientData/>
  </xdr:twoCellAnchor>
  <xdr:twoCellAnchor>
    <xdr:from>
      <xdr:col>4</xdr:col>
      <xdr:colOff>695325</xdr:colOff>
      <xdr:row>1</xdr:row>
      <xdr:rowOff>57150</xdr:rowOff>
    </xdr:from>
    <xdr:to>
      <xdr:col>7</xdr:col>
      <xdr:colOff>137325</xdr:colOff>
      <xdr:row>4</xdr:row>
      <xdr:rowOff>133350</xdr:rowOff>
    </xdr:to>
    <xdr:sp macro="" textlink="">
      <xdr:nvSpPr>
        <xdr:cNvPr id="6" name="Rectángulo: esquinas superiores, una redondeada y la otra cortada 5">
          <a:hlinkClick xmlns:r="http://schemas.openxmlformats.org/officeDocument/2006/relationships" r:id="rId5" tooltip="Ir a Reporte Gráfico"/>
          <a:extLst>
            <a:ext uri="{FF2B5EF4-FFF2-40B4-BE49-F238E27FC236}">
              <a16:creationId xmlns:a16="http://schemas.microsoft.com/office/drawing/2014/main" id="{A71B5114-149E-46CA-BB01-BFA5129DDB58}"/>
            </a:ext>
          </a:extLst>
        </xdr:cNvPr>
        <xdr:cNvSpPr/>
      </xdr:nvSpPr>
      <xdr:spPr>
        <a:xfrm>
          <a:off x="7572375" y="219075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Reporte Gráfico</a:t>
          </a:r>
        </a:p>
      </xdr:txBody>
    </xdr:sp>
    <xdr:clientData/>
  </xdr:twoCellAnchor>
  <xdr:twoCellAnchor>
    <xdr:from>
      <xdr:col>7</xdr:col>
      <xdr:colOff>409575</xdr:colOff>
      <xdr:row>1</xdr:row>
      <xdr:rowOff>0</xdr:rowOff>
    </xdr:from>
    <xdr:to>
      <xdr:col>8</xdr:col>
      <xdr:colOff>367575</xdr:colOff>
      <xdr:row>5</xdr:row>
      <xdr:rowOff>15150</xdr:rowOff>
    </xdr:to>
    <xdr:sp macro="" textlink="">
      <xdr:nvSpPr>
        <xdr:cNvPr id="7" name="Elipse 6">
          <a:hlinkClick xmlns:r="http://schemas.openxmlformats.org/officeDocument/2006/relationships" r:id="rId6" tooltip="Ir a Inicio"/>
          <a:extLst>
            <a:ext uri="{FF2B5EF4-FFF2-40B4-BE49-F238E27FC236}">
              <a16:creationId xmlns:a16="http://schemas.microsoft.com/office/drawing/2014/main" id="{83C4FF70-1C22-456A-9B3B-241F3D55AC0E}"/>
            </a:ext>
          </a:extLst>
        </xdr:cNvPr>
        <xdr:cNvSpPr/>
      </xdr:nvSpPr>
      <xdr:spPr>
        <a:xfrm>
          <a:off x="9572625" y="161925"/>
          <a:ext cx="720000" cy="72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1728000</xdr:colOff>
      <xdr:row>4</xdr:row>
      <xdr:rowOff>152400</xdr:rowOff>
    </xdr:to>
    <xdr:sp macro="" textlink="">
      <xdr:nvSpPr>
        <xdr:cNvPr id="2" name="Rectángulo: esquinas superiores, una redondeada y la otra cortada 1">
          <a:hlinkClick xmlns:r="http://schemas.openxmlformats.org/officeDocument/2006/relationships" r:id="rId1" tooltip="Ir a Situación Financiera"/>
          <a:extLst>
            <a:ext uri="{FF2B5EF4-FFF2-40B4-BE49-F238E27FC236}">
              <a16:creationId xmlns:a16="http://schemas.microsoft.com/office/drawing/2014/main" id="{1E740A2B-8F8B-45B3-925E-0506F0DF8639}"/>
            </a:ext>
          </a:extLst>
        </xdr:cNvPr>
        <xdr:cNvSpPr/>
      </xdr:nvSpPr>
      <xdr:spPr>
        <a:xfrm>
          <a:off x="238125" y="20955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sitiación Financiera</a:t>
          </a:r>
        </a:p>
      </xdr:txBody>
    </xdr:sp>
    <xdr:clientData/>
  </xdr:twoCellAnchor>
  <xdr:twoCellAnchor>
    <xdr:from>
      <xdr:col>2</xdr:col>
      <xdr:colOff>97631</xdr:colOff>
      <xdr:row>1</xdr:row>
      <xdr:rowOff>57150</xdr:rowOff>
    </xdr:from>
    <xdr:to>
      <xdr:col>2</xdr:col>
      <xdr:colOff>1825631</xdr:colOff>
      <xdr:row>4</xdr:row>
      <xdr:rowOff>152400</xdr:rowOff>
    </xdr:to>
    <xdr:sp macro="" textlink="">
      <xdr:nvSpPr>
        <xdr:cNvPr id="3" name="Rectángulo: esquinas superiores, una redondeada y la otra cortada 2">
          <a:hlinkClick xmlns:r="http://schemas.openxmlformats.org/officeDocument/2006/relationships" r:id="rId2" tooltip="Ir a Estado de Resultado"/>
          <a:extLst>
            <a:ext uri="{FF2B5EF4-FFF2-40B4-BE49-F238E27FC236}">
              <a16:creationId xmlns:a16="http://schemas.microsoft.com/office/drawing/2014/main" id="{B9A96136-8F8D-49B1-9278-466FD7DBB877}"/>
            </a:ext>
          </a:extLst>
        </xdr:cNvPr>
        <xdr:cNvSpPr/>
      </xdr:nvSpPr>
      <xdr:spPr>
        <a:xfrm>
          <a:off x="2107406" y="20955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Resultado</a:t>
          </a:r>
        </a:p>
      </xdr:txBody>
    </xdr:sp>
    <xdr:clientData/>
  </xdr:twoCellAnchor>
  <xdr:twoCellAnchor>
    <xdr:from>
      <xdr:col>3</xdr:col>
      <xdr:colOff>33337</xdr:colOff>
      <xdr:row>1</xdr:row>
      <xdr:rowOff>57150</xdr:rowOff>
    </xdr:from>
    <xdr:to>
      <xdr:col>6</xdr:col>
      <xdr:colOff>637387</xdr:colOff>
      <xdr:row>4</xdr:row>
      <xdr:rowOff>152400</xdr:rowOff>
    </xdr:to>
    <xdr:sp macro="" textlink="">
      <xdr:nvSpPr>
        <xdr:cNvPr id="4" name="Rectángulo: esquinas superiores, una redondeada y la otra cortada 3">
          <a:hlinkClick xmlns:r="http://schemas.openxmlformats.org/officeDocument/2006/relationships" r:id="rId3" tooltip="Ir a Ratios Financieros"/>
          <a:extLst>
            <a:ext uri="{FF2B5EF4-FFF2-40B4-BE49-F238E27FC236}">
              <a16:creationId xmlns:a16="http://schemas.microsoft.com/office/drawing/2014/main" id="{3AC4F84F-71CA-46B0-B634-749923C8BFCB}"/>
            </a:ext>
          </a:extLst>
        </xdr:cNvPr>
        <xdr:cNvSpPr/>
      </xdr:nvSpPr>
      <xdr:spPr>
        <a:xfrm>
          <a:off x="3976687" y="209550"/>
          <a:ext cx="1728000" cy="590550"/>
        </a:xfrm>
        <a:prstGeom prst="snipRoundRect">
          <a:avLst/>
        </a:prstGeom>
        <a:solidFill>
          <a:srgbClr val="2E75B6">
            <a:alpha val="50196"/>
          </a:srgbClr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Ratios Financieros</a:t>
          </a:r>
        </a:p>
      </xdr:txBody>
    </xdr:sp>
    <xdr:clientData/>
  </xdr:twoCellAnchor>
  <xdr:twoCellAnchor>
    <xdr:from>
      <xdr:col>7</xdr:col>
      <xdr:colOff>140493</xdr:colOff>
      <xdr:row>1</xdr:row>
      <xdr:rowOff>57150</xdr:rowOff>
    </xdr:from>
    <xdr:to>
      <xdr:col>9</xdr:col>
      <xdr:colOff>344493</xdr:colOff>
      <xdr:row>4</xdr:row>
      <xdr:rowOff>152400</xdr:rowOff>
    </xdr:to>
    <xdr:sp macro="" textlink="">
      <xdr:nvSpPr>
        <xdr:cNvPr id="5" name="Rectángulo: esquinas superiores, una redondeada y la otra cortada 4">
          <a:hlinkClick xmlns:r="http://schemas.openxmlformats.org/officeDocument/2006/relationships" r:id="rId4" tooltip="Ir a ROIC"/>
          <a:extLst>
            <a:ext uri="{FF2B5EF4-FFF2-40B4-BE49-F238E27FC236}">
              <a16:creationId xmlns:a16="http://schemas.microsoft.com/office/drawing/2014/main" id="{9C29790C-A308-403F-8E10-07CCF3F3E168}"/>
            </a:ext>
          </a:extLst>
        </xdr:cNvPr>
        <xdr:cNvSpPr/>
      </xdr:nvSpPr>
      <xdr:spPr>
        <a:xfrm>
          <a:off x="5845968" y="20955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ROIC</a:t>
          </a:r>
        </a:p>
      </xdr:txBody>
    </xdr:sp>
    <xdr:clientData/>
  </xdr:twoCellAnchor>
  <xdr:twoCellAnchor>
    <xdr:from>
      <xdr:col>9</xdr:col>
      <xdr:colOff>485775</xdr:colOff>
      <xdr:row>1</xdr:row>
      <xdr:rowOff>57150</xdr:rowOff>
    </xdr:from>
    <xdr:to>
      <xdr:col>11</xdr:col>
      <xdr:colOff>689775</xdr:colOff>
      <xdr:row>4</xdr:row>
      <xdr:rowOff>152400</xdr:rowOff>
    </xdr:to>
    <xdr:sp macro="" textlink="">
      <xdr:nvSpPr>
        <xdr:cNvPr id="6" name="Rectángulo: esquinas superiores, una redondeada y la otra cortada 5">
          <a:hlinkClick xmlns:r="http://schemas.openxmlformats.org/officeDocument/2006/relationships" r:id="rId5" tooltip="Ir a Reporte Gráfico"/>
          <a:extLst>
            <a:ext uri="{FF2B5EF4-FFF2-40B4-BE49-F238E27FC236}">
              <a16:creationId xmlns:a16="http://schemas.microsoft.com/office/drawing/2014/main" id="{FCF9B1D6-73C3-4124-91E5-CA57978850FC}"/>
            </a:ext>
          </a:extLst>
        </xdr:cNvPr>
        <xdr:cNvSpPr/>
      </xdr:nvSpPr>
      <xdr:spPr>
        <a:xfrm>
          <a:off x="7715250" y="20955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Reporte Gráfico</a:t>
          </a:r>
        </a:p>
      </xdr:txBody>
    </xdr:sp>
    <xdr:clientData/>
  </xdr:twoCellAnchor>
  <xdr:twoCellAnchor>
    <xdr:from>
      <xdr:col>12</xdr:col>
      <xdr:colOff>200025</xdr:colOff>
      <xdr:row>1</xdr:row>
      <xdr:rowOff>0</xdr:rowOff>
    </xdr:from>
    <xdr:to>
      <xdr:col>13</xdr:col>
      <xdr:colOff>158025</xdr:colOff>
      <xdr:row>5</xdr:row>
      <xdr:rowOff>34200</xdr:rowOff>
    </xdr:to>
    <xdr:sp macro="" textlink="">
      <xdr:nvSpPr>
        <xdr:cNvPr id="7" name="Elipse 6">
          <a:hlinkClick xmlns:r="http://schemas.openxmlformats.org/officeDocument/2006/relationships" r:id="rId6" tooltip="Ir a Inicio"/>
          <a:extLst>
            <a:ext uri="{FF2B5EF4-FFF2-40B4-BE49-F238E27FC236}">
              <a16:creationId xmlns:a16="http://schemas.microsoft.com/office/drawing/2014/main" id="{E5E5EBD4-43D8-4511-A618-59207050FF65}"/>
            </a:ext>
          </a:extLst>
        </xdr:cNvPr>
        <xdr:cNvSpPr/>
      </xdr:nvSpPr>
      <xdr:spPr>
        <a:xfrm>
          <a:off x="9715500" y="152400"/>
          <a:ext cx="720000" cy="72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38100</xdr:rowOff>
    </xdr:from>
    <xdr:to>
      <xdr:col>10</xdr:col>
      <xdr:colOff>171450</xdr:colOff>
      <xdr:row>23</xdr:row>
      <xdr:rowOff>38100</xdr:rowOff>
    </xdr:to>
    <xdr:sp macro="" textlink="">
      <xdr:nvSpPr>
        <xdr:cNvPr id="2" name="1 Abrir llav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572250" y="685800"/>
          <a:ext cx="171450" cy="1676400"/>
        </a:xfrm>
        <a:prstGeom prst="leftBrace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19050</xdr:colOff>
      <xdr:row>12</xdr:row>
      <xdr:rowOff>114300</xdr:rowOff>
    </xdr:from>
    <xdr:to>
      <xdr:col>8</xdr:col>
      <xdr:colOff>180975</xdr:colOff>
      <xdr:row>18</xdr:row>
      <xdr:rowOff>85725</xdr:rowOff>
    </xdr:to>
    <xdr:sp macro="" textlink="">
      <xdr:nvSpPr>
        <xdr:cNvPr id="3" name="2 Abrir llav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133975" y="609600"/>
          <a:ext cx="161925" cy="885825"/>
        </a:xfrm>
        <a:prstGeom prst="leftBrace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10</xdr:col>
      <xdr:colOff>38100</xdr:colOff>
      <xdr:row>31</xdr:row>
      <xdr:rowOff>142875</xdr:rowOff>
    </xdr:from>
    <xdr:to>
      <xdr:col>10</xdr:col>
      <xdr:colOff>200025</xdr:colOff>
      <xdr:row>36</xdr:row>
      <xdr:rowOff>266700</xdr:rowOff>
    </xdr:to>
    <xdr:sp macro="" textlink="">
      <xdr:nvSpPr>
        <xdr:cNvPr id="4" name="3 Abrir llav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686550" y="3752850"/>
          <a:ext cx="161925" cy="885825"/>
        </a:xfrm>
        <a:prstGeom prst="leftBrace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35</xdr:row>
      <xdr:rowOff>0</xdr:rowOff>
    </xdr:from>
    <xdr:to>
      <xdr:col>9</xdr:col>
      <xdr:colOff>19050</xdr:colOff>
      <xdr:row>45</xdr:row>
      <xdr:rowOff>0</xdr:rowOff>
    </xdr:to>
    <xdr:sp macro="" textlink="">
      <xdr:nvSpPr>
        <xdr:cNvPr id="5" name="4 Abrir llav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114925" y="4219575"/>
          <a:ext cx="171450" cy="1676400"/>
        </a:xfrm>
        <a:prstGeom prst="leftBrace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35</xdr:row>
      <xdr:rowOff>0</xdr:rowOff>
    </xdr:from>
    <xdr:to>
      <xdr:col>6</xdr:col>
      <xdr:colOff>161925</xdr:colOff>
      <xdr:row>39</xdr:row>
      <xdr:rowOff>123825</xdr:rowOff>
    </xdr:to>
    <xdr:sp macro="" textlink="">
      <xdr:nvSpPr>
        <xdr:cNvPr id="6" name="5 Abrir llav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3771900" y="4219575"/>
          <a:ext cx="161925" cy="885825"/>
        </a:xfrm>
        <a:prstGeom prst="leftBrace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6</xdr:col>
      <xdr:colOff>171450</xdr:colOff>
      <xdr:row>22</xdr:row>
      <xdr:rowOff>38100</xdr:rowOff>
    </xdr:to>
    <xdr:sp macro="" textlink="">
      <xdr:nvSpPr>
        <xdr:cNvPr id="7" name="6 Abrir llav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771900" y="952500"/>
          <a:ext cx="171450" cy="1257300"/>
        </a:xfrm>
        <a:prstGeom prst="leftBrace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161925</xdr:colOff>
      <xdr:row>24</xdr:row>
      <xdr:rowOff>104775</xdr:rowOff>
    </xdr:to>
    <xdr:sp macro="" textlink="">
      <xdr:nvSpPr>
        <xdr:cNvPr id="8" name="7 Abrir llave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447925" y="1562100"/>
          <a:ext cx="161925" cy="1019175"/>
        </a:xfrm>
        <a:prstGeom prst="leftBrace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200025</xdr:colOff>
      <xdr:row>36</xdr:row>
      <xdr:rowOff>257175</xdr:rowOff>
    </xdr:to>
    <xdr:sp macro="" textlink="">
      <xdr:nvSpPr>
        <xdr:cNvPr id="9" name="8 Abrir llave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190625" y="1866900"/>
          <a:ext cx="200025" cy="2762250"/>
        </a:xfrm>
        <a:prstGeom prst="leftBrace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</xdr:col>
      <xdr:colOff>19050</xdr:colOff>
      <xdr:row>36</xdr:row>
      <xdr:rowOff>280988</xdr:rowOff>
    </xdr:from>
    <xdr:to>
      <xdr:col>6</xdr:col>
      <xdr:colOff>0</xdr:colOff>
      <xdr:row>36</xdr:row>
      <xdr:rowOff>295275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flipH="1">
          <a:off x="2466975" y="4652963"/>
          <a:ext cx="1304925" cy="14287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57150</xdr:rowOff>
    </xdr:from>
    <xdr:to>
      <xdr:col>3</xdr:col>
      <xdr:colOff>642150</xdr:colOff>
      <xdr:row>4</xdr:row>
      <xdr:rowOff>152400</xdr:rowOff>
    </xdr:to>
    <xdr:sp macro="" textlink="">
      <xdr:nvSpPr>
        <xdr:cNvPr id="10" name="Rectángulo: esquinas superiores, una redondeada y la otra cortada 9">
          <a:hlinkClick xmlns:r="http://schemas.openxmlformats.org/officeDocument/2006/relationships" r:id="rId1" tooltip="Ir a Situación Financiera"/>
          <a:extLst>
            <a:ext uri="{FF2B5EF4-FFF2-40B4-BE49-F238E27FC236}">
              <a16:creationId xmlns:a16="http://schemas.microsoft.com/office/drawing/2014/main" id="{70B506E5-CFBA-468E-B9A0-2A7A97236FD0}"/>
            </a:ext>
          </a:extLst>
        </xdr:cNvPr>
        <xdr:cNvSpPr/>
      </xdr:nvSpPr>
      <xdr:spPr>
        <a:xfrm>
          <a:off x="323850" y="20955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sitiación Financiera</a:t>
          </a:r>
        </a:p>
      </xdr:txBody>
    </xdr:sp>
    <xdr:clientData/>
  </xdr:twoCellAnchor>
  <xdr:twoCellAnchor>
    <xdr:from>
      <xdr:col>3</xdr:col>
      <xdr:colOff>783431</xdr:colOff>
      <xdr:row>1</xdr:row>
      <xdr:rowOff>57150</xdr:rowOff>
    </xdr:from>
    <xdr:to>
      <xdr:col>6</xdr:col>
      <xdr:colOff>149231</xdr:colOff>
      <xdr:row>4</xdr:row>
      <xdr:rowOff>152400</xdr:rowOff>
    </xdr:to>
    <xdr:sp macro="" textlink="">
      <xdr:nvSpPr>
        <xdr:cNvPr id="11" name="Rectángulo: esquinas superiores, una redondeada y la otra cortada 10">
          <a:hlinkClick xmlns:r="http://schemas.openxmlformats.org/officeDocument/2006/relationships" r:id="rId2" tooltip="Ir a Estado de Resultado"/>
          <a:extLst>
            <a:ext uri="{FF2B5EF4-FFF2-40B4-BE49-F238E27FC236}">
              <a16:creationId xmlns:a16="http://schemas.microsoft.com/office/drawing/2014/main" id="{68008381-6787-4116-A5BC-0E5B868DAE06}"/>
            </a:ext>
          </a:extLst>
        </xdr:cNvPr>
        <xdr:cNvSpPr/>
      </xdr:nvSpPr>
      <xdr:spPr>
        <a:xfrm>
          <a:off x="2193131" y="20955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Resultado</a:t>
          </a:r>
        </a:p>
      </xdr:txBody>
    </xdr:sp>
    <xdr:clientData/>
  </xdr:twoCellAnchor>
  <xdr:twoCellAnchor>
    <xdr:from>
      <xdr:col>7</xdr:col>
      <xdr:colOff>90487</xdr:colOff>
      <xdr:row>1</xdr:row>
      <xdr:rowOff>57150</xdr:rowOff>
    </xdr:from>
    <xdr:to>
      <xdr:col>9</xdr:col>
      <xdr:colOff>446887</xdr:colOff>
      <xdr:row>4</xdr:row>
      <xdr:rowOff>152400</xdr:rowOff>
    </xdr:to>
    <xdr:sp macro="" textlink="">
      <xdr:nvSpPr>
        <xdr:cNvPr id="13" name="Rectángulo: esquinas superiores, una redondeada y la otra cortada 12">
          <a:hlinkClick xmlns:r="http://schemas.openxmlformats.org/officeDocument/2006/relationships" r:id="rId3" tooltip="Ir a Ratios Financieros"/>
          <a:extLst>
            <a:ext uri="{FF2B5EF4-FFF2-40B4-BE49-F238E27FC236}">
              <a16:creationId xmlns:a16="http://schemas.microsoft.com/office/drawing/2014/main" id="{C02DC7E4-C300-44F8-8C7A-2D3175FD75CF}"/>
            </a:ext>
          </a:extLst>
        </xdr:cNvPr>
        <xdr:cNvSpPr/>
      </xdr:nvSpPr>
      <xdr:spPr>
        <a:xfrm>
          <a:off x="4062412" y="20955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Ratios Financieros</a:t>
          </a:r>
        </a:p>
      </xdr:txBody>
    </xdr:sp>
    <xdr:clientData/>
  </xdr:twoCellAnchor>
  <xdr:twoCellAnchor>
    <xdr:from>
      <xdr:col>9</xdr:col>
      <xdr:colOff>588168</xdr:colOff>
      <xdr:row>1</xdr:row>
      <xdr:rowOff>57150</xdr:rowOff>
    </xdr:from>
    <xdr:to>
      <xdr:col>11</xdr:col>
      <xdr:colOff>754068</xdr:colOff>
      <xdr:row>4</xdr:row>
      <xdr:rowOff>152400</xdr:rowOff>
    </xdr:to>
    <xdr:sp macro="" textlink="">
      <xdr:nvSpPr>
        <xdr:cNvPr id="14" name="Rectángulo: esquinas superiores, una redondeada y la otra cortada 13">
          <a:hlinkClick xmlns:r="http://schemas.openxmlformats.org/officeDocument/2006/relationships" r:id="rId4" tooltip="Ir a ROIC"/>
          <a:extLst>
            <a:ext uri="{FF2B5EF4-FFF2-40B4-BE49-F238E27FC236}">
              <a16:creationId xmlns:a16="http://schemas.microsoft.com/office/drawing/2014/main" id="{0080B386-7635-4BC8-B00E-78A0359216DA}"/>
            </a:ext>
          </a:extLst>
        </xdr:cNvPr>
        <xdr:cNvSpPr/>
      </xdr:nvSpPr>
      <xdr:spPr>
        <a:xfrm>
          <a:off x="5931693" y="209550"/>
          <a:ext cx="1728000" cy="590550"/>
        </a:xfrm>
        <a:prstGeom prst="snipRoundRect">
          <a:avLst/>
        </a:prstGeom>
        <a:solidFill>
          <a:srgbClr val="2E75B6">
            <a:alpha val="50196"/>
          </a:srgbClr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ROIC</a:t>
          </a:r>
        </a:p>
      </xdr:txBody>
    </xdr:sp>
    <xdr:clientData/>
  </xdr:twoCellAnchor>
  <xdr:twoCellAnchor>
    <xdr:from>
      <xdr:col>11</xdr:col>
      <xdr:colOff>895350</xdr:colOff>
      <xdr:row>1</xdr:row>
      <xdr:rowOff>57150</xdr:rowOff>
    </xdr:from>
    <xdr:to>
      <xdr:col>13</xdr:col>
      <xdr:colOff>642150</xdr:colOff>
      <xdr:row>4</xdr:row>
      <xdr:rowOff>152400</xdr:rowOff>
    </xdr:to>
    <xdr:sp macro="" textlink="">
      <xdr:nvSpPr>
        <xdr:cNvPr id="15" name="Rectángulo: esquinas superiores, una redondeada y la otra cortada 14">
          <a:hlinkClick xmlns:r="http://schemas.openxmlformats.org/officeDocument/2006/relationships" r:id="rId5" tooltip="Ir a Reporte Gráfico"/>
          <a:extLst>
            <a:ext uri="{FF2B5EF4-FFF2-40B4-BE49-F238E27FC236}">
              <a16:creationId xmlns:a16="http://schemas.microsoft.com/office/drawing/2014/main" id="{C7A7F2AA-6E9C-4C9A-9F66-DF090339B19F}"/>
            </a:ext>
          </a:extLst>
        </xdr:cNvPr>
        <xdr:cNvSpPr/>
      </xdr:nvSpPr>
      <xdr:spPr>
        <a:xfrm>
          <a:off x="7800975" y="209550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Reporte Gráfico</a:t>
          </a:r>
        </a:p>
      </xdr:txBody>
    </xdr:sp>
    <xdr:clientData/>
  </xdr:twoCellAnchor>
  <xdr:twoCellAnchor>
    <xdr:from>
      <xdr:col>14</xdr:col>
      <xdr:colOff>152400</xdr:colOff>
      <xdr:row>1</xdr:row>
      <xdr:rowOff>0</xdr:rowOff>
    </xdr:from>
    <xdr:to>
      <xdr:col>15</xdr:col>
      <xdr:colOff>110400</xdr:colOff>
      <xdr:row>5</xdr:row>
      <xdr:rowOff>34200</xdr:rowOff>
    </xdr:to>
    <xdr:sp macro="" textlink="">
      <xdr:nvSpPr>
        <xdr:cNvPr id="16" name="Elipse 15">
          <a:hlinkClick xmlns:r="http://schemas.openxmlformats.org/officeDocument/2006/relationships" r:id="rId6" tooltip="Ir a Inicio"/>
          <a:extLst>
            <a:ext uri="{FF2B5EF4-FFF2-40B4-BE49-F238E27FC236}">
              <a16:creationId xmlns:a16="http://schemas.microsoft.com/office/drawing/2014/main" id="{CD7C6C44-2B75-4360-A0CD-561C9512A919}"/>
            </a:ext>
          </a:extLst>
        </xdr:cNvPr>
        <xdr:cNvSpPr/>
      </xdr:nvSpPr>
      <xdr:spPr>
        <a:xfrm>
          <a:off x="9801225" y="152400"/>
          <a:ext cx="720000" cy="72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8</xdr:row>
      <xdr:rowOff>107950</xdr:rowOff>
    </xdr:from>
    <xdr:to>
      <xdr:col>4</xdr:col>
      <xdr:colOff>739775</xdr:colOff>
      <xdr:row>22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0</xdr:row>
      <xdr:rowOff>142875</xdr:rowOff>
    </xdr:from>
    <xdr:to>
      <xdr:col>1</xdr:col>
      <xdr:colOff>1289850</xdr:colOff>
      <xdr:row>2</xdr:row>
      <xdr:rowOff>123825</xdr:rowOff>
    </xdr:to>
    <xdr:sp macro="" textlink="">
      <xdr:nvSpPr>
        <xdr:cNvPr id="3" name="Rectángulo: esquinas superiores, una redondeada y la otra cortada 2">
          <a:hlinkClick xmlns:r="http://schemas.openxmlformats.org/officeDocument/2006/relationships" r:id="rId2" tooltip="Ir a Situación Financiera"/>
          <a:extLst>
            <a:ext uri="{FF2B5EF4-FFF2-40B4-BE49-F238E27FC236}">
              <a16:creationId xmlns:a16="http://schemas.microsoft.com/office/drawing/2014/main" id="{51F9AB60-0251-4D55-901D-A55E30F1AFD9}"/>
            </a:ext>
          </a:extLst>
        </xdr:cNvPr>
        <xdr:cNvSpPr/>
      </xdr:nvSpPr>
      <xdr:spPr>
        <a:xfrm>
          <a:off x="323850" y="142875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sitiación Financiera</a:t>
          </a:r>
        </a:p>
      </xdr:txBody>
    </xdr:sp>
    <xdr:clientData/>
  </xdr:twoCellAnchor>
  <xdr:twoCellAnchor>
    <xdr:from>
      <xdr:col>1</xdr:col>
      <xdr:colOff>1431131</xdr:colOff>
      <xdr:row>0</xdr:row>
      <xdr:rowOff>142875</xdr:rowOff>
    </xdr:from>
    <xdr:to>
      <xdr:col>3</xdr:col>
      <xdr:colOff>101606</xdr:colOff>
      <xdr:row>2</xdr:row>
      <xdr:rowOff>123825</xdr:rowOff>
    </xdr:to>
    <xdr:sp macro="" textlink="">
      <xdr:nvSpPr>
        <xdr:cNvPr id="4" name="Rectángulo: esquinas superiores, una redondeada y la otra cortada 3">
          <a:hlinkClick xmlns:r="http://schemas.openxmlformats.org/officeDocument/2006/relationships" r:id="rId3" tooltip="Ir a Estado de Resultado"/>
          <a:extLst>
            <a:ext uri="{FF2B5EF4-FFF2-40B4-BE49-F238E27FC236}">
              <a16:creationId xmlns:a16="http://schemas.microsoft.com/office/drawing/2014/main" id="{D723006B-3DC2-47C4-94D4-BFA8E8E10952}"/>
            </a:ext>
          </a:extLst>
        </xdr:cNvPr>
        <xdr:cNvSpPr/>
      </xdr:nvSpPr>
      <xdr:spPr>
        <a:xfrm>
          <a:off x="2193131" y="142875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Estado de Resultado</a:t>
          </a:r>
        </a:p>
      </xdr:txBody>
    </xdr:sp>
    <xdr:clientData/>
  </xdr:twoCellAnchor>
  <xdr:twoCellAnchor>
    <xdr:from>
      <xdr:col>3</xdr:col>
      <xdr:colOff>242887</xdr:colOff>
      <xdr:row>0</xdr:row>
      <xdr:rowOff>142875</xdr:rowOff>
    </xdr:from>
    <xdr:to>
      <xdr:col>5</xdr:col>
      <xdr:colOff>446887</xdr:colOff>
      <xdr:row>2</xdr:row>
      <xdr:rowOff>123825</xdr:rowOff>
    </xdr:to>
    <xdr:sp macro="" textlink="">
      <xdr:nvSpPr>
        <xdr:cNvPr id="5" name="Rectángulo: esquinas superiores, una redondeada y la otra cortada 4">
          <a:hlinkClick xmlns:r="http://schemas.openxmlformats.org/officeDocument/2006/relationships" r:id="rId4" tooltip="Ir a Ratios Financieros"/>
          <a:extLst>
            <a:ext uri="{FF2B5EF4-FFF2-40B4-BE49-F238E27FC236}">
              <a16:creationId xmlns:a16="http://schemas.microsoft.com/office/drawing/2014/main" id="{C628AD04-D36C-45D6-9F4B-B168F289D724}"/>
            </a:ext>
          </a:extLst>
        </xdr:cNvPr>
        <xdr:cNvSpPr/>
      </xdr:nvSpPr>
      <xdr:spPr>
        <a:xfrm>
          <a:off x="4062412" y="142875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Ratios Financieros</a:t>
          </a:r>
        </a:p>
      </xdr:txBody>
    </xdr:sp>
    <xdr:clientData/>
  </xdr:twoCellAnchor>
  <xdr:twoCellAnchor>
    <xdr:from>
      <xdr:col>5</xdr:col>
      <xdr:colOff>588168</xdr:colOff>
      <xdr:row>0</xdr:row>
      <xdr:rowOff>142875</xdr:rowOff>
    </xdr:from>
    <xdr:to>
      <xdr:col>8</xdr:col>
      <xdr:colOff>30168</xdr:colOff>
      <xdr:row>2</xdr:row>
      <xdr:rowOff>123825</xdr:rowOff>
    </xdr:to>
    <xdr:sp macro="" textlink="">
      <xdr:nvSpPr>
        <xdr:cNvPr id="6" name="Rectángulo: esquinas superiores, una redondeada y la otra cortada 5">
          <a:hlinkClick xmlns:r="http://schemas.openxmlformats.org/officeDocument/2006/relationships" r:id="rId5" tooltip="Ir a ROIC"/>
          <a:extLst>
            <a:ext uri="{FF2B5EF4-FFF2-40B4-BE49-F238E27FC236}">
              <a16:creationId xmlns:a16="http://schemas.microsoft.com/office/drawing/2014/main" id="{E96C5505-671B-4C3B-985E-B9E9A14D3EC5}"/>
            </a:ext>
          </a:extLst>
        </xdr:cNvPr>
        <xdr:cNvSpPr/>
      </xdr:nvSpPr>
      <xdr:spPr>
        <a:xfrm>
          <a:off x="5931693" y="142875"/>
          <a:ext cx="1728000" cy="590550"/>
        </a:xfrm>
        <a:prstGeom prst="snipRoundRect">
          <a:avLst/>
        </a:prstGeom>
        <a:solidFill>
          <a:srgbClr val="2E75B6"/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ROIC</a:t>
          </a:r>
        </a:p>
      </xdr:txBody>
    </xdr:sp>
    <xdr:clientData/>
  </xdr:twoCellAnchor>
  <xdr:twoCellAnchor>
    <xdr:from>
      <xdr:col>8</xdr:col>
      <xdr:colOff>171450</xdr:colOff>
      <xdr:row>0</xdr:row>
      <xdr:rowOff>142875</xdr:rowOff>
    </xdr:from>
    <xdr:to>
      <xdr:col>10</xdr:col>
      <xdr:colOff>375450</xdr:colOff>
      <xdr:row>2</xdr:row>
      <xdr:rowOff>123825</xdr:rowOff>
    </xdr:to>
    <xdr:sp macro="" textlink="">
      <xdr:nvSpPr>
        <xdr:cNvPr id="7" name="Rectángulo: esquinas superiores, una redondeada y la otra cortada 6">
          <a:hlinkClick xmlns:r="http://schemas.openxmlformats.org/officeDocument/2006/relationships" r:id="rId6" tooltip="Ir a Reporte Gráfico"/>
          <a:extLst>
            <a:ext uri="{FF2B5EF4-FFF2-40B4-BE49-F238E27FC236}">
              <a16:creationId xmlns:a16="http://schemas.microsoft.com/office/drawing/2014/main" id="{8D8A1547-E151-488F-AC40-BD57BDC43371}"/>
            </a:ext>
          </a:extLst>
        </xdr:cNvPr>
        <xdr:cNvSpPr/>
      </xdr:nvSpPr>
      <xdr:spPr>
        <a:xfrm>
          <a:off x="7800975" y="142875"/>
          <a:ext cx="1728000" cy="590550"/>
        </a:xfrm>
        <a:prstGeom prst="snipRoundRect">
          <a:avLst/>
        </a:prstGeom>
        <a:solidFill>
          <a:srgbClr val="2E75B6">
            <a:alpha val="50196"/>
          </a:srgbClr>
        </a:solidFill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Reporte Gráfico</a:t>
          </a:r>
        </a:p>
      </xdr:txBody>
    </xdr:sp>
    <xdr:clientData/>
  </xdr:twoCellAnchor>
  <xdr:twoCellAnchor>
    <xdr:from>
      <xdr:col>10</xdr:col>
      <xdr:colOff>647700</xdr:colOff>
      <xdr:row>0</xdr:row>
      <xdr:rowOff>85725</xdr:rowOff>
    </xdr:from>
    <xdr:to>
      <xdr:col>11</xdr:col>
      <xdr:colOff>605700</xdr:colOff>
      <xdr:row>2</xdr:row>
      <xdr:rowOff>196125</xdr:rowOff>
    </xdr:to>
    <xdr:sp macro="" textlink="">
      <xdr:nvSpPr>
        <xdr:cNvPr id="8" name="Elipse 7">
          <a:hlinkClick xmlns:r="http://schemas.openxmlformats.org/officeDocument/2006/relationships" r:id="rId7" tooltip="Ir a Inicio"/>
          <a:extLst>
            <a:ext uri="{FF2B5EF4-FFF2-40B4-BE49-F238E27FC236}">
              <a16:creationId xmlns:a16="http://schemas.microsoft.com/office/drawing/2014/main" id="{7C6C82E8-4F16-4FA7-A40E-B02F1E89E10C}"/>
            </a:ext>
          </a:extLst>
        </xdr:cNvPr>
        <xdr:cNvSpPr/>
      </xdr:nvSpPr>
      <xdr:spPr>
        <a:xfrm>
          <a:off x="9801225" y="85725"/>
          <a:ext cx="720000" cy="72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27"/>
  <sheetViews>
    <sheetView showGridLines="0" tabSelected="1" workbookViewId="0"/>
  </sheetViews>
  <sheetFormatPr baseColWidth="10" defaultColWidth="11.42578125" defaultRowHeight="15" x14ac:dyDescent="0.25"/>
  <cols>
    <col min="1" max="1" width="11.42578125" customWidth="1"/>
    <col min="2" max="2" width="3.5703125" customWidth="1"/>
    <col min="3" max="9" width="11.42578125" customWidth="1"/>
  </cols>
  <sheetData>
    <row r="2" spans="2:9" x14ac:dyDescent="0.25">
      <c r="B2" s="72"/>
      <c r="C2" s="72"/>
      <c r="D2" s="72"/>
      <c r="E2" s="72"/>
      <c r="F2" s="72"/>
      <c r="G2" s="72"/>
      <c r="H2" s="72"/>
      <c r="I2" s="72"/>
    </row>
    <row r="3" spans="2:9" x14ac:dyDescent="0.25">
      <c r="B3" s="72"/>
      <c r="C3" s="72"/>
      <c r="D3" s="72"/>
      <c r="E3" s="72"/>
      <c r="F3" s="72"/>
      <c r="G3" s="72"/>
      <c r="H3" s="72"/>
      <c r="I3" s="72"/>
    </row>
    <row r="4" spans="2:9" x14ac:dyDescent="0.25">
      <c r="B4" s="72"/>
      <c r="C4" s="72"/>
      <c r="D4" s="72"/>
      <c r="E4" s="72"/>
      <c r="F4" s="72"/>
      <c r="G4" s="72"/>
      <c r="H4" s="72"/>
      <c r="I4" s="72"/>
    </row>
    <row r="5" spans="2:9" x14ac:dyDescent="0.25">
      <c r="B5" s="72"/>
      <c r="C5" s="72"/>
      <c r="D5" s="72"/>
      <c r="E5" s="72"/>
      <c r="F5" s="72"/>
      <c r="G5" s="72"/>
      <c r="H5" s="72"/>
      <c r="I5" s="72"/>
    </row>
    <row r="6" spans="2:9" x14ac:dyDescent="0.25">
      <c r="B6" s="70"/>
      <c r="C6" s="70"/>
      <c r="D6" s="70"/>
      <c r="E6" s="70"/>
      <c r="F6" s="70"/>
      <c r="G6" s="70"/>
      <c r="H6" s="70"/>
      <c r="I6" s="70"/>
    </row>
    <row r="7" spans="2:9" x14ac:dyDescent="0.25">
      <c r="B7" s="71"/>
      <c r="C7" s="71"/>
      <c r="D7" s="71"/>
      <c r="E7" s="71"/>
      <c r="F7" s="71"/>
      <c r="G7" s="71"/>
      <c r="H7" s="71"/>
      <c r="I7" s="71"/>
    </row>
    <row r="8" spans="2:9" x14ac:dyDescent="0.25">
      <c r="B8" s="70"/>
      <c r="C8" s="70"/>
      <c r="D8" s="70"/>
      <c r="E8" s="70"/>
      <c r="F8" s="70"/>
      <c r="G8" s="70"/>
      <c r="H8" s="70"/>
      <c r="I8" s="70"/>
    </row>
    <row r="9" spans="2:9" x14ac:dyDescent="0.25">
      <c r="B9" s="71"/>
      <c r="C9" s="70"/>
      <c r="D9" s="70"/>
      <c r="E9" s="70"/>
      <c r="F9" s="70"/>
      <c r="G9" s="70"/>
      <c r="H9" s="70"/>
      <c r="I9" s="70"/>
    </row>
    <row r="10" spans="2:9" x14ac:dyDescent="0.25">
      <c r="B10" s="70"/>
      <c r="C10" s="70"/>
      <c r="D10" s="70"/>
      <c r="E10" s="70"/>
      <c r="F10" s="70"/>
      <c r="G10" s="70"/>
      <c r="H10" s="70"/>
      <c r="I10" s="70"/>
    </row>
    <row r="11" spans="2:9" x14ac:dyDescent="0.25">
      <c r="B11" s="71"/>
      <c r="C11" s="70"/>
      <c r="D11" s="70"/>
      <c r="E11" s="70"/>
      <c r="F11" s="70"/>
      <c r="G11" s="70"/>
      <c r="H11" s="70"/>
      <c r="I11" s="70"/>
    </row>
    <row r="12" spans="2:9" x14ac:dyDescent="0.25">
      <c r="B12" s="70"/>
      <c r="C12" s="70"/>
      <c r="D12" s="70"/>
      <c r="E12" s="70"/>
      <c r="F12" s="70"/>
      <c r="G12" s="70"/>
      <c r="H12" s="70"/>
      <c r="I12" s="70"/>
    </row>
    <row r="13" spans="2:9" x14ac:dyDescent="0.25">
      <c r="B13" s="71"/>
      <c r="C13" s="70"/>
      <c r="D13" s="70"/>
      <c r="E13" s="70"/>
      <c r="F13" s="70"/>
      <c r="G13" s="70"/>
      <c r="H13" s="70"/>
      <c r="I13" s="70"/>
    </row>
    <row r="14" spans="2:9" x14ac:dyDescent="0.25">
      <c r="B14" s="70"/>
      <c r="C14" s="70"/>
      <c r="D14" s="70"/>
      <c r="E14" s="70"/>
      <c r="F14" s="70"/>
      <c r="G14" s="70"/>
      <c r="H14" s="70"/>
      <c r="I14" s="70"/>
    </row>
    <row r="15" spans="2:9" x14ac:dyDescent="0.25">
      <c r="B15" s="71"/>
      <c r="C15" s="70"/>
      <c r="D15" s="70"/>
      <c r="E15" s="70"/>
      <c r="F15" s="70"/>
      <c r="G15" s="70"/>
      <c r="H15" s="70"/>
      <c r="I15" s="70"/>
    </row>
    <row r="16" spans="2:9" x14ac:dyDescent="0.25">
      <c r="B16" s="70"/>
      <c r="C16" s="70"/>
      <c r="D16" s="70"/>
      <c r="E16" s="70"/>
      <c r="F16" s="70"/>
      <c r="G16" s="70"/>
      <c r="H16" s="70"/>
      <c r="I16" s="70"/>
    </row>
    <row r="17" spans="2:9" x14ac:dyDescent="0.25">
      <c r="B17" s="71"/>
      <c r="C17" s="70"/>
      <c r="D17" s="70"/>
      <c r="E17" s="70"/>
      <c r="F17" s="70"/>
      <c r="G17" s="70"/>
      <c r="H17" s="70"/>
      <c r="I17" s="70"/>
    </row>
    <row r="18" spans="2:9" x14ac:dyDescent="0.25">
      <c r="B18" s="70"/>
      <c r="C18" s="70"/>
      <c r="D18" s="70"/>
      <c r="E18" s="70"/>
      <c r="F18" s="70"/>
      <c r="G18" s="70"/>
      <c r="H18" s="70"/>
      <c r="I18" s="70"/>
    </row>
    <row r="19" spans="2:9" x14ac:dyDescent="0.25">
      <c r="B19" s="71"/>
      <c r="C19" s="70"/>
      <c r="D19" s="70"/>
      <c r="E19" s="70"/>
      <c r="F19" s="70"/>
      <c r="G19" s="70"/>
      <c r="H19" s="70"/>
      <c r="I19" s="70"/>
    </row>
    <row r="20" spans="2:9" x14ac:dyDescent="0.25">
      <c r="B20" s="70"/>
      <c r="C20" s="70"/>
      <c r="D20" s="70"/>
      <c r="E20" s="70"/>
      <c r="F20" s="70"/>
      <c r="G20" s="70"/>
      <c r="H20" s="70"/>
      <c r="I20" s="70"/>
    </row>
    <row r="21" spans="2:9" x14ac:dyDescent="0.25">
      <c r="B21" s="71"/>
      <c r="C21" s="70"/>
      <c r="D21" s="70"/>
      <c r="E21" s="70"/>
      <c r="F21" s="70"/>
      <c r="G21" s="70"/>
      <c r="H21" s="70"/>
      <c r="I21" s="70"/>
    </row>
    <row r="22" spans="2:9" x14ac:dyDescent="0.25">
      <c r="B22" s="70"/>
      <c r="C22" s="70"/>
      <c r="D22" s="70"/>
      <c r="E22" s="70"/>
      <c r="F22" s="70"/>
      <c r="G22" s="70"/>
      <c r="H22" s="70"/>
      <c r="I22" s="70"/>
    </row>
    <row r="23" spans="2:9" x14ac:dyDescent="0.25">
      <c r="B23" s="71"/>
      <c r="C23" s="70"/>
      <c r="D23" s="70"/>
      <c r="E23" s="70"/>
      <c r="F23" s="70"/>
      <c r="G23" s="70"/>
      <c r="H23" s="70"/>
      <c r="I23" s="70"/>
    </row>
    <row r="24" spans="2:9" x14ac:dyDescent="0.25">
      <c r="B24" s="70"/>
      <c r="C24" s="70"/>
      <c r="D24" s="70"/>
      <c r="E24" s="70"/>
      <c r="F24" s="70"/>
      <c r="G24" s="70"/>
      <c r="H24" s="70"/>
      <c r="I24" s="70"/>
    </row>
    <row r="25" spans="2:9" x14ac:dyDescent="0.25">
      <c r="B25" s="71"/>
      <c r="C25" s="70"/>
      <c r="D25" s="70"/>
      <c r="E25" s="70"/>
      <c r="F25" s="70"/>
      <c r="G25" s="70"/>
      <c r="H25" s="70"/>
      <c r="I25" s="70"/>
    </row>
    <row r="26" spans="2:9" x14ac:dyDescent="0.25">
      <c r="B26" s="70"/>
      <c r="C26" s="70"/>
      <c r="D26" s="70"/>
      <c r="E26" s="70"/>
      <c r="F26" s="70"/>
      <c r="G26" s="70"/>
      <c r="H26" s="70"/>
      <c r="I26" s="70"/>
    </row>
    <row r="27" spans="2:9" x14ac:dyDescent="0.25">
      <c r="B27" s="71"/>
      <c r="C27" s="70"/>
      <c r="D27" s="70"/>
      <c r="E27" s="70"/>
      <c r="F27" s="70"/>
      <c r="G27" s="70"/>
      <c r="H27" s="70"/>
      <c r="I27" s="70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4:H80"/>
  <sheetViews>
    <sheetView showGridLines="0" zoomScaleNormal="100" workbookViewId="0">
      <selection activeCell="A9" sqref="A9"/>
    </sheetView>
  </sheetViews>
  <sheetFormatPr baseColWidth="10" defaultColWidth="11.42578125" defaultRowHeight="12.75" x14ac:dyDescent="0.2"/>
  <cols>
    <col min="1" max="1" width="1.42578125" style="1" customWidth="1"/>
    <col min="2" max="2" width="59" style="1" customWidth="1"/>
    <col min="3" max="4" width="11.42578125" style="1"/>
    <col min="5" max="8" width="12.7109375" style="1" customWidth="1"/>
    <col min="9" max="16384" width="11.42578125" style="1"/>
  </cols>
  <sheetData>
    <row r="4" spans="2:8" ht="15" x14ac:dyDescent="0.25">
      <c r="B4"/>
      <c r="C4"/>
      <c r="D4"/>
      <c r="E4"/>
      <c r="F4"/>
      <c r="G4"/>
      <c r="H4"/>
    </row>
    <row r="5" spans="2:8" ht="15" x14ac:dyDescent="0.25">
      <c r="B5"/>
      <c r="C5"/>
      <c r="D5"/>
      <c r="E5"/>
      <c r="F5"/>
      <c r="G5"/>
      <c r="H5"/>
    </row>
    <row r="6" spans="2:8" ht="15" x14ac:dyDescent="0.25">
      <c r="B6"/>
      <c r="C6"/>
      <c r="D6"/>
      <c r="E6"/>
      <c r="F6"/>
      <c r="G6"/>
      <c r="H6"/>
    </row>
    <row r="10" spans="2:8" x14ac:dyDescent="0.2">
      <c r="B10" s="67" t="s">
        <v>121</v>
      </c>
      <c r="C10" s="68"/>
      <c r="D10" s="68"/>
    </row>
    <row r="11" spans="2:8" ht="18.75" customHeight="1" x14ac:dyDescent="0.2">
      <c r="B11" s="65" t="s">
        <v>126</v>
      </c>
      <c r="C11" s="66"/>
      <c r="D11" s="66"/>
      <c r="E11" s="58" t="s">
        <v>125</v>
      </c>
      <c r="F11" s="59"/>
      <c r="G11" s="58" t="s">
        <v>127</v>
      </c>
      <c r="H11" s="59"/>
    </row>
    <row r="12" spans="2:8" ht="20.25" customHeight="1" x14ac:dyDescent="0.2">
      <c r="B12" s="27"/>
      <c r="C12" s="28">
        <v>2012</v>
      </c>
      <c r="D12" s="28">
        <v>2011</v>
      </c>
      <c r="E12" s="57">
        <v>2012</v>
      </c>
      <c r="F12" s="57">
        <v>2011</v>
      </c>
      <c r="G12" s="57">
        <v>2012</v>
      </c>
      <c r="H12" s="57">
        <v>2011</v>
      </c>
    </row>
    <row r="13" spans="2:8" x14ac:dyDescent="0.2">
      <c r="B13" s="2" t="s">
        <v>1</v>
      </c>
      <c r="C13" s="30"/>
      <c r="D13" s="30"/>
    </row>
    <row r="14" spans="2:8" x14ac:dyDescent="0.2">
      <c r="B14" s="3" t="s">
        <v>2</v>
      </c>
      <c r="C14" s="31"/>
      <c r="D14" s="31"/>
    </row>
    <row r="15" spans="2:8" x14ac:dyDescent="0.2">
      <c r="B15" s="3"/>
      <c r="C15" s="31"/>
      <c r="D15" s="31"/>
    </row>
    <row r="16" spans="2:8" x14ac:dyDescent="0.2">
      <c r="B16" s="5" t="s">
        <v>3</v>
      </c>
      <c r="C16" s="31">
        <v>330300</v>
      </c>
      <c r="D16" s="31">
        <v>120000</v>
      </c>
      <c r="E16" s="60">
        <f>C16-D16</f>
        <v>210300</v>
      </c>
      <c r="F16" s="63">
        <f>IFERROR((C16-D16)/D16,"")</f>
        <v>1.7524999999999999</v>
      </c>
      <c r="G16" s="63">
        <f>C16/$C$42</f>
        <v>0.19467522302483922</v>
      </c>
      <c r="H16" s="63">
        <f>D16/$D$42</f>
        <v>8.7479114361446203E-2</v>
      </c>
    </row>
    <row r="17" spans="2:8" x14ac:dyDescent="0.2">
      <c r="B17" s="5" t="s">
        <v>4</v>
      </c>
      <c r="C17" s="31"/>
      <c r="D17" s="31"/>
      <c r="E17" s="60">
        <f t="shared" ref="E17:E80" si="0">C17-D17</f>
        <v>0</v>
      </c>
      <c r="F17" s="63" t="str">
        <f t="shared" ref="F17:F80" si="1">IFERROR((C17-D17)/D17,"")</f>
        <v/>
      </c>
      <c r="G17" s="63">
        <f t="shared" ref="G17:G80" si="2">C17/$C$42</f>
        <v>0</v>
      </c>
      <c r="H17" s="63">
        <f t="shared" ref="H17:H79" si="3">D17/$D$42</f>
        <v>0</v>
      </c>
    </row>
    <row r="18" spans="2:8" x14ac:dyDescent="0.2">
      <c r="B18" s="5" t="s">
        <v>5</v>
      </c>
      <c r="C18" s="31">
        <v>8245</v>
      </c>
      <c r="D18" s="31">
        <v>4836</v>
      </c>
      <c r="E18" s="60">
        <f t="shared" si="0"/>
        <v>3409</v>
      </c>
      <c r="F18" s="63">
        <f t="shared" si="1"/>
        <v>0.70492142266335811</v>
      </c>
      <c r="G18" s="63">
        <f t="shared" si="2"/>
        <v>4.8595132117462891E-3</v>
      </c>
      <c r="H18" s="63">
        <f t="shared" si="3"/>
        <v>3.5254083087662819E-3</v>
      </c>
    </row>
    <row r="19" spans="2:8" x14ac:dyDescent="0.2">
      <c r="B19" s="5" t="s">
        <v>6</v>
      </c>
      <c r="C19" s="31">
        <v>33118</v>
      </c>
      <c r="D19" s="31">
        <v>2513</v>
      </c>
      <c r="E19" s="60">
        <f t="shared" si="0"/>
        <v>30605</v>
      </c>
      <c r="F19" s="63">
        <f t="shared" si="1"/>
        <v>12.17867091126144</v>
      </c>
      <c r="G19" s="63">
        <f t="shared" si="2"/>
        <v>1.9519388544161746E-2</v>
      </c>
      <c r="H19" s="63">
        <f t="shared" si="3"/>
        <v>1.8319584532526193E-3</v>
      </c>
    </row>
    <row r="20" spans="2:8" x14ac:dyDescent="0.2">
      <c r="B20" s="5" t="s">
        <v>7</v>
      </c>
      <c r="C20" s="31">
        <v>44286</v>
      </c>
      <c r="D20" s="31">
        <v>22055</v>
      </c>
      <c r="E20" s="60">
        <f t="shared" si="0"/>
        <v>22231</v>
      </c>
      <c r="F20" s="63">
        <f t="shared" si="1"/>
        <v>1.0079800498753118</v>
      </c>
      <c r="G20" s="63">
        <f t="shared" si="2"/>
        <v>2.6101686124365819E-2</v>
      </c>
      <c r="H20" s="63">
        <f t="shared" si="3"/>
        <v>1.6077932227014133E-2</v>
      </c>
    </row>
    <row r="21" spans="2:8" x14ac:dyDescent="0.2">
      <c r="B21" s="5" t="s">
        <v>8</v>
      </c>
      <c r="C21" s="31">
        <v>167571</v>
      </c>
      <c r="D21" s="31">
        <v>115780</v>
      </c>
      <c r="E21" s="60">
        <f t="shared" si="0"/>
        <v>51791</v>
      </c>
      <c r="F21" s="63">
        <f t="shared" si="1"/>
        <v>0.4473225082052168</v>
      </c>
      <c r="G21" s="63">
        <f t="shared" si="2"/>
        <v>9.8764522547669792E-2</v>
      </c>
      <c r="H21" s="63">
        <f t="shared" si="3"/>
        <v>8.4402765506402008E-2</v>
      </c>
    </row>
    <row r="22" spans="2:8" x14ac:dyDescent="0.2">
      <c r="B22" s="5" t="s">
        <v>9</v>
      </c>
      <c r="C22" s="31"/>
      <c r="D22" s="31"/>
      <c r="E22" s="60">
        <f t="shared" si="0"/>
        <v>0</v>
      </c>
      <c r="F22" s="63" t="str">
        <f t="shared" si="1"/>
        <v/>
      </c>
      <c r="G22" s="63">
        <f t="shared" si="2"/>
        <v>0</v>
      </c>
      <c r="H22" s="63">
        <f t="shared" si="3"/>
        <v>0</v>
      </c>
    </row>
    <row r="23" spans="2:8" x14ac:dyDescent="0.2">
      <c r="B23" s="5" t="s">
        <v>10</v>
      </c>
      <c r="C23" s="31"/>
      <c r="D23" s="31"/>
      <c r="E23" s="60">
        <f t="shared" si="0"/>
        <v>0</v>
      </c>
      <c r="F23" s="63" t="str">
        <f t="shared" si="1"/>
        <v/>
      </c>
      <c r="G23" s="63">
        <f t="shared" si="2"/>
        <v>0</v>
      </c>
      <c r="H23" s="63">
        <f t="shared" si="3"/>
        <v>0</v>
      </c>
    </row>
    <row r="24" spans="2:8" x14ac:dyDescent="0.2">
      <c r="B24" s="5" t="s">
        <v>11</v>
      </c>
      <c r="C24" s="31">
        <v>9697</v>
      </c>
      <c r="D24" s="31">
        <v>7469</v>
      </c>
      <c r="E24" s="60">
        <f t="shared" si="0"/>
        <v>2228</v>
      </c>
      <c r="F24" s="63">
        <f t="shared" si="1"/>
        <v>0.29829963850582408</v>
      </c>
      <c r="G24" s="63">
        <f t="shared" si="2"/>
        <v>5.7153061994304147E-3</v>
      </c>
      <c r="H24" s="63">
        <f t="shared" si="3"/>
        <v>5.4448458763803479E-3</v>
      </c>
    </row>
    <row r="25" spans="2:8" x14ac:dyDescent="0.2">
      <c r="B25" s="5" t="s">
        <v>4</v>
      </c>
      <c r="C25" s="36"/>
      <c r="D25" s="36"/>
      <c r="E25" s="60">
        <f t="shared" si="0"/>
        <v>0</v>
      </c>
      <c r="F25" s="63" t="str">
        <f t="shared" si="1"/>
        <v/>
      </c>
      <c r="G25" s="63">
        <f t="shared" si="2"/>
        <v>0</v>
      </c>
      <c r="H25" s="63">
        <f t="shared" si="3"/>
        <v>0</v>
      </c>
    </row>
    <row r="26" spans="2:8" x14ac:dyDescent="0.2">
      <c r="B26" s="48" t="s">
        <v>12</v>
      </c>
      <c r="C26" s="49">
        <f>SUM(C13:C25)</f>
        <v>593217</v>
      </c>
      <c r="D26" s="49">
        <f>SUM(D13:D25)</f>
        <v>272653</v>
      </c>
      <c r="E26" s="60">
        <f t="shared" si="0"/>
        <v>320564</v>
      </c>
      <c r="F26" s="63">
        <f t="shared" si="1"/>
        <v>1.1757215214943537</v>
      </c>
      <c r="G26" s="63">
        <f t="shared" si="2"/>
        <v>0.34963563965221328</v>
      </c>
      <c r="H26" s="63">
        <f t="shared" si="3"/>
        <v>0.1987620247332616</v>
      </c>
    </row>
    <row r="27" spans="2:8" x14ac:dyDescent="0.2">
      <c r="B27" s="3" t="s">
        <v>13</v>
      </c>
      <c r="C27" s="32"/>
      <c r="D27" s="32"/>
      <c r="E27" s="60">
        <f t="shared" si="0"/>
        <v>0</v>
      </c>
      <c r="F27" s="63" t="str">
        <f t="shared" si="1"/>
        <v/>
      </c>
      <c r="G27" s="63">
        <f t="shared" si="2"/>
        <v>0</v>
      </c>
      <c r="H27" s="63">
        <f t="shared" si="3"/>
        <v>0</v>
      </c>
    </row>
    <row r="28" spans="2:8" x14ac:dyDescent="0.2">
      <c r="B28" s="6"/>
      <c r="C28" s="31"/>
      <c r="D28" s="31"/>
      <c r="E28" s="60">
        <f t="shared" si="0"/>
        <v>0</v>
      </c>
      <c r="F28" s="63" t="str">
        <f t="shared" si="1"/>
        <v/>
      </c>
      <c r="G28" s="63">
        <f t="shared" si="2"/>
        <v>0</v>
      </c>
      <c r="H28" s="63">
        <f t="shared" si="3"/>
        <v>0</v>
      </c>
    </row>
    <row r="29" spans="2:8" x14ac:dyDescent="0.2">
      <c r="B29" s="5" t="s">
        <v>4</v>
      </c>
      <c r="C29" s="31">
        <v>22074</v>
      </c>
      <c r="D29" s="31">
        <v>30800</v>
      </c>
      <c r="E29" s="60">
        <f t="shared" si="0"/>
        <v>-8726</v>
      </c>
      <c r="F29" s="63">
        <f t="shared" si="1"/>
        <v>-0.28331168831168829</v>
      </c>
      <c r="G29" s="63">
        <f t="shared" si="2"/>
        <v>1.3010175213594613E-2</v>
      </c>
      <c r="H29" s="63">
        <f t="shared" si="3"/>
        <v>2.2452972686104525E-2</v>
      </c>
    </row>
    <row r="30" spans="2:8" x14ac:dyDescent="0.2">
      <c r="B30" s="5" t="s">
        <v>14</v>
      </c>
      <c r="C30" s="31">
        <v>196328</v>
      </c>
      <c r="D30" s="31">
        <v>358864</v>
      </c>
      <c r="E30" s="60">
        <f t="shared" si="0"/>
        <v>-162536</v>
      </c>
      <c r="F30" s="63">
        <f t="shared" si="1"/>
        <v>-0.45291809710642472</v>
      </c>
      <c r="G30" s="63">
        <f t="shared" si="2"/>
        <v>0.11571358518322929</v>
      </c>
      <c r="H30" s="63">
        <f t="shared" si="3"/>
        <v>0.26160920746838356</v>
      </c>
    </row>
    <row r="31" spans="2:8" x14ac:dyDescent="0.2">
      <c r="B31" s="5" t="s">
        <v>16</v>
      </c>
      <c r="C31" s="31"/>
      <c r="D31" s="31"/>
      <c r="E31" s="60">
        <f t="shared" si="0"/>
        <v>0</v>
      </c>
      <c r="F31" s="63" t="str">
        <f t="shared" si="1"/>
        <v/>
      </c>
      <c r="G31" s="63">
        <f t="shared" si="2"/>
        <v>0</v>
      </c>
      <c r="H31" s="63">
        <f t="shared" si="3"/>
        <v>0</v>
      </c>
    </row>
    <row r="32" spans="2:8" x14ac:dyDescent="0.2">
      <c r="B32" s="5" t="s">
        <v>15</v>
      </c>
      <c r="C32" s="31">
        <v>1167</v>
      </c>
      <c r="D32" s="31">
        <v>235</v>
      </c>
      <c r="E32" s="60">
        <f t="shared" si="0"/>
        <v>932</v>
      </c>
      <c r="F32" s="63">
        <f t="shared" si="1"/>
        <v>3.9659574468085106</v>
      </c>
      <c r="G32" s="63">
        <f t="shared" si="2"/>
        <v>6.8781709134116669E-4</v>
      </c>
      <c r="H32" s="63">
        <f t="shared" si="3"/>
        <v>1.7131326562449883E-4</v>
      </c>
    </row>
    <row r="33" spans="2:8" x14ac:dyDescent="0.2">
      <c r="B33" s="5" t="s">
        <v>7</v>
      </c>
      <c r="C33" s="31">
        <v>10080</v>
      </c>
      <c r="D33" s="31">
        <v>15327</v>
      </c>
      <c r="E33" s="60">
        <f t="shared" si="0"/>
        <v>-5247</v>
      </c>
      <c r="F33" s="63">
        <f t="shared" si="1"/>
        <v>-0.34233705226071637</v>
      </c>
      <c r="G33" s="63">
        <f t="shared" si="2"/>
        <v>5.9410422285509513E-3</v>
      </c>
      <c r="H33" s="63">
        <f t="shared" si="3"/>
        <v>1.1173269881815717E-2</v>
      </c>
    </row>
    <row r="34" spans="2:8" x14ac:dyDescent="0.2">
      <c r="B34" s="5" t="s">
        <v>9</v>
      </c>
      <c r="C34" s="31"/>
      <c r="D34" s="31"/>
      <c r="E34" s="60">
        <f t="shared" si="0"/>
        <v>0</v>
      </c>
      <c r="F34" s="63" t="str">
        <f t="shared" si="1"/>
        <v/>
      </c>
      <c r="G34" s="63">
        <f t="shared" si="2"/>
        <v>0</v>
      </c>
      <c r="H34" s="63">
        <f t="shared" si="3"/>
        <v>0</v>
      </c>
    </row>
    <row r="35" spans="2:8" x14ac:dyDescent="0.2">
      <c r="B35" s="5" t="s">
        <v>17</v>
      </c>
      <c r="C35" s="31"/>
      <c r="D35" s="31"/>
      <c r="E35" s="60">
        <f t="shared" si="0"/>
        <v>0</v>
      </c>
      <c r="F35" s="63" t="str">
        <f t="shared" si="1"/>
        <v/>
      </c>
      <c r="G35" s="63">
        <f t="shared" si="2"/>
        <v>0</v>
      </c>
      <c r="H35" s="63">
        <f t="shared" si="3"/>
        <v>0</v>
      </c>
    </row>
    <row r="36" spans="2:8" x14ac:dyDescent="0.2">
      <c r="B36" s="5" t="s">
        <v>18</v>
      </c>
      <c r="C36" s="31">
        <v>867966</v>
      </c>
      <c r="D36" s="31">
        <v>686893</v>
      </c>
      <c r="E36" s="60">
        <f t="shared" si="0"/>
        <v>181073</v>
      </c>
      <c r="F36" s="63">
        <f t="shared" si="1"/>
        <v>0.26361165421688676</v>
      </c>
      <c r="G36" s="63">
        <f t="shared" si="2"/>
        <v>0.51156970822881498</v>
      </c>
      <c r="H36" s="63">
        <f t="shared" si="3"/>
        <v>0.50073992750897389</v>
      </c>
    </row>
    <row r="37" spans="2:8" x14ac:dyDescent="0.2">
      <c r="B37" s="5" t="s">
        <v>19</v>
      </c>
      <c r="C37" s="31">
        <v>5447</v>
      </c>
      <c r="D37" s="31">
        <v>6833</v>
      </c>
      <c r="E37" s="60">
        <f t="shared" si="0"/>
        <v>-1386</v>
      </c>
      <c r="F37" s="63">
        <f t="shared" si="1"/>
        <v>-0.20283916288599443</v>
      </c>
      <c r="G37" s="63">
        <f t="shared" si="2"/>
        <v>3.21040248203542E-3</v>
      </c>
      <c r="H37" s="63">
        <f t="shared" si="3"/>
        <v>4.9812065702646829E-3</v>
      </c>
    </row>
    <row r="38" spans="2:8" x14ac:dyDescent="0.2">
      <c r="B38" s="5" t="s">
        <v>20</v>
      </c>
      <c r="C38" s="31"/>
      <c r="D38" s="31"/>
      <c r="E38" s="60">
        <f t="shared" si="0"/>
        <v>0</v>
      </c>
      <c r="F38" s="63" t="str">
        <f t="shared" si="1"/>
        <v/>
      </c>
      <c r="G38" s="63">
        <f t="shared" si="2"/>
        <v>0</v>
      </c>
      <c r="H38" s="63">
        <f t="shared" si="3"/>
        <v>0</v>
      </c>
    </row>
    <row r="39" spans="2:8" x14ac:dyDescent="0.2">
      <c r="B39" s="5" t="s">
        <v>21</v>
      </c>
      <c r="C39" s="31"/>
      <c r="D39" s="31"/>
      <c r="E39" s="60">
        <f t="shared" si="0"/>
        <v>0</v>
      </c>
      <c r="F39" s="63" t="str">
        <f t="shared" si="1"/>
        <v/>
      </c>
      <c r="G39" s="63">
        <f t="shared" si="2"/>
        <v>0</v>
      </c>
      <c r="H39" s="63">
        <f t="shared" si="3"/>
        <v>0</v>
      </c>
    </row>
    <row r="40" spans="2:8" x14ac:dyDescent="0.2">
      <c r="B40" s="5" t="s">
        <v>22</v>
      </c>
      <c r="C40" s="36">
        <v>393</v>
      </c>
      <c r="D40" s="36">
        <v>151</v>
      </c>
      <c r="E40" s="60">
        <f t="shared" si="0"/>
        <v>242</v>
      </c>
      <c r="F40" s="63">
        <f t="shared" si="1"/>
        <v>1.6026490066225165</v>
      </c>
      <c r="G40" s="63">
        <f t="shared" si="2"/>
        <v>2.3162992022029007E-4</v>
      </c>
      <c r="H40" s="63">
        <f t="shared" si="3"/>
        <v>1.1007788557148647E-4</v>
      </c>
    </row>
    <row r="41" spans="2:8" x14ac:dyDescent="0.2">
      <c r="B41" s="50" t="s">
        <v>23</v>
      </c>
      <c r="C41" s="49">
        <f>SUM(C29:C40)</f>
        <v>1103455</v>
      </c>
      <c r="D41" s="49">
        <f>SUM(D29:D40)</f>
        <v>1099103</v>
      </c>
      <c r="E41" s="60">
        <f t="shared" si="0"/>
        <v>4352</v>
      </c>
      <c r="F41" s="63">
        <f t="shared" si="1"/>
        <v>3.959592504069227E-3</v>
      </c>
      <c r="G41" s="63">
        <f t="shared" si="2"/>
        <v>0.65036436034778677</v>
      </c>
      <c r="H41" s="63">
        <f t="shared" si="3"/>
        <v>0.80123797526673834</v>
      </c>
    </row>
    <row r="42" spans="2:8" x14ac:dyDescent="0.2">
      <c r="B42" s="55" t="s">
        <v>24</v>
      </c>
      <c r="C42" s="56">
        <f>SUM(C41,C26)</f>
        <v>1696672</v>
      </c>
      <c r="D42" s="56">
        <f>SUM(D41,D26)</f>
        <v>1371756</v>
      </c>
      <c r="E42" s="60">
        <f t="shared" si="0"/>
        <v>324916</v>
      </c>
      <c r="F42" s="63">
        <f t="shared" si="1"/>
        <v>0.23686136601553046</v>
      </c>
      <c r="G42" s="63">
        <f t="shared" si="2"/>
        <v>1</v>
      </c>
      <c r="H42" s="63">
        <f t="shared" si="3"/>
        <v>1</v>
      </c>
    </row>
    <row r="43" spans="2:8" x14ac:dyDescent="0.2">
      <c r="B43" s="34" t="s">
        <v>25</v>
      </c>
      <c r="C43" s="30"/>
      <c r="D43" s="30"/>
      <c r="E43" s="60">
        <f t="shared" si="0"/>
        <v>0</v>
      </c>
      <c r="F43" s="63" t="str">
        <f t="shared" si="1"/>
        <v/>
      </c>
      <c r="G43" s="63">
        <f t="shared" si="2"/>
        <v>0</v>
      </c>
      <c r="H43" s="63">
        <f t="shared" si="3"/>
        <v>0</v>
      </c>
    </row>
    <row r="44" spans="2:8" x14ac:dyDescent="0.2">
      <c r="B44" s="6" t="s">
        <v>26</v>
      </c>
      <c r="C44" s="31"/>
      <c r="D44" s="31"/>
      <c r="E44" s="60">
        <f t="shared" si="0"/>
        <v>0</v>
      </c>
      <c r="F44" s="63" t="str">
        <f t="shared" si="1"/>
        <v/>
      </c>
      <c r="G44" s="63">
        <f t="shared" si="2"/>
        <v>0</v>
      </c>
      <c r="H44" s="63">
        <f t="shared" si="3"/>
        <v>0</v>
      </c>
    </row>
    <row r="45" spans="2:8" x14ac:dyDescent="0.2">
      <c r="B45" s="6"/>
      <c r="C45" s="31"/>
      <c r="D45" s="31"/>
      <c r="E45" s="60">
        <f t="shared" si="0"/>
        <v>0</v>
      </c>
      <c r="F45" s="63" t="str">
        <f t="shared" si="1"/>
        <v/>
      </c>
      <c r="G45" s="63">
        <f t="shared" si="2"/>
        <v>0</v>
      </c>
      <c r="H45" s="63">
        <f t="shared" si="3"/>
        <v>0</v>
      </c>
    </row>
    <row r="46" spans="2:8" x14ac:dyDescent="0.2">
      <c r="B46" s="5" t="s">
        <v>27</v>
      </c>
      <c r="C46" s="31">
        <v>125300</v>
      </c>
      <c r="D46" s="31">
        <v>121444</v>
      </c>
      <c r="E46" s="60">
        <f t="shared" si="0"/>
        <v>3856</v>
      </c>
      <c r="F46" s="63">
        <f t="shared" si="1"/>
        <v>3.1751259839926223E-2</v>
      </c>
      <c r="G46" s="63">
        <f t="shared" si="2"/>
        <v>7.3850455479904195E-2</v>
      </c>
      <c r="H46" s="63">
        <f t="shared" si="3"/>
        <v>8.8531779704262278E-2</v>
      </c>
    </row>
    <row r="47" spans="2:8" x14ac:dyDescent="0.2">
      <c r="B47" s="5" t="s">
        <v>28</v>
      </c>
      <c r="C47" s="31">
        <v>42023</v>
      </c>
      <c r="D47" s="31">
        <v>23957</v>
      </c>
      <c r="E47" s="60">
        <f t="shared" si="0"/>
        <v>18066</v>
      </c>
      <c r="F47" s="63">
        <f t="shared" si="1"/>
        <v>0.75410109780022538</v>
      </c>
      <c r="G47" s="63">
        <f t="shared" si="2"/>
        <v>2.4767898568491729E-2</v>
      </c>
      <c r="H47" s="63">
        <f t="shared" si="3"/>
        <v>1.7464476189643054E-2</v>
      </c>
    </row>
    <row r="48" spans="2:8" x14ac:dyDescent="0.2">
      <c r="B48" s="5" t="s">
        <v>29</v>
      </c>
      <c r="C48" s="31">
        <v>32036</v>
      </c>
      <c r="D48" s="31">
        <v>33523</v>
      </c>
      <c r="E48" s="60">
        <f t="shared" si="0"/>
        <v>-1487</v>
      </c>
      <c r="F48" s="63">
        <f t="shared" si="1"/>
        <v>-4.4357605226262566E-2</v>
      </c>
      <c r="G48" s="63">
        <f t="shared" si="2"/>
        <v>1.8881669527168479E-2</v>
      </c>
      <c r="H48" s="63">
        <f t="shared" si="3"/>
        <v>2.4438019589489678E-2</v>
      </c>
    </row>
    <row r="49" spans="2:8" x14ac:dyDescent="0.2">
      <c r="B49" s="5" t="s">
        <v>30</v>
      </c>
      <c r="C49" s="31">
        <v>18482</v>
      </c>
      <c r="D49" s="31">
        <v>5567</v>
      </c>
      <c r="E49" s="60">
        <f t="shared" si="0"/>
        <v>12915</v>
      </c>
      <c r="F49" s="63">
        <f t="shared" si="1"/>
        <v>2.3199209628165978</v>
      </c>
      <c r="G49" s="63">
        <f t="shared" si="2"/>
        <v>1.0893089530563362E-2</v>
      </c>
      <c r="H49" s="63">
        <f t="shared" si="3"/>
        <v>4.0583019137514255E-3</v>
      </c>
    </row>
    <row r="50" spans="2:8" x14ac:dyDescent="0.2">
      <c r="B50" s="5" t="s">
        <v>31</v>
      </c>
      <c r="C50" s="31">
        <v>23626</v>
      </c>
      <c r="D50" s="31">
        <v>20008</v>
      </c>
      <c r="E50" s="60">
        <f t="shared" si="0"/>
        <v>3618</v>
      </c>
      <c r="F50" s="63">
        <f t="shared" si="1"/>
        <v>0.18082766893242702</v>
      </c>
      <c r="G50" s="63">
        <f t="shared" si="2"/>
        <v>1.3924907112276268E-2</v>
      </c>
      <c r="H50" s="63">
        <f t="shared" si="3"/>
        <v>1.4585684334531798E-2</v>
      </c>
    </row>
    <row r="51" spans="2:8" x14ac:dyDescent="0.2">
      <c r="B51" s="5" t="s">
        <v>32</v>
      </c>
      <c r="C51" s="31">
        <v>11077</v>
      </c>
      <c r="D51" s="31">
        <v>12577</v>
      </c>
      <c r="E51" s="60">
        <f t="shared" si="0"/>
        <v>-1500</v>
      </c>
      <c r="F51" s="63">
        <f t="shared" si="1"/>
        <v>-0.11926532559433888</v>
      </c>
      <c r="G51" s="63">
        <f t="shared" si="2"/>
        <v>6.5286631711963181E-3</v>
      </c>
      <c r="H51" s="63">
        <f t="shared" si="3"/>
        <v>9.1685401776992418E-3</v>
      </c>
    </row>
    <row r="52" spans="2:8" x14ac:dyDescent="0.2">
      <c r="B52" s="5" t="s">
        <v>33</v>
      </c>
      <c r="C52" s="31"/>
      <c r="D52" s="31"/>
      <c r="E52" s="60">
        <f t="shared" si="0"/>
        <v>0</v>
      </c>
      <c r="F52" s="63" t="str">
        <f t="shared" si="1"/>
        <v/>
      </c>
      <c r="G52" s="63">
        <f t="shared" si="2"/>
        <v>0</v>
      </c>
      <c r="H52" s="63">
        <f t="shared" si="3"/>
        <v>0</v>
      </c>
    </row>
    <row r="53" spans="2:8" x14ac:dyDescent="0.2">
      <c r="B53" s="5" t="s">
        <v>34</v>
      </c>
      <c r="C53" s="31"/>
      <c r="D53" s="31"/>
      <c r="E53" s="60">
        <f t="shared" si="0"/>
        <v>0</v>
      </c>
      <c r="F53" s="63" t="str">
        <f t="shared" si="1"/>
        <v/>
      </c>
      <c r="G53" s="63">
        <f t="shared" si="2"/>
        <v>0</v>
      </c>
      <c r="H53" s="63">
        <f t="shared" si="3"/>
        <v>0</v>
      </c>
    </row>
    <row r="54" spans="2:8" x14ac:dyDescent="0.2">
      <c r="B54" s="5"/>
      <c r="C54" s="36"/>
      <c r="D54" s="36"/>
      <c r="E54" s="60">
        <f t="shared" si="0"/>
        <v>0</v>
      </c>
      <c r="F54" s="63" t="str">
        <f t="shared" si="1"/>
        <v/>
      </c>
      <c r="G54" s="63">
        <f t="shared" si="2"/>
        <v>0</v>
      </c>
      <c r="H54" s="63">
        <f t="shared" si="3"/>
        <v>0</v>
      </c>
    </row>
    <row r="55" spans="2:8" x14ac:dyDescent="0.2">
      <c r="B55" s="50" t="s">
        <v>35</v>
      </c>
      <c r="C55" s="49">
        <f>SUM(C46:C54)</f>
        <v>252544</v>
      </c>
      <c r="D55" s="49">
        <f>SUM(D46:D54)</f>
        <v>217076</v>
      </c>
      <c r="E55" s="60">
        <f t="shared" si="0"/>
        <v>35468</v>
      </c>
      <c r="F55" s="63">
        <f t="shared" si="1"/>
        <v>0.16338978053769188</v>
      </c>
      <c r="G55" s="63">
        <f t="shared" si="2"/>
        <v>0.14884668338960036</v>
      </c>
      <c r="H55" s="63">
        <f t="shared" si="3"/>
        <v>0.15824680190937748</v>
      </c>
    </row>
    <row r="56" spans="2:8" x14ac:dyDescent="0.2">
      <c r="B56" s="6"/>
      <c r="C56" s="32"/>
      <c r="D56" s="32"/>
      <c r="E56" s="60">
        <f t="shared" si="0"/>
        <v>0</v>
      </c>
      <c r="F56" s="63" t="str">
        <f t="shared" si="1"/>
        <v/>
      </c>
      <c r="G56" s="63">
        <f t="shared" si="2"/>
        <v>0</v>
      </c>
      <c r="H56" s="63">
        <f t="shared" si="3"/>
        <v>0</v>
      </c>
    </row>
    <row r="57" spans="2:8" x14ac:dyDescent="0.2">
      <c r="B57" s="6" t="s">
        <v>36</v>
      </c>
      <c r="C57" s="31"/>
      <c r="D57" s="31"/>
      <c r="E57" s="60">
        <f t="shared" si="0"/>
        <v>0</v>
      </c>
      <c r="F57" s="63" t="str">
        <f t="shared" si="1"/>
        <v/>
      </c>
      <c r="G57" s="63">
        <f t="shared" si="2"/>
        <v>0</v>
      </c>
      <c r="H57" s="63">
        <f t="shared" si="3"/>
        <v>0</v>
      </c>
    </row>
    <row r="58" spans="2:8" x14ac:dyDescent="0.2">
      <c r="B58" s="6"/>
      <c r="C58" s="31"/>
      <c r="D58" s="31"/>
      <c r="E58" s="60">
        <f t="shared" si="0"/>
        <v>0</v>
      </c>
      <c r="F58" s="63" t="str">
        <f t="shared" si="1"/>
        <v/>
      </c>
      <c r="G58" s="63">
        <f t="shared" si="2"/>
        <v>0</v>
      </c>
      <c r="H58" s="63">
        <f t="shared" si="3"/>
        <v>0</v>
      </c>
    </row>
    <row r="59" spans="2:8" x14ac:dyDescent="0.2">
      <c r="B59" s="5" t="s">
        <v>27</v>
      </c>
      <c r="C59" s="31">
        <v>424213</v>
      </c>
      <c r="D59" s="31">
        <v>185670</v>
      </c>
      <c r="E59" s="60">
        <f t="shared" si="0"/>
        <v>238543</v>
      </c>
      <c r="F59" s="63">
        <f t="shared" si="1"/>
        <v>1.2847686756072603</v>
      </c>
      <c r="G59" s="63">
        <f t="shared" si="2"/>
        <v>0.25002652250994889</v>
      </c>
      <c r="H59" s="63">
        <f t="shared" si="3"/>
        <v>0.13535205969574765</v>
      </c>
    </row>
    <row r="60" spans="2:8" x14ac:dyDescent="0.2">
      <c r="B60" s="5" t="s">
        <v>28</v>
      </c>
      <c r="C60" s="31"/>
      <c r="D60" s="31"/>
      <c r="E60" s="60">
        <f t="shared" si="0"/>
        <v>0</v>
      </c>
      <c r="F60" s="63" t="str">
        <f t="shared" si="1"/>
        <v/>
      </c>
      <c r="G60" s="63">
        <f t="shared" si="2"/>
        <v>0</v>
      </c>
      <c r="H60" s="63">
        <f t="shared" si="3"/>
        <v>0</v>
      </c>
    </row>
    <row r="61" spans="2:8" x14ac:dyDescent="0.2">
      <c r="B61" s="5" t="s">
        <v>29</v>
      </c>
      <c r="C61" s="31"/>
      <c r="D61" s="31"/>
      <c r="E61" s="60">
        <f t="shared" si="0"/>
        <v>0</v>
      </c>
      <c r="F61" s="63" t="str">
        <f t="shared" si="1"/>
        <v/>
      </c>
      <c r="G61" s="63">
        <f t="shared" si="2"/>
        <v>0</v>
      </c>
      <c r="H61" s="63">
        <f t="shared" si="3"/>
        <v>0</v>
      </c>
    </row>
    <row r="62" spans="2:8" x14ac:dyDescent="0.2">
      <c r="B62" s="5" t="s">
        <v>30</v>
      </c>
      <c r="C62" s="31"/>
      <c r="D62" s="31"/>
      <c r="E62" s="60">
        <f t="shared" si="0"/>
        <v>0</v>
      </c>
      <c r="F62" s="63" t="str">
        <f t="shared" si="1"/>
        <v/>
      </c>
      <c r="G62" s="63">
        <f t="shared" si="2"/>
        <v>0</v>
      </c>
      <c r="H62" s="63">
        <f t="shared" si="3"/>
        <v>0</v>
      </c>
    </row>
    <row r="63" spans="2:8" x14ac:dyDescent="0.2">
      <c r="B63" s="5" t="s">
        <v>37</v>
      </c>
      <c r="C63" s="31">
        <v>81415</v>
      </c>
      <c r="D63" s="31">
        <v>107600</v>
      </c>
      <c r="E63" s="60">
        <f t="shared" si="0"/>
        <v>-26185</v>
      </c>
      <c r="F63" s="63">
        <f t="shared" si="1"/>
        <v>-0.24335501858736058</v>
      </c>
      <c r="G63" s="63">
        <f t="shared" si="2"/>
        <v>4.7985114388638464E-2</v>
      </c>
      <c r="H63" s="63">
        <f t="shared" si="3"/>
        <v>7.8439605877430096E-2</v>
      </c>
    </row>
    <row r="64" spans="2:8" x14ac:dyDescent="0.2">
      <c r="B64" s="5" t="s">
        <v>31</v>
      </c>
      <c r="C64" s="31">
        <v>10909</v>
      </c>
      <c r="D64" s="31"/>
      <c r="E64" s="60">
        <f t="shared" si="0"/>
        <v>10909</v>
      </c>
      <c r="F64" s="63" t="str">
        <f t="shared" si="1"/>
        <v/>
      </c>
      <c r="G64" s="63">
        <f t="shared" si="2"/>
        <v>6.4296458007204694E-3</v>
      </c>
      <c r="H64" s="63">
        <f t="shared" si="3"/>
        <v>0</v>
      </c>
    </row>
    <row r="65" spans="2:8" x14ac:dyDescent="0.2">
      <c r="B65" s="5" t="s">
        <v>33</v>
      </c>
      <c r="C65" s="31"/>
      <c r="D65" s="31"/>
      <c r="E65" s="60">
        <f t="shared" si="0"/>
        <v>0</v>
      </c>
      <c r="F65" s="63" t="str">
        <f t="shared" si="1"/>
        <v/>
      </c>
      <c r="G65" s="63">
        <f t="shared" si="2"/>
        <v>0</v>
      </c>
      <c r="H65" s="63">
        <f t="shared" si="3"/>
        <v>0</v>
      </c>
    </row>
    <row r="66" spans="2:8" x14ac:dyDescent="0.2">
      <c r="B66" s="5" t="s">
        <v>34</v>
      </c>
      <c r="C66" s="31"/>
      <c r="D66" s="31"/>
      <c r="E66" s="60">
        <f t="shared" si="0"/>
        <v>0</v>
      </c>
      <c r="F66" s="63" t="str">
        <f t="shared" si="1"/>
        <v/>
      </c>
      <c r="G66" s="63">
        <f t="shared" si="2"/>
        <v>0</v>
      </c>
      <c r="H66" s="63">
        <f t="shared" si="3"/>
        <v>0</v>
      </c>
    </row>
    <row r="67" spans="2:8" x14ac:dyDescent="0.2">
      <c r="B67" s="5" t="s">
        <v>38</v>
      </c>
      <c r="C67" s="36"/>
      <c r="D67" s="36"/>
      <c r="E67" s="60">
        <f t="shared" si="0"/>
        <v>0</v>
      </c>
      <c r="F67" s="63" t="str">
        <f t="shared" si="1"/>
        <v/>
      </c>
      <c r="G67" s="63">
        <f t="shared" si="2"/>
        <v>0</v>
      </c>
      <c r="H67" s="63">
        <f t="shared" si="3"/>
        <v>0</v>
      </c>
    </row>
    <row r="68" spans="2:8" x14ac:dyDescent="0.2">
      <c r="B68" s="50" t="s">
        <v>39</v>
      </c>
      <c r="C68" s="49">
        <f>SUM(C57:C67)</f>
        <v>516537</v>
      </c>
      <c r="D68" s="49">
        <f>SUM(D57:D67)</f>
        <v>293270</v>
      </c>
      <c r="E68" s="60">
        <f t="shared" si="0"/>
        <v>223267</v>
      </c>
      <c r="F68" s="63">
        <f t="shared" si="1"/>
        <v>0.76130187199508981</v>
      </c>
      <c r="G68" s="63">
        <f t="shared" si="2"/>
        <v>0.30444128269930781</v>
      </c>
      <c r="H68" s="63">
        <f t="shared" si="3"/>
        <v>0.21379166557317775</v>
      </c>
    </row>
    <row r="69" spans="2:8" x14ac:dyDescent="0.2">
      <c r="B69" s="35"/>
      <c r="C69" s="36"/>
      <c r="D69" s="36"/>
      <c r="E69" s="60">
        <f t="shared" si="0"/>
        <v>0</v>
      </c>
      <c r="F69" s="63" t="str">
        <f t="shared" si="1"/>
        <v/>
      </c>
      <c r="G69" s="63">
        <f t="shared" si="2"/>
        <v>0</v>
      </c>
      <c r="H69" s="63">
        <f t="shared" si="3"/>
        <v>0</v>
      </c>
    </row>
    <row r="70" spans="2:8" x14ac:dyDescent="0.2">
      <c r="B70" s="51" t="s">
        <v>40</v>
      </c>
      <c r="C70" s="52">
        <f>SUM(C68,C55)</f>
        <v>769081</v>
      </c>
      <c r="D70" s="52">
        <f>SUM(D68,D55)</f>
        <v>510346</v>
      </c>
      <c r="E70" s="60">
        <f t="shared" si="0"/>
        <v>258735</v>
      </c>
      <c r="F70" s="63">
        <f t="shared" si="1"/>
        <v>0.50697957856042764</v>
      </c>
      <c r="G70" s="63">
        <f t="shared" si="2"/>
        <v>0.45328796608890815</v>
      </c>
      <c r="H70" s="63">
        <f t="shared" si="3"/>
        <v>0.3720384674825552</v>
      </c>
    </row>
    <row r="71" spans="2:8" x14ac:dyDescent="0.2">
      <c r="B71" s="6" t="s">
        <v>41</v>
      </c>
      <c r="C71" s="31"/>
      <c r="D71" s="31"/>
      <c r="E71" s="60">
        <f t="shared" si="0"/>
        <v>0</v>
      </c>
      <c r="F71" s="63" t="str">
        <f t="shared" si="1"/>
        <v/>
      </c>
      <c r="G71" s="63">
        <f t="shared" si="2"/>
        <v>0</v>
      </c>
      <c r="H71" s="63">
        <f t="shared" si="3"/>
        <v>0</v>
      </c>
    </row>
    <row r="72" spans="2:8" x14ac:dyDescent="0.2">
      <c r="B72" s="5" t="s">
        <v>42</v>
      </c>
      <c r="C72" s="31">
        <v>419977</v>
      </c>
      <c r="D72" s="31">
        <v>419977</v>
      </c>
      <c r="E72" s="60">
        <f t="shared" si="0"/>
        <v>0</v>
      </c>
      <c r="F72" s="63">
        <f t="shared" si="1"/>
        <v>0</v>
      </c>
      <c r="G72" s="63">
        <f t="shared" si="2"/>
        <v>0.24752987024009354</v>
      </c>
      <c r="H72" s="63">
        <f t="shared" si="3"/>
        <v>0.30616013343480908</v>
      </c>
    </row>
    <row r="73" spans="2:8" x14ac:dyDescent="0.2">
      <c r="B73" s="5" t="s">
        <v>43</v>
      </c>
      <c r="C73" s="31"/>
      <c r="D73" s="31"/>
      <c r="E73" s="60">
        <f t="shared" si="0"/>
        <v>0</v>
      </c>
      <c r="F73" s="63" t="str">
        <f t="shared" si="1"/>
        <v/>
      </c>
      <c r="G73" s="63">
        <f t="shared" si="2"/>
        <v>0</v>
      </c>
      <c r="H73" s="63">
        <f t="shared" si="3"/>
        <v>0</v>
      </c>
    </row>
    <row r="74" spans="2:8" x14ac:dyDescent="0.2">
      <c r="B74" s="5" t="s">
        <v>44</v>
      </c>
      <c r="C74" s="31">
        <v>49575</v>
      </c>
      <c r="D74" s="31">
        <v>49575</v>
      </c>
      <c r="E74" s="60">
        <f t="shared" si="0"/>
        <v>0</v>
      </c>
      <c r="F74" s="63">
        <f t="shared" si="1"/>
        <v>0</v>
      </c>
      <c r="G74" s="63">
        <f t="shared" si="2"/>
        <v>2.921896512702514E-2</v>
      </c>
      <c r="H74" s="63">
        <f t="shared" si="3"/>
        <v>3.6139809120572464E-2</v>
      </c>
    </row>
    <row r="75" spans="2:8" x14ac:dyDescent="0.2">
      <c r="B75" s="5" t="s">
        <v>45</v>
      </c>
      <c r="C75" s="31"/>
      <c r="D75" s="31"/>
      <c r="E75" s="60">
        <f t="shared" si="0"/>
        <v>0</v>
      </c>
      <c r="F75" s="63" t="str">
        <f t="shared" si="1"/>
        <v/>
      </c>
      <c r="G75" s="63">
        <f t="shared" si="2"/>
        <v>0</v>
      </c>
      <c r="H75" s="63">
        <f t="shared" si="3"/>
        <v>0</v>
      </c>
    </row>
    <row r="76" spans="2:8" x14ac:dyDescent="0.2">
      <c r="B76" s="5" t="s">
        <v>46</v>
      </c>
      <c r="C76" s="31">
        <v>90451</v>
      </c>
      <c r="D76" s="31">
        <v>74145</v>
      </c>
      <c r="E76" s="60">
        <f t="shared" si="0"/>
        <v>16306</v>
      </c>
      <c r="F76" s="63">
        <f t="shared" si="1"/>
        <v>0.21992042619192123</v>
      </c>
      <c r="G76" s="63">
        <f t="shared" si="2"/>
        <v>5.3310834386375211E-2</v>
      </c>
      <c r="H76" s="63">
        <f t="shared" si="3"/>
        <v>5.4051157786078573E-2</v>
      </c>
    </row>
    <row r="77" spans="2:8" x14ac:dyDescent="0.2">
      <c r="B77" s="5" t="s">
        <v>47</v>
      </c>
      <c r="C77" s="31">
        <v>358266</v>
      </c>
      <c r="D77" s="31">
        <v>302509</v>
      </c>
      <c r="E77" s="60">
        <f t="shared" si="0"/>
        <v>55757</v>
      </c>
      <c r="F77" s="63">
        <f t="shared" si="1"/>
        <v>0.18431517739968067</v>
      </c>
      <c r="G77" s="63">
        <f t="shared" si="2"/>
        <v>0.21115807887440827</v>
      </c>
      <c r="H77" s="63">
        <f t="shared" si="3"/>
        <v>0.22052682838638943</v>
      </c>
    </row>
    <row r="78" spans="2:8" x14ac:dyDescent="0.2">
      <c r="B78" s="5" t="s">
        <v>48</v>
      </c>
      <c r="C78" s="36">
        <v>9257</v>
      </c>
      <c r="D78" s="36">
        <v>15374</v>
      </c>
      <c r="E78" s="60">
        <f t="shared" si="0"/>
        <v>-6117</v>
      </c>
      <c r="F78" s="63">
        <f t="shared" si="1"/>
        <v>-0.39787953688044753</v>
      </c>
      <c r="G78" s="63">
        <f t="shared" si="2"/>
        <v>5.4559749910412852E-3</v>
      </c>
      <c r="H78" s="63">
        <f t="shared" si="3"/>
        <v>1.1207532534940617E-2</v>
      </c>
    </row>
    <row r="79" spans="2:8" x14ac:dyDescent="0.2">
      <c r="B79" s="51" t="s">
        <v>49</v>
      </c>
      <c r="C79" s="52">
        <f>SUM(C72:C78)</f>
        <v>927526</v>
      </c>
      <c r="D79" s="52">
        <f>SUM(D72:D78)</f>
        <v>861580</v>
      </c>
      <c r="E79" s="60">
        <f t="shared" si="0"/>
        <v>65946</v>
      </c>
      <c r="F79" s="63">
        <f t="shared" si="1"/>
        <v>7.6540773926971381E-2</v>
      </c>
      <c r="G79" s="63">
        <f t="shared" si="2"/>
        <v>0.5466737236189434</v>
      </c>
      <c r="H79" s="63">
        <f t="shared" si="3"/>
        <v>0.62808546126279019</v>
      </c>
    </row>
    <row r="80" spans="2:8" x14ac:dyDescent="0.2">
      <c r="B80" s="53" t="s">
        <v>50</v>
      </c>
      <c r="C80" s="54">
        <f>SUM(C79,C70)</f>
        <v>1696607</v>
      </c>
      <c r="D80" s="54">
        <f>SUM(D79,D70)</f>
        <v>1371926</v>
      </c>
      <c r="E80" s="60">
        <f t="shared" si="0"/>
        <v>324681</v>
      </c>
      <c r="F80" s="63">
        <f t="shared" si="1"/>
        <v>0.23666072368334734</v>
      </c>
      <c r="G80" s="63">
        <f t="shared" si="2"/>
        <v>0.9999616897078516</v>
      </c>
      <c r="H80" s="63">
        <f>D80/$D$42</f>
        <v>1.0001239287453454</v>
      </c>
    </row>
  </sheetData>
  <mergeCells count="2">
    <mergeCell ref="B11:D11"/>
    <mergeCell ref="B10:D10"/>
  </mergeCells>
  <phoneticPr fontId="14" type="noConversion"/>
  <pageMargins left="0.7" right="0.7" top="0.75" bottom="0.75" header="0.3" footer="0.3"/>
  <pageSetup paperSize="9" orientation="portrait" verticalDpi="599" r:id="rId1"/>
  <ignoredErrors>
    <ignoredError sqref="C26:D2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4:H55"/>
  <sheetViews>
    <sheetView showGridLines="0" showZeros="0" zoomScaleNormal="100" workbookViewId="0">
      <selection activeCell="A9" sqref="A9"/>
    </sheetView>
  </sheetViews>
  <sheetFormatPr baseColWidth="10" defaultColWidth="11.42578125" defaultRowHeight="12.75" x14ac:dyDescent="0.2"/>
  <cols>
    <col min="1" max="1" width="1.42578125" style="1" customWidth="1"/>
    <col min="2" max="2" width="68.5703125" style="1" customWidth="1"/>
    <col min="3" max="3" width="14.85546875" style="1" customWidth="1"/>
    <col min="4" max="4" width="18.28515625" style="1" customWidth="1"/>
    <col min="5" max="16384" width="11.42578125" style="1"/>
  </cols>
  <sheetData>
    <row r="4" spans="2:8" ht="15" x14ac:dyDescent="0.25">
      <c r="B4"/>
      <c r="C4"/>
      <c r="D4"/>
      <c r="E4"/>
      <c r="F4"/>
      <c r="G4"/>
    </row>
    <row r="5" spans="2:8" ht="15" x14ac:dyDescent="0.25">
      <c r="B5"/>
      <c r="C5"/>
      <c r="D5"/>
      <c r="E5"/>
      <c r="F5"/>
      <c r="G5"/>
    </row>
    <row r="10" spans="2:8" ht="31.5" customHeight="1" x14ac:dyDescent="0.2">
      <c r="B10" s="65" t="s">
        <v>123</v>
      </c>
      <c r="C10" s="66"/>
      <c r="D10" s="69"/>
      <c r="E10" s="58" t="s">
        <v>125</v>
      </c>
      <c r="F10" s="59"/>
      <c r="G10" s="58" t="s">
        <v>127</v>
      </c>
      <c r="H10" s="59"/>
    </row>
    <row r="11" spans="2:8" ht="27.75" customHeight="1" x14ac:dyDescent="0.2">
      <c r="B11" s="27" t="s">
        <v>0</v>
      </c>
      <c r="C11" s="28">
        <v>2011</v>
      </c>
      <c r="D11" s="29">
        <v>2010</v>
      </c>
      <c r="E11" s="57">
        <v>2012</v>
      </c>
      <c r="F11" s="57">
        <v>2011</v>
      </c>
      <c r="G11" s="57">
        <v>2012</v>
      </c>
      <c r="H11" s="57">
        <v>2011</v>
      </c>
    </row>
    <row r="12" spans="2:8" x14ac:dyDescent="0.2">
      <c r="B12" s="3" t="s">
        <v>51</v>
      </c>
      <c r="C12" s="37"/>
      <c r="D12" s="37"/>
    </row>
    <row r="13" spans="2:8" x14ac:dyDescent="0.2">
      <c r="B13" s="5" t="s">
        <v>52</v>
      </c>
      <c r="C13" s="31">
        <v>656659</v>
      </c>
      <c r="D13" s="31">
        <v>623677</v>
      </c>
      <c r="E13" s="60">
        <f>C13-D13</f>
        <v>32982</v>
      </c>
      <c r="F13" s="63">
        <f>IFERROR((C13-D13)/D13,"")</f>
        <v>5.2883143037181106E-2</v>
      </c>
      <c r="G13" s="63">
        <f>C13/$C$13</f>
        <v>1</v>
      </c>
      <c r="H13" s="63">
        <f>D13/$D$13</f>
        <v>1</v>
      </c>
    </row>
    <row r="14" spans="2:8" x14ac:dyDescent="0.2">
      <c r="B14" s="5" t="s">
        <v>53</v>
      </c>
      <c r="C14" s="36"/>
      <c r="D14" s="36"/>
      <c r="E14" s="60">
        <f>C14-D14</f>
        <v>0</v>
      </c>
      <c r="F14" s="63" t="str">
        <f>IFERROR((C14-D14)/D14,"")</f>
        <v/>
      </c>
      <c r="G14" s="63">
        <f>C14/$C$13</f>
        <v>0</v>
      </c>
      <c r="H14" s="63">
        <f>D14/$D$13</f>
        <v>0</v>
      </c>
    </row>
    <row r="15" spans="2:8" x14ac:dyDescent="0.2">
      <c r="B15" s="6" t="s">
        <v>54</v>
      </c>
      <c r="C15" s="32">
        <f>SUM(C13:C14)</f>
        <v>656659</v>
      </c>
      <c r="D15" s="32">
        <f>SUM(D13:D14)</f>
        <v>623677</v>
      </c>
      <c r="E15" s="60">
        <f>C15-D15</f>
        <v>32982</v>
      </c>
      <c r="F15" s="63">
        <f>IFERROR((C15-D15)/D15,"")</f>
        <v>5.2883143037181106E-2</v>
      </c>
      <c r="G15" s="63">
        <f>C15/$C$13</f>
        <v>1</v>
      </c>
      <c r="H15" s="63">
        <f>D15/$D$13</f>
        <v>1</v>
      </c>
    </row>
    <row r="16" spans="2:8" x14ac:dyDescent="0.2">
      <c r="B16" s="5" t="s">
        <v>55</v>
      </c>
      <c r="C16" s="36">
        <v>-326669</v>
      </c>
      <c r="D16" s="36">
        <v>-297147</v>
      </c>
      <c r="E16" s="60">
        <f>C16-D16</f>
        <v>-29522</v>
      </c>
      <c r="F16" s="63">
        <f>IFERROR((C16-D16)/D16,"")</f>
        <v>9.9351499426209924E-2</v>
      </c>
      <c r="G16" s="63">
        <f>C16/$C$13</f>
        <v>-0.49747129027394738</v>
      </c>
      <c r="H16" s="63">
        <f>D16/$D$13</f>
        <v>-0.47644373610057772</v>
      </c>
    </row>
    <row r="17" spans="2:8" x14ac:dyDescent="0.2">
      <c r="B17" s="6" t="s">
        <v>56</v>
      </c>
      <c r="C17" s="32">
        <f>SUM(C15:C16)</f>
        <v>329990</v>
      </c>
      <c r="D17" s="32">
        <f>SUM(D15:D16)</f>
        <v>326530</v>
      </c>
      <c r="E17" s="60">
        <f>C17-D17</f>
        <v>3460</v>
      </c>
      <c r="F17" s="63">
        <f>IFERROR((C17-D17)/D17,"")</f>
        <v>1.0596269868006002E-2</v>
      </c>
      <c r="G17" s="63">
        <f>C17/$C$13</f>
        <v>0.50252870972605268</v>
      </c>
      <c r="H17" s="63">
        <f>D17/$D$13</f>
        <v>0.52355626389942234</v>
      </c>
    </row>
    <row r="18" spans="2:8" x14ac:dyDescent="0.2">
      <c r="B18" s="6"/>
      <c r="C18" s="32"/>
      <c r="D18" s="32"/>
      <c r="E18" s="60">
        <f t="shared" ref="E18:E40" si="0">C18-D18</f>
        <v>0</v>
      </c>
      <c r="F18" s="63" t="str">
        <f t="shared" ref="F18:F40" si="1">IFERROR((C18-D18)/D18,"")</f>
        <v/>
      </c>
      <c r="G18" s="63">
        <f t="shared" ref="G18:G40" si="2">C18/$C$13</f>
        <v>0</v>
      </c>
      <c r="H18" s="63">
        <f t="shared" ref="H18:H40" si="3">D18/$D$13</f>
        <v>0</v>
      </c>
    </row>
    <row r="19" spans="2:8" x14ac:dyDescent="0.2">
      <c r="B19" s="5" t="s">
        <v>57</v>
      </c>
      <c r="C19" s="31">
        <v>-11115</v>
      </c>
      <c r="D19" s="31">
        <v>-8083</v>
      </c>
      <c r="E19" s="60">
        <f t="shared" si="0"/>
        <v>-3032</v>
      </c>
      <c r="F19" s="63">
        <f t="shared" si="1"/>
        <v>0.37510825188667574</v>
      </c>
      <c r="G19" s="63">
        <f t="shared" si="2"/>
        <v>-1.6926593559214144E-2</v>
      </c>
      <c r="H19" s="63">
        <f t="shared" si="3"/>
        <v>-1.296023422380495E-2</v>
      </c>
    </row>
    <row r="20" spans="2:8" x14ac:dyDescent="0.2">
      <c r="B20" s="5" t="s">
        <v>58</v>
      </c>
      <c r="C20" s="31">
        <v>-149709</v>
      </c>
      <c r="D20" s="31">
        <v>-111898</v>
      </c>
      <c r="E20" s="60">
        <f t="shared" si="0"/>
        <v>-37811</v>
      </c>
      <c r="F20" s="63">
        <f t="shared" si="1"/>
        <v>0.3379059500616633</v>
      </c>
      <c r="G20" s="63">
        <f t="shared" si="2"/>
        <v>-0.22798591049540173</v>
      </c>
      <c r="H20" s="63">
        <f t="shared" si="3"/>
        <v>-0.1794165890356707</v>
      </c>
    </row>
    <row r="21" spans="2:8" x14ac:dyDescent="0.2">
      <c r="B21" s="5" t="s">
        <v>59</v>
      </c>
      <c r="C21" s="31">
        <v>87120</v>
      </c>
      <c r="D21" s="31"/>
      <c r="E21" s="60">
        <f t="shared" si="0"/>
        <v>87120</v>
      </c>
      <c r="F21" s="63" t="str">
        <f t="shared" si="1"/>
        <v/>
      </c>
      <c r="G21" s="63">
        <f t="shared" si="2"/>
        <v>0.13267159971918455</v>
      </c>
      <c r="H21" s="63">
        <f t="shared" si="3"/>
        <v>0</v>
      </c>
    </row>
    <row r="22" spans="2:8" x14ac:dyDescent="0.2">
      <c r="B22" s="5" t="s">
        <v>60</v>
      </c>
      <c r="C22" s="31">
        <v>19526</v>
      </c>
      <c r="D22" s="31">
        <v>16469</v>
      </c>
      <c r="E22" s="60">
        <f t="shared" si="0"/>
        <v>3057</v>
      </c>
      <c r="F22" s="63">
        <f t="shared" si="1"/>
        <v>0.18562147064181189</v>
      </c>
      <c r="G22" s="63">
        <f t="shared" si="2"/>
        <v>2.9735372544958647E-2</v>
      </c>
      <c r="H22" s="63">
        <f t="shared" si="3"/>
        <v>2.6406296849170324E-2</v>
      </c>
    </row>
    <row r="23" spans="2:8" x14ac:dyDescent="0.2">
      <c r="B23" s="5" t="s">
        <v>61</v>
      </c>
      <c r="C23" s="36">
        <v>-95994</v>
      </c>
      <c r="D23" s="36"/>
      <c r="E23" s="60">
        <f t="shared" si="0"/>
        <v>-95994</v>
      </c>
      <c r="F23" s="63" t="str">
        <f t="shared" si="1"/>
        <v/>
      </c>
      <c r="G23" s="63">
        <f t="shared" si="2"/>
        <v>-0.14618546307901056</v>
      </c>
      <c r="H23" s="63">
        <f t="shared" si="3"/>
        <v>0</v>
      </c>
    </row>
    <row r="24" spans="2:8" x14ac:dyDescent="0.2">
      <c r="B24" s="6" t="s">
        <v>62</v>
      </c>
      <c r="C24" s="32">
        <f>SUM(C17:C23)</f>
        <v>179818</v>
      </c>
      <c r="D24" s="32">
        <f>SUM(D17:D23)</f>
        <v>223018</v>
      </c>
      <c r="E24" s="60">
        <f t="shared" si="0"/>
        <v>-43200</v>
      </c>
      <c r="F24" s="63">
        <f t="shared" si="1"/>
        <v>-0.19370633760503636</v>
      </c>
      <c r="G24" s="63">
        <f t="shared" si="2"/>
        <v>0.27383771485656938</v>
      </c>
      <c r="H24" s="63">
        <f t="shared" si="3"/>
        <v>0.35758573748911698</v>
      </c>
    </row>
    <row r="25" spans="2:8" x14ac:dyDescent="0.2">
      <c r="B25" s="6"/>
      <c r="C25" s="32"/>
      <c r="D25" s="32"/>
      <c r="E25" s="60">
        <f t="shared" si="0"/>
        <v>0</v>
      </c>
      <c r="F25" s="63" t="str">
        <f t="shared" si="1"/>
        <v/>
      </c>
      <c r="G25" s="63">
        <f t="shared" si="2"/>
        <v>0</v>
      </c>
      <c r="H25" s="63">
        <f t="shared" si="3"/>
        <v>0</v>
      </c>
    </row>
    <row r="26" spans="2:8" x14ac:dyDescent="0.2">
      <c r="B26" s="5" t="s">
        <v>63</v>
      </c>
      <c r="C26" s="31">
        <v>3474</v>
      </c>
      <c r="D26" s="31">
        <v>4522</v>
      </c>
      <c r="E26" s="60">
        <f t="shared" si="0"/>
        <v>-1048</v>
      </c>
      <c r="F26" s="63">
        <f t="shared" si="1"/>
        <v>-0.23175586023883238</v>
      </c>
      <c r="G26" s="63">
        <f t="shared" si="2"/>
        <v>5.2904170962402098E-3</v>
      </c>
      <c r="H26" s="63">
        <f t="shared" si="3"/>
        <v>7.2505479599215619E-3</v>
      </c>
    </row>
    <row r="27" spans="2:8" x14ac:dyDescent="0.2">
      <c r="B27" s="5" t="s">
        <v>64</v>
      </c>
      <c r="C27" s="31">
        <v>-18467</v>
      </c>
      <c r="D27" s="31">
        <v>-13354</v>
      </c>
      <c r="E27" s="60">
        <f t="shared" si="0"/>
        <v>-5113</v>
      </c>
      <c r="F27" s="63">
        <f t="shared" si="1"/>
        <v>0.38288153362288452</v>
      </c>
      <c r="G27" s="63">
        <f t="shared" si="2"/>
        <v>-2.8122663361044315E-2</v>
      </c>
      <c r="H27" s="63">
        <f t="shared" si="3"/>
        <v>-2.1411724338078846E-2</v>
      </c>
    </row>
    <row r="28" spans="2:8" x14ac:dyDescent="0.2">
      <c r="B28" s="5" t="s">
        <v>65</v>
      </c>
      <c r="C28" s="31">
        <v>2699</v>
      </c>
      <c r="D28" s="31">
        <v>1858</v>
      </c>
      <c r="E28" s="60">
        <f t="shared" si="0"/>
        <v>841</v>
      </c>
      <c r="F28" s="63">
        <f t="shared" si="1"/>
        <v>0.45263724434876212</v>
      </c>
      <c r="G28" s="63">
        <f t="shared" si="2"/>
        <v>4.1102002713737269E-3</v>
      </c>
      <c r="H28" s="63">
        <f t="shared" si="3"/>
        <v>2.9791061719447727E-3</v>
      </c>
    </row>
    <row r="29" spans="2:8" x14ac:dyDescent="0.2">
      <c r="B29" s="5" t="s">
        <v>66</v>
      </c>
      <c r="C29" s="36">
        <v>33815</v>
      </c>
      <c r="D29" s="36"/>
      <c r="E29" s="60">
        <f t="shared" si="0"/>
        <v>33815</v>
      </c>
      <c r="F29" s="63" t="str">
        <f t="shared" si="1"/>
        <v/>
      </c>
      <c r="G29" s="63">
        <f t="shared" si="2"/>
        <v>5.1495525074658231E-2</v>
      </c>
      <c r="H29" s="63">
        <f t="shared" si="3"/>
        <v>0</v>
      </c>
    </row>
    <row r="30" spans="2:8" x14ac:dyDescent="0.2">
      <c r="B30" s="6" t="s">
        <v>67</v>
      </c>
      <c r="C30" s="32">
        <f>SUM(C24:C29)</f>
        <v>201339</v>
      </c>
      <c r="D30" s="32">
        <f>SUM(D24:D29)</f>
        <v>216044</v>
      </c>
      <c r="E30" s="60">
        <f t="shared" si="0"/>
        <v>-14705</v>
      </c>
      <c r="F30" s="63">
        <f t="shared" si="1"/>
        <v>-6.8064838643979927E-2</v>
      </c>
      <c r="G30" s="63">
        <f t="shared" si="2"/>
        <v>0.30661119393779723</v>
      </c>
      <c r="H30" s="63">
        <f t="shared" si="3"/>
        <v>0.34640366728290445</v>
      </c>
    </row>
    <row r="31" spans="2:8" x14ac:dyDescent="0.2">
      <c r="B31" s="6"/>
      <c r="C31" s="32"/>
      <c r="D31" s="32"/>
      <c r="E31" s="60">
        <f t="shared" si="0"/>
        <v>0</v>
      </c>
      <c r="F31" s="63" t="str">
        <f t="shared" si="1"/>
        <v/>
      </c>
      <c r="G31" s="63">
        <f t="shared" si="2"/>
        <v>0</v>
      </c>
      <c r="H31" s="63">
        <f t="shared" si="3"/>
        <v>0</v>
      </c>
    </row>
    <row r="32" spans="2:8" x14ac:dyDescent="0.2">
      <c r="B32" s="5" t="s">
        <v>68</v>
      </c>
      <c r="C32" s="31">
        <v>-38276</v>
      </c>
      <c r="D32" s="31">
        <v>-68109</v>
      </c>
      <c r="E32" s="60">
        <f t="shared" si="0"/>
        <v>29833</v>
      </c>
      <c r="F32" s="63">
        <f t="shared" si="1"/>
        <v>-0.43801847039304642</v>
      </c>
      <c r="G32" s="63">
        <f t="shared" si="2"/>
        <v>-5.8289005404631625E-2</v>
      </c>
      <c r="H32" s="63">
        <f t="shared" si="3"/>
        <v>-0.10920556634283451</v>
      </c>
    </row>
    <row r="33" spans="2:8" x14ac:dyDescent="0.2">
      <c r="B33" s="5" t="s">
        <v>69</v>
      </c>
      <c r="C33" s="31">
        <v>163063</v>
      </c>
      <c r="D33" s="31">
        <v>147935</v>
      </c>
      <c r="E33" s="60">
        <f t="shared" si="0"/>
        <v>15128</v>
      </c>
      <c r="F33" s="63">
        <f t="shared" si="1"/>
        <v>0.10226112819819515</v>
      </c>
      <c r="G33" s="63">
        <f t="shared" si="2"/>
        <v>0.24832218853316562</v>
      </c>
      <c r="H33" s="63">
        <f t="shared" si="3"/>
        <v>0.23719810094006993</v>
      </c>
    </row>
    <row r="34" spans="2:8" x14ac:dyDescent="0.2">
      <c r="B34" s="5" t="s">
        <v>70</v>
      </c>
      <c r="C34" s="31">
        <v>0</v>
      </c>
      <c r="D34" s="31">
        <v>0</v>
      </c>
      <c r="E34" s="60">
        <f t="shared" si="0"/>
        <v>0</v>
      </c>
      <c r="F34" s="63" t="str">
        <f t="shared" si="1"/>
        <v/>
      </c>
      <c r="G34" s="63">
        <f t="shared" si="2"/>
        <v>0</v>
      </c>
      <c r="H34" s="63">
        <f t="shared" si="3"/>
        <v>0</v>
      </c>
    </row>
    <row r="35" spans="2:8" x14ac:dyDescent="0.2">
      <c r="B35" s="5"/>
      <c r="C35" s="31"/>
      <c r="D35" s="31"/>
      <c r="E35" s="60">
        <f t="shared" si="0"/>
        <v>0</v>
      </c>
      <c r="F35" s="63" t="str">
        <f t="shared" si="1"/>
        <v/>
      </c>
      <c r="G35" s="63">
        <f t="shared" si="2"/>
        <v>0</v>
      </c>
      <c r="H35" s="63">
        <f t="shared" si="3"/>
        <v>0</v>
      </c>
    </row>
    <row r="36" spans="2:8" x14ac:dyDescent="0.2">
      <c r="B36" s="11" t="s">
        <v>71</v>
      </c>
      <c r="C36" s="33">
        <f>C33</f>
        <v>163063</v>
      </c>
      <c r="D36" s="33">
        <f>D33</f>
        <v>147935</v>
      </c>
      <c r="E36" s="60">
        <f t="shared" si="0"/>
        <v>15128</v>
      </c>
      <c r="F36" s="63">
        <f t="shared" si="1"/>
        <v>0.10226112819819515</v>
      </c>
      <c r="G36" s="63">
        <f t="shared" si="2"/>
        <v>0.24832218853316562</v>
      </c>
      <c r="H36" s="63">
        <f t="shared" si="3"/>
        <v>0.23719810094006993</v>
      </c>
    </row>
    <row r="37" spans="2:8" x14ac:dyDescent="0.2">
      <c r="B37" s="6"/>
      <c r="C37" s="32"/>
      <c r="D37" s="32"/>
      <c r="E37" s="60">
        <f t="shared" si="0"/>
        <v>0</v>
      </c>
      <c r="F37" s="63" t="str">
        <f t="shared" si="1"/>
        <v/>
      </c>
      <c r="G37" s="63">
        <f t="shared" si="2"/>
        <v>0</v>
      </c>
      <c r="H37" s="63">
        <f t="shared" si="3"/>
        <v>0</v>
      </c>
    </row>
    <row r="38" spans="2:8" x14ac:dyDescent="0.2">
      <c r="B38" s="6" t="s">
        <v>72</v>
      </c>
      <c r="C38" s="32"/>
      <c r="D38" s="32"/>
      <c r="E38" s="60">
        <f t="shared" si="0"/>
        <v>0</v>
      </c>
      <c r="F38" s="63" t="str">
        <f t="shared" si="1"/>
        <v/>
      </c>
      <c r="G38" s="63">
        <f t="shared" si="2"/>
        <v>0</v>
      </c>
      <c r="H38" s="63">
        <f t="shared" si="3"/>
        <v>0</v>
      </c>
    </row>
    <row r="39" spans="2:8" x14ac:dyDescent="0.2">
      <c r="B39" s="5" t="s">
        <v>73</v>
      </c>
      <c r="C39" s="38">
        <v>0.39</v>
      </c>
      <c r="D39" s="38">
        <v>0.35</v>
      </c>
      <c r="E39" s="60">
        <f t="shared" si="0"/>
        <v>4.0000000000000036E-2</v>
      </c>
      <c r="F39" s="63">
        <f t="shared" si="1"/>
        <v>0.11428571428571439</v>
      </c>
      <c r="G39" s="63">
        <f t="shared" si="2"/>
        <v>5.93915563481198E-7</v>
      </c>
      <c r="H39" s="63">
        <f t="shared" si="3"/>
        <v>5.6118792259454814E-7</v>
      </c>
    </row>
    <row r="40" spans="2:8" x14ac:dyDescent="0.2">
      <c r="B40" s="12" t="s">
        <v>74</v>
      </c>
      <c r="C40" s="39">
        <v>0.39</v>
      </c>
      <c r="D40" s="39">
        <v>0.35</v>
      </c>
      <c r="E40" s="60">
        <f t="shared" si="0"/>
        <v>4.0000000000000036E-2</v>
      </c>
      <c r="F40" s="63">
        <f t="shared" si="1"/>
        <v>0.11428571428571439</v>
      </c>
      <c r="G40" s="63">
        <f t="shared" si="2"/>
        <v>5.93915563481198E-7</v>
      </c>
      <c r="H40" s="63">
        <f t="shared" si="3"/>
        <v>5.6118792259454814E-7</v>
      </c>
    </row>
    <row r="41" spans="2:8" x14ac:dyDescent="0.2">
      <c r="B41" s="10"/>
      <c r="C41" s="4"/>
      <c r="D41" s="4"/>
      <c r="E41" s="4"/>
      <c r="F41" s="4"/>
      <c r="G41" s="4"/>
    </row>
    <row r="42" spans="2:8" x14ac:dyDescent="0.2">
      <c r="B42" s="10"/>
      <c r="C42" s="4"/>
      <c r="D42" s="4"/>
      <c r="E42" s="4"/>
      <c r="F42" s="4"/>
      <c r="G42" s="4"/>
    </row>
    <row r="43" spans="2:8" x14ac:dyDescent="0.2">
      <c r="B43" s="9"/>
      <c r="C43" s="7"/>
      <c r="D43" s="7"/>
      <c r="E43" s="7"/>
      <c r="F43" s="7"/>
      <c r="G43" s="7"/>
    </row>
    <row r="44" spans="2:8" x14ac:dyDescent="0.2">
      <c r="C44" s="8"/>
      <c r="D44" s="8"/>
      <c r="E44" s="7"/>
      <c r="F44" s="7"/>
      <c r="G44" s="7"/>
    </row>
    <row r="45" spans="2:8" x14ac:dyDescent="0.2">
      <c r="C45" s="8"/>
      <c r="D45" s="8"/>
      <c r="E45" s="4"/>
      <c r="F45" s="4"/>
      <c r="G45" s="4"/>
    </row>
    <row r="46" spans="2:8" x14ac:dyDescent="0.2">
      <c r="C46" s="8"/>
      <c r="D46" s="8"/>
      <c r="E46" s="4"/>
      <c r="F46" s="4"/>
      <c r="G46" s="4"/>
    </row>
    <row r="47" spans="2:8" x14ac:dyDescent="0.2">
      <c r="C47" s="8"/>
      <c r="D47" s="8"/>
      <c r="E47" s="4"/>
      <c r="F47" s="4"/>
      <c r="G47" s="4"/>
    </row>
    <row r="48" spans="2:8" x14ac:dyDescent="0.2">
      <c r="C48" s="8"/>
      <c r="D48" s="8"/>
      <c r="E48" s="4"/>
      <c r="F48" s="4"/>
      <c r="G48" s="4"/>
    </row>
    <row r="49" spans="2:7" x14ac:dyDescent="0.2">
      <c r="C49" s="8"/>
      <c r="D49" s="8"/>
      <c r="E49" s="4"/>
      <c r="F49" s="4"/>
      <c r="G49" s="4"/>
    </row>
    <row r="50" spans="2:7" x14ac:dyDescent="0.2">
      <c r="C50" s="8"/>
      <c r="D50" s="8"/>
      <c r="E50" s="4"/>
      <c r="F50" s="4"/>
      <c r="G50" s="4"/>
    </row>
    <row r="51" spans="2:7" x14ac:dyDescent="0.2">
      <c r="C51" s="8"/>
      <c r="D51" s="8"/>
      <c r="E51" s="4"/>
      <c r="F51" s="4"/>
      <c r="G51" s="4"/>
    </row>
    <row r="52" spans="2:7" x14ac:dyDescent="0.2">
      <c r="C52" s="8"/>
      <c r="D52" s="8"/>
      <c r="E52" s="4"/>
      <c r="F52" s="4"/>
      <c r="G52" s="4"/>
    </row>
    <row r="53" spans="2:7" x14ac:dyDescent="0.2">
      <c r="C53" s="8"/>
      <c r="D53" s="8"/>
      <c r="E53" s="4"/>
      <c r="F53" s="4"/>
      <c r="G53" s="4"/>
    </row>
    <row r="54" spans="2:7" x14ac:dyDescent="0.2">
      <c r="B54" s="9"/>
      <c r="C54" s="7"/>
      <c r="D54" s="7"/>
      <c r="E54" s="7"/>
      <c r="F54" s="7"/>
      <c r="G54" s="7"/>
    </row>
    <row r="55" spans="2:7" x14ac:dyDescent="0.2">
      <c r="C55" s="8"/>
      <c r="D55" s="8"/>
    </row>
  </sheetData>
  <mergeCells count="1">
    <mergeCell ref="B10:D10"/>
  </mergeCells>
  <phoneticPr fontId="14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4:K56"/>
  <sheetViews>
    <sheetView showGridLines="0" zoomScaleNormal="100" workbookViewId="0">
      <selection activeCell="A9" sqref="A9"/>
    </sheetView>
  </sheetViews>
  <sheetFormatPr baseColWidth="10" defaultColWidth="11.42578125" defaultRowHeight="12" x14ac:dyDescent="0.2"/>
  <cols>
    <col min="1" max="1" width="3.5703125" style="14" customWidth="1"/>
    <col min="2" max="2" width="26.5703125" style="14" customWidth="1"/>
    <col min="3" max="3" width="29" style="14" customWidth="1"/>
    <col min="4" max="4" width="2.85546875" style="14" customWidth="1"/>
    <col min="5" max="5" width="11.42578125" style="14"/>
    <col min="6" max="6" width="2.5703125" style="14" customWidth="1"/>
    <col min="7" max="7" width="9.5703125" style="14" customWidth="1"/>
    <col min="8" max="16384" width="11.42578125" style="14"/>
  </cols>
  <sheetData>
    <row r="4" spans="1:11" ht="15" x14ac:dyDescent="0.25">
      <c r="B4"/>
      <c r="C4"/>
      <c r="D4"/>
      <c r="E4"/>
      <c r="F4"/>
      <c r="G4"/>
      <c r="H4"/>
      <c r="I4"/>
      <c r="J4"/>
      <c r="K4"/>
    </row>
    <row r="5" spans="1:11" ht="15" x14ac:dyDescent="0.25">
      <c r="B5"/>
      <c r="C5"/>
      <c r="D5"/>
      <c r="E5"/>
      <c r="F5"/>
      <c r="G5"/>
      <c r="H5"/>
      <c r="I5"/>
      <c r="J5"/>
      <c r="K5"/>
    </row>
    <row r="10" spans="1:11" ht="15" x14ac:dyDescent="0.25">
      <c r="A10" s="21" t="s">
        <v>122</v>
      </c>
    </row>
    <row r="11" spans="1:11" x14ac:dyDescent="0.2">
      <c r="A11" s="13" t="s">
        <v>75</v>
      </c>
    </row>
    <row r="14" spans="1:11" x14ac:dyDescent="0.2">
      <c r="A14" s="13">
        <v>1</v>
      </c>
      <c r="B14" s="13" t="s">
        <v>76</v>
      </c>
      <c r="C14" s="16" t="s">
        <v>77</v>
      </c>
      <c r="D14" s="17"/>
      <c r="E14" s="18">
        <f>'Estado de Situación Fin.'!C26</f>
        <v>593217</v>
      </c>
      <c r="F14" s="15"/>
      <c r="G14" s="47">
        <f>E14/E15</f>
        <v>2.3489649328433857</v>
      </c>
    </row>
    <row r="15" spans="1:11" x14ac:dyDescent="0.2">
      <c r="C15" s="17" t="s">
        <v>78</v>
      </c>
      <c r="D15" s="17"/>
      <c r="E15" s="15">
        <f>'Estado de Situación Fin.'!C55</f>
        <v>252544</v>
      </c>
      <c r="F15" s="15"/>
    </row>
    <row r="18" spans="1:7" x14ac:dyDescent="0.2">
      <c r="A18" s="13">
        <v>2</v>
      </c>
      <c r="B18" s="13" t="s">
        <v>79</v>
      </c>
      <c r="C18" s="16" t="s">
        <v>80</v>
      </c>
      <c r="D18" s="17"/>
      <c r="E18" s="18">
        <f>('Estado de Situación Fin.'!C26-'Estado de Situación Fin.'!C21)</f>
        <v>425646</v>
      </c>
      <c r="F18" s="15"/>
      <c r="G18" s="47">
        <f>E18/E19</f>
        <v>1.6854330334515966</v>
      </c>
    </row>
    <row r="19" spans="1:7" x14ac:dyDescent="0.2">
      <c r="C19" s="17" t="s">
        <v>78</v>
      </c>
      <c r="D19" s="17"/>
      <c r="E19" s="15">
        <f>'Estado de Situación Fin.'!C55</f>
        <v>252544</v>
      </c>
      <c r="F19" s="15"/>
    </row>
    <row r="22" spans="1:7" x14ac:dyDescent="0.2">
      <c r="A22" s="13">
        <v>3</v>
      </c>
      <c r="B22" s="13" t="s">
        <v>81</v>
      </c>
      <c r="C22" s="16" t="s">
        <v>82</v>
      </c>
      <c r="D22" s="17"/>
      <c r="E22" s="18">
        <f>-'Estado de Resultados'!C16</f>
        <v>326669</v>
      </c>
      <c r="F22" s="15"/>
      <c r="G22" s="47">
        <f>E22/E23</f>
        <v>2.3057550529202295</v>
      </c>
    </row>
    <row r="23" spans="1:7" x14ac:dyDescent="0.2">
      <c r="C23" s="17" t="s">
        <v>124</v>
      </c>
      <c r="D23" s="17"/>
      <c r="E23" s="15">
        <f>('Estado de Situación Fin.'!D21+'Estado de Situación Fin.'!C21)/2</f>
        <v>141675.5</v>
      </c>
      <c r="F23" s="15"/>
    </row>
    <row r="26" spans="1:7" x14ac:dyDescent="0.2">
      <c r="A26" s="13">
        <v>4</v>
      </c>
      <c r="B26" s="13" t="s">
        <v>83</v>
      </c>
      <c r="C26" s="16" t="s">
        <v>84</v>
      </c>
      <c r="D26" s="17"/>
      <c r="E26" s="18">
        <f>+'Estado de Situación Fin.'!C18</f>
        <v>8245</v>
      </c>
      <c r="F26" s="15"/>
      <c r="G26" s="47">
        <f>+E26/E27</f>
        <v>4.5201542962176715</v>
      </c>
    </row>
    <row r="27" spans="1:7" x14ac:dyDescent="0.2">
      <c r="C27" s="17" t="s">
        <v>85</v>
      </c>
      <c r="D27" s="17"/>
      <c r="E27" s="15">
        <f>'Estado de Resultados'!C15/360</f>
        <v>1824.0527777777777</v>
      </c>
      <c r="F27" s="15"/>
    </row>
    <row r="30" spans="1:7" x14ac:dyDescent="0.2">
      <c r="A30" s="13">
        <v>5</v>
      </c>
      <c r="B30" s="13" t="s">
        <v>86</v>
      </c>
      <c r="C30" s="16" t="s">
        <v>87</v>
      </c>
      <c r="D30" s="17"/>
      <c r="E30" s="18">
        <f>'Estado de Situación Fin.'!C70</f>
        <v>769081</v>
      </c>
      <c r="F30" s="15"/>
      <c r="G30" s="47">
        <f>+E30/E31</f>
        <v>0.8291745999573058</v>
      </c>
    </row>
    <row r="31" spans="1:7" x14ac:dyDescent="0.2">
      <c r="C31" s="17" t="s">
        <v>88</v>
      </c>
      <c r="D31" s="17"/>
      <c r="E31" s="15">
        <f>'Estado de Situación Fin.'!C79</f>
        <v>927526</v>
      </c>
      <c r="F31" s="15"/>
    </row>
    <row r="34" spans="1:7" x14ac:dyDescent="0.2">
      <c r="A34" s="13">
        <v>6</v>
      </c>
      <c r="B34" s="13" t="s">
        <v>89</v>
      </c>
      <c r="C34" s="16" t="s">
        <v>90</v>
      </c>
      <c r="D34" s="17"/>
      <c r="E34" s="18">
        <f>('Estado de Resultados'!C17+'Estado de Resultados'!C19+'Estado de Resultados'!C20)</f>
        <v>169166</v>
      </c>
      <c r="F34" s="15"/>
      <c r="G34" s="47">
        <f>+E34/E35</f>
        <v>9.16044836735799</v>
      </c>
    </row>
    <row r="35" spans="1:7" x14ac:dyDescent="0.2">
      <c r="C35" s="17" t="s">
        <v>91</v>
      </c>
      <c r="D35" s="17"/>
      <c r="E35" s="15">
        <f>-'Estado de Resultados'!C27</f>
        <v>18467</v>
      </c>
      <c r="F35" s="15"/>
    </row>
    <row r="38" spans="1:7" x14ac:dyDescent="0.2">
      <c r="A38" s="13">
        <v>7</v>
      </c>
      <c r="B38" s="13" t="s">
        <v>92</v>
      </c>
      <c r="C38" s="16" t="s">
        <v>93</v>
      </c>
      <c r="D38" s="17"/>
      <c r="E38" s="18">
        <f>'Estado de Resultados'!C36</f>
        <v>163063</v>
      </c>
      <c r="F38" s="15"/>
      <c r="G38" s="47">
        <f>+E38/E39</f>
        <v>0.24832218853316562</v>
      </c>
    </row>
    <row r="39" spans="1:7" x14ac:dyDescent="0.2">
      <c r="C39" s="17" t="s">
        <v>94</v>
      </c>
      <c r="D39" s="17"/>
      <c r="E39" s="15">
        <f>'Estado de Resultados'!C15</f>
        <v>656659</v>
      </c>
      <c r="F39" s="15"/>
    </row>
    <row r="42" spans="1:7" x14ac:dyDescent="0.2">
      <c r="A42" s="13">
        <v>8</v>
      </c>
      <c r="B42" s="13" t="s">
        <v>95</v>
      </c>
      <c r="C42" s="16" t="s">
        <v>96</v>
      </c>
      <c r="D42" s="17"/>
      <c r="E42" s="18">
        <f>('Estado de Resultados'!C24-'Estado de Resultados'!C23-'Estado de Resultados'!C22-'Estado de Resultados'!C21)</f>
        <v>169166</v>
      </c>
      <c r="F42" s="15"/>
      <c r="G42" s="47">
        <f>+E42/E43</f>
        <v>0.25761620567143678</v>
      </c>
    </row>
    <row r="43" spans="1:7" x14ac:dyDescent="0.2">
      <c r="C43" s="17" t="s">
        <v>94</v>
      </c>
      <c r="D43" s="17"/>
      <c r="E43" s="15">
        <f>+'Estado de Resultados'!C15</f>
        <v>656659</v>
      </c>
      <c r="F43" s="15"/>
    </row>
    <row r="46" spans="1:7" x14ac:dyDescent="0.2">
      <c r="A46" s="13">
        <v>9</v>
      </c>
      <c r="B46" s="13" t="s">
        <v>97</v>
      </c>
      <c r="C46" s="16" t="s">
        <v>99</v>
      </c>
      <c r="D46" s="17"/>
      <c r="E46" s="18">
        <f>(E42+'Estado de Resultados'!C32)</f>
        <v>130890</v>
      </c>
      <c r="F46" s="19"/>
      <c r="G46" s="47">
        <f>+E46/E47</f>
        <v>7.7145140604666082E-2</v>
      </c>
    </row>
    <row r="47" spans="1:7" x14ac:dyDescent="0.2">
      <c r="C47" s="17" t="s">
        <v>98</v>
      </c>
      <c r="D47" s="17"/>
      <c r="E47" s="15">
        <f>+'Estado de Situación Fin.'!C42</f>
        <v>1696672</v>
      </c>
      <c r="F47" s="15"/>
    </row>
    <row r="49" spans="1:7" x14ac:dyDescent="0.2">
      <c r="B49" s="19"/>
    </row>
    <row r="50" spans="1:7" x14ac:dyDescent="0.2">
      <c r="B50" s="19"/>
    </row>
    <row r="51" spans="1:7" x14ac:dyDescent="0.2">
      <c r="A51" s="13">
        <v>10</v>
      </c>
      <c r="B51" s="13" t="s">
        <v>100</v>
      </c>
      <c r="C51" s="16" t="s">
        <v>99</v>
      </c>
      <c r="D51" s="17"/>
      <c r="E51" s="18">
        <f>+E46</f>
        <v>130890</v>
      </c>
      <c r="F51" s="19"/>
      <c r="G51" s="47">
        <f>+E51/E52</f>
        <v>0.14111733795063428</v>
      </c>
    </row>
    <row r="52" spans="1:7" x14ac:dyDescent="0.2">
      <c r="C52" s="17" t="s">
        <v>101</v>
      </c>
      <c r="D52" s="17"/>
      <c r="E52" s="15">
        <f>+'Estado de Situación Fin.'!C79</f>
        <v>927526</v>
      </c>
      <c r="F52" s="15"/>
    </row>
    <row r="55" spans="1:7" x14ac:dyDescent="0.2">
      <c r="A55" s="13">
        <v>11</v>
      </c>
      <c r="B55" s="13" t="s">
        <v>102</v>
      </c>
      <c r="C55" s="16" t="s">
        <v>99</v>
      </c>
      <c r="D55" s="17"/>
      <c r="E55" s="18">
        <f>E51</f>
        <v>130890</v>
      </c>
      <c r="F55" s="19"/>
      <c r="G55" s="47">
        <f>+E55/E56</f>
        <v>8.8612582458648809E-2</v>
      </c>
    </row>
    <row r="56" spans="1:7" x14ac:dyDescent="0.2">
      <c r="C56" s="17" t="s">
        <v>103</v>
      </c>
      <c r="D56" s="17"/>
      <c r="E56" s="15">
        <f>('Estado de Situación Fin.'!C26-('Estado de Situación Fin.'!C55-'Estado de Situación Fin.'!C46))+('Estado de Situación Fin.'!C41-('Estado de Situación Fin.'!C68-'Estado de Situación Fin.'!C59))</f>
        <v>1477104</v>
      </c>
      <c r="F56" s="15"/>
    </row>
  </sheetData>
  <phoneticPr fontId="1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4:O47"/>
  <sheetViews>
    <sheetView showGridLines="0" zoomScaleNormal="100" workbookViewId="0">
      <pane ySplit="8" topLeftCell="A9" activePane="bottomLeft" state="frozen"/>
      <selection pane="bottomLeft" activeCell="A9" sqref="A9"/>
    </sheetView>
  </sheetViews>
  <sheetFormatPr baseColWidth="10" defaultColWidth="11.42578125" defaultRowHeight="12" x14ac:dyDescent="0.2"/>
  <cols>
    <col min="1" max="1" width="4.85546875" style="20" customWidth="1"/>
    <col min="2" max="2" width="13" style="20" customWidth="1"/>
    <col min="3" max="3" width="3.28515625" style="20" customWidth="1"/>
    <col min="4" max="4" width="15.5703125" style="20" customWidth="1"/>
    <col min="5" max="5" width="2.7109375" style="20" customWidth="1"/>
    <col min="6" max="6" width="17.140625" style="20" customWidth="1"/>
    <col min="7" max="7" width="3" style="20" customWidth="1"/>
    <col min="8" max="8" width="17.140625" style="20" customWidth="1"/>
    <col min="9" max="9" width="3.42578125" style="20" customWidth="1"/>
    <col min="10" max="10" width="19.5703125" style="20" customWidth="1"/>
    <col min="11" max="11" width="3.85546875" style="20" customWidth="1"/>
    <col min="12" max="12" width="18.28515625" style="14" customWidth="1"/>
    <col min="13" max="16384" width="11.42578125" style="14"/>
  </cols>
  <sheetData>
    <row r="4" spans="1:15" ht="15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1:15" ht="15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</row>
    <row r="10" spans="1:15" ht="15" x14ac:dyDescent="0.25">
      <c r="A10" s="21" t="s">
        <v>122</v>
      </c>
    </row>
    <row r="11" spans="1:15" x14ac:dyDescent="0.2">
      <c r="A11" s="22" t="s">
        <v>115</v>
      </c>
      <c r="D11" s="40"/>
      <c r="E11" s="40"/>
      <c r="F11" s="40"/>
      <c r="G11" s="40"/>
      <c r="H11" s="40"/>
      <c r="I11" s="40"/>
      <c r="J11" s="40"/>
      <c r="K11" s="40"/>
      <c r="L11" s="41"/>
    </row>
    <row r="12" spans="1:15" ht="7.5" customHeight="1" x14ac:dyDescent="0.2">
      <c r="D12" s="40"/>
      <c r="E12" s="40"/>
      <c r="F12" s="40"/>
      <c r="G12" s="40"/>
      <c r="H12" s="40"/>
      <c r="I12" s="40"/>
      <c r="J12" s="40"/>
      <c r="K12" s="40"/>
      <c r="L12" s="41"/>
    </row>
    <row r="13" spans="1:15" s="26" customFormat="1" x14ac:dyDescent="0.2">
      <c r="A13" s="25"/>
      <c r="B13" s="25"/>
      <c r="C13" s="25"/>
      <c r="D13" s="40"/>
      <c r="E13" s="40"/>
      <c r="F13" s="40"/>
      <c r="G13" s="40"/>
      <c r="H13" s="40"/>
      <c r="I13" s="40"/>
      <c r="J13" s="42" t="s">
        <v>104</v>
      </c>
      <c r="K13" s="40"/>
      <c r="L13" s="43" t="s">
        <v>105</v>
      </c>
    </row>
    <row r="14" spans="1:15" x14ac:dyDescent="0.2">
      <c r="D14" s="40"/>
      <c r="E14" s="40"/>
      <c r="F14" s="40"/>
      <c r="G14" s="40"/>
      <c r="H14" s="40"/>
      <c r="I14" s="40"/>
      <c r="J14" s="44">
        <f>'Estado de Resultados'!C13</f>
        <v>656659</v>
      </c>
      <c r="K14" s="40"/>
      <c r="L14" s="44">
        <f>-'Estado de Resultados'!C16</f>
        <v>326669</v>
      </c>
    </row>
    <row r="15" spans="1:15" x14ac:dyDescent="0.2">
      <c r="D15" s="40"/>
      <c r="E15" s="40"/>
      <c r="F15" s="40"/>
      <c r="G15" s="40"/>
      <c r="H15" s="40"/>
      <c r="I15" s="40"/>
      <c r="J15" s="45"/>
      <c r="K15" s="40"/>
      <c r="L15" s="41"/>
    </row>
    <row r="16" spans="1:15" x14ac:dyDescent="0.2">
      <c r="D16" s="40"/>
      <c r="E16" s="40"/>
      <c r="F16" s="40"/>
      <c r="G16" s="40"/>
      <c r="H16" s="42" t="s">
        <v>107</v>
      </c>
      <c r="I16" s="40"/>
      <c r="J16" s="45" t="s">
        <v>106</v>
      </c>
      <c r="K16" s="40"/>
      <c r="L16" s="45" t="s">
        <v>108</v>
      </c>
    </row>
    <row r="17" spans="2:12" x14ac:dyDescent="0.2">
      <c r="D17" s="40"/>
      <c r="E17" s="40"/>
      <c r="F17" s="40"/>
      <c r="G17" s="40"/>
      <c r="H17" s="44">
        <f>J14-J19</f>
        <v>169166</v>
      </c>
      <c r="I17" s="40"/>
      <c r="J17" s="40"/>
      <c r="K17" s="40"/>
      <c r="L17" s="41"/>
    </row>
    <row r="18" spans="2:12" ht="12" customHeight="1" x14ac:dyDescent="0.2">
      <c r="D18" s="40"/>
      <c r="E18" s="40"/>
      <c r="F18" s="40"/>
      <c r="G18" s="40"/>
      <c r="H18" s="40"/>
      <c r="I18" s="40"/>
      <c r="J18" s="43" t="s">
        <v>110</v>
      </c>
      <c r="K18" s="40"/>
      <c r="L18" s="43" t="s">
        <v>111</v>
      </c>
    </row>
    <row r="19" spans="2:12" x14ac:dyDescent="0.2">
      <c r="D19" s="40"/>
      <c r="E19" s="40"/>
      <c r="F19" s="42" t="s">
        <v>99</v>
      </c>
      <c r="G19" s="40"/>
      <c r="H19" s="45" t="s">
        <v>106</v>
      </c>
      <c r="I19" s="40"/>
      <c r="J19" s="44">
        <f>-'Estado de Resultados'!C16-'Estado de Resultados'!C19-'Estado de Resultados'!C20</f>
        <v>487493</v>
      </c>
      <c r="K19" s="40"/>
      <c r="L19" s="44">
        <f>-'Estado de Resultados'!C20</f>
        <v>149709</v>
      </c>
    </row>
    <row r="20" spans="2:12" x14ac:dyDescent="0.2">
      <c r="D20" s="40"/>
      <c r="E20" s="40"/>
      <c r="F20" s="44">
        <f>H17-H23</f>
        <v>130890</v>
      </c>
      <c r="G20" s="40"/>
      <c r="H20" s="45"/>
      <c r="I20" s="40"/>
      <c r="J20" s="40"/>
      <c r="K20" s="40"/>
      <c r="L20" s="41"/>
    </row>
    <row r="21" spans="2:12" x14ac:dyDescent="0.2">
      <c r="D21" s="40"/>
      <c r="E21" s="40"/>
      <c r="F21" s="40"/>
      <c r="G21" s="40"/>
      <c r="H21" s="41"/>
      <c r="I21" s="40"/>
      <c r="J21" s="40"/>
      <c r="K21" s="40"/>
      <c r="L21" s="45" t="s">
        <v>108</v>
      </c>
    </row>
    <row r="22" spans="2:12" ht="24" x14ac:dyDescent="0.2">
      <c r="D22" s="43" t="s">
        <v>114</v>
      </c>
      <c r="E22" s="40"/>
      <c r="F22" s="45" t="s">
        <v>113</v>
      </c>
      <c r="G22" s="40"/>
      <c r="H22" s="43" t="s">
        <v>109</v>
      </c>
      <c r="I22" s="40"/>
      <c r="J22" s="40"/>
      <c r="K22" s="40"/>
      <c r="L22" s="41"/>
    </row>
    <row r="23" spans="2:12" x14ac:dyDescent="0.2">
      <c r="D23" s="46">
        <f>F20/F26</f>
        <v>0.19932720026680514</v>
      </c>
      <c r="E23" s="40"/>
      <c r="F23" s="40"/>
      <c r="G23" s="40"/>
      <c r="H23" s="44">
        <f>-'Estado de Resultados'!C32</f>
        <v>38276</v>
      </c>
      <c r="I23" s="40"/>
      <c r="J23" s="40"/>
      <c r="K23" s="40"/>
      <c r="L23" s="43" t="s">
        <v>112</v>
      </c>
    </row>
    <row r="24" spans="2:12" x14ac:dyDescent="0.2">
      <c r="D24" s="40"/>
      <c r="E24" s="40"/>
      <c r="F24" s="40"/>
      <c r="G24" s="40"/>
      <c r="H24" s="40"/>
      <c r="I24" s="40"/>
      <c r="J24" s="40"/>
      <c r="K24" s="40"/>
      <c r="L24" s="44">
        <f>-'Estado de Resultados'!C19</f>
        <v>11115</v>
      </c>
    </row>
    <row r="25" spans="2:12" x14ac:dyDescent="0.2">
      <c r="D25" s="40"/>
      <c r="E25" s="40"/>
      <c r="F25" s="42" t="s">
        <v>104</v>
      </c>
      <c r="G25" s="40"/>
      <c r="H25" s="40"/>
      <c r="I25" s="40"/>
      <c r="J25" s="40"/>
      <c r="K25" s="40"/>
      <c r="L25" s="41"/>
    </row>
    <row r="26" spans="2:12" x14ac:dyDescent="0.2">
      <c r="D26" s="40"/>
      <c r="E26" s="40"/>
      <c r="F26" s="44">
        <f>'Estado de Resultados'!C15</f>
        <v>656659</v>
      </c>
      <c r="G26" s="40"/>
      <c r="H26" s="40"/>
      <c r="I26" s="40"/>
      <c r="J26" s="40"/>
      <c r="K26" s="40"/>
      <c r="L26" s="41"/>
    </row>
    <row r="27" spans="2:12" x14ac:dyDescent="0.2">
      <c r="D27" s="40"/>
      <c r="E27" s="40"/>
      <c r="F27" s="40"/>
      <c r="G27" s="40"/>
      <c r="H27" s="40"/>
      <c r="I27" s="40"/>
      <c r="J27" s="40"/>
      <c r="K27" s="40"/>
      <c r="L27" s="41"/>
    </row>
    <row r="28" spans="2:12" ht="15" x14ac:dyDescent="0.25">
      <c r="B28" s="23" t="s">
        <v>102</v>
      </c>
      <c r="D28" s="40"/>
      <c r="E28" s="40"/>
      <c r="F28" s="40"/>
      <c r="G28" s="40"/>
      <c r="H28" s="40"/>
      <c r="I28" s="40"/>
      <c r="J28" s="40"/>
      <c r="K28" s="40"/>
      <c r="L28" s="41"/>
    </row>
    <row r="29" spans="2:12" ht="14.25" x14ac:dyDescent="0.2">
      <c r="B29" s="24">
        <f>D23*D38</f>
        <v>8.8612582458648809E-2</v>
      </c>
      <c r="D29" s="45" t="s">
        <v>120</v>
      </c>
      <c r="E29" s="40"/>
      <c r="F29" s="40"/>
      <c r="G29" s="40"/>
      <c r="H29" s="40"/>
      <c r="I29" s="40"/>
      <c r="J29" s="40"/>
      <c r="K29" s="40"/>
      <c r="L29" s="41"/>
    </row>
    <row r="30" spans="2:12" x14ac:dyDescent="0.2">
      <c r="D30" s="40"/>
      <c r="E30" s="40"/>
      <c r="F30" s="40"/>
      <c r="G30" s="40"/>
      <c r="H30" s="40"/>
      <c r="I30" s="40"/>
      <c r="J30" s="40"/>
      <c r="K30" s="40"/>
      <c r="L30" s="41"/>
    </row>
    <row r="31" spans="2:12" x14ac:dyDescent="0.2">
      <c r="D31" s="40"/>
      <c r="E31" s="40"/>
      <c r="F31" s="40"/>
      <c r="G31" s="40"/>
      <c r="H31" s="40"/>
      <c r="I31" s="40"/>
      <c r="J31" s="40"/>
      <c r="K31" s="40"/>
      <c r="L31" s="41"/>
    </row>
    <row r="32" spans="2:12" x14ac:dyDescent="0.2">
      <c r="D32" s="40"/>
      <c r="E32" s="40"/>
      <c r="F32" s="40"/>
      <c r="G32" s="40"/>
      <c r="H32" s="40"/>
      <c r="I32" s="40"/>
      <c r="J32" s="40"/>
      <c r="K32" s="40"/>
      <c r="L32" s="43" t="s">
        <v>77</v>
      </c>
    </row>
    <row r="33" spans="4:12" x14ac:dyDescent="0.2">
      <c r="D33" s="40"/>
      <c r="E33" s="40"/>
      <c r="F33" s="40"/>
      <c r="G33" s="40"/>
      <c r="H33" s="40"/>
      <c r="I33" s="40"/>
      <c r="J33" s="40"/>
      <c r="K33" s="40"/>
      <c r="L33" s="44">
        <f>'Estado de Situación Fin.'!C26</f>
        <v>593217</v>
      </c>
    </row>
    <row r="34" spans="4:12" x14ac:dyDescent="0.2">
      <c r="D34" s="40"/>
      <c r="E34" s="40"/>
      <c r="F34" s="40"/>
      <c r="G34" s="40"/>
      <c r="H34" s="40"/>
      <c r="I34" s="40"/>
      <c r="J34" s="40"/>
      <c r="K34" s="40"/>
      <c r="L34" s="41"/>
    </row>
    <row r="35" spans="4:12" ht="12" customHeight="1" x14ac:dyDescent="0.2">
      <c r="D35" s="40"/>
      <c r="E35" s="40"/>
      <c r="F35" s="40"/>
      <c r="G35" s="40"/>
      <c r="H35" s="43" t="s">
        <v>104</v>
      </c>
      <c r="I35" s="40"/>
      <c r="J35" s="43" t="s">
        <v>116</v>
      </c>
      <c r="K35" s="40"/>
      <c r="L35" s="45" t="s">
        <v>106</v>
      </c>
    </row>
    <row r="36" spans="4:12" x14ac:dyDescent="0.2">
      <c r="D36" s="40"/>
      <c r="E36" s="40"/>
      <c r="F36" s="40"/>
      <c r="G36" s="40"/>
      <c r="H36" s="44">
        <f>'Estado de Resultados'!C15</f>
        <v>656659</v>
      </c>
      <c r="I36" s="40"/>
      <c r="J36" s="44">
        <f>L33-L38</f>
        <v>465973</v>
      </c>
      <c r="K36" s="40"/>
      <c r="L36" s="41"/>
    </row>
    <row r="37" spans="4:12" ht="24" x14ac:dyDescent="0.2">
      <c r="D37" s="43" t="s">
        <v>119</v>
      </c>
      <c r="E37" s="40"/>
      <c r="F37" s="40"/>
      <c r="G37" s="40"/>
      <c r="H37" s="40"/>
      <c r="I37" s="40"/>
      <c r="J37" s="40"/>
      <c r="K37" s="40"/>
      <c r="L37" s="43" t="s">
        <v>78</v>
      </c>
    </row>
    <row r="38" spans="4:12" x14ac:dyDescent="0.2">
      <c r="D38" s="46">
        <f>H36/H41</f>
        <v>0.44455840617857645</v>
      </c>
      <c r="E38" s="40"/>
      <c r="F38" s="40"/>
      <c r="G38" s="40"/>
      <c r="H38" s="45" t="s">
        <v>113</v>
      </c>
      <c r="I38" s="40"/>
      <c r="J38" s="45" t="s">
        <v>108</v>
      </c>
      <c r="K38" s="40"/>
      <c r="L38" s="44">
        <f>'Estado de Situación Fin.'!C55-'Estado de Situación Fin.'!C46</f>
        <v>127244</v>
      </c>
    </row>
    <row r="39" spans="4:12" x14ac:dyDescent="0.2">
      <c r="D39" s="40"/>
      <c r="E39" s="40"/>
      <c r="F39" s="40"/>
      <c r="G39" s="40"/>
      <c r="H39" s="40"/>
      <c r="I39" s="40"/>
      <c r="J39" s="40"/>
      <c r="K39" s="40"/>
      <c r="L39" s="41"/>
    </row>
    <row r="40" spans="4:12" x14ac:dyDescent="0.2">
      <c r="D40" s="40"/>
      <c r="E40" s="40"/>
      <c r="F40" s="40"/>
      <c r="G40" s="40"/>
      <c r="H40" s="43" t="s">
        <v>103</v>
      </c>
      <c r="I40" s="40"/>
      <c r="J40" s="43" t="s">
        <v>117</v>
      </c>
      <c r="K40" s="40"/>
      <c r="L40" s="41"/>
    </row>
    <row r="41" spans="4:12" x14ac:dyDescent="0.2">
      <c r="D41" s="40"/>
      <c r="E41" s="40"/>
      <c r="F41" s="40"/>
      <c r="G41" s="40"/>
      <c r="H41" s="44">
        <f>J36+J41-J46</f>
        <v>1477104</v>
      </c>
      <c r="I41" s="40"/>
      <c r="J41" s="44">
        <f>'Estado de Situación Fin.'!C41</f>
        <v>1103455</v>
      </c>
      <c r="K41" s="40"/>
      <c r="L41" s="41"/>
    </row>
    <row r="42" spans="4:12" x14ac:dyDescent="0.2">
      <c r="D42" s="40"/>
      <c r="E42" s="40"/>
      <c r="F42" s="40"/>
      <c r="G42" s="40"/>
      <c r="H42" s="40"/>
      <c r="I42" s="40"/>
      <c r="J42" s="40"/>
      <c r="K42" s="40"/>
      <c r="L42" s="41"/>
    </row>
    <row r="43" spans="4:12" x14ac:dyDescent="0.2">
      <c r="D43" s="40"/>
      <c r="E43" s="40"/>
      <c r="F43" s="40"/>
      <c r="G43" s="40"/>
      <c r="H43" s="40"/>
      <c r="I43" s="40"/>
      <c r="J43" s="45" t="s">
        <v>106</v>
      </c>
      <c r="K43" s="40"/>
      <c r="L43" s="41"/>
    </row>
    <row r="44" spans="4:12" x14ac:dyDescent="0.2">
      <c r="D44" s="40"/>
      <c r="E44" s="40"/>
      <c r="F44" s="40"/>
      <c r="G44" s="40"/>
      <c r="H44" s="40"/>
      <c r="I44" s="40"/>
      <c r="J44" s="40"/>
      <c r="K44" s="40"/>
      <c r="L44" s="41"/>
    </row>
    <row r="45" spans="4:12" x14ac:dyDescent="0.2">
      <c r="D45" s="40"/>
      <c r="E45" s="40"/>
      <c r="F45" s="40"/>
      <c r="G45" s="40"/>
      <c r="H45" s="40"/>
      <c r="I45" s="40"/>
      <c r="J45" s="43" t="s">
        <v>118</v>
      </c>
      <c r="K45" s="40"/>
      <c r="L45" s="41"/>
    </row>
    <row r="46" spans="4:12" x14ac:dyDescent="0.2">
      <c r="D46" s="40"/>
      <c r="E46" s="40"/>
      <c r="F46" s="40"/>
      <c r="G46" s="40"/>
      <c r="H46" s="40"/>
      <c r="I46" s="40"/>
      <c r="J46" s="44">
        <f>'Estado de Situación Fin.'!C68-'Estado de Situación Fin.'!C59</f>
        <v>92324</v>
      </c>
      <c r="K46" s="40"/>
      <c r="L46" s="41"/>
    </row>
    <row r="47" spans="4:12" x14ac:dyDescent="0.2">
      <c r="D47" s="40"/>
      <c r="E47" s="40"/>
      <c r="F47" s="40"/>
      <c r="G47" s="40"/>
      <c r="H47" s="40"/>
      <c r="I47" s="40"/>
      <c r="J47" s="40"/>
      <c r="K47" s="40"/>
      <c r="L47" s="41"/>
    </row>
  </sheetData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C8"/>
  <sheetViews>
    <sheetView showGridLines="0" workbookViewId="0">
      <pane ySplit="3" topLeftCell="A4" activePane="bottomLeft" state="frozen"/>
      <selection pane="bottomLeft" activeCell="A9" sqref="A9"/>
    </sheetView>
  </sheetViews>
  <sheetFormatPr baseColWidth="10" defaultRowHeight="15" x14ac:dyDescent="0.25"/>
  <cols>
    <col min="2" max="2" width="34.42578125" customWidth="1"/>
  </cols>
  <sheetData>
    <row r="1" spans="2:3" ht="24" customHeight="1" x14ac:dyDescent="0.25"/>
    <row r="2" spans="2:3" ht="24" customHeight="1" x14ac:dyDescent="0.25"/>
    <row r="3" spans="2:3" ht="28.5" customHeight="1" x14ac:dyDescent="0.25"/>
    <row r="4" spans="2:3" ht="24" customHeight="1" x14ac:dyDescent="0.25"/>
    <row r="5" spans="2:3" x14ac:dyDescent="0.25">
      <c r="B5" s="64" t="s">
        <v>128</v>
      </c>
      <c r="C5" s="64">
        <v>4500</v>
      </c>
    </row>
    <row r="7" spans="2:3" x14ac:dyDescent="0.25">
      <c r="B7" s="61" t="s">
        <v>2</v>
      </c>
    </row>
    <row r="8" spans="2:3" x14ac:dyDescent="0.25">
      <c r="B8" s="62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Inicio</vt:lpstr>
      <vt:lpstr>Estado de Situación Fin.</vt:lpstr>
      <vt:lpstr>Estado de Resultados</vt:lpstr>
      <vt:lpstr>Ratios Financieros</vt:lpstr>
      <vt:lpstr>ROIC</vt:lpstr>
      <vt:lpstr>Reporte 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2013-10-02T21:56:55Z</dcterms:created>
  <dcterms:modified xsi:type="dcterms:W3CDTF">2023-02-09T02:28:26Z</dcterms:modified>
</cp:coreProperties>
</file>