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1\"/>
    </mc:Choice>
  </mc:AlternateContent>
  <xr:revisionPtr revIDLastSave="0" documentId="8_{8C2B6D8C-D50E-44D7-A671-B000DC2E20F4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Inicio" sheetId="1" r:id="rId1"/>
    <sheet name="FUNCIONES BASICAS" sheetId="2" r:id="rId2"/>
    <sheet name="POTENCIA" sheetId="3" r:id="rId3"/>
    <sheet name="RAÍZ" sheetId="4" r:id="rId4"/>
    <sheet name="COC-PRO" sheetId="5" r:id="rId5"/>
    <sheet name="SUBTOTALES" sheetId="7" r:id="rId6"/>
    <sheet name="SUMAPRODUCTO" sheetId="12" r:id="rId7"/>
    <sheet name="SUMA" sheetId="8" r:id="rId8"/>
    <sheet name="ESTADISTICA" sheetId="13" r:id="rId9"/>
  </sheets>
  <definedNames>
    <definedName name="Importe">Inicio!$C$4:$C$10</definedName>
    <definedName name="Lista">Inicio!$F$4:$F$10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" l="1"/>
  <c r="F7" i="13"/>
  <c r="F6" i="13"/>
  <c r="F5" i="13"/>
  <c r="F4" i="13"/>
  <c r="C12" i="12"/>
  <c r="D12" i="12"/>
  <c r="E12" i="12"/>
  <c r="F12" i="12"/>
  <c r="G12" i="12"/>
  <c r="H12" i="12"/>
  <c r="I12" i="12"/>
  <c r="B2" i="12"/>
  <c r="C7" i="5"/>
  <c r="E3" i="7"/>
  <c r="E2" i="7"/>
  <c r="D3" i="7"/>
  <c r="D2" i="7"/>
  <c r="C3" i="7"/>
  <c r="C2" i="7"/>
  <c r="D7" i="5"/>
  <c r="E7" i="5"/>
  <c r="F7" i="5"/>
  <c r="C6" i="4"/>
  <c r="C11" i="4"/>
  <c r="K4" i="3"/>
  <c r="K5" i="3"/>
  <c r="K6" i="3"/>
  <c r="K7" i="3"/>
  <c r="K3" i="3"/>
  <c r="O5" i="2"/>
  <c r="N5" i="2"/>
  <c r="M5" i="2"/>
  <c r="E22" i="2"/>
  <c r="F22" i="2"/>
  <c r="G22" i="2"/>
  <c r="H22" i="2"/>
  <c r="I22" i="2"/>
  <c r="D22" i="2"/>
  <c r="E21" i="2"/>
  <c r="F21" i="2"/>
  <c r="G21" i="2"/>
  <c r="H21" i="2"/>
  <c r="I21" i="2"/>
  <c r="D21" i="2"/>
  <c r="E20" i="2"/>
  <c r="F20" i="2"/>
  <c r="G20" i="2"/>
  <c r="H20" i="2"/>
  <c r="I20" i="2"/>
  <c r="D20" i="2"/>
  <c r="E19" i="2"/>
  <c r="F19" i="2"/>
  <c r="G19" i="2"/>
  <c r="H19" i="2"/>
  <c r="I19" i="2"/>
  <c r="D19" i="2"/>
  <c r="E18" i="2"/>
  <c r="F18" i="2"/>
  <c r="G18" i="2"/>
  <c r="H18" i="2"/>
  <c r="I18" i="2"/>
  <c r="D18" i="2"/>
  <c r="D17" i="2"/>
  <c r="E17" i="2"/>
  <c r="F17" i="2"/>
  <c r="G17" i="2"/>
  <c r="H17" i="2"/>
  <c r="I17" i="2"/>
  <c r="O6" i="2"/>
  <c r="O7" i="2"/>
  <c r="O8" i="2"/>
  <c r="O9" i="2"/>
  <c r="O10" i="2"/>
  <c r="O11" i="2"/>
  <c r="O12" i="2"/>
  <c r="O13" i="2"/>
  <c r="O14" i="2"/>
  <c r="O15" i="2"/>
  <c r="O16" i="2"/>
  <c r="N6" i="2"/>
  <c r="N7" i="2"/>
  <c r="N8" i="2"/>
  <c r="N9" i="2"/>
  <c r="N10" i="2"/>
  <c r="N11" i="2"/>
  <c r="N12" i="2"/>
  <c r="N13" i="2"/>
  <c r="N14" i="2"/>
  <c r="N15" i="2"/>
  <c r="N16" i="2"/>
  <c r="M6" i="2"/>
  <c r="M7" i="2"/>
  <c r="M8" i="2"/>
  <c r="M9" i="2"/>
  <c r="M10" i="2"/>
  <c r="M11" i="2"/>
  <c r="M12" i="2"/>
  <c r="M13" i="2"/>
  <c r="M14" i="2"/>
  <c r="M15" i="2"/>
  <c r="M16" i="2"/>
  <c r="L6" i="2"/>
  <c r="L7" i="2"/>
  <c r="L8" i="2"/>
  <c r="L9" i="2"/>
  <c r="L10" i="2"/>
  <c r="L11" i="2"/>
  <c r="L12" i="2"/>
  <c r="L13" i="2"/>
  <c r="L14" i="2"/>
  <c r="L15" i="2"/>
  <c r="L16" i="2"/>
  <c r="L5" i="2"/>
  <c r="K6" i="2"/>
  <c r="K7" i="2"/>
  <c r="K8" i="2"/>
  <c r="K9" i="2"/>
  <c r="K10" i="2"/>
  <c r="K11" i="2"/>
  <c r="K12" i="2"/>
  <c r="K13" i="2"/>
  <c r="K14" i="2"/>
  <c r="K15" i="2"/>
  <c r="K16" i="2"/>
  <c r="K5" i="2"/>
  <c r="J5" i="2"/>
  <c r="J6" i="2"/>
  <c r="J7" i="2"/>
  <c r="J8" i="2"/>
  <c r="J9" i="2"/>
  <c r="J10" i="2"/>
  <c r="J11" i="2"/>
  <c r="J12" i="2"/>
  <c r="J13" i="2"/>
  <c r="J14" i="2"/>
  <c r="J15" i="2"/>
  <c r="J16" i="2"/>
  <c r="G16" i="1"/>
  <c r="G14" i="1"/>
  <c r="C19" i="1"/>
  <c r="C17" i="1"/>
  <c r="C13" i="1"/>
  <c r="D18" i="8" l="1"/>
  <c r="D17" i="8"/>
  <c r="D16" i="8"/>
  <c r="H9" i="8"/>
  <c r="C2" i="4"/>
  <c r="H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=COCIENTE(C4,C3)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C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=SUMAPRODUCTO($A$5:$A$11,C5:C11)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<sst xmlns="http://schemas.openxmlformats.org/spreadsheetml/2006/main" count="246" uniqueCount="163">
  <si>
    <t>UNI</t>
  </si>
  <si>
    <t>MOLINA</t>
  </si>
  <si>
    <t>1ra. Forma</t>
  </si>
  <si>
    <t>2da. Forma</t>
  </si>
  <si>
    <t>Autosuma</t>
  </si>
  <si>
    <t xml:space="preserve">El botón  </t>
  </si>
  <si>
    <t>3 ra. Forma</t>
  </si>
  <si>
    <t>Escribir Sintaxis =SUMA(B3:B9)</t>
  </si>
  <si>
    <r>
      <t>=</t>
    </r>
    <r>
      <rPr>
        <sz val="10"/>
        <color indexed="12"/>
        <rFont val="Times New Roman"/>
        <family val="1"/>
      </rPr>
      <t>SUMA</t>
    </r>
    <r>
      <rPr>
        <sz val="10"/>
        <rFont val="Times New Roman"/>
        <family val="1"/>
      </rPr>
      <t>(Importe)</t>
    </r>
  </si>
  <si>
    <r>
      <t>=</t>
    </r>
    <r>
      <rPr>
        <sz val="10"/>
        <color indexed="12"/>
        <rFont val="Times New Roman"/>
        <family val="1"/>
      </rPr>
      <t>SUMA</t>
    </r>
    <r>
      <rPr>
        <sz val="10"/>
        <rFont val="Times New Roman"/>
        <family val="1"/>
      </rPr>
      <t>(Lista)</t>
    </r>
  </si>
  <si>
    <t>4 ta. Forma</t>
  </si>
  <si>
    <t>DATOS PARA REALIZAR LOS CÁLCULOS</t>
  </si>
  <si>
    <t>TABLA DE FUNCIONES BÁSICAS</t>
  </si>
  <si>
    <t>CodProducto</t>
  </si>
  <si>
    <t>NombreProducto</t>
  </si>
  <si>
    <t>ENERO</t>
  </si>
  <si>
    <t>FEBRERO</t>
  </si>
  <si>
    <t>MARZO</t>
  </si>
  <si>
    <t>ABRIL</t>
  </si>
  <si>
    <t>MAYO</t>
  </si>
  <si>
    <t>JUNIO</t>
  </si>
  <si>
    <t>TOTALES</t>
  </si>
  <si>
    <t>PROMEDIO</t>
  </si>
  <si>
    <t>ENTERO</t>
  </si>
  <si>
    <t>REDONDEAR</t>
  </si>
  <si>
    <t>MAYOR</t>
  </si>
  <si>
    <t>MENOR</t>
  </si>
  <si>
    <t>ProdTé1</t>
  </si>
  <si>
    <t>Té Dharamsala</t>
  </si>
  <si>
    <t>ProdCe1</t>
  </si>
  <si>
    <t>Cerveza tibetana Barley</t>
  </si>
  <si>
    <t>ProdSi1</t>
  </si>
  <si>
    <t>Sirope de regaliz</t>
  </si>
  <si>
    <t>ProdEs1</t>
  </si>
  <si>
    <t>Especias Cajun del chef Anton</t>
  </si>
  <si>
    <t>ProdMe1</t>
  </si>
  <si>
    <t>Mezcla Gumbo del chef Anton</t>
  </si>
  <si>
    <t>Mermelada de grosellas de la abuela</t>
  </si>
  <si>
    <t>ProdPe1</t>
  </si>
  <si>
    <t>Peras secas orgánicas del tío Bob</t>
  </si>
  <si>
    <t>ProdSa1</t>
  </si>
  <si>
    <t>Salsa de arándanos Northwoods</t>
  </si>
  <si>
    <t>ProdBu1</t>
  </si>
  <si>
    <t>Buey Mishi Kobe</t>
  </si>
  <si>
    <t>Pez espada</t>
  </si>
  <si>
    <t>ProdQu1</t>
  </si>
  <si>
    <t>Queso Cabrales</t>
  </si>
  <si>
    <t>Queso Manchego La Pastora</t>
  </si>
  <si>
    <t>Cliente</t>
  </si>
  <si>
    <t xml:space="preserve">Préstamo </t>
  </si>
  <si>
    <t>TED</t>
  </si>
  <si>
    <t>Nper (días)</t>
  </si>
  <si>
    <t>VF</t>
  </si>
  <si>
    <t>Juan</t>
  </si>
  <si>
    <t>Pedro</t>
  </si>
  <si>
    <t>Carlos</t>
  </si>
  <si>
    <t>Ana</t>
  </si>
  <si>
    <t>Marcela</t>
  </si>
  <si>
    <t>Raiz cuadra de:</t>
  </si>
  <si>
    <r>
      <t>=RAIZ(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)</t>
    </r>
  </si>
  <si>
    <t>Cateto</t>
  </si>
  <si>
    <t>?</t>
  </si>
  <si>
    <t>Hipotenusa</t>
  </si>
  <si>
    <r>
      <t>=RAIZ(</t>
    </r>
    <r>
      <rPr>
        <b/>
        <sz val="11"/>
        <color theme="1"/>
        <rFont val="Calibri"/>
        <family val="2"/>
        <scheme val="minor"/>
      </rPr>
      <t>POTENCIA(C4,2)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POTENCIA(C5,2)</t>
    </r>
    <r>
      <rPr>
        <sz val="11"/>
        <color theme="1"/>
        <rFont val="Calibri"/>
        <family val="2"/>
        <scheme val="minor"/>
      </rPr>
      <t>)</t>
    </r>
  </si>
  <si>
    <t>Torno</t>
  </si>
  <si>
    <t>Fresadora</t>
  </si>
  <si>
    <t>Taladro</t>
  </si>
  <si>
    <t>Empaque</t>
  </si>
  <si>
    <t>Producción</t>
  </si>
  <si>
    <t>Indicador</t>
  </si>
  <si>
    <t>Factor 1</t>
  </si>
  <si>
    <t>Factor 2</t>
  </si>
  <si>
    <t>Factor 3</t>
  </si>
  <si>
    <t>Factor 4</t>
  </si>
  <si>
    <t>Factor Genral</t>
  </si>
  <si>
    <t>Semana1</t>
  </si>
  <si>
    <t>Atendido</t>
  </si>
  <si>
    <t>Pendiente</t>
  </si>
  <si>
    <t>fecha</t>
  </si>
  <si>
    <t>Zona</t>
  </si>
  <si>
    <t>Precio</t>
  </si>
  <si>
    <t>Sur</t>
  </si>
  <si>
    <t>Este</t>
  </si>
  <si>
    <t>Norte</t>
  </si>
  <si>
    <t>Cantidad</t>
  </si>
  <si>
    <t>Zona Norte e Importe &gt;200</t>
  </si>
  <si>
    <t>Cantidad por Zona</t>
  </si>
  <si>
    <t>Importe Total</t>
  </si>
  <si>
    <t>Importe</t>
  </si>
  <si>
    <t>Total</t>
  </si>
  <si>
    <t>DNI</t>
  </si>
  <si>
    <t>Aguedo Cruz, Gerald Nolasco</t>
  </si>
  <si>
    <t>Arevalo Mori, Carlos Alberto</t>
  </si>
  <si>
    <t>Bendezu Flores , Yesica Beatriz</t>
  </si>
  <si>
    <t>Torres Flores, Marco Antonio</t>
  </si>
  <si>
    <t>Ruiz Perez, Maria Rosa</t>
  </si>
  <si>
    <t>Morales Salas, Juan Manuel</t>
  </si>
  <si>
    <t>Mendoza Peña, Ricardo Manuel</t>
  </si>
  <si>
    <t>Peña Sanchez, Karla Rosa</t>
  </si>
  <si>
    <t>Lopez Salazar, Julio Raul</t>
  </si>
  <si>
    <t>Quiroz Mendoza, Sara</t>
  </si>
  <si>
    <t>Lavarte Nuñez, Ricardo</t>
  </si>
  <si>
    <t>Lopez Juarez, Guisella</t>
  </si>
  <si>
    <t>Liñan Quiroz, Luis Miguel</t>
  </si>
  <si>
    <t>Bernuy Caceres, Paul Michel</t>
  </si>
  <si>
    <t>Brañez Mendoza, Blanca Vanessa</t>
  </si>
  <si>
    <t>Ramirez Rodriguez, Jessica Ines</t>
  </si>
  <si>
    <t>Casiano Estrada, Victor</t>
  </si>
  <si>
    <t>¿Trabajando?</t>
  </si>
  <si>
    <t>Número inicio</t>
  </si>
  <si>
    <t>Día de inicio del trabajador</t>
  </si>
  <si>
    <t>Lunes</t>
  </si>
  <si>
    <t>Martes</t>
  </si>
  <si>
    <t>Miércoles</t>
  </si>
  <si>
    <t>Jueves</t>
  </si>
  <si>
    <t>Viernes</t>
  </si>
  <si>
    <t>Sábado</t>
  </si>
  <si>
    <t>Domingo</t>
  </si>
  <si>
    <t>Número trabajando</t>
  </si>
  <si>
    <t>&gt;=</t>
  </si>
  <si>
    <t>Número necesario</t>
  </si>
  <si>
    <t>CUADRO ESTADíSTICO</t>
  </si>
  <si>
    <t>¿Cuál es el menor importe?</t>
  </si>
  <si>
    <t>¿Cuál es el mayor importe?</t>
  </si>
  <si>
    <t>¿Cuál es el promedio de los importes de los clientes?</t>
  </si>
  <si>
    <t>¿Cuál es el importe que se encuentra en el medio del rango de importes?</t>
  </si>
  <si>
    <t>¿Cuál es el importe que más se repite?</t>
  </si>
  <si>
    <t>CodEmpleado</t>
  </si>
  <si>
    <t>Clientes</t>
  </si>
  <si>
    <t>Curso</t>
  </si>
  <si>
    <t>K51AGCO</t>
  </si>
  <si>
    <t>Excel</t>
  </si>
  <si>
    <t>K27ARTO</t>
  </si>
  <si>
    <t>Word</t>
  </si>
  <si>
    <t>K26BEIZ</t>
  </si>
  <si>
    <t>PowerPivot</t>
  </si>
  <si>
    <t>K40TOIO</t>
  </si>
  <si>
    <t>K95RUSA</t>
  </si>
  <si>
    <t>Autocad</t>
  </si>
  <si>
    <t>K71MOEL</t>
  </si>
  <si>
    <t>Power BI</t>
  </si>
  <si>
    <t>K72MEEL</t>
  </si>
  <si>
    <t>K42PESA</t>
  </si>
  <si>
    <t>K85LOUL</t>
  </si>
  <si>
    <t>K56QURA</t>
  </si>
  <si>
    <t>K58LADO</t>
  </si>
  <si>
    <t>K77LOLA</t>
  </si>
  <si>
    <t>K25LIEL</t>
  </si>
  <si>
    <t>K70BEEL</t>
  </si>
  <si>
    <t>K39BRSA</t>
  </si>
  <si>
    <t>K83RAES</t>
  </si>
  <si>
    <t>K51CAOR</t>
  </si>
  <si>
    <t>Redondear a 1 decimal</t>
  </si>
  <si>
    <t>Observación</t>
  </si>
  <si>
    <r>
      <t xml:space="preserve">VF = VA * (1 + </t>
    </r>
    <r>
      <rPr>
        <sz val="11"/>
        <color rgb="FFFF0000"/>
        <rFont val="Calibri"/>
        <family val="2"/>
        <scheme val="minor"/>
      </rPr>
      <t>Tasa</t>
    </r>
    <r>
      <rPr>
        <sz val="11"/>
        <color theme="1"/>
        <rFont val="Calibri"/>
        <family val="2"/>
        <scheme val="minor"/>
      </rPr>
      <t xml:space="preserve">)^ </t>
    </r>
    <r>
      <rPr>
        <sz val="11"/>
        <color rgb="FFFF0000"/>
        <rFont val="Calibri"/>
        <family val="2"/>
        <scheme val="minor"/>
      </rPr>
      <t>Nper</t>
    </r>
  </si>
  <si>
    <t xml:space="preserve"> =POTENCIA(Numero ; Potencia )</t>
  </si>
  <si>
    <t xml:space="preserve"> 1-11</t>
  </si>
  <si>
    <t>101-111</t>
  </si>
  <si>
    <t xml:space="preserve"> =MIN(F12:F28)</t>
  </si>
  <si>
    <t xml:space="preserve"> =MAX(F12:F28)</t>
  </si>
  <si>
    <t xml:space="preserve"> =PROMEDIO(F12:F28)</t>
  </si>
  <si>
    <t xml:space="preserve"> =MEDIANA(F12:F28)</t>
  </si>
  <si>
    <t xml:space="preserve"> =MODA.UNO(F12:F28)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</si>
</sst>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6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4" xfId="0" applyFont="1" applyFill="1" applyBorder="1"/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justify"/>
    </xf>
    <xf numFmtId="0" fontId="8" fillId="0" borderId="0" xfId="0" applyFont="1"/>
    <xf numFmtId="0" fontId="8" fillId="0" borderId="5" xfId="0" applyFont="1" applyBorder="1"/>
    <xf numFmtId="0" fontId="0" fillId="0" borderId="5" xfId="0" applyBorder="1"/>
    <xf numFmtId="4" fontId="0" fillId="0" borderId="5" xfId="0" applyNumberFormat="1" applyBorder="1"/>
    <xf numFmtId="0" fontId="8" fillId="3" borderId="6" xfId="0" applyFont="1" applyFill="1" applyBorder="1" applyAlignment="1">
      <alignment horizontal="center" vertical="center"/>
    </xf>
    <xf numFmtId="0" fontId="0" fillId="0" borderId="6" xfId="0" applyBorder="1"/>
    <xf numFmtId="4" fontId="0" fillId="0" borderId="6" xfId="0" applyNumberFormat="1" applyBorder="1"/>
    <xf numFmtId="10" fontId="0" fillId="0" borderId="6" xfId="0" applyNumberFormat="1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/>
    <xf numFmtId="4" fontId="0" fillId="0" borderId="7" xfId="0" applyNumberFormat="1" applyBorder="1"/>
    <xf numFmtId="4" fontId="8" fillId="0" borderId="7" xfId="0" applyNumberFormat="1" applyFont="1" applyBorder="1"/>
    <xf numFmtId="2" fontId="8" fillId="0" borderId="7" xfId="1" applyNumberFormat="1" applyFont="1" applyBorder="1" applyAlignment="1">
      <alignment vertical="center"/>
    </xf>
    <xf numFmtId="164" fontId="0" fillId="0" borderId="0" xfId="0" applyNumberFormat="1"/>
    <xf numFmtId="14" fontId="0" fillId="0" borderId="5" xfId="0" applyNumberFormat="1" applyBorder="1"/>
    <xf numFmtId="0" fontId="9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/>
    <xf numFmtId="0" fontId="2" fillId="0" borderId="7" xfId="0" applyFont="1" applyBorder="1"/>
    <xf numFmtId="0" fontId="2" fillId="2" borderId="7" xfId="0" applyFont="1" applyFill="1" applyBorder="1"/>
    <xf numFmtId="0" fontId="2" fillId="6" borderId="7" xfId="0" applyFont="1" applyFill="1" applyBorder="1"/>
    <xf numFmtId="0" fontId="0" fillId="0" borderId="8" xfId="0" applyBorder="1"/>
    <xf numFmtId="0" fontId="0" fillId="0" borderId="9" xfId="0" applyBorder="1"/>
    <xf numFmtId="3" fontId="8" fillId="0" borderId="7" xfId="0" applyNumberFormat="1" applyFont="1" applyBorder="1"/>
    <xf numFmtId="0" fontId="10" fillId="0" borderId="7" xfId="0" applyFont="1" applyBorder="1" applyAlignment="1">
      <alignment horizontal="center" vertical="center"/>
    </xf>
    <xf numFmtId="0" fontId="10" fillId="0" borderId="0" xfId="0" applyFont="1"/>
    <xf numFmtId="0" fontId="8" fillId="0" borderId="5" xfId="0" applyFont="1" applyBorder="1" applyAlignment="1">
      <alignment horizontal="center"/>
    </xf>
    <xf numFmtId="4" fontId="8" fillId="5" borderId="5" xfId="0" applyNumberFormat="1" applyFont="1" applyFill="1" applyBorder="1"/>
    <xf numFmtId="0" fontId="8" fillId="5" borderId="5" xfId="0" applyFont="1" applyFill="1" applyBorder="1" applyAlignment="1">
      <alignment horizontal="center"/>
    </xf>
    <xf numFmtId="4" fontId="0" fillId="2" borderId="5" xfId="0" applyNumberFormat="1" applyFill="1" applyBorder="1"/>
    <xf numFmtId="4" fontId="0" fillId="0" borderId="0" xfId="0" applyNumberFormat="1"/>
    <xf numFmtId="4" fontId="0" fillId="2" borderId="0" xfId="0" applyNumberFormat="1" applyFill="1"/>
    <xf numFmtId="2" fontId="8" fillId="0" borderId="7" xfId="1" applyNumberFormat="1" applyFont="1" applyBorder="1" applyAlignment="1">
      <alignment horizontal="center" vertical="center"/>
    </xf>
    <xf numFmtId="0" fontId="14" fillId="0" borderId="5" xfId="0" applyFont="1" applyBorder="1"/>
    <xf numFmtId="4" fontId="15" fillId="0" borderId="5" xfId="0" applyNumberFormat="1" applyFont="1" applyBorder="1"/>
    <xf numFmtId="4" fontId="13" fillId="0" borderId="5" xfId="0" applyNumberFormat="1" applyFont="1" applyBorder="1"/>
    <xf numFmtId="4" fontId="16" fillId="0" borderId="5" xfId="0" applyNumberFormat="1" applyFont="1" applyBorder="1"/>
    <xf numFmtId="0" fontId="2" fillId="7" borderId="7" xfId="0" applyFont="1" applyFill="1" applyBorder="1"/>
    <xf numFmtId="3" fontId="17" fillId="0" borderId="7" xfId="0" applyNumberFormat="1" applyFont="1" applyBorder="1"/>
    <xf numFmtId="0" fontId="17" fillId="0" borderId="0" xfId="0" quotePrefix="1" applyFont="1"/>
    <xf numFmtId="3" fontId="8" fillId="5" borderId="7" xfId="0" applyNumberFormat="1" applyFont="1" applyFill="1" applyBorder="1"/>
  </cellXfs>
  <cellStyles count="3">
    <cellStyle name="Normal" xfId="0" builtinId="0"/>
    <cellStyle name="Normal 2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15</xdr:row>
      <xdr:rowOff>0</xdr:rowOff>
    </xdr:from>
    <xdr:to>
      <xdr:col>1</xdr:col>
      <xdr:colOff>1019175</xdr:colOff>
      <xdr:row>16</xdr:row>
      <xdr:rowOff>66675</xdr:rowOff>
    </xdr:to>
    <xdr:pic>
      <xdr:nvPicPr>
        <xdr:cNvPr id="6" name="Picture 2" descr="botonautosum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2933700"/>
          <a:ext cx="3143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647700</xdr:colOff>
      <xdr:row>14</xdr:row>
      <xdr:rowOff>152400</xdr:rowOff>
    </xdr:from>
    <xdr:to>
      <xdr:col>3</xdr:col>
      <xdr:colOff>647700</xdr:colOff>
      <xdr:row>17</xdr:row>
      <xdr:rowOff>2898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6261" t="26822" r="44299" b="67189"/>
        <a:stretch>
          <a:fillRect/>
        </a:stretch>
      </xdr:blipFill>
      <xdr:spPr bwMode="auto">
        <a:xfrm>
          <a:off x="2714625" y="4010025"/>
          <a:ext cx="0" cy="44104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247650</xdr:colOff>
      <xdr:row>0</xdr:row>
      <xdr:rowOff>165100</xdr:rowOff>
    </xdr:from>
    <xdr:to>
      <xdr:col>9</xdr:col>
      <xdr:colOff>374290</xdr:colOff>
      <xdr:row>12</xdr:row>
      <xdr:rowOff>50524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2B0B76-090C-C852-14E6-5BC9DEE18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7250" y="165100"/>
          <a:ext cx="2876190" cy="2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</xdr:rowOff>
    </xdr:from>
    <xdr:to>
      <xdr:col>7</xdr:col>
      <xdr:colOff>9525</xdr:colOff>
      <xdr:row>9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457575" y="1714501"/>
          <a:ext cx="2286000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2</xdr:row>
      <xdr:rowOff>9525</xdr:rowOff>
    </xdr:from>
    <xdr:to>
      <xdr:col>7</xdr:col>
      <xdr:colOff>0</xdr:colOff>
      <xdr:row>9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H="1" flipV="1">
          <a:off x="5724525" y="390525"/>
          <a:ext cx="952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19053</xdr:rowOff>
    </xdr:from>
    <xdr:to>
      <xdr:col>7</xdr:col>
      <xdr:colOff>0</xdr:colOff>
      <xdr:row>9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457575" y="400053"/>
          <a:ext cx="2276475" cy="13144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showGridLines="0" topLeftCell="A2" zoomScale="150" zoomScaleNormal="150" workbookViewId="0">
      <selection activeCell="G17" sqref="G17"/>
    </sheetView>
  </sheetViews>
  <sheetFormatPr baseColWidth="10" defaultRowHeight="15" x14ac:dyDescent="0.25"/>
  <cols>
    <col min="2" max="2" width="22.5703125" customWidth="1"/>
    <col min="3" max="3" width="18.7109375" customWidth="1"/>
    <col min="4" max="4" width="16.85546875" customWidth="1"/>
    <col min="5" max="5" width="17.28515625" bestFit="1" customWidth="1"/>
    <col min="6" max="6" width="17.42578125" customWidth="1"/>
    <col min="7" max="7" width="18.7109375" customWidth="1"/>
    <col min="8" max="8" width="11" customWidth="1"/>
  </cols>
  <sheetData>
    <row r="2" spans="2:7" x14ac:dyDescent="0.25">
      <c r="B2" s="1" t="s">
        <v>11</v>
      </c>
      <c r="E2" s="2"/>
      <c r="F2" s="2"/>
      <c r="G2" s="2"/>
    </row>
    <row r="3" spans="2:7" ht="15.75" thickBot="1" x14ac:dyDescent="0.3">
      <c r="B3" s="2"/>
      <c r="C3" s="2"/>
      <c r="D3" s="2"/>
      <c r="E3" s="2"/>
      <c r="F3" s="2"/>
      <c r="G3" s="2"/>
    </row>
    <row r="4" spans="2:7" x14ac:dyDescent="0.25">
      <c r="B4" s="2"/>
      <c r="C4" s="3">
        <v>100</v>
      </c>
      <c r="D4" s="2"/>
      <c r="E4" s="2"/>
      <c r="F4" s="4" t="b">
        <v>1</v>
      </c>
      <c r="G4" s="2"/>
    </row>
    <row r="5" spans="2:7" x14ac:dyDescent="0.25">
      <c r="B5" s="2"/>
      <c r="C5" s="5">
        <v>200</v>
      </c>
      <c r="D5" s="2"/>
      <c r="E5" s="2"/>
      <c r="F5" s="6">
        <v>10</v>
      </c>
      <c r="G5" s="2"/>
    </row>
    <row r="6" spans="2:7" x14ac:dyDescent="0.25">
      <c r="B6" s="2"/>
      <c r="C6" s="5">
        <v>500</v>
      </c>
      <c r="D6" s="2"/>
      <c r="E6" s="2"/>
      <c r="F6" s="7" t="s">
        <v>0</v>
      </c>
      <c r="G6" s="2"/>
    </row>
    <row r="7" spans="2:7" x14ac:dyDescent="0.25">
      <c r="B7" s="2"/>
      <c r="C7" s="5">
        <v>600</v>
      </c>
      <c r="D7" s="8"/>
      <c r="E7" s="2"/>
      <c r="F7" s="6">
        <v>20</v>
      </c>
      <c r="G7" s="9"/>
    </row>
    <row r="8" spans="2:7" x14ac:dyDescent="0.25">
      <c r="B8" s="2"/>
      <c r="C8" s="5">
        <v>7000</v>
      </c>
      <c r="D8" s="2"/>
      <c r="E8" s="2"/>
      <c r="F8" s="7" t="b">
        <v>0</v>
      </c>
      <c r="G8" s="2"/>
    </row>
    <row r="9" spans="2:7" x14ac:dyDescent="0.25">
      <c r="B9" s="2"/>
      <c r="C9" s="5">
        <v>922</v>
      </c>
      <c r="D9" s="2"/>
      <c r="E9" s="2"/>
      <c r="F9" s="7" t="s">
        <v>1</v>
      </c>
      <c r="G9" s="2"/>
    </row>
    <row r="10" spans="2:7" ht="15.75" thickBot="1" x14ac:dyDescent="0.3">
      <c r="B10" s="2"/>
      <c r="C10" s="10">
        <v>500</v>
      </c>
      <c r="D10" s="2"/>
      <c r="E10" s="2"/>
      <c r="F10" s="11" t="b">
        <v>1</v>
      </c>
      <c r="G10" s="2"/>
    </row>
    <row r="11" spans="2:7" x14ac:dyDescent="0.25">
      <c r="B11" s="2"/>
      <c r="C11" s="2"/>
      <c r="D11" s="2"/>
      <c r="E11" s="2"/>
      <c r="F11" s="12"/>
      <c r="G11" s="2"/>
    </row>
    <row r="12" spans="2:7" ht="15.75" thickBot="1" x14ac:dyDescent="0.3">
      <c r="B12" s="1" t="s">
        <v>2</v>
      </c>
      <c r="C12" s="2"/>
      <c r="D12" s="2"/>
      <c r="E12" s="2"/>
      <c r="F12" s="2"/>
      <c r="G12" s="2"/>
    </row>
    <row r="13" spans="2:7" ht="16.5" thickBot="1" x14ac:dyDescent="0.3">
      <c r="B13" s="2"/>
      <c r="C13" s="13">
        <f>SUM(C4:C10)</f>
        <v>9822</v>
      </c>
      <c r="D13" s="2"/>
      <c r="E13" s="1" t="s">
        <v>10</v>
      </c>
    </row>
    <row r="14" spans="2:7" ht="16.5" thickBot="1" x14ac:dyDescent="0.3">
      <c r="B14" s="2"/>
      <c r="C14" s="2"/>
      <c r="D14" s="2"/>
      <c r="E14" s="14" t="s">
        <v>8</v>
      </c>
      <c r="G14" s="13">
        <f>SUM(Importe)</f>
        <v>9822</v>
      </c>
    </row>
    <row r="15" spans="2:7" ht="15.75" thickBot="1" x14ac:dyDescent="0.3">
      <c r="B15" s="1" t="s">
        <v>3</v>
      </c>
      <c r="C15" s="2"/>
      <c r="D15" s="2"/>
      <c r="E15" s="2"/>
      <c r="F15" s="2"/>
      <c r="G15" s="2"/>
    </row>
    <row r="16" spans="2:7" ht="16.5" thickBot="1" x14ac:dyDescent="0.3">
      <c r="B16" s="1" t="s">
        <v>4</v>
      </c>
      <c r="C16" s="2"/>
      <c r="D16" s="2"/>
      <c r="E16" s="14" t="s">
        <v>9</v>
      </c>
      <c r="G16" s="13">
        <f>SUM(Lista)</f>
        <v>30</v>
      </c>
    </row>
    <row r="17" spans="2:7" ht="16.5" thickBot="1" x14ac:dyDescent="0.3">
      <c r="B17" s="15" t="s">
        <v>5</v>
      </c>
      <c r="C17" s="13">
        <f>SUM(C4:C10)</f>
        <v>9822</v>
      </c>
      <c r="D17" s="2"/>
      <c r="E17" s="2"/>
      <c r="F17" s="2"/>
      <c r="G17" s="2"/>
    </row>
    <row r="18" spans="2:7" ht="15.75" thickBot="1" x14ac:dyDescent="0.3">
      <c r="B18" s="15"/>
      <c r="C18" s="2"/>
      <c r="D18" s="2"/>
      <c r="E18" s="2"/>
      <c r="F18" s="2"/>
      <c r="G18" s="2"/>
    </row>
    <row r="19" spans="2:7" ht="16.5" thickBot="1" x14ac:dyDescent="0.3">
      <c r="B19" s="1" t="s">
        <v>6</v>
      </c>
      <c r="C19" s="13">
        <f>SUM(C4:C10)</f>
        <v>9822</v>
      </c>
    </row>
    <row r="20" spans="2:7" x14ac:dyDescent="0.25">
      <c r="B20" s="8" t="s">
        <v>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2"/>
  <sheetViews>
    <sheetView showGridLines="0" topLeftCell="C1" zoomScale="130" zoomScaleNormal="130" workbookViewId="0">
      <selection activeCell="O6" sqref="O6"/>
    </sheetView>
  </sheetViews>
  <sheetFormatPr baseColWidth="10" defaultRowHeight="15" x14ac:dyDescent="0.25"/>
  <cols>
    <col min="1" max="1" width="4.85546875" customWidth="1"/>
    <col min="2" max="2" width="14.28515625" customWidth="1"/>
    <col min="3" max="3" width="17.42578125" customWidth="1"/>
    <col min="4" max="9" width="10.85546875" bestFit="1" customWidth="1"/>
    <col min="10" max="12" width="15.7109375" customWidth="1"/>
    <col min="13" max="13" width="21.28515625" bestFit="1" customWidth="1"/>
    <col min="14" max="14" width="23.42578125" bestFit="1" customWidth="1"/>
    <col min="15" max="15" width="15.7109375" customWidth="1"/>
  </cols>
  <sheetData>
    <row r="2" spans="2:15" x14ac:dyDescent="0.25">
      <c r="B2" s="16" t="s">
        <v>12</v>
      </c>
      <c r="M2" s="46" t="s">
        <v>152</v>
      </c>
    </row>
    <row r="4" spans="2:15" x14ac:dyDescent="0.25">
      <c r="B4" s="17" t="s">
        <v>13</v>
      </c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47" t="s">
        <v>21</v>
      </c>
      <c r="K4" s="47" t="s">
        <v>22</v>
      </c>
      <c r="L4" s="47" t="s">
        <v>23</v>
      </c>
      <c r="M4" s="49" t="s">
        <v>24</v>
      </c>
      <c r="N4" s="49" t="s">
        <v>25</v>
      </c>
      <c r="O4" s="49" t="s">
        <v>26</v>
      </c>
    </row>
    <row r="5" spans="2:15" x14ac:dyDescent="0.25">
      <c r="B5" s="18" t="s">
        <v>27</v>
      </c>
      <c r="C5" s="18" t="s">
        <v>28</v>
      </c>
      <c r="D5" s="50">
        <v>5014</v>
      </c>
      <c r="E5" s="50">
        <v>15960</v>
      </c>
      <c r="F5" s="50">
        <v>20122</v>
      </c>
      <c r="G5" s="50">
        <v>5557</v>
      </c>
      <c r="H5" s="50">
        <v>44416</v>
      </c>
      <c r="I5" s="50">
        <v>50125</v>
      </c>
      <c r="J5" s="19">
        <f t="shared" ref="J5:J16" si="0">SUM(D5:I5)</f>
        <v>141194</v>
      </c>
      <c r="K5" s="48">
        <f>AVERAGE(D5:I5)</f>
        <v>23532.333333333332</v>
      </c>
      <c r="L5" s="19">
        <f>INT(K5)</f>
        <v>23532</v>
      </c>
      <c r="M5" s="19">
        <f>ROUND(K5,1)</f>
        <v>23532.3</v>
      </c>
      <c r="N5" s="19">
        <f>ROUNDUP(K5,1)</f>
        <v>23532.399999999998</v>
      </c>
      <c r="O5" s="19">
        <f>ROUNDDOWN(K5,1)</f>
        <v>23532.3</v>
      </c>
    </row>
    <row r="6" spans="2:15" x14ac:dyDescent="0.25">
      <c r="B6" s="18" t="s">
        <v>29</v>
      </c>
      <c r="C6" s="18" t="s">
        <v>30</v>
      </c>
      <c r="D6" s="50">
        <v>12103</v>
      </c>
      <c r="E6" s="50">
        <v>17666</v>
      </c>
      <c r="F6" s="50">
        <v>12098</v>
      </c>
      <c r="G6" s="50">
        <v>60534</v>
      </c>
      <c r="H6" s="50">
        <v>70803</v>
      </c>
      <c r="I6" s="50">
        <v>38702</v>
      </c>
      <c r="J6" s="19">
        <f t="shared" si="0"/>
        <v>211906</v>
      </c>
      <c r="K6" s="48">
        <f t="shared" ref="K6:K16" si="1">AVERAGE(D6:I6)</f>
        <v>35317.666666666664</v>
      </c>
      <c r="L6" s="19">
        <f t="shared" ref="L6:L16" si="2">INT(K6)</f>
        <v>35317</v>
      </c>
      <c r="M6" s="19">
        <f t="shared" ref="M6:M16" si="3">ROUND(K6,1)</f>
        <v>35317.699999999997</v>
      </c>
      <c r="N6" s="19">
        <f t="shared" ref="N6:N16" si="4">ROUNDUP(K6,1)</f>
        <v>35317.699999999997</v>
      </c>
      <c r="O6" s="19">
        <f t="shared" ref="O6:O16" si="5">ROUNDDOWN(K6,1)</f>
        <v>35317.599999999999</v>
      </c>
    </row>
    <row r="7" spans="2:15" x14ac:dyDescent="0.25">
      <c r="B7" s="18" t="s">
        <v>31</v>
      </c>
      <c r="C7" s="18" t="s">
        <v>32</v>
      </c>
      <c r="D7" s="50">
        <v>39589</v>
      </c>
      <c r="E7" s="50">
        <v>48526</v>
      </c>
      <c r="F7" s="50">
        <v>63448</v>
      </c>
      <c r="G7" s="50">
        <v>19512</v>
      </c>
      <c r="H7" s="50">
        <v>14330</v>
      </c>
      <c r="I7" s="50">
        <v>27208</v>
      </c>
      <c r="J7" s="19">
        <f t="shared" si="0"/>
        <v>212613</v>
      </c>
      <c r="K7" s="48">
        <f t="shared" si="1"/>
        <v>35435.5</v>
      </c>
      <c r="L7" s="19">
        <f t="shared" si="2"/>
        <v>35435</v>
      </c>
      <c r="M7" s="19">
        <f t="shared" si="3"/>
        <v>35435.5</v>
      </c>
      <c r="N7" s="19">
        <f t="shared" si="4"/>
        <v>35435.5</v>
      </c>
      <c r="O7" s="19">
        <f t="shared" si="5"/>
        <v>35435.5</v>
      </c>
    </row>
    <row r="8" spans="2:15" x14ac:dyDescent="0.25">
      <c r="B8" s="18" t="s">
        <v>33</v>
      </c>
      <c r="C8" s="18" t="s">
        <v>34</v>
      </c>
      <c r="D8" s="50">
        <v>12585</v>
      </c>
      <c r="E8" s="50">
        <v>70186</v>
      </c>
      <c r="F8" s="50">
        <v>52229</v>
      </c>
      <c r="G8" s="50">
        <v>27077</v>
      </c>
      <c r="H8" s="50">
        <v>28748</v>
      </c>
      <c r="I8" s="50">
        <v>23628</v>
      </c>
      <c r="J8" s="19">
        <f t="shared" si="0"/>
        <v>214453</v>
      </c>
      <c r="K8" s="48">
        <f t="shared" si="1"/>
        <v>35742.166666666664</v>
      </c>
      <c r="L8" s="19">
        <f t="shared" si="2"/>
        <v>35742</v>
      </c>
      <c r="M8" s="19">
        <f t="shared" si="3"/>
        <v>35742.199999999997</v>
      </c>
      <c r="N8" s="19">
        <f t="shared" si="4"/>
        <v>35742.199999999997</v>
      </c>
      <c r="O8" s="19">
        <f t="shared" si="5"/>
        <v>35742.1</v>
      </c>
    </row>
    <row r="9" spans="2:15" x14ac:dyDescent="0.25">
      <c r="B9" s="18" t="s">
        <v>35</v>
      </c>
      <c r="C9" s="18" t="s">
        <v>36</v>
      </c>
      <c r="D9" s="50">
        <v>10049</v>
      </c>
      <c r="E9" s="50">
        <v>14797</v>
      </c>
      <c r="F9" s="50">
        <v>8773</v>
      </c>
      <c r="G9" s="50">
        <v>10814</v>
      </c>
      <c r="H9" s="50">
        <v>48421</v>
      </c>
      <c r="I9" s="50">
        <v>28846</v>
      </c>
      <c r="J9" s="19">
        <f t="shared" si="0"/>
        <v>121700</v>
      </c>
      <c r="K9" s="48">
        <f t="shared" si="1"/>
        <v>20283.333333333332</v>
      </c>
      <c r="L9" s="19">
        <f t="shared" si="2"/>
        <v>20283</v>
      </c>
      <c r="M9" s="19">
        <f t="shared" si="3"/>
        <v>20283.3</v>
      </c>
      <c r="N9" s="19">
        <f t="shared" si="4"/>
        <v>20283.399999999998</v>
      </c>
      <c r="O9" s="19">
        <f t="shared" si="5"/>
        <v>20283.3</v>
      </c>
    </row>
    <row r="10" spans="2:15" x14ac:dyDescent="0.25">
      <c r="B10" s="18" t="s">
        <v>35</v>
      </c>
      <c r="C10" s="18" t="s">
        <v>37</v>
      </c>
      <c r="D10" s="50">
        <v>22538</v>
      </c>
      <c r="E10" s="50">
        <v>54994</v>
      </c>
      <c r="F10" s="50">
        <v>69662</v>
      </c>
      <c r="G10" s="50">
        <v>20645</v>
      </c>
      <c r="H10" s="50">
        <v>68139</v>
      </c>
      <c r="I10" s="50">
        <v>36369</v>
      </c>
      <c r="J10" s="19">
        <f t="shared" si="0"/>
        <v>272347</v>
      </c>
      <c r="K10" s="48">
        <f t="shared" si="1"/>
        <v>45391.166666666664</v>
      </c>
      <c r="L10" s="19">
        <f t="shared" si="2"/>
        <v>45391</v>
      </c>
      <c r="M10" s="19">
        <f t="shared" si="3"/>
        <v>45391.199999999997</v>
      </c>
      <c r="N10" s="19">
        <f t="shared" si="4"/>
        <v>45391.199999999997</v>
      </c>
      <c r="O10" s="19">
        <f t="shared" si="5"/>
        <v>45391.1</v>
      </c>
    </row>
    <row r="11" spans="2:15" x14ac:dyDescent="0.25">
      <c r="B11" s="18" t="s">
        <v>38</v>
      </c>
      <c r="C11" s="18" t="s">
        <v>39</v>
      </c>
      <c r="D11" s="50">
        <v>61609</v>
      </c>
      <c r="E11" s="50">
        <v>72467</v>
      </c>
      <c r="F11" s="50">
        <v>49886</v>
      </c>
      <c r="G11" s="50">
        <v>71017</v>
      </c>
      <c r="H11" s="50">
        <v>8987</v>
      </c>
      <c r="I11" s="50">
        <v>35914</v>
      </c>
      <c r="J11" s="19">
        <f t="shared" si="0"/>
        <v>299880</v>
      </c>
      <c r="K11" s="48">
        <f t="shared" si="1"/>
        <v>49980</v>
      </c>
      <c r="L11" s="19">
        <f t="shared" si="2"/>
        <v>49980</v>
      </c>
      <c r="M11" s="19">
        <f t="shared" si="3"/>
        <v>49980</v>
      </c>
      <c r="N11" s="19">
        <f t="shared" si="4"/>
        <v>49980</v>
      </c>
      <c r="O11" s="19">
        <f t="shared" si="5"/>
        <v>49980</v>
      </c>
    </row>
    <row r="12" spans="2:15" x14ac:dyDescent="0.25">
      <c r="B12" s="18" t="s">
        <v>40</v>
      </c>
      <c r="C12" s="18" t="s">
        <v>41</v>
      </c>
      <c r="D12" s="50">
        <v>7662</v>
      </c>
      <c r="E12" s="50">
        <v>27794</v>
      </c>
      <c r="F12" s="50">
        <v>36918</v>
      </c>
      <c r="G12" s="50">
        <v>36098</v>
      </c>
      <c r="H12" s="50">
        <v>10698</v>
      </c>
      <c r="I12" s="50">
        <v>51859</v>
      </c>
      <c r="J12" s="19">
        <f t="shared" si="0"/>
        <v>171029</v>
      </c>
      <c r="K12" s="48">
        <f t="shared" si="1"/>
        <v>28504.833333333332</v>
      </c>
      <c r="L12" s="19">
        <f t="shared" si="2"/>
        <v>28504</v>
      </c>
      <c r="M12" s="19">
        <f t="shared" si="3"/>
        <v>28504.799999999999</v>
      </c>
      <c r="N12" s="19">
        <f t="shared" si="4"/>
        <v>28504.899999999998</v>
      </c>
      <c r="O12" s="19">
        <f t="shared" si="5"/>
        <v>28504.799999999999</v>
      </c>
    </row>
    <row r="13" spans="2:15" x14ac:dyDescent="0.25">
      <c r="B13" s="18" t="s">
        <v>42</v>
      </c>
      <c r="C13" s="18" t="s">
        <v>43</v>
      </c>
      <c r="D13" s="50">
        <v>77136</v>
      </c>
      <c r="E13" s="50">
        <v>67764</v>
      </c>
      <c r="F13" s="50">
        <v>13317</v>
      </c>
      <c r="G13" s="50">
        <v>70550</v>
      </c>
      <c r="H13" s="50">
        <v>70241</v>
      </c>
      <c r="I13" s="50">
        <v>5676</v>
      </c>
      <c r="J13" s="19">
        <f t="shared" si="0"/>
        <v>304684</v>
      </c>
      <c r="K13" s="48">
        <f t="shared" si="1"/>
        <v>50780.666666666664</v>
      </c>
      <c r="L13" s="19">
        <f t="shared" si="2"/>
        <v>50780</v>
      </c>
      <c r="M13" s="19">
        <f t="shared" si="3"/>
        <v>50780.7</v>
      </c>
      <c r="N13" s="19">
        <f t="shared" si="4"/>
        <v>50780.7</v>
      </c>
      <c r="O13" s="19">
        <f t="shared" si="5"/>
        <v>50780.6</v>
      </c>
    </row>
    <row r="14" spans="2:15" x14ac:dyDescent="0.25">
      <c r="B14" s="18" t="s">
        <v>38</v>
      </c>
      <c r="C14" s="18" t="s">
        <v>44</v>
      </c>
      <c r="D14" s="50">
        <v>73308</v>
      </c>
      <c r="E14" s="50">
        <v>3009</v>
      </c>
      <c r="F14" s="50">
        <v>8780</v>
      </c>
      <c r="G14" s="50">
        <v>14019</v>
      </c>
      <c r="H14" s="50">
        <v>7195</v>
      </c>
      <c r="I14" s="50">
        <v>21820</v>
      </c>
      <c r="J14" s="19">
        <f t="shared" si="0"/>
        <v>128131</v>
      </c>
      <c r="K14" s="48">
        <f t="shared" si="1"/>
        <v>21355.166666666668</v>
      </c>
      <c r="L14" s="19">
        <f t="shared" si="2"/>
        <v>21355</v>
      </c>
      <c r="M14" s="19">
        <f t="shared" si="3"/>
        <v>21355.200000000001</v>
      </c>
      <c r="N14" s="19">
        <f t="shared" si="4"/>
        <v>21355.199999999997</v>
      </c>
      <c r="O14" s="19">
        <f t="shared" si="5"/>
        <v>21355.1</v>
      </c>
    </row>
    <row r="15" spans="2:15" x14ac:dyDescent="0.25">
      <c r="B15" s="18" t="s">
        <v>45</v>
      </c>
      <c r="C15" s="18" t="s">
        <v>46</v>
      </c>
      <c r="D15" s="50">
        <v>19995</v>
      </c>
      <c r="E15" s="50">
        <v>63263</v>
      </c>
      <c r="F15" s="50">
        <v>26670</v>
      </c>
      <c r="G15" s="50">
        <v>39286</v>
      </c>
      <c r="H15" s="50">
        <v>55743</v>
      </c>
      <c r="I15" s="50">
        <v>54585</v>
      </c>
      <c r="J15" s="19">
        <f t="shared" si="0"/>
        <v>259542</v>
      </c>
      <c r="K15" s="48">
        <f t="shared" si="1"/>
        <v>43257</v>
      </c>
      <c r="L15" s="19">
        <f t="shared" si="2"/>
        <v>43257</v>
      </c>
      <c r="M15" s="19">
        <f t="shared" si="3"/>
        <v>43257</v>
      </c>
      <c r="N15" s="19">
        <f t="shared" si="4"/>
        <v>43257</v>
      </c>
      <c r="O15" s="19">
        <f t="shared" si="5"/>
        <v>43257</v>
      </c>
    </row>
    <row r="16" spans="2:15" x14ac:dyDescent="0.25">
      <c r="B16" s="18" t="s">
        <v>45</v>
      </c>
      <c r="C16" s="18" t="s">
        <v>47</v>
      </c>
      <c r="D16" s="50">
        <v>60115</v>
      </c>
      <c r="E16" s="50">
        <v>71155</v>
      </c>
      <c r="F16" s="50">
        <v>29032</v>
      </c>
      <c r="G16" s="50">
        <v>59648</v>
      </c>
      <c r="H16" s="50">
        <v>31957</v>
      </c>
      <c r="I16" s="50">
        <v>21993</v>
      </c>
      <c r="J16" s="19">
        <f t="shared" si="0"/>
        <v>273900</v>
      </c>
      <c r="K16" s="48">
        <f t="shared" si="1"/>
        <v>45650</v>
      </c>
      <c r="L16" s="19">
        <f t="shared" si="2"/>
        <v>45650</v>
      </c>
      <c r="M16" s="19">
        <f t="shared" si="3"/>
        <v>45650</v>
      </c>
      <c r="N16" s="19">
        <f t="shared" si="4"/>
        <v>45650</v>
      </c>
      <c r="O16" s="19">
        <f t="shared" si="5"/>
        <v>45650</v>
      </c>
    </row>
    <row r="17" spans="3:9" x14ac:dyDescent="0.25">
      <c r="C17" s="47" t="s">
        <v>21</v>
      </c>
      <c r="D17" s="51">
        <f t="shared" ref="D17:I17" si="6">SUM(D5:D16)</f>
        <v>401703</v>
      </c>
      <c r="E17" s="51">
        <f t="shared" si="6"/>
        <v>527581</v>
      </c>
      <c r="F17" s="51">
        <f t="shared" si="6"/>
        <v>390935</v>
      </c>
      <c r="G17" s="51">
        <f t="shared" si="6"/>
        <v>434757</v>
      </c>
      <c r="H17" s="51">
        <f t="shared" si="6"/>
        <v>459678</v>
      </c>
      <c r="I17" s="51">
        <f t="shared" si="6"/>
        <v>396725</v>
      </c>
    </row>
    <row r="18" spans="3:9" x14ac:dyDescent="0.25">
      <c r="C18" s="47" t="s">
        <v>22</v>
      </c>
      <c r="D18" s="52">
        <f>AVERAGE(D5:D16)</f>
        <v>33475.25</v>
      </c>
      <c r="E18" s="52">
        <f t="shared" ref="E18:I18" si="7">AVERAGE(E5:E16)</f>
        <v>43965.083333333336</v>
      </c>
      <c r="F18" s="52">
        <f t="shared" si="7"/>
        <v>32577.916666666668</v>
      </c>
      <c r="G18" s="52">
        <f t="shared" si="7"/>
        <v>36229.75</v>
      </c>
      <c r="H18" s="52">
        <f t="shared" si="7"/>
        <v>38306.5</v>
      </c>
      <c r="I18" s="52">
        <f t="shared" si="7"/>
        <v>33060.416666666664</v>
      </c>
    </row>
    <row r="19" spans="3:9" x14ac:dyDescent="0.25">
      <c r="C19" s="47" t="s">
        <v>23</v>
      </c>
      <c r="D19" s="51">
        <f>INT(D18)</f>
        <v>33475</v>
      </c>
      <c r="E19" s="51">
        <f t="shared" ref="E19:I19" si="8">INT(E18)</f>
        <v>43965</v>
      </c>
      <c r="F19" s="51">
        <f t="shared" si="8"/>
        <v>32577</v>
      </c>
      <c r="G19" s="51">
        <f t="shared" si="8"/>
        <v>36229</v>
      </c>
      <c r="H19" s="51">
        <f t="shared" si="8"/>
        <v>38306</v>
      </c>
      <c r="I19" s="51">
        <f t="shared" si="8"/>
        <v>33060</v>
      </c>
    </row>
    <row r="20" spans="3:9" x14ac:dyDescent="0.25">
      <c r="C20" s="49" t="s">
        <v>24</v>
      </c>
      <c r="D20" s="51">
        <f>ROUND(D18,2)</f>
        <v>33475.25</v>
      </c>
      <c r="E20" s="51">
        <f t="shared" ref="E20:I20" si="9">ROUND(E18,2)</f>
        <v>43965.08</v>
      </c>
      <c r="F20" s="51">
        <f t="shared" si="9"/>
        <v>32577.919999999998</v>
      </c>
      <c r="G20" s="51">
        <f t="shared" si="9"/>
        <v>36229.75</v>
      </c>
      <c r="H20" s="51">
        <f t="shared" si="9"/>
        <v>38306.5</v>
      </c>
      <c r="I20" s="51">
        <f t="shared" si="9"/>
        <v>33060.42</v>
      </c>
    </row>
    <row r="21" spans="3:9" x14ac:dyDescent="0.25">
      <c r="C21" s="49" t="s">
        <v>25</v>
      </c>
      <c r="D21" s="51">
        <f>ROUNDUP(D18,2)</f>
        <v>33475.25</v>
      </c>
      <c r="E21" s="51">
        <f t="shared" ref="E21:I21" si="10">ROUNDUP(E18,2)</f>
        <v>43965.090000000004</v>
      </c>
      <c r="F21" s="51">
        <f t="shared" si="10"/>
        <v>32577.919999999998</v>
      </c>
      <c r="G21" s="51">
        <f t="shared" si="10"/>
        <v>36229.75</v>
      </c>
      <c r="H21" s="51">
        <f t="shared" si="10"/>
        <v>38306.5</v>
      </c>
      <c r="I21" s="51">
        <f t="shared" si="10"/>
        <v>33060.420000000006</v>
      </c>
    </row>
    <row r="22" spans="3:9" x14ac:dyDescent="0.25">
      <c r="C22" s="49" t="s">
        <v>26</v>
      </c>
      <c r="D22" s="51">
        <f>ROUNDDOWN(D18,2)</f>
        <v>33475.25</v>
      </c>
      <c r="E22" s="51">
        <f t="shared" ref="E22:I22" si="11">ROUNDDOWN(E18,2)</f>
        <v>43965.08</v>
      </c>
      <c r="F22" s="51">
        <f t="shared" si="11"/>
        <v>32577.91</v>
      </c>
      <c r="G22" s="51">
        <f t="shared" si="11"/>
        <v>36229.75</v>
      </c>
      <c r="H22" s="51">
        <f t="shared" si="11"/>
        <v>38306.5</v>
      </c>
      <c r="I22" s="51">
        <f t="shared" si="11"/>
        <v>33060.410000000003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2:K11"/>
  <sheetViews>
    <sheetView showGridLines="0" topLeftCell="E1" zoomScale="150" zoomScaleNormal="150" workbookViewId="0">
      <selection activeCell="K12" sqref="K12"/>
    </sheetView>
  </sheetViews>
  <sheetFormatPr baseColWidth="10" defaultRowHeight="15" x14ac:dyDescent="0.25"/>
  <cols>
    <col min="11" max="11" width="22" customWidth="1"/>
  </cols>
  <sheetData>
    <row r="2" spans="7:11" x14ac:dyDescent="0.25">
      <c r="G2" s="20" t="s">
        <v>48</v>
      </c>
      <c r="H2" s="20" t="s">
        <v>49</v>
      </c>
      <c r="I2" s="20" t="s">
        <v>50</v>
      </c>
      <c r="J2" s="20" t="s">
        <v>51</v>
      </c>
      <c r="K2" s="20" t="s">
        <v>52</v>
      </c>
    </row>
    <row r="3" spans="7:11" x14ac:dyDescent="0.25">
      <c r="G3" s="21" t="s">
        <v>53</v>
      </c>
      <c r="H3" s="22">
        <v>500</v>
      </c>
      <c r="I3" s="23">
        <v>5.0000000000000001E-3</v>
      </c>
      <c r="J3" s="21">
        <v>63</v>
      </c>
      <c r="K3" s="22">
        <f>H3*POWER(1+I3,J3)</f>
        <v>684.59211860262644</v>
      </c>
    </row>
    <row r="4" spans="7:11" x14ac:dyDescent="0.25">
      <c r="G4" s="21" t="s">
        <v>54</v>
      </c>
      <c r="H4" s="22">
        <v>4000</v>
      </c>
      <c r="I4" s="23">
        <v>8.0000000000000002E-3</v>
      </c>
      <c r="J4" s="21">
        <v>79</v>
      </c>
      <c r="K4" s="22">
        <f t="shared" ref="K4:K7" si="0">H4*POWER(1+I4,J4)</f>
        <v>7506.5784548547945</v>
      </c>
    </row>
    <row r="5" spans="7:11" x14ac:dyDescent="0.25">
      <c r="G5" s="21" t="s">
        <v>55</v>
      </c>
      <c r="H5" s="22">
        <v>500</v>
      </c>
      <c r="I5" s="23">
        <v>6.0000000000000001E-3</v>
      </c>
      <c r="J5" s="21">
        <v>76</v>
      </c>
      <c r="K5" s="22">
        <f t="shared" si="0"/>
        <v>787.80102050023174</v>
      </c>
    </row>
    <row r="6" spans="7:11" x14ac:dyDescent="0.25">
      <c r="G6" s="21" t="s">
        <v>56</v>
      </c>
      <c r="H6" s="22">
        <v>6000</v>
      </c>
      <c r="I6" s="23">
        <v>5.4999999999999997E-3</v>
      </c>
      <c r="J6" s="21">
        <v>87</v>
      </c>
      <c r="K6" s="22">
        <f t="shared" si="0"/>
        <v>9669.2272994565392</v>
      </c>
    </row>
    <row r="7" spans="7:11" x14ac:dyDescent="0.25">
      <c r="G7" s="21" t="s">
        <v>57</v>
      </c>
      <c r="H7" s="22">
        <v>50000</v>
      </c>
      <c r="I7" s="23">
        <v>7.4999999999999997E-3</v>
      </c>
      <c r="J7" s="21">
        <v>91</v>
      </c>
      <c r="K7" s="22">
        <f t="shared" si="0"/>
        <v>98689.282680858247</v>
      </c>
    </row>
    <row r="10" spans="7:11" x14ac:dyDescent="0.25">
      <c r="H10" t="s">
        <v>154</v>
      </c>
    </row>
    <row r="11" spans="7:11" x14ac:dyDescent="0.25">
      <c r="K11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"/>
  <sheetViews>
    <sheetView showGridLines="0" zoomScale="170" zoomScaleNormal="170" workbookViewId="0">
      <selection activeCell="C6" sqref="C6"/>
    </sheetView>
  </sheetViews>
  <sheetFormatPr baseColWidth="10" defaultRowHeight="15" x14ac:dyDescent="0.25"/>
  <cols>
    <col min="1" max="1" width="15" bestFit="1" customWidth="1"/>
    <col min="4" max="4" width="13.85546875" customWidth="1"/>
  </cols>
  <sheetData>
    <row r="2" spans="1:8" x14ac:dyDescent="0.25">
      <c r="A2" t="s">
        <v>58</v>
      </c>
      <c r="B2" s="24">
        <v>9</v>
      </c>
      <c r="C2" s="24">
        <f>SQRT(B2)</f>
        <v>3</v>
      </c>
      <c r="D2" s="25" t="s">
        <v>59</v>
      </c>
    </row>
    <row r="4" spans="1:8" x14ac:dyDescent="0.25">
      <c r="B4" s="24" t="s">
        <v>60</v>
      </c>
      <c r="C4" s="24">
        <v>3</v>
      </c>
    </row>
    <row r="5" spans="1:8" x14ac:dyDescent="0.25">
      <c r="B5" s="24" t="s">
        <v>60</v>
      </c>
      <c r="C5" s="24">
        <v>4</v>
      </c>
      <c r="F5" s="26" t="s">
        <v>61</v>
      </c>
      <c r="H5" s="27">
        <v>3</v>
      </c>
    </row>
    <row r="6" spans="1:8" x14ac:dyDescent="0.25">
      <c r="B6" s="24" t="s">
        <v>62</v>
      </c>
      <c r="C6" s="24">
        <f>SQRT(POWER(C4,2)+POWER(C5,2))</f>
        <v>5</v>
      </c>
    </row>
    <row r="7" spans="1:8" x14ac:dyDescent="0.25">
      <c r="C7" s="25" t="s">
        <v>63</v>
      </c>
    </row>
    <row r="10" spans="1:8" x14ac:dyDescent="0.25">
      <c r="F10">
        <v>4</v>
      </c>
    </row>
    <row r="11" spans="1:8" x14ac:dyDescent="0.25">
      <c r="B11">
        <v>-9</v>
      </c>
      <c r="C11" t="e">
        <f>SQRT(B11)</f>
        <v>#NUM!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8"/>
  <sheetViews>
    <sheetView showGridLines="0" zoomScale="140" zoomScaleNormal="140" workbookViewId="0">
      <selection activeCell="C8" sqref="C8"/>
    </sheetView>
  </sheetViews>
  <sheetFormatPr baseColWidth="10" defaultRowHeight="15" x14ac:dyDescent="0.25"/>
  <cols>
    <col min="1" max="1" width="3.85546875" customWidth="1"/>
    <col min="3" max="3" width="17.28515625" customWidth="1"/>
    <col min="7" max="7" width="17.7109375" customWidth="1"/>
  </cols>
  <sheetData>
    <row r="2" spans="2:10" x14ac:dyDescent="0.25">
      <c r="B2" s="24"/>
      <c r="C2" s="28" t="s">
        <v>64</v>
      </c>
      <c r="D2" s="28" t="s">
        <v>65</v>
      </c>
      <c r="E2" s="28" t="s">
        <v>66</v>
      </c>
      <c r="F2" s="28" t="s">
        <v>67</v>
      </c>
    </row>
    <row r="3" spans="2:10" x14ac:dyDescent="0.25">
      <c r="B3" s="29" t="s">
        <v>68</v>
      </c>
      <c r="C3" s="30">
        <v>1780</v>
      </c>
      <c r="D3" s="30">
        <v>4602</v>
      </c>
      <c r="E3" s="30">
        <v>2283</v>
      </c>
      <c r="F3" s="30">
        <v>3544</v>
      </c>
    </row>
    <row r="4" spans="2:10" x14ac:dyDescent="0.25">
      <c r="B4" s="29" t="s">
        <v>69</v>
      </c>
      <c r="C4" s="31">
        <v>18969</v>
      </c>
      <c r="D4" s="31">
        <v>10932</v>
      </c>
      <c r="E4" s="31">
        <v>19131</v>
      </c>
      <c r="F4" s="31">
        <v>16084</v>
      </c>
    </row>
    <row r="6" spans="2:10" x14ac:dyDescent="0.25">
      <c r="B6" s="24"/>
      <c r="C6" s="28" t="s">
        <v>70</v>
      </c>
      <c r="D6" s="28" t="s">
        <v>71</v>
      </c>
      <c r="E6" s="28" t="s">
        <v>72</v>
      </c>
      <c r="F6" s="28" t="s">
        <v>73</v>
      </c>
      <c r="G6" s="28" t="s">
        <v>74</v>
      </c>
    </row>
    <row r="7" spans="2:10" ht="27" customHeight="1" x14ac:dyDescent="0.25">
      <c r="B7" s="29" t="s">
        <v>75</v>
      </c>
      <c r="C7" s="53">
        <f>QUOTIENT(C4,C3)</f>
        <v>10</v>
      </c>
      <c r="D7" s="53">
        <f t="shared" ref="D7:F7" si="0">QUOTIENT(D4,D3)</f>
        <v>2</v>
      </c>
      <c r="E7" s="53">
        <f t="shared" si="0"/>
        <v>8</v>
      </c>
      <c r="F7" s="53">
        <f t="shared" si="0"/>
        <v>4</v>
      </c>
      <c r="G7" s="32"/>
    </row>
    <row r="8" spans="2:10" x14ac:dyDescent="0.25">
      <c r="J8" s="3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8"/>
  <sheetViews>
    <sheetView showGridLines="0" zoomScale="130" zoomScaleNormal="130" workbookViewId="0">
      <selection activeCell="C2" sqref="C2"/>
    </sheetView>
  </sheetViews>
  <sheetFormatPr baseColWidth="10" defaultRowHeight="15" x14ac:dyDescent="0.25"/>
  <cols>
    <col min="2" max="2" width="33.85546875" bestFit="1" customWidth="1"/>
    <col min="4" max="5" width="12.7109375" bestFit="1" customWidth="1"/>
    <col min="6" max="6" width="15.5703125" customWidth="1"/>
  </cols>
  <sheetData>
    <row r="1" spans="2:6" x14ac:dyDescent="0.25">
      <c r="C1" s="17" t="s">
        <v>15</v>
      </c>
      <c r="D1" s="17" t="s">
        <v>16</v>
      </c>
      <c r="E1" s="17" t="s">
        <v>17</v>
      </c>
    </row>
    <row r="2" spans="2:6" ht="18.75" x14ac:dyDescent="0.3">
      <c r="B2" s="16" t="s">
        <v>156</v>
      </c>
      <c r="C2" s="55">
        <f>SUBTOTAL(2,C7:C18)</f>
        <v>12</v>
      </c>
      <c r="D2" s="55">
        <f>SUBTOTAL(1,D7:D18)</f>
        <v>15430.455499693928</v>
      </c>
      <c r="E2" s="55">
        <f>SUBTOTAL(4,E7:E18)</f>
        <v>54784.514727545102</v>
      </c>
      <c r="F2" s="16"/>
    </row>
    <row r="3" spans="2:6" ht="18.75" x14ac:dyDescent="0.3">
      <c r="B3" s="16" t="s">
        <v>157</v>
      </c>
      <c r="C3" s="57">
        <f>SUBTOTAL(102,C7:C18)</f>
        <v>7</v>
      </c>
      <c r="D3" s="57">
        <f>SUBTOTAL(101,D7:D18)</f>
        <v>14008.768469198403</v>
      </c>
      <c r="E3" s="57">
        <f>SUBTOTAL(104,E7:E18)</f>
        <v>54784.514727545102</v>
      </c>
      <c r="F3" s="16"/>
    </row>
    <row r="6" spans="2:6" x14ac:dyDescent="0.25">
      <c r="B6" s="17" t="s">
        <v>14</v>
      </c>
      <c r="C6" s="17" t="s">
        <v>15</v>
      </c>
      <c r="D6" s="17" t="s">
        <v>16</v>
      </c>
      <c r="E6" s="17" t="s">
        <v>17</v>
      </c>
      <c r="F6" s="17" t="s">
        <v>153</v>
      </c>
    </row>
    <row r="7" spans="2:6" x14ac:dyDescent="0.25">
      <c r="B7" s="18" t="s">
        <v>28</v>
      </c>
      <c r="C7" s="56">
        <v>19552.264578388877</v>
      </c>
      <c r="D7" s="19">
        <v>18717.387354619401</v>
      </c>
      <c r="E7" s="19">
        <v>2416.5884991087501</v>
      </c>
      <c r="F7" s="18" t="s">
        <v>76</v>
      </c>
    </row>
    <row r="8" spans="2:6" x14ac:dyDescent="0.25">
      <c r="B8" s="18" t="s">
        <v>30</v>
      </c>
      <c r="C8" s="56">
        <v>24818.735230514561</v>
      </c>
      <c r="D8" s="19">
        <v>20262.56595186282</v>
      </c>
      <c r="E8" s="19">
        <v>18099.50231227131</v>
      </c>
      <c r="F8" s="18" t="s">
        <v>76</v>
      </c>
    </row>
    <row r="9" spans="2:6" hidden="1" x14ac:dyDescent="0.25">
      <c r="B9" s="18" t="s">
        <v>32</v>
      </c>
      <c r="C9" s="56">
        <v>31373.20702546899</v>
      </c>
      <c r="D9" s="19">
        <v>19922.371650869867</v>
      </c>
      <c r="E9" s="19">
        <v>28815.150642411747</v>
      </c>
      <c r="F9" s="54" t="s">
        <v>77</v>
      </c>
    </row>
    <row r="10" spans="2:6" hidden="1" x14ac:dyDescent="0.25">
      <c r="B10" s="18" t="s">
        <v>34</v>
      </c>
      <c r="C10" s="56">
        <v>5871.0871532311039</v>
      </c>
      <c r="D10" s="19">
        <v>46019.781565619327</v>
      </c>
      <c r="E10" s="19">
        <v>34796.213012110638</v>
      </c>
      <c r="F10" s="54" t="s">
        <v>77</v>
      </c>
    </row>
    <row r="11" spans="2:6" hidden="1" x14ac:dyDescent="0.25">
      <c r="B11" s="18" t="s">
        <v>36</v>
      </c>
      <c r="C11" s="56">
        <v>42720.125790349412</v>
      </c>
      <c r="D11" s="19">
        <v>505.27355250751742</v>
      </c>
      <c r="E11" s="19">
        <v>10470.191340367457</v>
      </c>
      <c r="F11" s="54" t="s">
        <v>77</v>
      </c>
    </row>
    <row r="12" spans="2:6" x14ac:dyDescent="0.25">
      <c r="B12" s="18" t="s">
        <v>37</v>
      </c>
      <c r="C12" s="56">
        <v>20907.042951847467</v>
      </c>
      <c r="D12" s="19">
        <v>3872.9842558023743</v>
      </c>
      <c r="E12" s="19">
        <v>22069.908421871005</v>
      </c>
      <c r="F12" s="18" t="s">
        <v>76</v>
      </c>
    </row>
    <row r="13" spans="2:6" x14ac:dyDescent="0.25">
      <c r="B13" s="18" t="s">
        <v>39</v>
      </c>
      <c r="C13" s="56">
        <v>9079.3261500404788</v>
      </c>
      <c r="D13" s="19">
        <v>33118.245818711519</v>
      </c>
      <c r="E13" s="56">
        <v>54784.514727545102</v>
      </c>
      <c r="F13" s="18" t="s">
        <v>76</v>
      </c>
    </row>
    <row r="14" spans="2:6" hidden="1" x14ac:dyDescent="0.25">
      <c r="B14" s="18" t="s">
        <v>41</v>
      </c>
      <c r="C14" s="56">
        <v>49054.334956183287</v>
      </c>
      <c r="D14" s="19">
        <v>11056.881117140681</v>
      </c>
      <c r="E14" s="19">
        <v>52664.899582403094</v>
      </c>
      <c r="F14" s="54" t="s">
        <v>77</v>
      </c>
    </row>
    <row r="15" spans="2:6" x14ac:dyDescent="0.25">
      <c r="B15" s="18" t="s">
        <v>43</v>
      </c>
      <c r="C15" s="56">
        <v>137.67701726669176</v>
      </c>
      <c r="D15" s="19">
        <v>7283.6066735608065</v>
      </c>
      <c r="E15" s="19">
        <v>38739.727360698293</v>
      </c>
      <c r="F15" s="18" t="s">
        <v>76</v>
      </c>
    </row>
    <row r="16" spans="2:6" x14ac:dyDescent="0.25">
      <c r="B16" s="18" t="s">
        <v>44</v>
      </c>
      <c r="C16" s="56">
        <v>4915.9286872968169</v>
      </c>
      <c r="D16" s="19">
        <v>8088.672616016308</v>
      </c>
      <c r="E16" s="19">
        <v>6523.2820020942627</v>
      </c>
      <c r="F16" s="18" t="s">
        <v>76</v>
      </c>
    </row>
    <row r="17" spans="2:6" hidden="1" x14ac:dyDescent="0.25">
      <c r="B17" s="18" t="s">
        <v>46</v>
      </c>
      <c r="C17" s="56">
        <v>11647.872217249094</v>
      </c>
      <c r="D17" s="19">
        <v>9599.7788258009241</v>
      </c>
      <c r="E17" s="19">
        <v>6208.1374789644624</v>
      </c>
      <c r="F17" s="54" t="s">
        <v>77</v>
      </c>
    </row>
    <row r="18" spans="2:6" x14ac:dyDescent="0.25">
      <c r="B18" s="18" t="s">
        <v>47</v>
      </c>
      <c r="C18" s="56">
        <v>12549.029842316801</v>
      </c>
      <c r="D18" s="19">
        <v>6717.9166138156015</v>
      </c>
      <c r="E18" s="19">
        <v>3214.2552827634927</v>
      </c>
      <c r="F18" s="18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"/>
  <sheetViews>
    <sheetView showGridLines="0" zoomScale="140" zoomScaleNormal="140" workbookViewId="0">
      <selection activeCell="D12" sqref="C12:I12"/>
    </sheetView>
  </sheetViews>
  <sheetFormatPr baseColWidth="10" defaultRowHeight="15" x14ac:dyDescent="0.25"/>
  <cols>
    <col min="1" max="1" width="8.140625" customWidth="1"/>
    <col min="2" max="2" width="18.7109375" bestFit="1" customWidth="1"/>
    <col min="3" max="9" width="13.7109375" customWidth="1"/>
    <col min="10" max="10" width="4.7109375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.75" thickBot="1" x14ac:dyDescent="0.3">
      <c r="A2" s="1" t="s">
        <v>89</v>
      </c>
      <c r="B2" s="35">
        <f>SUM(A5:A11)</f>
        <v>20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 t="s">
        <v>108</v>
      </c>
      <c r="D3" s="1"/>
      <c r="E3" s="1"/>
      <c r="F3" s="1"/>
      <c r="G3" s="1"/>
      <c r="H3" s="1"/>
      <c r="I3" s="1"/>
      <c r="J3" s="1"/>
    </row>
    <row r="4" spans="1:10" ht="25.5" x14ac:dyDescent="0.25">
      <c r="A4" s="36" t="s">
        <v>109</v>
      </c>
      <c r="B4" s="36" t="s">
        <v>110</v>
      </c>
      <c r="C4" s="37" t="s">
        <v>111</v>
      </c>
      <c r="D4" s="37" t="s">
        <v>112</v>
      </c>
      <c r="E4" s="37" t="s">
        <v>113</v>
      </c>
      <c r="F4" s="37" t="s">
        <v>114</v>
      </c>
      <c r="G4" s="37" t="s">
        <v>115</v>
      </c>
      <c r="H4" s="37" t="s">
        <v>116</v>
      </c>
      <c r="I4" s="37" t="s">
        <v>117</v>
      </c>
      <c r="J4" s="1"/>
    </row>
    <row r="5" spans="1:10" x14ac:dyDescent="0.25">
      <c r="A5" s="38">
        <v>3</v>
      </c>
      <c r="B5" s="1" t="s">
        <v>111</v>
      </c>
      <c r="C5" s="39">
        <v>1</v>
      </c>
      <c r="D5" s="39">
        <v>1</v>
      </c>
      <c r="E5" s="39">
        <v>1</v>
      </c>
      <c r="F5" s="39">
        <v>1</v>
      </c>
      <c r="G5" s="39">
        <v>1</v>
      </c>
      <c r="H5" s="58">
        <v>0</v>
      </c>
      <c r="I5" s="58">
        <v>0</v>
      </c>
      <c r="J5" s="1"/>
    </row>
    <row r="6" spans="1:10" x14ac:dyDescent="0.25">
      <c r="A6" s="38">
        <v>0</v>
      </c>
      <c r="B6" s="1" t="s">
        <v>112</v>
      </c>
      <c r="C6" s="40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58">
        <v>0</v>
      </c>
      <c r="J6" s="1"/>
    </row>
    <row r="7" spans="1:10" x14ac:dyDescent="0.25">
      <c r="A7" s="38">
        <v>3</v>
      </c>
      <c r="B7" s="1" t="s">
        <v>113</v>
      </c>
      <c r="C7" s="40">
        <v>0</v>
      </c>
      <c r="D7" s="40">
        <v>0</v>
      </c>
      <c r="E7" s="39">
        <v>1</v>
      </c>
      <c r="F7" s="39">
        <v>1</v>
      </c>
      <c r="G7" s="39">
        <v>1</v>
      </c>
      <c r="H7" s="39">
        <v>1</v>
      </c>
      <c r="I7" s="39">
        <v>1</v>
      </c>
      <c r="J7" s="1"/>
    </row>
    <row r="8" spans="1:10" x14ac:dyDescent="0.25">
      <c r="A8" s="38">
        <v>3</v>
      </c>
      <c r="B8" s="1" t="s">
        <v>114</v>
      </c>
      <c r="C8" s="39">
        <v>1</v>
      </c>
      <c r="D8" s="40">
        <v>0</v>
      </c>
      <c r="E8" s="40">
        <v>0</v>
      </c>
      <c r="F8" s="39">
        <v>1</v>
      </c>
      <c r="G8" s="39">
        <v>1</v>
      </c>
      <c r="H8" s="39">
        <v>1</v>
      </c>
      <c r="I8" s="39">
        <v>1</v>
      </c>
      <c r="J8" s="1"/>
    </row>
    <row r="9" spans="1:10" x14ac:dyDescent="0.25">
      <c r="A9" s="38">
        <v>0</v>
      </c>
      <c r="B9" s="1" t="s">
        <v>115</v>
      </c>
      <c r="C9" s="39">
        <v>1</v>
      </c>
      <c r="D9" s="39">
        <v>1</v>
      </c>
      <c r="E9" s="40">
        <v>0</v>
      </c>
      <c r="F9" s="40">
        <v>0</v>
      </c>
      <c r="G9" s="39">
        <v>1</v>
      </c>
      <c r="H9" s="39">
        <v>1</v>
      </c>
      <c r="I9" s="39">
        <v>1</v>
      </c>
      <c r="J9" s="1"/>
    </row>
    <row r="10" spans="1:10" x14ac:dyDescent="0.25">
      <c r="A10" s="38">
        <v>3</v>
      </c>
      <c r="B10" s="1" t="s">
        <v>116</v>
      </c>
      <c r="C10" s="39">
        <v>1</v>
      </c>
      <c r="D10" s="39">
        <v>1</v>
      </c>
      <c r="E10" s="39">
        <v>1</v>
      </c>
      <c r="F10" s="40">
        <v>0</v>
      </c>
      <c r="G10" s="40">
        <v>0</v>
      </c>
      <c r="H10" s="39">
        <v>1</v>
      </c>
      <c r="I10" s="39">
        <v>1</v>
      </c>
      <c r="J10" s="1"/>
    </row>
    <row r="11" spans="1:10" x14ac:dyDescent="0.25">
      <c r="A11" s="38">
        <v>8</v>
      </c>
      <c r="B11" s="1" t="s">
        <v>117</v>
      </c>
      <c r="C11" s="39">
        <v>1</v>
      </c>
      <c r="D11" s="39">
        <v>1</v>
      </c>
      <c r="E11" s="39">
        <v>1</v>
      </c>
      <c r="F11" s="39">
        <v>1</v>
      </c>
      <c r="G11" s="40">
        <v>0</v>
      </c>
      <c r="H11" s="40">
        <v>0</v>
      </c>
      <c r="I11" s="39">
        <v>1</v>
      </c>
      <c r="J11" s="1"/>
    </row>
    <row r="12" spans="1:10" x14ac:dyDescent="0.25">
      <c r="A12" s="1"/>
      <c r="B12" s="1" t="s">
        <v>118</v>
      </c>
      <c r="C12" s="41">
        <f>SUMPRODUCT($A$5:$A$11,C5:C11)</f>
        <v>17</v>
      </c>
      <c r="D12" s="41">
        <f t="shared" ref="D12:I12" si="0">SUMPRODUCT($A$5:$A$11,D5:D11)</f>
        <v>14</v>
      </c>
      <c r="E12" s="41">
        <f t="shared" si="0"/>
        <v>17</v>
      </c>
      <c r="F12" s="41">
        <f t="shared" si="0"/>
        <v>17</v>
      </c>
      <c r="G12" s="41">
        <f t="shared" si="0"/>
        <v>9</v>
      </c>
      <c r="H12" s="41">
        <f t="shared" si="0"/>
        <v>9</v>
      </c>
      <c r="I12" s="41">
        <f t="shared" si="0"/>
        <v>17</v>
      </c>
      <c r="J12" s="1"/>
    </row>
    <row r="13" spans="1:10" x14ac:dyDescent="0.25">
      <c r="A13" s="1"/>
      <c r="B13" s="1"/>
      <c r="C13" s="37" t="s">
        <v>119</v>
      </c>
      <c r="D13" s="37" t="s">
        <v>119</v>
      </c>
      <c r="E13" s="37" t="s">
        <v>119</v>
      </c>
      <c r="F13" s="37" t="s">
        <v>119</v>
      </c>
      <c r="G13" s="37" t="s">
        <v>119</v>
      </c>
      <c r="H13" s="37" t="s">
        <v>119</v>
      </c>
      <c r="I13" s="37" t="s">
        <v>119</v>
      </c>
      <c r="J13" s="1"/>
    </row>
    <row r="14" spans="1:10" x14ac:dyDescent="0.25">
      <c r="A14" s="1"/>
      <c r="B14" s="1" t="s">
        <v>120</v>
      </c>
      <c r="C14" s="37">
        <v>17</v>
      </c>
      <c r="D14" s="37">
        <v>13</v>
      </c>
      <c r="E14" s="37">
        <v>15</v>
      </c>
      <c r="F14" s="37">
        <v>17</v>
      </c>
      <c r="G14" s="37">
        <v>9</v>
      </c>
      <c r="H14" s="37">
        <v>9</v>
      </c>
      <c r="I14" s="37">
        <v>12</v>
      </c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8"/>
  <sheetViews>
    <sheetView showGridLines="0" zoomScale="150" zoomScaleNormal="150" workbookViewId="0">
      <selection activeCell="H9" sqref="H9"/>
    </sheetView>
  </sheetViews>
  <sheetFormatPr baseColWidth="10" defaultRowHeight="15" x14ac:dyDescent="0.25"/>
  <cols>
    <col min="3" max="3" width="6.140625" bestFit="1" customWidth="1"/>
    <col min="5" max="5" width="1.85546875" customWidth="1"/>
    <col min="7" max="7" width="6.5703125" bestFit="1" customWidth="1"/>
  </cols>
  <sheetData>
    <row r="2" spans="2:8" x14ac:dyDescent="0.25">
      <c r="B2" s="17" t="s">
        <v>78</v>
      </c>
      <c r="C2" s="17" t="s">
        <v>79</v>
      </c>
      <c r="D2" s="17" t="s">
        <v>15</v>
      </c>
      <c r="F2" s="17" t="s">
        <v>79</v>
      </c>
      <c r="G2" s="17" t="s">
        <v>80</v>
      </c>
    </row>
    <row r="3" spans="2:8" x14ac:dyDescent="0.25">
      <c r="B3" s="34">
        <v>42401</v>
      </c>
      <c r="C3" s="18" t="s">
        <v>81</v>
      </c>
      <c r="D3" s="19">
        <v>436</v>
      </c>
      <c r="F3" s="18" t="s">
        <v>81</v>
      </c>
      <c r="G3" s="19">
        <v>12.56</v>
      </c>
    </row>
    <row r="4" spans="2:8" x14ac:dyDescent="0.25">
      <c r="B4" s="34">
        <v>42402</v>
      </c>
      <c r="C4" s="18" t="s">
        <v>81</v>
      </c>
      <c r="D4" s="19">
        <v>53</v>
      </c>
      <c r="F4" s="18" t="s">
        <v>82</v>
      </c>
      <c r="G4" s="19">
        <v>15.23</v>
      </c>
    </row>
    <row r="5" spans="2:8" x14ac:dyDescent="0.25">
      <c r="B5" s="34">
        <v>42403</v>
      </c>
      <c r="C5" s="18" t="s">
        <v>83</v>
      </c>
      <c r="D5" s="19">
        <v>369</v>
      </c>
      <c r="F5" s="18" t="s">
        <v>83</v>
      </c>
      <c r="G5" s="19">
        <v>14.28</v>
      </c>
    </row>
    <row r="6" spans="2:8" x14ac:dyDescent="0.25">
      <c r="B6" s="34">
        <v>42404</v>
      </c>
      <c r="C6" s="18" t="s">
        <v>82</v>
      </c>
      <c r="D6" s="19">
        <v>26</v>
      </c>
    </row>
    <row r="7" spans="2:8" x14ac:dyDescent="0.25">
      <c r="B7" s="34">
        <v>42405</v>
      </c>
      <c r="C7" s="18" t="s">
        <v>83</v>
      </c>
      <c r="D7" s="19">
        <v>77</v>
      </c>
    </row>
    <row r="8" spans="2:8" x14ac:dyDescent="0.25">
      <c r="B8" s="34">
        <v>42406</v>
      </c>
      <c r="C8" s="18" t="s">
        <v>81</v>
      </c>
      <c r="D8" s="19">
        <v>497</v>
      </c>
      <c r="F8" t="s">
        <v>84</v>
      </c>
      <c r="G8" t="s">
        <v>85</v>
      </c>
    </row>
    <row r="9" spans="2:8" x14ac:dyDescent="0.25">
      <c r="B9" s="34">
        <v>42407</v>
      </c>
      <c r="C9" s="18" t="s">
        <v>81</v>
      </c>
      <c r="D9" s="19">
        <v>136</v>
      </c>
      <c r="H9" s="19">
        <f>SUMIFS(D3:D12,C3:C12,"Norte",D3:D12,"&gt;200")</f>
        <v>575</v>
      </c>
    </row>
    <row r="10" spans="2:8" x14ac:dyDescent="0.25">
      <c r="B10" s="34">
        <v>42408</v>
      </c>
      <c r="C10" s="18" t="s">
        <v>83</v>
      </c>
      <c r="D10" s="19">
        <v>109</v>
      </c>
    </row>
    <row r="11" spans="2:8" x14ac:dyDescent="0.25">
      <c r="B11" s="34">
        <v>42409</v>
      </c>
      <c r="C11" s="18" t="s">
        <v>82</v>
      </c>
      <c r="D11" s="19">
        <v>102</v>
      </c>
    </row>
    <row r="12" spans="2:8" x14ac:dyDescent="0.25">
      <c r="B12" s="34">
        <v>42410</v>
      </c>
      <c r="C12" s="18" t="s">
        <v>83</v>
      </c>
      <c r="D12" s="19">
        <v>206</v>
      </c>
    </row>
    <row r="14" spans="2:8" x14ac:dyDescent="0.25">
      <c r="B14" s="16" t="s">
        <v>86</v>
      </c>
      <c r="F14" s="16" t="s">
        <v>87</v>
      </c>
    </row>
    <row r="15" spans="2:8" x14ac:dyDescent="0.25">
      <c r="C15" s="17" t="s">
        <v>79</v>
      </c>
      <c r="D15" s="17" t="s">
        <v>15</v>
      </c>
      <c r="G15" s="17"/>
      <c r="H15" s="17" t="s">
        <v>88</v>
      </c>
    </row>
    <row r="16" spans="2:8" x14ac:dyDescent="0.25">
      <c r="C16" s="18" t="s">
        <v>81</v>
      </c>
      <c r="D16" s="19">
        <f>SUMIF($C$3:$C$12,C16,$D$3:$D$12)</f>
        <v>1122</v>
      </c>
      <c r="G16" s="18" t="s">
        <v>89</v>
      </c>
      <c r="H16" s="19">
        <f>SUMPRODUCT(D16:D18,G3:G5)</f>
        <v>26908.84</v>
      </c>
    </row>
    <row r="17" spans="3:4" x14ac:dyDescent="0.25">
      <c r="C17" s="18" t="s">
        <v>82</v>
      </c>
      <c r="D17" s="19">
        <f t="shared" ref="D17:D18" si="0">SUMIF($C$3:$C$12,C17,$D$3:$D$12)</f>
        <v>128</v>
      </c>
    </row>
    <row r="18" spans="3:4" x14ac:dyDescent="0.25">
      <c r="C18" s="18" t="s">
        <v>83</v>
      </c>
      <c r="D18" s="19">
        <f t="shared" si="0"/>
        <v>761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28"/>
  <sheetViews>
    <sheetView showGridLines="0" tabSelected="1" topLeftCell="A3" zoomScale="120" zoomScaleNormal="120" workbookViewId="0">
      <selection activeCell="F12" sqref="F12"/>
    </sheetView>
  </sheetViews>
  <sheetFormatPr baseColWidth="10" defaultRowHeight="15" x14ac:dyDescent="0.25"/>
  <cols>
    <col min="2" max="2" width="14.42578125" customWidth="1"/>
    <col min="3" max="3" width="9" bestFit="1" customWidth="1"/>
    <col min="4" max="4" width="41.85546875" bestFit="1" customWidth="1"/>
    <col min="5" max="5" width="11.7109375" customWidth="1"/>
    <col min="6" max="6" width="13.5703125" customWidth="1"/>
  </cols>
  <sheetData>
    <row r="3" spans="2:7" x14ac:dyDescent="0.25">
      <c r="B3" s="16" t="s">
        <v>121</v>
      </c>
    </row>
    <row r="4" spans="2:7" ht="21" x14ac:dyDescent="0.35">
      <c r="B4" s="42" t="s">
        <v>122</v>
      </c>
      <c r="C4" s="43"/>
      <c r="D4" s="43"/>
      <c r="E4" s="43"/>
      <c r="F4" s="59">
        <f>MIN(F12:F28)</f>
        <v>314</v>
      </c>
      <c r="G4" s="60" t="s">
        <v>158</v>
      </c>
    </row>
    <row r="5" spans="2:7" ht="21" x14ac:dyDescent="0.35">
      <c r="B5" s="42" t="s">
        <v>123</v>
      </c>
      <c r="C5" s="43"/>
      <c r="D5" s="43"/>
      <c r="E5" s="43"/>
      <c r="F5" s="59">
        <f>MAX(F12:F28)</f>
        <v>900</v>
      </c>
      <c r="G5" s="60" t="s">
        <v>159</v>
      </c>
    </row>
    <row r="6" spans="2:7" ht="21" x14ac:dyDescent="0.35">
      <c r="B6" s="42" t="s">
        <v>124</v>
      </c>
      <c r="C6" s="43"/>
      <c r="D6" s="43"/>
      <c r="E6" s="43"/>
      <c r="F6" s="59">
        <f>AVERAGE(F12:F28)</f>
        <v>550.41176470588232</v>
      </c>
      <c r="G6" s="60" t="s">
        <v>160</v>
      </c>
    </row>
    <row r="7" spans="2:7" ht="21" x14ac:dyDescent="0.35">
      <c r="B7" s="42" t="s">
        <v>125</v>
      </c>
      <c r="C7" s="43"/>
      <c r="D7" s="43"/>
      <c r="E7" s="43"/>
      <c r="F7" s="59">
        <f>MEDIAN(F12:F28)</f>
        <v>494</v>
      </c>
      <c r="G7" s="60" t="s">
        <v>161</v>
      </c>
    </row>
    <row r="8" spans="2:7" ht="21" x14ac:dyDescent="0.35">
      <c r="B8" s="42" t="s">
        <v>126</v>
      </c>
      <c r="C8" s="43"/>
      <c r="D8" s="43"/>
      <c r="E8" s="43"/>
      <c r="F8" s="59">
        <f>_xlfn.MODE.SNGL(F12:F28)</f>
        <v>900</v>
      </c>
      <c r="G8" s="60" t="s">
        <v>162</v>
      </c>
    </row>
    <row r="11" spans="2:7" x14ac:dyDescent="0.25">
      <c r="B11" s="45" t="s">
        <v>127</v>
      </c>
      <c r="C11" s="45" t="s">
        <v>90</v>
      </c>
      <c r="D11" s="45" t="s">
        <v>128</v>
      </c>
      <c r="E11" s="45" t="s">
        <v>129</v>
      </c>
      <c r="F11" s="45" t="s">
        <v>88</v>
      </c>
    </row>
    <row r="12" spans="2:7" x14ac:dyDescent="0.25">
      <c r="B12" s="24" t="s">
        <v>130</v>
      </c>
      <c r="C12" s="24">
        <v>51641225</v>
      </c>
      <c r="D12" s="24" t="s">
        <v>91</v>
      </c>
      <c r="E12" s="24" t="s">
        <v>131</v>
      </c>
      <c r="F12" s="44">
        <v>600</v>
      </c>
    </row>
    <row r="13" spans="2:7" x14ac:dyDescent="0.25">
      <c r="B13" s="24" t="s">
        <v>132</v>
      </c>
      <c r="C13" s="24">
        <v>27581970</v>
      </c>
      <c r="D13" s="24" t="s">
        <v>92</v>
      </c>
      <c r="E13" s="24" t="s">
        <v>133</v>
      </c>
      <c r="F13" s="44">
        <v>342</v>
      </c>
    </row>
    <row r="14" spans="2:7" x14ac:dyDescent="0.25">
      <c r="B14" s="24" t="s">
        <v>134</v>
      </c>
      <c r="C14" s="24">
        <v>26104939</v>
      </c>
      <c r="D14" s="24" t="s">
        <v>93</v>
      </c>
      <c r="E14" s="24" t="s">
        <v>135</v>
      </c>
      <c r="F14" s="61">
        <v>900</v>
      </c>
    </row>
    <row r="15" spans="2:7" x14ac:dyDescent="0.25">
      <c r="B15" s="24" t="s">
        <v>136</v>
      </c>
      <c r="C15" s="24">
        <v>40171926</v>
      </c>
      <c r="D15" s="24" t="s">
        <v>94</v>
      </c>
      <c r="E15" s="24" t="s">
        <v>131</v>
      </c>
      <c r="F15" s="44">
        <v>342</v>
      </c>
    </row>
    <row r="16" spans="2:7" x14ac:dyDescent="0.25">
      <c r="B16" s="24" t="s">
        <v>137</v>
      </c>
      <c r="C16" s="24">
        <v>95444018</v>
      </c>
      <c r="D16" s="24" t="s">
        <v>95</v>
      </c>
      <c r="E16" s="24" t="s">
        <v>138</v>
      </c>
      <c r="F16" s="44">
        <v>314</v>
      </c>
    </row>
    <row r="17" spans="2:6" x14ac:dyDescent="0.25">
      <c r="B17" s="24" t="s">
        <v>139</v>
      </c>
      <c r="C17" s="24">
        <v>71527498</v>
      </c>
      <c r="D17" s="24" t="s">
        <v>96</v>
      </c>
      <c r="E17" s="24" t="s">
        <v>140</v>
      </c>
      <c r="F17" s="44">
        <v>494</v>
      </c>
    </row>
    <row r="18" spans="2:6" x14ac:dyDescent="0.25">
      <c r="B18" s="24" t="s">
        <v>141</v>
      </c>
      <c r="C18" s="24">
        <v>72760846</v>
      </c>
      <c r="D18" s="24" t="s">
        <v>97</v>
      </c>
      <c r="E18" s="24" t="s">
        <v>135</v>
      </c>
      <c r="F18" s="61">
        <v>900</v>
      </c>
    </row>
    <row r="19" spans="2:6" x14ac:dyDescent="0.25">
      <c r="B19" s="24" t="s">
        <v>142</v>
      </c>
      <c r="C19" s="24">
        <v>42187671</v>
      </c>
      <c r="D19" s="24" t="s">
        <v>98</v>
      </c>
      <c r="E19" s="24" t="s">
        <v>140</v>
      </c>
      <c r="F19" s="44">
        <v>358</v>
      </c>
    </row>
    <row r="20" spans="2:6" x14ac:dyDescent="0.25">
      <c r="B20" s="24" t="s">
        <v>143</v>
      </c>
      <c r="C20" s="24">
        <v>85324500</v>
      </c>
      <c r="D20" s="24" t="s">
        <v>99</v>
      </c>
      <c r="E20" s="24" t="s">
        <v>131</v>
      </c>
      <c r="F20" s="44">
        <v>584</v>
      </c>
    </row>
    <row r="21" spans="2:6" x14ac:dyDescent="0.25">
      <c r="B21" s="24" t="s">
        <v>144</v>
      </c>
      <c r="C21" s="24">
        <v>56840074</v>
      </c>
      <c r="D21" s="24" t="s">
        <v>100</v>
      </c>
      <c r="E21" s="24" t="s">
        <v>138</v>
      </c>
      <c r="F21" s="44">
        <v>555</v>
      </c>
    </row>
    <row r="22" spans="2:6" x14ac:dyDescent="0.25">
      <c r="B22" s="24" t="s">
        <v>145</v>
      </c>
      <c r="C22" s="24">
        <v>58818828</v>
      </c>
      <c r="D22" s="24" t="s">
        <v>101</v>
      </c>
      <c r="E22" s="24" t="s">
        <v>135</v>
      </c>
      <c r="F22" s="61">
        <v>900</v>
      </c>
    </row>
    <row r="23" spans="2:6" x14ac:dyDescent="0.25">
      <c r="B23" s="24" t="s">
        <v>146</v>
      </c>
      <c r="C23" s="24">
        <v>77749858</v>
      </c>
      <c r="D23" s="24" t="s">
        <v>102</v>
      </c>
      <c r="E23" s="24" t="s">
        <v>133</v>
      </c>
      <c r="F23" s="44">
        <v>432</v>
      </c>
    </row>
    <row r="24" spans="2:6" x14ac:dyDescent="0.25">
      <c r="B24" s="24" t="s">
        <v>147</v>
      </c>
      <c r="C24" s="24">
        <v>25196248</v>
      </c>
      <c r="D24" s="24" t="s">
        <v>103</v>
      </c>
      <c r="E24" s="24" t="s">
        <v>140</v>
      </c>
      <c r="F24" s="44">
        <v>453</v>
      </c>
    </row>
    <row r="25" spans="2:6" x14ac:dyDescent="0.25">
      <c r="B25" s="24" t="s">
        <v>148</v>
      </c>
      <c r="C25" s="24">
        <v>70399789</v>
      </c>
      <c r="D25" s="24" t="s">
        <v>104</v>
      </c>
      <c r="E25" s="24" t="s">
        <v>138</v>
      </c>
      <c r="F25" s="44">
        <v>530</v>
      </c>
    </row>
    <row r="26" spans="2:6" x14ac:dyDescent="0.25">
      <c r="B26" s="24" t="s">
        <v>149</v>
      </c>
      <c r="C26" s="24">
        <v>39221178</v>
      </c>
      <c r="D26" s="24" t="s">
        <v>105</v>
      </c>
      <c r="E26" s="24" t="s">
        <v>138</v>
      </c>
      <c r="F26" s="44">
        <v>347</v>
      </c>
    </row>
    <row r="27" spans="2:6" x14ac:dyDescent="0.25">
      <c r="B27" s="24" t="s">
        <v>150</v>
      </c>
      <c r="C27" s="24">
        <v>83443507</v>
      </c>
      <c r="D27" s="24" t="s">
        <v>106</v>
      </c>
      <c r="E27" s="24" t="s">
        <v>140</v>
      </c>
      <c r="F27" s="44">
        <v>406</v>
      </c>
    </row>
    <row r="28" spans="2:6" x14ac:dyDescent="0.25">
      <c r="B28" s="24" t="s">
        <v>151</v>
      </c>
      <c r="C28" s="24">
        <v>51224740</v>
      </c>
      <c r="D28" s="24" t="s">
        <v>107</v>
      </c>
      <c r="E28" s="24" t="s">
        <v>135</v>
      </c>
      <c r="F28" s="61">
        <v>900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Inicio</vt:lpstr>
      <vt:lpstr>FUNCIONES BASICAS</vt:lpstr>
      <vt:lpstr>POTENCIA</vt:lpstr>
      <vt:lpstr>RAÍZ</vt:lpstr>
      <vt:lpstr>COC-PRO</vt:lpstr>
      <vt:lpstr>SUBTOTALES</vt:lpstr>
      <vt:lpstr>SUMAPRODUCTO</vt:lpstr>
      <vt:lpstr>SUMA</vt:lpstr>
      <vt:lpstr>ESTADISTICA</vt:lpstr>
      <vt:lpstr>Importe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JPCVirtual</cp:lastModifiedBy>
  <dcterms:created xsi:type="dcterms:W3CDTF">2016-02-08T15:31:03Z</dcterms:created>
  <dcterms:modified xsi:type="dcterms:W3CDTF">2023-02-09T01:55:03Z</dcterms:modified>
</cp:coreProperties>
</file>