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quelin\curso EXANI\UAA\curso contadyuria\ESTADOS FINANCIEROS\estados de resultados\"/>
    </mc:Choice>
  </mc:AlternateContent>
  <xr:revisionPtr revIDLastSave="0" documentId="13_ncr:1_{FD89CEDA-E790-40E3-A089-733591E7170A}" xr6:coauthVersionLast="47" xr6:coauthVersionMax="47" xr10:uidLastSave="{00000000-0000-0000-0000-000000000000}"/>
  <bookViews>
    <workbookView xWindow="-120" yWindow="-120" windowWidth="29040" windowHeight="16440" activeTab="10" xr2:uid="{1CE84475-393F-4A87-A415-920B69A9E604}"/>
  </bookViews>
  <sheets>
    <sheet name="1" sheetId="1" r:id="rId1"/>
    <sheet name="2" sheetId="2" r:id="rId2"/>
    <sheet name="3" sheetId="3" r:id="rId3"/>
    <sheet name="4" sheetId="4" r:id="rId4"/>
    <sheet name="5" sheetId="5" r:id="rId5"/>
    <sheet name="7" sheetId="7" r:id="rId6"/>
    <sheet name="6" sheetId="6" r:id="rId7"/>
    <sheet name="8" sheetId="8" r:id="rId8"/>
    <sheet name="9" sheetId="9" r:id="rId9"/>
    <sheet name="10" sheetId="10" r:id="rId10"/>
    <sheet name="11" sheetId="11" r:id="rId11"/>
    <sheet name="12" sheetId="13" r:id="rId12"/>
    <sheet name="13" sheetId="12" r:id="rId13"/>
    <sheet name="14" sheetId="14" r:id="rId14"/>
    <sheet name="15" sheetId="15" r:id="rId15"/>
    <sheet name="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6" i="2" l="1"/>
  <c r="M34" i="2"/>
  <c r="N30" i="4"/>
  <c r="N29" i="4"/>
  <c r="I20" i="11"/>
  <c r="J29" i="11"/>
  <c r="O32" i="1"/>
  <c r="J21" i="15" l="1"/>
  <c r="I30" i="16"/>
  <c r="J30" i="16" s="1"/>
  <c r="I27" i="16"/>
  <c r="J27" i="16" s="1"/>
  <c r="I26" i="16"/>
  <c r="I25" i="16"/>
  <c r="I24" i="16"/>
  <c r="I23" i="16"/>
  <c r="I19" i="16"/>
  <c r="I16" i="16"/>
  <c r="I15" i="16"/>
  <c r="I13" i="16"/>
  <c r="I12" i="16"/>
  <c r="I14" i="16" s="1"/>
  <c r="I17" i="16" s="1"/>
  <c r="I18" i="16" s="1"/>
  <c r="J20" i="16" s="1"/>
  <c r="I11" i="16"/>
  <c r="I9" i="16"/>
  <c r="I8" i="16"/>
  <c r="I7" i="16"/>
  <c r="J10" i="16" s="1"/>
  <c r="J21" i="16" s="1"/>
  <c r="J28" i="16" s="1"/>
  <c r="J31" i="16" s="1"/>
  <c r="J32" i="16" s="1"/>
  <c r="J33" i="16" s="1"/>
  <c r="H23" i="16"/>
  <c r="H30" i="16"/>
  <c r="H27" i="16"/>
  <c r="H26" i="16"/>
  <c r="H25" i="16"/>
  <c r="H24" i="16"/>
  <c r="H19" i="16"/>
  <c r="H16" i="16"/>
  <c r="H15" i="16"/>
  <c r="H11" i="16"/>
  <c r="H13" i="16"/>
  <c r="H12" i="16"/>
  <c r="H9" i="16"/>
  <c r="H8" i="16"/>
  <c r="H7" i="16"/>
  <c r="K22" i="15"/>
  <c r="J22" i="15"/>
  <c r="J20" i="15"/>
  <c r="J19" i="15"/>
  <c r="I22" i="15"/>
  <c r="I21" i="15"/>
  <c r="I20" i="15"/>
  <c r="I19" i="15"/>
  <c r="J15" i="15"/>
  <c r="I15" i="15"/>
  <c r="J11" i="15"/>
  <c r="J10" i="15"/>
  <c r="J12" i="15" s="1"/>
  <c r="J13" i="15" s="1"/>
  <c r="J14" i="15" s="1"/>
  <c r="K16" i="15" s="1"/>
  <c r="J9" i="15"/>
  <c r="I11" i="15"/>
  <c r="I10" i="15"/>
  <c r="I9" i="15"/>
  <c r="K8" i="15"/>
  <c r="K17" i="15" s="1"/>
  <c r="K23" i="15" s="1"/>
  <c r="K24" i="15" s="1"/>
  <c r="I8" i="15"/>
  <c r="J22" i="14"/>
  <c r="I22" i="14"/>
  <c r="J31" i="14"/>
  <c r="J30" i="14"/>
  <c r="K31" i="14" s="1"/>
  <c r="K27" i="14"/>
  <c r="J27" i="14"/>
  <c r="J26" i="14"/>
  <c r="J19" i="14"/>
  <c r="J18" i="14"/>
  <c r="J17" i="14"/>
  <c r="J16" i="14"/>
  <c r="J20" i="14" s="1"/>
  <c r="J21" i="14" s="1"/>
  <c r="K23" i="14" s="1"/>
  <c r="J15" i="14"/>
  <c r="J14" i="14"/>
  <c r="J13" i="14"/>
  <c r="J11" i="14"/>
  <c r="J10" i="14"/>
  <c r="J9" i="14"/>
  <c r="K12" i="14" s="1"/>
  <c r="I31" i="14"/>
  <c r="I30" i="14"/>
  <c r="I27" i="14"/>
  <c r="I26" i="14"/>
  <c r="I19" i="14"/>
  <c r="I18" i="14"/>
  <c r="I17" i="14"/>
  <c r="I15" i="14"/>
  <c r="I14" i="14"/>
  <c r="I13" i="14"/>
  <c r="I11" i="14"/>
  <c r="I10" i="14"/>
  <c r="I9" i="14"/>
  <c r="I8" i="14"/>
  <c r="I27" i="8"/>
  <c r="I26" i="8"/>
  <c r="I25" i="8"/>
  <c r="I24" i="8"/>
  <c r="J27" i="8" s="1"/>
  <c r="I20" i="8"/>
  <c r="I17" i="8"/>
  <c r="I16" i="8"/>
  <c r="I13" i="8"/>
  <c r="I15" i="8" s="1"/>
  <c r="I18" i="8" s="1"/>
  <c r="I19" i="8" s="1"/>
  <c r="J21" i="8" s="1"/>
  <c r="I14" i="8"/>
  <c r="I12" i="8"/>
  <c r="I10" i="8"/>
  <c r="I9" i="8"/>
  <c r="J11" i="8" s="1"/>
  <c r="I8" i="8"/>
  <c r="H32" i="12"/>
  <c r="H31" i="12"/>
  <c r="I32" i="12" s="1"/>
  <c r="I29" i="12"/>
  <c r="H29" i="12"/>
  <c r="H28" i="12"/>
  <c r="H27" i="12"/>
  <c r="H26" i="12"/>
  <c r="G32" i="12"/>
  <c r="G31" i="12"/>
  <c r="G29" i="12"/>
  <c r="G28" i="12"/>
  <c r="G27" i="12"/>
  <c r="G26" i="12"/>
  <c r="H22" i="12"/>
  <c r="H19" i="12"/>
  <c r="H20" i="12" s="1"/>
  <c r="H21" i="12" s="1"/>
  <c r="I23" i="12" s="1"/>
  <c r="H18" i="12"/>
  <c r="H17" i="12"/>
  <c r="H16" i="12"/>
  <c r="H15" i="12"/>
  <c r="H14" i="12"/>
  <c r="H13" i="12"/>
  <c r="H11" i="12"/>
  <c r="I12" i="12" s="1"/>
  <c r="H10" i="12"/>
  <c r="H9" i="12"/>
  <c r="H8" i="12"/>
  <c r="G22" i="12"/>
  <c r="G19" i="12"/>
  <c r="G18" i="12"/>
  <c r="G17" i="12"/>
  <c r="G15" i="12"/>
  <c r="G14" i="12"/>
  <c r="G13" i="12"/>
  <c r="G11" i="12"/>
  <c r="G10" i="12"/>
  <c r="G9" i="12"/>
  <c r="G8" i="12"/>
  <c r="I18" i="13"/>
  <c r="J18" i="13" s="1"/>
  <c r="I17" i="13"/>
  <c r="I16" i="13"/>
  <c r="I12" i="13"/>
  <c r="I10" i="13"/>
  <c r="I11" i="13" s="1"/>
  <c r="J13" i="13" s="1"/>
  <c r="J14" i="13" s="1"/>
  <c r="J19" i="13" s="1"/>
  <c r="J20" i="13" s="1"/>
  <c r="I9" i="13"/>
  <c r="J8" i="13"/>
  <c r="H18" i="13"/>
  <c r="H17" i="13"/>
  <c r="H16" i="13"/>
  <c r="H12" i="13"/>
  <c r="H10" i="13"/>
  <c r="H9" i="13"/>
  <c r="H8" i="13"/>
  <c r="I26" i="11"/>
  <c r="I25" i="11"/>
  <c r="I24" i="11"/>
  <c r="J26" i="11" s="1"/>
  <c r="H29" i="11"/>
  <c r="H26" i="11"/>
  <c r="H25" i="11"/>
  <c r="H24" i="11"/>
  <c r="I17" i="11"/>
  <c r="I16" i="11"/>
  <c r="I14" i="11"/>
  <c r="I13" i="11"/>
  <c r="I15" i="11" s="1"/>
  <c r="I12" i="11"/>
  <c r="I10" i="11"/>
  <c r="I9" i="11"/>
  <c r="I8" i="11"/>
  <c r="J11" i="11" s="1"/>
  <c r="H20" i="11"/>
  <c r="H17" i="11"/>
  <c r="H16" i="11"/>
  <c r="H14" i="11"/>
  <c r="H13" i="11"/>
  <c r="H12" i="11"/>
  <c r="H10" i="11"/>
  <c r="H9" i="11"/>
  <c r="H8" i="11"/>
  <c r="H32" i="10"/>
  <c r="I33" i="10" s="1"/>
  <c r="H33" i="10"/>
  <c r="G32" i="10"/>
  <c r="G33" i="10"/>
  <c r="H29" i="10"/>
  <c r="H28" i="10"/>
  <c r="H27" i="10"/>
  <c r="H26" i="10"/>
  <c r="I29" i="10" s="1"/>
  <c r="I30" i="10" s="1"/>
  <c r="G29" i="10"/>
  <c r="G28" i="10"/>
  <c r="G27" i="10"/>
  <c r="G26" i="10"/>
  <c r="H22" i="10"/>
  <c r="H19" i="10"/>
  <c r="H18" i="10"/>
  <c r="H17" i="10"/>
  <c r="H15" i="10"/>
  <c r="H14" i="10"/>
  <c r="H16" i="10" s="1"/>
  <c r="H20" i="10" s="1"/>
  <c r="H21" i="10" s="1"/>
  <c r="I23" i="10" s="1"/>
  <c r="G19" i="10"/>
  <c r="G18" i="10"/>
  <c r="G17" i="10"/>
  <c r="G15" i="10"/>
  <c r="G14" i="10"/>
  <c r="G13" i="10"/>
  <c r="H13" i="10"/>
  <c r="H11" i="10"/>
  <c r="I12" i="10" s="1"/>
  <c r="I24" i="10" s="1"/>
  <c r="H10" i="10"/>
  <c r="H9" i="10"/>
  <c r="H8" i="10"/>
  <c r="G11" i="10"/>
  <c r="G10" i="10"/>
  <c r="G9" i="10"/>
  <c r="G8" i="10"/>
  <c r="M19" i="6"/>
  <c r="M16" i="6"/>
  <c r="M17" i="6" s="1"/>
  <c r="M18" i="6" s="1"/>
  <c r="N20" i="6" s="1"/>
  <c r="N21" i="6" s="1"/>
  <c r="H15" i="9"/>
  <c r="H14" i="9"/>
  <c r="H13" i="9"/>
  <c r="I15" i="9" s="1"/>
  <c r="H10" i="9"/>
  <c r="H9" i="9"/>
  <c r="I11" i="9" s="1"/>
  <c r="I16" i="9" s="1"/>
  <c r="I17" i="9" s="1"/>
  <c r="H26" i="8"/>
  <c r="H27" i="8"/>
  <c r="I20" i="7"/>
  <c r="N12" i="6"/>
  <c r="H17" i="8"/>
  <c r="H16" i="8"/>
  <c r="J31" i="7"/>
  <c r="J28" i="7"/>
  <c r="I28" i="7"/>
  <c r="I27" i="7"/>
  <c r="I26" i="7"/>
  <c r="I25" i="7"/>
  <c r="I24" i="7"/>
  <c r="I17" i="7"/>
  <c r="I16" i="7"/>
  <c r="I15" i="7"/>
  <c r="I18" i="7" s="1"/>
  <c r="I19" i="7" s="1"/>
  <c r="J21" i="7" s="1"/>
  <c r="I14" i="7"/>
  <c r="I13" i="7"/>
  <c r="I12" i="7"/>
  <c r="I10" i="7"/>
  <c r="J11" i="7" s="1"/>
  <c r="I9" i="7"/>
  <c r="I8" i="7"/>
  <c r="O28" i="1"/>
  <c r="K23" i="5"/>
  <c r="K16" i="5"/>
  <c r="H31" i="7"/>
  <c r="H28" i="7"/>
  <c r="H27" i="7"/>
  <c r="H26" i="7"/>
  <c r="H25" i="7"/>
  <c r="H24" i="7"/>
  <c r="K34" i="5"/>
  <c r="L34" i="5" s="1"/>
  <c r="K31" i="5"/>
  <c r="K30" i="5"/>
  <c r="K29" i="5"/>
  <c r="K28" i="5"/>
  <c r="K27" i="5"/>
  <c r="L31" i="5" s="1"/>
  <c r="K20" i="5"/>
  <c r="K19" i="5"/>
  <c r="K18" i="5"/>
  <c r="K15" i="5"/>
  <c r="K17" i="5" s="1"/>
  <c r="K21" i="5" s="1"/>
  <c r="K22" i="5" s="1"/>
  <c r="L24" i="5" s="1"/>
  <c r="K14" i="5"/>
  <c r="K12" i="5"/>
  <c r="K11" i="5"/>
  <c r="K10" i="5"/>
  <c r="K9" i="5"/>
  <c r="L13" i="5" s="1"/>
  <c r="M29" i="4"/>
  <c r="M26" i="4"/>
  <c r="M25" i="4"/>
  <c r="N26" i="4" s="1"/>
  <c r="M24" i="4"/>
  <c r="M23" i="4"/>
  <c r="M19" i="4"/>
  <c r="M16" i="4"/>
  <c r="M15" i="4"/>
  <c r="M14" i="4"/>
  <c r="M17" i="4" s="1"/>
  <c r="M18" i="4" s="1"/>
  <c r="N20" i="4" s="1"/>
  <c r="M13" i="4"/>
  <c r="M12" i="4"/>
  <c r="M11" i="4"/>
  <c r="M9" i="4"/>
  <c r="N10" i="4" s="1"/>
  <c r="M8" i="4"/>
  <c r="M7" i="4"/>
  <c r="N32" i="3"/>
  <c r="O32" i="3" s="1"/>
  <c r="N29" i="3"/>
  <c r="N28" i="3"/>
  <c r="N27" i="3"/>
  <c r="N26" i="3"/>
  <c r="N25" i="3"/>
  <c r="O29" i="3" s="1"/>
  <c r="L22" i="2"/>
  <c r="N21" i="3"/>
  <c r="N18" i="3"/>
  <c r="N17" i="3"/>
  <c r="N16" i="3"/>
  <c r="N14" i="3"/>
  <c r="N13" i="3"/>
  <c r="N15" i="3" s="1"/>
  <c r="N19" i="3" s="1"/>
  <c r="N20" i="3" s="1"/>
  <c r="O22" i="3" s="1"/>
  <c r="N12" i="3"/>
  <c r="N10" i="3"/>
  <c r="N9" i="3"/>
  <c r="N8" i="3"/>
  <c r="N7" i="3"/>
  <c r="O11" i="3" s="1"/>
  <c r="O23" i="3" s="1"/>
  <c r="O30" i="3" s="1"/>
  <c r="N16" i="1"/>
  <c r="N19" i="1" s="1"/>
  <c r="N20" i="1" s="1"/>
  <c r="O22" i="1" s="1"/>
  <c r="O12" i="1"/>
  <c r="O23" i="1" s="1"/>
  <c r="O29" i="1" s="1"/>
  <c r="O33" i="1" s="1"/>
  <c r="L33" i="2"/>
  <c r="M33" i="2" s="1"/>
  <c r="L30" i="2"/>
  <c r="L29" i="2"/>
  <c r="L28" i="2"/>
  <c r="L27" i="2"/>
  <c r="L26" i="2"/>
  <c r="L19" i="2"/>
  <c r="L18" i="2"/>
  <c r="L17" i="2"/>
  <c r="L15" i="2"/>
  <c r="L14" i="2"/>
  <c r="L16" i="2" s="1"/>
  <c r="L20" i="2" s="1"/>
  <c r="L21" i="2" s="1"/>
  <c r="M23" i="2" s="1"/>
  <c r="L13" i="2"/>
  <c r="L10" i="2"/>
  <c r="L11" i="2"/>
  <c r="L9" i="2"/>
  <c r="L8" i="2"/>
  <c r="M12" i="2" s="1"/>
  <c r="M24" i="2" s="1"/>
  <c r="M31" i="6"/>
  <c r="M30" i="6"/>
  <c r="N31" i="6" s="1"/>
  <c r="M27" i="6"/>
  <c r="M26" i="6"/>
  <c r="M25" i="6"/>
  <c r="M24" i="6"/>
  <c r="M23" i="6"/>
  <c r="N27" i="6" s="1"/>
  <c r="N28" i="6" s="1"/>
  <c r="O33" i="3" l="1"/>
  <c r="L25" i="5"/>
  <c r="L32" i="5" s="1"/>
  <c r="L35" i="5" s="1"/>
  <c r="L36" i="5" s="1"/>
  <c r="L37" i="5" s="1"/>
  <c r="J22" i="8"/>
  <c r="J28" i="8" s="1"/>
  <c r="J29" i="8" s="1"/>
  <c r="J22" i="7"/>
  <c r="J29" i="7" s="1"/>
  <c r="J32" i="7" s="1"/>
  <c r="I24" i="12"/>
  <c r="I30" i="12" s="1"/>
  <c r="I33" i="12" s="1"/>
  <c r="I34" i="12" s="1"/>
  <c r="I35" i="12" s="1"/>
  <c r="N21" i="4"/>
  <c r="N27" i="4" s="1"/>
  <c r="N31" i="4" s="1"/>
  <c r="N32" i="4" s="1"/>
  <c r="K24" i="14"/>
  <c r="K28" i="14" s="1"/>
  <c r="K32" i="14" s="1"/>
  <c r="N32" i="6"/>
  <c r="I18" i="11"/>
  <c r="I19" i="11" s="1"/>
  <c r="J21" i="11" s="1"/>
  <c r="J22" i="11" s="1"/>
  <c r="J27" i="11" s="1"/>
  <c r="J30" i="11" s="1"/>
  <c r="M30" i="2"/>
  <c r="M31" i="2" s="1"/>
  <c r="M35" i="2" s="1"/>
  <c r="I34" i="10"/>
  <c r="I35" i="10" s="1"/>
  <c r="I36" i="10" s="1"/>
  <c r="J21" i="13"/>
  <c r="J22" i="13" s="1"/>
  <c r="O34" i="1"/>
  <c r="O35" i="1" s="1"/>
  <c r="J33" i="7" l="1"/>
  <c r="J34" i="7"/>
</calcChain>
</file>

<file path=xl/sharedStrings.xml><?xml version="1.0" encoding="utf-8"?>
<sst xmlns="http://schemas.openxmlformats.org/spreadsheetml/2006/main" count="600" uniqueCount="113">
  <si>
    <t>LA MARTINA SA DE CV</t>
  </si>
  <si>
    <t>DEL 1 DE ENERO AL 31 DE DICIEMBRE DEL 2022</t>
  </si>
  <si>
    <t xml:space="preserve">ESTADO DE RESULTADOS </t>
  </si>
  <si>
    <t>CIFRAS EN PESOS MEXICANOS</t>
  </si>
  <si>
    <t>Ingresos totales</t>
  </si>
  <si>
    <t>Devoluciones sobre venta</t>
  </si>
  <si>
    <t xml:space="preserve">Descuentos sobre venta </t>
  </si>
  <si>
    <t xml:space="preserve">Ingresos netos </t>
  </si>
  <si>
    <t>Inventario inicial</t>
  </si>
  <si>
    <t>Compras</t>
  </si>
  <si>
    <t>Gastos de compra</t>
  </si>
  <si>
    <t>Compras totales</t>
  </si>
  <si>
    <t>Descuentos sobre compra</t>
  </si>
  <si>
    <t>Devoluciones sobre compra</t>
  </si>
  <si>
    <t>Compras netas</t>
  </si>
  <si>
    <t>Total de mercancias disponibles</t>
  </si>
  <si>
    <t>Inventario final</t>
  </si>
  <si>
    <t>Costo de ventas</t>
  </si>
  <si>
    <t>UTILIDAD BRUTA</t>
  </si>
  <si>
    <t>Gastos de operaciòn:</t>
  </si>
  <si>
    <t>Gastos de venta</t>
  </si>
  <si>
    <t>Gastos de administraciòn</t>
  </si>
  <si>
    <t>Otros gastos</t>
  </si>
  <si>
    <t>Otros productos</t>
  </si>
  <si>
    <t>UTILIDAD DE LA OPERACIÒN</t>
  </si>
  <si>
    <t>Intereses ganados</t>
  </si>
  <si>
    <t>Intereses a cargo</t>
  </si>
  <si>
    <t>UTILIDAD ANTES DE IMPUESTOS</t>
  </si>
  <si>
    <t>Impuestos a la utilidad cambiario</t>
  </si>
  <si>
    <t>UTILIDAD DEL EJERCICIO</t>
  </si>
  <si>
    <t>Resultado integral del financiamiento:</t>
  </si>
  <si>
    <t>Ingresoso totales</t>
  </si>
  <si>
    <t>Intereses a favor</t>
  </si>
  <si>
    <t>Rebajas sobre venta</t>
  </si>
  <si>
    <t>Rebajas sobre compra</t>
  </si>
  <si>
    <t>Inventario inicial de mercancias</t>
  </si>
  <si>
    <t>Descuentos sobre venta</t>
  </si>
  <si>
    <t>Gastos de administración</t>
  </si>
  <si>
    <t>Gastos generales</t>
  </si>
  <si>
    <t>Inventario final de mercancías</t>
  </si>
  <si>
    <t>EL ME MINTIÒ SA DE CV</t>
  </si>
  <si>
    <t>DIABLO GUARDIAN SA DE CV</t>
  </si>
  <si>
    <t>ESTADO DE RESULTADOS INTEGRAL</t>
  </si>
  <si>
    <t>DEL 1 AL 31 DE ENERO DEL 2022</t>
  </si>
  <si>
    <t>Ingresos netos</t>
  </si>
  <si>
    <t>Gastos sobre compra</t>
  </si>
  <si>
    <t xml:space="preserve">Utilidad Bruta </t>
  </si>
  <si>
    <t>Gastos de operación:</t>
  </si>
  <si>
    <t xml:space="preserve">Otros gastos </t>
  </si>
  <si>
    <t xml:space="preserve">Otros productos </t>
  </si>
  <si>
    <t>Pérdida de la operación</t>
  </si>
  <si>
    <t>Resultado integral del Financiamiento:</t>
  </si>
  <si>
    <t>PERDIDA DEL EJERCICIO</t>
  </si>
  <si>
    <t>Intereses a cargos</t>
  </si>
  <si>
    <t>Pèrdida de la operaciòn</t>
  </si>
  <si>
    <t>Utilidad de la operaciòn</t>
  </si>
  <si>
    <t>Utilidad antes de impuestos</t>
  </si>
  <si>
    <t>Impuesto a la utilidad</t>
  </si>
  <si>
    <t>Utilidad del ejercicio</t>
  </si>
  <si>
    <t>Rebajas sobre compa</t>
  </si>
  <si>
    <t>Ingresos</t>
  </si>
  <si>
    <t>Ganancia por fluctuación cambiaria</t>
  </si>
  <si>
    <t>Gastos Generales</t>
  </si>
  <si>
    <t>Inventario Inicial</t>
  </si>
  <si>
    <t>Inventario Final</t>
  </si>
  <si>
    <t>LA TREGUA SA DE CV</t>
  </si>
  <si>
    <t xml:space="preserve">Compras </t>
  </si>
  <si>
    <t>Utilidad bruta</t>
  </si>
  <si>
    <t>Ganancia por fluctuaciòn cambiaria</t>
  </si>
  <si>
    <t xml:space="preserve">rebajas sobre venta </t>
  </si>
  <si>
    <t>Total de mercancìas disponibles</t>
  </si>
  <si>
    <t xml:space="preserve">Gastos de venta </t>
  </si>
  <si>
    <t>Ganancias por fluctuaciòn cambiaria</t>
  </si>
  <si>
    <t>Impuesto a la utilidad causado</t>
  </si>
  <si>
    <t xml:space="preserve">Costo de lo vendido </t>
  </si>
  <si>
    <t>Y NOS DIERON A LAS 10 Y A LAS 11 SA DE CV</t>
  </si>
  <si>
    <t>LICENCIADO CANTINAS DE SA DE CV</t>
  </si>
  <si>
    <t xml:space="preserve">Resultado integral del financiamiento: </t>
  </si>
  <si>
    <t xml:space="preserve">Compras totales </t>
  </si>
  <si>
    <t>Resultado Integral del financiamiento:</t>
  </si>
  <si>
    <t>PÈRDIDA DEL EJERCICIO</t>
  </si>
  <si>
    <t xml:space="preserve">Gastos de administración </t>
  </si>
  <si>
    <t xml:space="preserve">Inventario Inicial </t>
  </si>
  <si>
    <t xml:space="preserve">Inventario Final </t>
  </si>
  <si>
    <t>Otros ingresos</t>
  </si>
  <si>
    <t>Ingresos Netos</t>
  </si>
  <si>
    <t>Gastos de administación</t>
  </si>
  <si>
    <t xml:space="preserve">Inventario inicial </t>
  </si>
  <si>
    <t xml:space="preserve">Inventario final </t>
  </si>
  <si>
    <t>Ingresos Totales</t>
  </si>
  <si>
    <t>Inventario incial</t>
  </si>
  <si>
    <t>Costo de lo vendido</t>
  </si>
  <si>
    <t>Total de mercancias disponibleS</t>
  </si>
  <si>
    <t>Utilidad de la operación</t>
  </si>
  <si>
    <t xml:space="preserve">LA PIEDRA FILOSOFAL SA DE CV </t>
  </si>
  <si>
    <t xml:space="preserve">LA CÁMARA SECRETA SA DE CV </t>
  </si>
  <si>
    <t>PÉRDIDA DEL EJERCICIO</t>
  </si>
  <si>
    <t>Utilidad Bruta</t>
  </si>
  <si>
    <t>Gastos de addministración</t>
  </si>
  <si>
    <t xml:space="preserve">Impuesto a la utilidad </t>
  </si>
  <si>
    <t xml:space="preserve">LA ÓRDEN DEL FÉNIX SA DE CV </t>
  </si>
  <si>
    <t xml:space="preserve">EL PRÍNCIPE MESTIZO SA DE CV </t>
  </si>
  <si>
    <t>Pérdida de la operación:</t>
  </si>
  <si>
    <t>LAS RELIQUIAS DE LA MUERTE SA DE CV</t>
  </si>
  <si>
    <t>EL CÁLIZ DE FUEGO SA DE CV</t>
  </si>
  <si>
    <t>UTILIDAD DEL EJRECICIO</t>
  </si>
  <si>
    <t xml:space="preserve">DOBBY SA DE CV </t>
  </si>
  <si>
    <t xml:space="preserve">SNAPE SA DE CV </t>
  </si>
  <si>
    <t>FRED Y GEORGE SA DE CV</t>
  </si>
  <si>
    <t>PÉRDIDA bruta</t>
  </si>
  <si>
    <t xml:space="preserve">Elaboró </t>
  </si>
  <si>
    <t xml:space="preserve">Revisó </t>
  </si>
  <si>
    <t xml:space="preserve">*Notas del ejercicio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</si>
</sst>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_-&quot;XDR&quot;* #,##0.00_-;\-&quot;XDR&quot;* #,##0.00_-;_-&quot;XDR&quot;* &quot;-&quot;??_-;_-@_-"/>
    <numFmt numFmtId="165" formatCode="_-[$$-80A]* #,##0.00_-;\-[$$-80A]* #,##0.00_-;_-[$$-80A]* &quot;-&quot;??_-;_-@_-"/>
    <numFmt numFmtId="166" formatCode="#,##0.00_ ;[Red]\-#,##0.00\ 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55">
    <xf numFmtId="0" fontId="0" fillId="0" borderId="0" xfId="0"/>
    <xf numFmtId="44" fontId="0" fillId="0" borderId="0" xfId="0" applyNumberFormat="1"/>
    <xf numFmtId="0" fontId="2" fillId="0" borderId="0" xfId="0" applyFont="1"/>
    <xf numFmtId="44" fontId="0" fillId="0" borderId="1" xfId="0" applyNumberFormat="1" applyBorder="1"/>
    <xf numFmtId="44" fontId="2" fillId="0" borderId="0" xfId="0" applyNumberFormat="1" applyFont="1"/>
    <xf numFmtId="44" fontId="3" fillId="0" borderId="2" xfId="0" applyNumberFormat="1" applyFont="1" applyBorder="1"/>
    <xf numFmtId="8" fontId="0" fillId="0" borderId="0" xfId="0" applyNumberFormat="1"/>
    <xf numFmtId="8" fontId="5" fillId="0" borderId="3" xfId="0" applyNumberFormat="1" applyFont="1" applyBorder="1" applyAlignment="1">
      <alignment vertical="center" wrapText="1"/>
    </xf>
    <xf numFmtId="8" fontId="5" fillId="0" borderId="3" xfId="0" applyNumberFormat="1" applyFont="1" applyBorder="1" applyAlignment="1">
      <alignment horizontal="right" vertical="center" wrapText="1"/>
    </xf>
    <xf numFmtId="44" fontId="0" fillId="0" borderId="4" xfId="0" applyNumberFormat="1" applyBorder="1"/>
    <xf numFmtId="44" fontId="6" fillId="0" borderId="0" xfId="0" applyNumberFormat="1" applyFont="1"/>
    <xf numFmtId="0" fontId="1" fillId="0" borderId="0" xfId="0" applyFont="1"/>
    <xf numFmtId="44" fontId="1" fillId="0" borderId="0" xfId="0" applyNumberFormat="1" applyFont="1"/>
    <xf numFmtId="0" fontId="7" fillId="2" borderId="3" xfId="0" applyFont="1" applyFill="1" applyBorder="1" applyAlignment="1">
      <alignment wrapText="1"/>
    </xf>
    <xf numFmtId="44" fontId="7" fillId="2" borderId="3" xfId="0" applyNumberFormat="1" applyFont="1" applyFill="1" applyBorder="1" applyAlignment="1">
      <alignment horizontal="right" wrapText="1"/>
    </xf>
    <xf numFmtId="0" fontId="8" fillId="0" borderId="0" xfId="0" applyFont="1"/>
    <xf numFmtId="8" fontId="5" fillId="2" borderId="3" xfId="0" applyNumberFormat="1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center" wrapText="1"/>
    </xf>
    <xf numFmtId="8" fontId="0" fillId="0" borderId="1" xfId="0" applyNumberFormat="1" applyBorder="1"/>
    <xf numFmtId="8" fontId="2" fillId="0" borderId="0" xfId="0" applyNumberFormat="1" applyFont="1"/>
    <xf numFmtId="44" fontId="2" fillId="0" borderId="5" xfId="0" applyNumberFormat="1" applyFont="1" applyBorder="1"/>
    <xf numFmtId="0" fontId="5" fillId="0" borderId="3" xfId="0" applyFont="1" applyFill="1" applyBorder="1" applyAlignment="1">
      <alignment vertical="center" wrapText="1"/>
    </xf>
    <xf numFmtId="8" fontId="6" fillId="0" borderId="0" xfId="0" applyNumberFormat="1" applyFont="1"/>
    <xf numFmtId="8" fontId="2" fillId="0" borderId="2" xfId="0" applyNumberFormat="1" applyFont="1" applyBorder="1"/>
    <xf numFmtId="44" fontId="2" fillId="0" borderId="2" xfId="0" applyNumberFormat="1" applyFont="1" applyBorder="1"/>
    <xf numFmtId="44" fontId="1" fillId="0" borderId="2" xfId="0" applyNumberFormat="1" applyFont="1" applyBorder="1"/>
    <xf numFmtId="0" fontId="4" fillId="0" borderId="0" xfId="0" applyFont="1" applyBorder="1" applyAlignment="1">
      <alignment vertical="center" wrapText="1"/>
    </xf>
    <xf numFmtId="8" fontId="4" fillId="0" borderId="0" xfId="0" applyNumberFormat="1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8" fontId="4" fillId="0" borderId="3" xfId="0" applyNumberFormat="1" applyFont="1" applyBorder="1" applyAlignment="1">
      <alignment vertical="center" wrapText="1"/>
    </xf>
    <xf numFmtId="44" fontId="4" fillId="0" borderId="3" xfId="0" applyNumberFormat="1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4" fontId="0" fillId="0" borderId="0" xfId="0" applyNumberFormat="1" applyBorder="1"/>
    <xf numFmtId="0" fontId="4" fillId="0" borderId="3" xfId="0" applyFont="1" applyFill="1" applyBorder="1" applyAlignment="1">
      <alignment vertical="center" wrapText="1"/>
    </xf>
    <xf numFmtId="44" fontId="0" fillId="0" borderId="1" xfId="0" applyNumberFormat="1" applyFill="1" applyBorder="1"/>
    <xf numFmtId="44" fontId="2" fillId="0" borderId="6" xfId="0" applyNumberFormat="1" applyFont="1" applyBorder="1"/>
    <xf numFmtId="0" fontId="2" fillId="0" borderId="0" xfId="0" applyFont="1" applyBorder="1"/>
    <xf numFmtId="44" fontId="6" fillId="0" borderId="5" xfId="0" applyNumberFormat="1" applyFont="1" applyBorder="1"/>
    <xf numFmtId="44" fontId="2" fillId="0" borderId="4" xfId="0" applyNumberFormat="1" applyFont="1" applyBorder="1"/>
    <xf numFmtId="44" fontId="1" fillId="0" borderId="4" xfId="0" applyNumberFormat="1" applyFont="1" applyBorder="1"/>
    <xf numFmtId="165" fontId="0" fillId="0" borderId="0" xfId="1" applyNumberFormat="1" applyFont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2" fillId="0" borderId="0" xfId="0" applyNumberFormat="1" applyFont="1"/>
    <xf numFmtId="165" fontId="6" fillId="0" borderId="0" xfId="0" applyNumberFormat="1" applyFont="1"/>
    <xf numFmtId="165" fontId="6" fillId="0" borderId="2" xfId="0" applyNumberFormat="1" applyFont="1" applyBorder="1"/>
    <xf numFmtId="165" fontId="0" fillId="0" borderId="4" xfId="0" applyNumberFormat="1" applyBorder="1"/>
    <xf numFmtId="165" fontId="6" fillId="0" borderId="5" xfId="0" applyNumberFormat="1" applyFont="1" applyBorder="1"/>
    <xf numFmtId="165" fontId="2" fillId="0" borderId="5" xfId="0" applyNumberFormat="1" applyFont="1" applyBorder="1"/>
    <xf numFmtId="16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1334-E6CB-4BA0-99A8-7715D97BDD24}">
  <sheetPr>
    <tabColor theme="3" tint="-0.499984740745262"/>
  </sheetPr>
  <dimension ref="G3:Q57"/>
  <sheetViews>
    <sheetView workbookViewId="0">
      <selection activeCell="C38" sqref="C38"/>
    </sheetView>
  </sheetViews>
  <sheetFormatPr baseColWidth="10" defaultColWidth="9.140625" defaultRowHeight="15" x14ac:dyDescent="0.25"/>
  <cols>
    <col min="14" max="14" width="12.5703125" bestFit="1" customWidth="1"/>
    <col min="15" max="15" width="14.28515625" bestFit="1" customWidth="1"/>
  </cols>
  <sheetData>
    <row r="3" spans="7:17" x14ac:dyDescent="0.25">
      <c r="G3" s="53" t="s">
        <v>0</v>
      </c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7:17" x14ac:dyDescent="0.25">
      <c r="G4" s="53" t="s">
        <v>2</v>
      </c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7:17" x14ac:dyDescent="0.25">
      <c r="G5" s="53" t="s">
        <v>1</v>
      </c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7:17" x14ac:dyDescent="0.25">
      <c r="G6" s="53" t="s">
        <v>3</v>
      </c>
      <c r="H6" s="53"/>
      <c r="I6" s="53"/>
      <c r="J6" s="53"/>
      <c r="K6" s="53"/>
      <c r="L6" s="53"/>
      <c r="M6" s="53"/>
      <c r="N6" s="53"/>
      <c r="O6" s="53"/>
      <c r="P6" s="53"/>
      <c r="Q6" s="53"/>
    </row>
    <row r="9" spans="7:17" x14ac:dyDescent="0.25">
      <c r="J9" t="s">
        <v>4</v>
      </c>
      <c r="N9" s="1">
        <v>879555</v>
      </c>
      <c r="O9" s="1"/>
      <c r="P9" s="1"/>
    </row>
    <row r="10" spans="7:17" x14ac:dyDescent="0.25">
      <c r="J10" t="s">
        <v>5</v>
      </c>
      <c r="N10" s="1">
        <v>78321</v>
      </c>
      <c r="O10" s="1"/>
      <c r="P10" s="1"/>
    </row>
    <row r="11" spans="7:17" x14ac:dyDescent="0.25">
      <c r="J11" t="s">
        <v>6</v>
      </c>
      <c r="N11" s="3">
        <v>53457</v>
      </c>
      <c r="P11" s="1"/>
    </row>
    <row r="12" spans="7:17" x14ac:dyDescent="0.25">
      <c r="J12" t="s">
        <v>7</v>
      </c>
      <c r="N12" s="1"/>
      <c r="O12" s="1">
        <f>+N9-N10-N11</f>
        <v>747777</v>
      </c>
      <c r="P12" s="1"/>
    </row>
    <row r="13" spans="7:17" x14ac:dyDescent="0.25">
      <c r="J13" t="s">
        <v>8</v>
      </c>
      <c r="N13" s="1">
        <v>32987</v>
      </c>
      <c r="O13" s="1"/>
      <c r="P13" s="1"/>
    </row>
    <row r="14" spans="7:17" x14ac:dyDescent="0.25">
      <c r="J14" t="s">
        <v>9</v>
      </c>
      <c r="N14" s="1">
        <v>567890</v>
      </c>
      <c r="O14" s="1"/>
      <c r="P14" s="1"/>
    </row>
    <row r="15" spans="7:17" x14ac:dyDescent="0.25">
      <c r="J15" t="s">
        <v>10</v>
      </c>
      <c r="N15" s="3">
        <v>40000</v>
      </c>
      <c r="O15" s="1"/>
      <c r="P15" s="1"/>
    </row>
    <row r="16" spans="7:17" x14ac:dyDescent="0.25">
      <c r="J16" t="s">
        <v>11</v>
      </c>
      <c r="N16" s="1">
        <f>+N14+N15</f>
        <v>607890</v>
      </c>
      <c r="O16" s="1"/>
      <c r="P16" s="1"/>
    </row>
    <row r="17" spans="10:16" x14ac:dyDescent="0.25">
      <c r="J17" t="s">
        <v>12</v>
      </c>
      <c r="N17" s="1">
        <v>18000</v>
      </c>
      <c r="O17" s="1"/>
      <c r="P17" s="1"/>
    </row>
    <row r="18" spans="10:16" x14ac:dyDescent="0.25">
      <c r="J18" t="s">
        <v>13</v>
      </c>
      <c r="N18" s="3">
        <v>32777</v>
      </c>
      <c r="O18" s="1"/>
      <c r="P18" s="1"/>
    </row>
    <row r="19" spans="10:16" x14ac:dyDescent="0.25">
      <c r="J19" t="s">
        <v>14</v>
      </c>
      <c r="N19" s="1">
        <f>+N16-N17-N18</f>
        <v>557113</v>
      </c>
      <c r="O19" s="1"/>
      <c r="P19" s="1"/>
    </row>
    <row r="20" spans="10:16" x14ac:dyDescent="0.25">
      <c r="J20" t="s">
        <v>15</v>
      </c>
      <c r="N20" s="1">
        <f>+N19+N13</f>
        <v>590100</v>
      </c>
      <c r="O20" s="1"/>
      <c r="P20" s="1"/>
    </row>
    <row r="21" spans="10:16" x14ac:dyDescent="0.25">
      <c r="J21" t="s">
        <v>16</v>
      </c>
      <c r="N21" s="3">
        <v>90844</v>
      </c>
      <c r="P21" s="1"/>
    </row>
    <row r="22" spans="10:16" x14ac:dyDescent="0.25">
      <c r="J22" t="s">
        <v>17</v>
      </c>
      <c r="N22" s="1"/>
      <c r="O22" s="3">
        <f>+N20-N21</f>
        <v>499256</v>
      </c>
      <c r="P22" s="1"/>
    </row>
    <row r="23" spans="10:16" x14ac:dyDescent="0.25">
      <c r="J23" s="2" t="s">
        <v>18</v>
      </c>
      <c r="N23" s="1"/>
      <c r="O23" s="4">
        <f>+O12-O22</f>
        <v>248521</v>
      </c>
      <c r="P23" s="1"/>
    </row>
    <row r="24" spans="10:16" x14ac:dyDescent="0.25">
      <c r="J24" t="s">
        <v>19</v>
      </c>
      <c r="N24" s="1"/>
      <c r="O24" s="1"/>
      <c r="P24" s="1"/>
    </row>
    <row r="25" spans="10:16" x14ac:dyDescent="0.25">
      <c r="J25" t="s">
        <v>20</v>
      </c>
      <c r="N25" s="1">
        <v>39000</v>
      </c>
      <c r="O25" s="1"/>
      <c r="P25" s="1"/>
    </row>
    <row r="26" spans="10:16" x14ac:dyDescent="0.25">
      <c r="J26" t="s">
        <v>21</v>
      </c>
      <c r="N26" s="1">
        <v>70000</v>
      </c>
      <c r="O26" s="1"/>
      <c r="P26" s="1"/>
    </row>
    <row r="27" spans="10:16" x14ac:dyDescent="0.25">
      <c r="J27" t="s">
        <v>22</v>
      </c>
      <c r="N27" s="1">
        <v>10900</v>
      </c>
      <c r="O27" s="1"/>
      <c r="P27" s="1"/>
    </row>
    <row r="28" spans="10:16" x14ac:dyDescent="0.25">
      <c r="J28" t="s">
        <v>23</v>
      </c>
      <c r="N28" s="3">
        <v>5467</v>
      </c>
      <c r="O28" s="3">
        <f>+N25+N26+N27-N28</f>
        <v>114433</v>
      </c>
      <c r="P28" s="1"/>
    </row>
    <row r="29" spans="10:16" x14ac:dyDescent="0.25">
      <c r="J29" s="2" t="s">
        <v>24</v>
      </c>
      <c r="N29" s="1"/>
      <c r="O29" s="4">
        <f>+O23-O28</f>
        <v>134088</v>
      </c>
      <c r="P29" s="1"/>
    </row>
    <row r="30" spans="10:16" x14ac:dyDescent="0.25">
      <c r="J30" t="s">
        <v>30</v>
      </c>
      <c r="N30" s="1"/>
      <c r="O30" s="1"/>
      <c r="P30" s="1"/>
    </row>
    <row r="31" spans="10:16" x14ac:dyDescent="0.25">
      <c r="J31" t="s">
        <v>25</v>
      </c>
      <c r="N31" s="1">
        <v>1900</v>
      </c>
      <c r="O31" s="1"/>
      <c r="P31" s="1"/>
    </row>
    <row r="32" spans="10:16" x14ac:dyDescent="0.25">
      <c r="J32" t="s">
        <v>26</v>
      </c>
      <c r="N32" s="3">
        <v>7456</v>
      </c>
      <c r="O32" s="3">
        <f>N32-N31</f>
        <v>5556</v>
      </c>
      <c r="P32" s="1"/>
    </row>
    <row r="33" spans="10:16" x14ac:dyDescent="0.25">
      <c r="J33" s="2" t="s">
        <v>27</v>
      </c>
      <c r="N33" s="1"/>
      <c r="O33" s="4">
        <f>+O29-O32</f>
        <v>128532</v>
      </c>
      <c r="P33" s="1"/>
    </row>
    <row r="34" spans="10:16" x14ac:dyDescent="0.25">
      <c r="J34" t="s">
        <v>28</v>
      </c>
      <c r="N34" s="1"/>
      <c r="O34" s="3">
        <f>O33*0.3</f>
        <v>38559.599999999999</v>
      </c>
      <c r="P34" s="1"/>
    </row>
    <row r="35" spans="10:16" ht="15.75" thickBot="1" x14ac:dyDescent="0.3">
      <c r="J35" s="2" t="s">
        <v>29</v>
      </c>
      <c r="N35" s="1"/>
      <c r="O35" s="5">
        <f>O33-O34</f>
        <v>89972.4</v>
      </c>
      <c r="P35" s="1"/>
    </row>
    <row r="36" spans="10:16" ht="15.75" thickTop="1" x14ac:dyDescent="0.25">
      <c r="N36" s="1"/>
      <c r="O36" s="1"/>
      <c r="P36" s="1"/>
    </row>
    <row r="37" spans="10:16" x14ac:dyDescent="0.25">
      <c r="J37" t="s">
        <v>110</v>
      </c>
      <c r="N37" s="1"/>
      <c r="O37" t="s">
        <v>111</v>
      </c>
      <c r="P37" s="1"/>
    </row>
    <row r="38" spans="10:16" x14ac:dyDescent="0.25">
      <c r="N38" s="1"/>
      <c r="O38" s="1"/>
      <c r="P38" s="1"/>
    </row>
    <row r="39" spans="10:16" x14ac:dyDescent="0.25">
      <c r="N39" s="1"/>
      <c r="O39" s="1"/>
      <c r="P39" s="1"/>
    </row>
    <row r="40" spans="10:16" x14ac:dyDescent="0.25">
      <c r="N40" s="1"/>
      <c r="O40" s="1"/>
      <c r="P40" s="1"/>
    </row>
    <row r="41" spans="10:16" x14ac:dyDescent="0.25">
      <c r="J41" t="s">
        <v>112</v>
      </c>
      <c r="N41" s="1"/>
      <c r="O41" s="1"/>
      <c r="P41" s="1"/>
    </row>
    <row r="42" spans="10:16" x14ac:dyDescent="0.25">
      <c r="N42" s="1"/>
      <c r="O42" s="1"/>
      <c r="P42" s="1"/>
    </row>
    <row r="43" spans="10:16" x14ac:dyDescent="0.25">
      <c r="N43" s="1"/>
      <c r="O43" s="1"/>
      <c r="P43" s="1"/>
    </row>
    <row r="44" spans="10:16" x14ac:dyDescent="0.25">
      <c r="N44" s="1"/>
      <c r="O44" s="1"/>
      <c r="P44" s="1"/>
    </row>
    <row r="45" spans="10:16" x14ac:dyDescent="0.25">
      <c r="N45" s="1"/>
      <c r="O45" s="1"/>
      <c r="P45" s="1"/>
    </row>
    <row r="46" spans="10:16" x14ac:dyDescent="0.25">
      <c r="N46" s="1"/>
      <c r="O46" s="1"/>
      <c r="P46" s="1"/>
    </row>
    <row r="47" spans="10:16" x14ac:dyDescent="0.25">
      <c r="N47" s="1"/>
      <c r="O47" s="1"/>
      <c r="P47" s="1"/>
    </row>
    <row r="48" spans="10:16" x14ac:dyDescent="0.25">
      <c r="N48" s="1"/>
      <c r="O48" s="1"/>
      <c r="P48" s="1"/>
    </row>
    <row r="49" spans="14:16" x14ac:dyDescent="0.25">
      <c r="N49" s="1"/>
      <c r="O49" s="1"/>
      <c r="P49" s="1"/>
    </row>
    <row r="50" spans="14:16" x14ac:dyDescent="0.25">
      <c r="N50" s="1"/>
      <c r="O50" s="1"/>
      <c r="P50" s="1"/>
    </row>
    <row r="51" spans="14:16" x14ac:dyDescent="0.25">
      <c r="N51" s="1"/>
      <c r="O51" s="1"/>
      <c r="P51" s="1"/>
    </row>
    <row r="52" spans="14:16" x14ac:dyDescent="0.25">
      <c r="N52" s="1"/>
      <c r="O52" s="1"/>
      <c r="P52" s="1"/>
    </row>
    <row r="53" spans="14:16" x14ac:dyDescent="0.25">
      <c r="N53" s="1"/>
      <c r="O53" s="1"/>
      <c r="P53" s="1"/>
    </row>
    <row r="54" spans="14:16" x14ac:dyDescent="0.25">
      <c r="N54" s="1"/>
      <c r="O54" s="1"/>
      <c r="P54" s="1"/>
    </row>
    <row r="55" spans="14:16" x14ac:dyDescent="0.25">
      <c r="N55" s="1"/>
      <c r="O55" s="1"/>
      <c r="P55" s="1"/>
    </row>
    <row r="56" spans="14:16" x14ac:dyDescent="0.25">
      <c r="N56" s="1"/>
      <c r="O56" s="1"/>
      <c r="P56" s="1"/>
    </row>
    <row r="57" spans="14:16" x14ac:dyDescent="0.25">
      <c r="N57" s="1"/>
      <c r="O57" s="1"/>
      <c r="P57" s="1"/>
    </row>
  </sheetData>
  <mergeCells count="4">
    <mergeCell ref="G3:Q3"/>
    <mergeCell ref="G4:Q4"/>
    <mergeCell ref="G5:Q5"/>
    <mergeCell ref="G6:Q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AF40-E2CA-44B2-A4F0-9B91F3874B20}">
  <sheetPr>
    <tabColor theme="3" tint="-0.499984740745262"/>
  </sheetPr>
  <dimension ref="C2:Q43"/>
  <sheetViews>
    <sheetView workbookViewId="0">
      <selection activeCell="N36" sqref="N36"/>
    </sheetView>
  </sheetViews>
  <sheetFormatPr baseColWidth="10" defaultColWidth="9.140625" defaultRowHeight="15" x14ac:dyDescent="0.25"/>
  <cols>
    <col min="3" max="3" width="26.7109375" customWidth="1"/>
    <col min="4" max="4" width="17.7109375" customWidth="1"/>
    <col min="11" max="11" width="24.28515625" customWidth="1"/>
    <col min="12" max="13" width="12.5703125" bestFit="1" customWidth="1"/>
  </cols>
  <sheetData>
    <row r="2" spans="3:17" x14ac:dyDescent="0.25">
      <c r="G2" s="53" t="s">
        <v>40</v>
      </c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3:17" x14ac:dyDescent="0.25">
      <c r="G3" s="53" t="s">
        <v>2</v>
      </c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3:17" x14ac:dyDescent="0.25">
      <c r="G4" s="53" t="s">
        <v>1</v>
      </c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3:17" x14ac:dyDescent="0.25">
      <c r="G5" s="53" t="s">
        <v>3</v>
      </c>
      <c r="H5" s="53"/>
      <c r="I5" s="53"/>
      <c r="J5" s="53"/>
      <c r="K5" s="53"/>
      <c r="L5" s="53"/>
      <c r="M5" s="53"/>
      <c r="N5" s="53"/>
      <c r="O5" s="53"/>
      <c r="P5" s="53"/>
      <c r="Q5" s="53"/>
    </row>
    <row r="8" spans="3:17" x14ac:dyDescent="0.25">
      <c r="J8" t="s">
        <v>4</v>
      </c>
      <c r="L8" s="1">
        <f>+D10</f>
        <v>190000</v>
      </c>
      <c r="M8" s="1"/>
    </row>
    <row r="9" spans="3:17" ht="15" customHeight="1" x14ac:dyDescent="0.25">
      <c r="C9" s="17" t="s">
        <v>9</v>
      </c>
      <c r="D9" s="8">
        <v>40700</v>
      </c>
      <c r="J9" t="s">
        <v>5</v>
      </c>
      <c r="L9" s="1">
        <f>+D14</f>
        <v>3000</v>
      </c>
      <c r="M9" s="1"/>
    </row>
    <row r="10" spans="3:17" ht="15" customHeight="1" x14ac:dyDescent="0.25">
      <c r="C10" s="17" t="s">
        <v>31</v>
      </c>
      <c r="D10" s="16">
        <v>190000</v>
      </c>
      <c r="J10" t="s">
        <v>36</v>
      </c>
      <c r="L10" s="1">
        <f>+D19</f>
        <v>4650</v>
      </c>
      <c r="M10" s="1"/>
    </row>
    <row r="11" spans="3:17" ht="18" customHeight="1" x14ac:dyDescent="0.25">
      <c r="C11" s="17" t="s">
        <v>12</v>
      </c>
      <c r="D11" s="16">
        <v>3876</v>
      </c>
      <c r="J11" t="s">
        <v>33</v>
      </c>
      <c r="L11" s="3">
        <f>+D16</f>
        <v>179</v>
      </c>
      <c r="M11" s="1"/>
    </row>
    <row r="12" spans="3:17" x14ac:dyDescent="0.25">
      <c r="C12" s="17" t="s">
        <v>32</v>
      </c>
      <c r="D12" s="16">
        <v>1342</v>
      </c>
      <c r="J12" s="15" t="s">
        <v>44</v>
      </c>
      <c r="L12" s="1"/>
      <c r="M12" s="1">
        <f>+L8-L9-L10-L11</f>
        <v>182171</v>
      </c>
    </row>
    <row r="13" spans="3:17" x14ac:dyDescent="0.25">
      <c r="C13" s="17" t="s">
        <v>22</v>
      </c>
      <c r="D13" s="16">
        <v>8765</v>
      </c>
      <c r="J13" t="s">
        <v>8</v>
      </c>
      <c r="L13" s="1">
        <f>+D18</f>
        <v>12315</v>
      </c>
      <c r="M13" s="1"/>
    </row>
    <row r="14" spans="3:17" x14ac:dyDescent="0.25">
      <c r="C14" s="17" t="s">
        <v>5</v>
      </c>
      <c r="D14" s="16">
        <v>3000</v>
      </c>
      <c r="J14" t="s">
        <v>9</v>
      </c>
      <c r="L14" s="1">
        <f>+D9</f>
        <v>40700</v>
      </c>
      <c r="M14" s="1"/>
    </row>
    <row r="15" spans="3:17" x14ac:dyDescent="0.25">
      <c r="C15" s="17" t="s">
        <v>23</v>
      </c>
      <c r="D15" s="16">
        <v>9873</v>
      </c>
      <c r="J15" t="s">
        <v>10</v>
      </c>
      <c r="L15" s="3">
        <f>+D20</f>
        <v>2999</v>
      </c>
      <c r="M15" s="1"/>
    </row>
    <row r="16" spans="3:17" x14ac:dyDescent="0.25">
      <c r="C16" s="17" t="s">
        <v>33</v>
      </c>
      <c r="D16" s="16">
        <v>179</v>
      </c>
      <c r="J16" t="s">
        <v>78</v>
      </c>
      <c r="L16" s="1">
        <f>+L14+L15</f>
        <v>43699</v>
      </c>
      <c r="M16" s="1"/>
    </row>
    <row r="17" spans="3:13" ht="18" customHeight="1" x14ac:dyDescent="0.25">
      <c r="C17" s="17" t="s">
        <v>34</v>
      </c>
      <c r="D17" s="16">
        <v>1200</v>
      </c>
      <c r="J17" t="s">
        <v>13</v>
      </c>
      <c r="L17" s="1">
        <f>+D23</f>
        <v>321</v>
      </c>
      <c r="M17" s="1"/>
    </row>
    <row r="18" spans="3:13" ht="18" customHeight="1" x14ac:dyDescent="0.25">
      <c r="C18" s="17" t="s">
        <v>35</v>
      </c>
      <c r="D18" s="16">
        <v>12315</v>
      </c>
      <c r="J18" t="s">
        <v>34</v>
      </c>
      <c r="L18" s="1">
        <f>+D17</f>
        <v>1200</v>
      </c>
      <c r="M18" s="1"/>
    </row>
    <row r="19" spans="3:13" x14ac:dyDescent="0.25">
      <c r="C19" s="17" t="s">
        <v>36</v>
      </c>
      <c r="D19" s="16">
        <v>4650</v>
      </c>
      <c r="J19" t="s">
        <v>12</v>
      </c>
      <c r="L19" s="3">
        <f>+D11</f>
        <v>3876</v>
      </c>
      <c r="M19" s="1"/>
    </row>
    <row r="20" spans="3:13" x14ac:dyDescent="0.25">
      <c r="C20" s="17" t="s">
        <v>10</v>
      </c>
      <c r="D20" s="8">
        <v>2999</v>
      </c>
      <c r="J20" t="s">
        <v>14</v>
      </c>
      <c r="L20" s="1">
        <f>+L16-L17-L18-L19</f>
        <v>38302</v>
      </c>
      <c r="M20" s="1"/>
    </row>
    <row r="21" spans="3:13" x14ac:dyDescent="0.25">
      <c r="C21" s="17" t="s">
        <v>20</v>
      </c>
      <c r="D21" s="8">
        <v>14789</v>
      </c>
      <c r="J21" t="s">
        <v>15</v>
      </c>
      <c r="L21" s="1">
        <f>+L20+L13</f>
        <v>50617</v>
      </c>
      <c r="M21" s="1"/>
    </row>
    <row r="22" spans="3:13" ht="18" customHeight="1" x14ac:dyDescent="0.25">
      <c r="C22" s="17" t="s">
        <v>37</v>
      </c>
      <c r="D22" s="8">
        <v>10000</v>
      </c>
      <c r="J22" t="s">
        <v>16</v>
      </c>
      <c r="L22" s="18">
        <f>+D25</f>
        <v>9800</v>
      </c>
      <c r="M22" s="1"/>
    </row>
    <row r="23" spans="3:13" ht="15.75" customHeight="1" x14ac:dyDescent="0.25">
      <c r="C23" s="17" t="s">
        <v>13</v>
      </c>
      <c r="D23" s="8">
        <v>321</v>
      </c>
      <c r="J23" t="s">
        <v>17</v>
      </c>
      <c r="L23" s="1"/>
      <c r="M23" s="3">
        <f>+L21-L22</f>
        <v>40817</v>
      </c>
    </row>
    <row r="24" spans="3:13" x14ac:dyDescent="0.25">
      <c r="C24" s="17" t="s">
        <v>38</v>
      </c>
      <c r="D24" s="8">
        <v>800</v>
      </c>
      <c r="J24" s="2" t="s">
        <v>18</v>
      </c>
      <c r="L24" s="1"/>
      <c r="M24" s="4">
        <f>+M12-M23</f>
        <v>141354</v>
      </c>
    </row>
    <row r="25" spans="3:13" ht="15" customHeight="1" x14ac:dyDescent="0.25">
      <c r="C25" s="17" t="s">
        <v>39</v>
      </c>
      <c r="D25" s="8">
        <v>9800</v>
      </c>
      <c r="J25" t="s">
        <v>19</v>
      </c>
      <c r="L25" s="1"/>
      <c r="M25" s="1"/>
    </row>
    <row r="26" spans="3:13" x14ac:dyDescent="0.25">
      <c r="J26" t="s">
        <v>20</v>
      </c>
      <c r="L26" s="1">
        <f>+D21</f>
        <v>14789</v>
      </c>
      <c r="M26" s="1"/>
    </row>
    <row r="27" spans="3:13" x14ac:dyDescent="0.25">
      <c r="J27" t="s">
        <v>21</v>
      </c>
      <c r="L27" s="1">
        <f>+D22</f>
        <v>10000</v>
      </c>
      <c r="M27" s="1"/>
    </row>
    <row r="28" spans="3:13" x14ac:dyDescent="0.25">
      <c r="J28" t="s">
        <v>38</v>
      </c>
      <c r="L28" s="1">
        <f>+D24</f>
        <v>800</v>
      </c>
      <c r="M28" s="1"/>
    </row>
    <row r="29" spans="3:13" x14ac:dyDescent="0.25">
      <c r="J29" t="s">
        <v>48</v>
      </c>
      <c r="L29" s="1">
        <f>+D13</f>
        <v>8765</v>
      </c>
      <c r="M29" s="1"/>
    </row>
    <row r="30" spans="3:13" x14ac:dyDescent="0.25">
      <c r="J30" t="s">
        <v>23</v>
      </c>
      <c r="L30" s="3">
        <f>+D15</f>
        <v>9873</v>
      </c>
      <c r="M30" s="3">
        <f>+L26+L27+L28+L29-L30</f>
        <v>24481</v>
      </c>
    </row>
    <row r="31" spans="3:13" x14ac:dyDescent="0.25">
      <c r="J31" s="2" t="s">
        <v>55</v>
      </c>
      <c r="L31" s="1"/>
      <c r="M31" s="4">
        <f>+M24-M30</f>
        <v>116873</v>
      </c>
    </row>
    <row r="32" spans="3:13" x14ac:dyDescent="0.25">
      <c r="J32" t="s">
        <v>30</v>
      </c>
      <c r="L32" s="1"/>
      <c r="M32" s="1"/>
    </row>
    <row r="33" spans="10:15" x14ac:dyDescent="0.25">
      <c r="J33" t="s">
        <v>32</v>
      </c>
      <c r="L33" s="1">
        <f>+D12</f>
        <v>1342</v>
      </c>
      <c r="M33" s="44">
        <f>L33</f>
        <v>1342</v>
      </c>
    </row>
    <row r="34" spans="10:15" x14ac:dyDescent="0.25">
      <c r="J34" s="2" t="s">
        <v>56</v>
      </c>
      <c r="L34" s="1"/>
      <c r="M34" s="4">
        <f>+M31+M33</f>
        <v>118215</v>
      </c>
    </row>
    <row r="35" spans="10:15" x14ac:dyDescent="0.25">
      <c r="J35" t="s">
        <v>57</v>
      </c>
      <c r="L35" s="1"/>
      <c r="M35" s="3">
        <f>+M34*0.3</f>
        <v>35464.5</v>
      </c>
    </row>
    <row r="36" spans="10:15" ht="15.75" thickBot="1" x14ac:dyDescent="0.3">
      <c r="J36" s="2" t="s">
        <v>58</v>
      </c>
      <c r="L36" s="1"/>
      <c r="M36" s="20">
        <f>+M34-M35</f>
        <v>82750.5</v>
      </c>
    </row>
    <row r="37" spans="10:15" ht="15.75" thickTop="1" x14ac:dyDescent="0.25">
      <c r="L37" s="1"/>
      <c r="M37" s="1"/>
    </row>
    <row r="38" spans="10:15" x14ac:dyDescent="0.25">
      <c r="J38" t="s">
        <v>110</v>
      </c>
      <c r="M38" t="s">
        <v>111</v>
      </c>
      <c r="N38" s="1"/>
    </row>
    <row r="39" spans="10:15" x14ac:dyDescent="0.25">
      <c r="N39" s="1"/>
      <c r="O39" s="1"/>
    </row>
    <row r="40" spans="10:15" x14ac:dyDescent="0.25">
      <c r="N40" s="1"/>
      <c r="O40" s="1"/>
    </row>
    <row r="41" spans="10:15" x14ac:dyDescent="0.25">
      <c r="N41" s="1"/>
      <c r="O41" s="1"/>
    </row>
    <row r="42" spans="10:15" x14ac:dyDescent="0.25">
      <c r="J42" t="s">
        <v>112</v>
      </c>
      <c r="N42" s="1"/>
      <c r="O42" s="1"/>
    </row>
    <row r="43" spans="10:15" x14ac:dyDescent="0.25">
      <c r="N43" s="1"/>
      <c r="O43" s="1"/>
    </row>
  </sheetData>
  <mergeCells count="4">
    <mergeCell ref="G3:Q3"/>
    <mergeCell ref="G4:Q4"/>
    <mergeCell ref="G5:Q5"/>
    <mergeCell ref="G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E050-B7EA-412F-957C-487056EB7085}">
  <sheetPr>
    <tabColor theme="3" tint="-0.499984740745262"/>
  </sheetPr>
  <dimension ref="D2:T41"/>
  <sheetViews>
    <sheetView topLeftCell="A13" workbookViewId="0">
      <selection activeCell="C51" sqref="C51"/>
    </sheetView>
  </sheetViews>
  <sheetFormatPr baseColWidth="10" defaultColWidth="9.140625" defaultRowHeight="15" x14ac:dyDescent="0.25"/>
  <cols>
    <col min="4" max="4" width="30" customWidth="1"/>
    <col min="5" max="5" width="10.85546875" bestFit="1" customWidth="1"/>
    <col min="13" max="13" width="33" customWidth="1"/>
    <col min="14" max="14" width="11.140625" bestFit="1" customWidth="1"/>
    <col min="15" max="15" width="11.85546875" bestFit="1" customWidth="1"/>
  </cols>
  <sheetData>
    <row r="2" spans="4:20" x14ac:dyDescent="0.25">
      <c r="J2" s="53" t="s">
        <v>65</v>
      </c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4:20" x14ac:dyDescent="0.25">
      <c r="J3" s="53" t="s">
        <v>2</v>
      </c>
      <c r="K3" s="53"/>
      <c r="L3" s="53"/>
      <c r="M3" s="53"/>
      <c r="N3" s="53"/>
      <c r="O3" s="53"/>
      <c r="P3" s="53"/>
      <c r="Q3" s="53"/>
      <c r="R3" s="53"/>
      <c r="S3" s="53"/>
      <c r="T3" s="53"/>
    </row>
    <row r="4" spans="4:20" x14ac:dyDescent="0.25">
      <c r="J4" s="53" t="s">
        <v>1</v>
      </c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4:20" x14ac:dyDescent="0.25">
      <c r="J5" s="53" t="s">
        <v>3</v>
      </c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0" x14ac:dyDescent="0.25">
      <c r="D6" s="21" t="s">
        <v>20</v>
      </c>
      <c r="E6" s="7">
        <v>10004</v>
      </c>
    </row>
    <row r="7" spans="4:20" x14ac:dyDescent="0.25">
      <c r="D7" s="21" t="s">
        <v>22</v>
      </c>
      <c r="E7" s="7">
        <v>276432</v>
      </c>
      <c r="M7" t="s">
        <v>60</v>
      </c>
      <c r="N7" s="6">
        <f>+E18</f>
        <v>555555</v>
      </c>
    </row>
    <row r="8" spans="4:20" x14ac:dyDescent="0.25">
      <c r="D8" s="21" t="s">
        <v>5</v>
      </c>
      <c r="E8" s="7">
        <v>34567</v>
      </c>
      <c r="M8" t="s">
        <v>5</v>
      </c>
      <c r="N8" s="6">
        <f>+E8</f>
        <v>34567</v>
      </c>
    </row>
    <row r="9" spans="4:20" x14ac:dyDescent="0.25">
      <c r="D9" s="21" t="s">
        <v>37</v>
      </c>
      <c r="E9" s="7">
        <v>7000</v>
      </c>
      <c r="M9" t="s">
        <v>36</v>
      </c>
      <c r="N9" s="6">
        <f>+E19</f>
        <v>19000</v>
      </c>
    </row>
    <row r="10" spans="4:20" x14ac:dyDescent="0.25">
      <c r="D10" s="21" t="s">
        <v>13</v>
      </c>
      <c r="E10" s="7">
        <v>23456</v>
      </c>
      <c r="M10" t="s">
        <v>33</v>
      </c>
      <c r="N10" s="18">
        <f>+E15</f>
        <v>3456</v>
      </c>
    </row>
    <row r="11" spans="4:20" x14ac:dyDescent="0.25">
      <c r="D11" s="21" t="s">
        <v>59</v>
      </c>
      <c r="E11" s="7">
        <v>2600</v>
      </c>
      <c r="M11" s="15" t="s">
        <v>44</v>
      </c>
      <c r="O11" s="6">
        <f>+N7-N8-N9-N10</f>
        <v>498532</v>
      </c>
    </row>
    <row r="12" spans="4:20" x14ac:dyDescent="0.25">
      <c r="D12" s="21" t="s">
        <v>8</v>
      </c>
      <c r="E12" s="7">
        <v>90002</v>
      </c>
      <c r="M12" t="s">
        <v>8</v>
      </c>
      <c r="N12" s="6">
        <f>+E12</f>
        <v>90002</v>
      </c>
    </row>
    <row r="13" spans="4:20" x14ac:dyDescent="0.25">
      <c r="D13" s="21" t="s">
        <v>38</v>
      </c>
      <c r="E13" s="7">
        <v>1900</v>
      </c>
      <c r="M13" t="s">
        <v>66</v>
      </c>
      <c r="N13" s="6">
        <f>+E22</f>
        <v>400000</v>
      </c>
    </row>
    <row r="14" spans="4:20" x14ac:dyDescent="0.25">
      <c r="D14" s="21" t="s">
        <v>23</v>
      </c>
      <c r="E14" s="7">
        <v>880</v>
      </c>
      <c r="M14" t="s">
        <v>10</v>
      </c>
      <c r="N14" s="18">
        <f>+E17</f>
        <v>26780</v>
      </c>
    </row>
    <row r="15" spans="4:20" x14ac:dyDescent="0.25">
      <c r="D15" s="21" t="s">
        <v>33</v>
      </c>
      <c r="E15" s="7">
        <v>3456</v>
      </c>
      <c r="M15" t="s">
        <v>11</v>
      </c>
      <c r="N15" s="6">
        <f>+N14+N13</f>
        <v>426780</v>
      </c>
    </row>
    <row r="16" spans="4:20" x14ac:dyDescent="0.25">
      <c r="D16" s="21" t="s">
        <v>12</v>
      </c>
      <c r="E16" s="7">
        <v>180</v>
      </c>
      <c r="M16" t="s">
        <v>13</v>
      </c>
      <c r="N16" s="6">
        <f>+E10</f>
        <v>23456</v>
      </c>
    </row>
    <row r="17" spans="4:15" x14ac:dyDescent="0.25">
      <c r="D17" s="21" t="s">
        <v>10</v>
      </c>
      <c r="E17" s="7">
        <v>26780</v>
      </c>
      <c r="M17" t="s">
        <v>34</v>
      </c>
      <c r="N17" s="6">
        <f>+E11</f>
        <v>2600</v>
      </c>
    </row>
    <row r="18" spans="4:15" x14ac:dyDescent="0.25">
      <c r="D18" s="21" t="s">
        <v>60</v>
      </c>
      <c r="E18" s="7">
        <v>555555</v>
      </c>
      <c r="M18" t="s">
        <v>12</v>
      </c>
      <c r="N18" s="18">
        <f>+E16</f>
        <v>180</v>
      </c>
    </row>
    <row r="19" spans="4:15" x14ac:dyDescent="0.25">
      <c r="D19" s="21" t="s">
        <v>36</v>
      </c>
      <c r="E19" s="7">
        <v>19000</v>
      </c>
      <c r="M19" t="s">
        <v>14</v>
      </c>
      <c r="N19" s="6">
        <f>+N15-N16-N17-N18</f>
        <v>400544</v>
      </c>
    </row>
    <row r="20" spans="4:15" x14ac:dyDescent="0.25">
      <c r="D20" s="21" t="s">
        <v>16</v>
      </c>
      <c r="E20" s="7">
        <v>41000</v>
      </c>
      <c r="M20" t="s">
        <v>15</v>
      </c>
      <c r="N20" s="6">
        <f>+N19+N12</f>
        <v>490546</v>
      </c>
    </row>
    <row r="21" spans="4:15" ht="12.75" customHeight="1" x14ac:dyDescent="0.25">
      <c r="D21" s="21" t="s">
        <v>61</v>
      </c>
      <c r="E21" s="7">
        <v>89000</v>
      </c>
      <c r="M21" t="s">
        <v>16</v>
      </c>
      <c r="N21" s="18">
        <f>+E20</f>
        <v>41000</v>
      </c>
    </row>
    <row r="22" spans="4:15" x14ac:dyDescent="0.25">
      <c r="D22" s="21" t="s">
        <v>9</v>
      </c>
      <c r="E22" s="7">
        <v>400000</v>
      </c>
      <c r="M22" t="s">
        <v>17</v>
      </c>
      <c r="O22" s="18">
        <f>+N20-N21</f>
        <v>449546</v>
      </c>
    </row>
    <row r="23" spans="4:15" x14ac:dyDescent="0.25">
      <c r="M23" s="2" t="s">
        <v>67</v>
      </c>
      <c r="O23" s="19">
        <f>+O11-O22</f>
        <v>48986</v>
      </c>
    </row>
    <row r="24" spans="4:15" x14ac:dyDescent="0.25">
      <c r="M24" t="s">
        <v>19</v>
      </c>
    </row>
    <row r="25" spans="4:15" x14ac:dyDescent="0.25">
      <c r="M25" t="s">
        <v>20</v>
      </c>
      <c r="N25" s="6">
        <f>+E6</f>
        <v>10004</v>
      </c>
    </row>
    <row r="26" spans="4:15" x14ac:dyDescent="0.25">
      <c r="M26" t="s">
        <v>21</v>
      </c>
      <c r="N26" s="6">
        <f>+E9</f>
        <v>7000</v>
      </c>
    </row>
    <row r="27" spans="4:15" x14ac:dyDescent="0.25">
      <c r="M27" t="s">
        <v>38</v>
      </c>
      <c r="N27" s="6">
        <f>+E13</f>
        <v>1900</v>
      </c>
    </row>
    <row r="28" spans="4:15" x14ac:dyDescent="0.25">
      <c r="M28" t="s">
        <v>48</v>
      </c>
      <c r="N28" s="6">
        <f>+E7</f>
        <v>276432</v>
      </c>
    </row>
    <row r="29" spans="4:15" x14ac:dyDescent="0.25">
      <c r="M29" t="s">
        <v>23</v>
      </c>
      <c r="N29" s="18">
        <f>+E14</f>
        <v>880</v>
      </c>
      <c r="O29" s="18">
        <f>+N25+N26+N27+N28-N29</f>
        <v>294456</v>
      </c>
    </row>
    <row r="30" spans="4:15" x14ac:dyDescent="0.25">
      <c r="M30" s="2" t="s">
        <v>54</v>
      </c>
      <c r="O30" s="22">
        <f>+O23-O29</f>
        <v>-245470</v>
      </c>
    </row>
    <row r="31" spans="4:15" x14ac:dyDescent="0.25">
      <c r="M31" t="s">
        <v>79</v>
      </c>
    </row>
    <row r="32" spans="4:15" x14ac:dyDescent="0.25">
      <c r="M32" t="s">
        <v>68</v>
      </c>
      <c r="N32" s="6">
        <f>+E21</f>
        <v>89000</v>
      </c>
      <c r="O32" s="18">
        <f>+N32</f>
        <v>89000</v>
      </c>
    </row>
    <row r="33" spans="13:18" ht="15.75" thickBot="1" x14ac:dyDescent="0.3">
      <c r="M33" s="2" t="s">
        <v>80</v>
      </c>
      <c r="O33" s="23">
        <f>+O32+O30</f>
        <v>-156470</v>
      </c>
    </row>
    <row r="34" spans="13:18" ht="15.75" thickTop="1" x14ac:dyDescent="0.25"/>
    <row r="36" spans="13:18" x14ac:dyDescent="0.25">
      <c r="M36" t="s">
        <v>110</v>
      </c>
      <c r="O36" t="s">
        <v>111</v>
      </c>
      <c r="Q36" s="1"/>
    </row>
    <row r="37" spans="13:18" x14ac:dyDescent="0.25">
      <c r="Q37" s="1"/>
      <c r="R37" s="1"/>
    </row>
    <row r="38" spans="13:18" x14ac:dyDescent="0.25">
      <c r="Q38" s="1"/>
      <c r="R38" s="1"/>
    </row>
    <row r="39" spans="13:18" x14ac:dyDescent="0.25">
      <c r="Q39" s="1"/>
      <c r="R39" s="1"/>
    </row>
    <row r="40" spans="13:18" x14ac:dyDescent="0.25">
      <c r="M40" t="s">
        <v>112</v>
      </c>
      <c r="Q40" s="1"/>
      <c r="R40" s="1"/>
    </row>
    <row r="41" spans="13:18" x14ac:dyDescent="0.25">
      <c r="Q41" s="1"/>
      <c r="R41" s="1"/>
    </row>
  </sheetData>
  <mergeCells count="4">
    <mergeCell ref="J3:T3"/>
    <mergeCell ref="J4:T4"/>
    <mergeCell ref="J5:T5"/>
    <mergeCell ref="J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20FE-B1EF-49A5-9BBB-0C56AA966F0B}">
  <sheetPr>
    <tabColor theme="3" tint="-0.499984740745262"/>
  </sheetPr>
  <dimension ref="C2:R39"/>
  <sheetViews>
    <sheetView workbookViewId="0">
      <selection activeCell="N31" sqref="N31"/>
    </sheetView>
  </sheetViews>
  <sheetFormatPr baseColWidth="10" defaultColWidth="9.140625" defaultRowHeight="15" x14ac:dyDescent="0.25"/>
  <cols>
    <col min="3" max="3" width="26.5703125" customWidth="1"/>
    <col min="4" max="4" width="10.85546875" bestFit="1" customWidth="1"/>
    <col min="12" max="12" width="23.42578125" customWidth="1"/>
    <col min="13" max="14" width="12.5703125" bestFit="1" customWidth="1"/>
  </cols>
  <sheetData>
    <row r="2" spans="3:18" x14ac:dyDescent="0.25">
      <c r="H2" s="53" t="s">
        <v>75</v>
      </c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3:18" x14ac:dyDescent="0.25">
      <c r="H3" s="53" t="s">
        <v>2</v>
      </c>
      <c r="I3" s="53"/>
      <c r="J3" s="53"/>
      <c r="K3" s="53"/>
      <c r="L3" s="53"/>
      <c r="M3" s="53"/>
      <c r="N3" s="53"/>
      <c r="O3" s="53"/>
      <c r="P3" s="53"/>
      <c r="Q3" s="53"/>
      <c r="R3" s="53"/>
    </row>
    <row r="4" spans="3:18" x14ac:dyDescent="0.25">
      <c r="H4" s="53" t="s">
        <v>1</v>
      </c>
      <c r="I4" s="53"/>
      <c r="J4" s="53"/>
      <c r="K4" s="53"/>
      <c r="L4" s="53"/>
      <c r="M4" s="53"/>
      <c r="N4" s="53"/>
      <c r="O4" s="53"/>
      <c r="P4" s="53"/>
      <c r="Q4" s="53"/>
      <c r="R4" s="53"/>
    </row>
    <row r="5" spans="3:18" x14ac:dyDescent="0.25">
      <c r="H5" s="53" t="s">
        <v>3</v>
      </c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3:18" x14ac:dyDescent="0.25">
      <c r="C6" s="21" t="s">
        <v>9</v>
      </c>
      <c r="D6" s="7">
        <v>191332</v>
      </c>
    </row>
    <row r="7" spans="3:18" x14ac:dyDescent="0.25">
      <c r="C7" s="21" t="s">
        <v>4</v>
      </c>
      <c r="D7" s="7">
        <v>400000</v>
      </c>
      <c r="K7" t="s">
        <v>4</v>
      </c>
      <c r="M7" s="1">
        <f>+D7</f>
        <v>400000</v>
      </c>
      <c r="N7" s="1"/>
      <c r="O7" s="1"/>
      <c r="P7" s="1"/>
    </row>
    <row r="8" spans="3:18" x14ac:dyDescent="0.25">
      <c r="C8" s="21" t="s">
        <v>23</v>
      </c>
      <c r="D8" s="7">
        <v>30753</v>
      </c>
      <c r="K8" t="s">
        <v>5</v>
      </c>
      <c r="M8" s="1">
        <f>+D10</f>
        <v>4999</v>
      </c>
      <c r="N8" s="1"/>
      <c r="O8" s="1"/>
      <c r="P8" s="1"/>
    </row>
    <row r="9" spans="3:18" x14ac:dyDescent="0.25">
      <c r="C9" s="21" t="s">
        <v>22</v>
      </c>
      <c r="D9" s="7">
        <v>28654</v>
      </c>
      <c r="K9" t="s">
        <v>36</v>
      </c>
      <c r="M9" s="3">
        <f>+D14</f>
        <v>21907</v>
      </c>
      <c r="N9" s="1"/>
      <c r="O9" s="1"/>
      <c r="P9" s="1"/>
    </row>
    <row r="10" spans="3:18" x14ac:dyDescent="0.25">
      <c r="C10" s="21" t="s">
        <v>5</v>
      </c>
      <c r="D10" s="7">
        <v>4999</v>
      </c>
      <c r="K10" s="15" t="s">
        <v>44</v>
      </c>
      <c r="M10" s="1"/>
      <c r="N10" s="1">
        <f>+M7-M8-M9</f>
        <v>373094</v>
      </c>
      <c r="O10" s="1"/>
      <c r="P10" s="1"/>
    </row>
    <row r="11" spans="3:18" x14ac:dyDescent="0.25">
      <c r="C11" s="21" t="s">
        <v>25</v>
      </c>
      <c r="D11" s="7">
        <v>12945</v>
      </c>
      <c r="K11" t="s">
        <v>8</v>
      </c>
      <c r="M11" s="1">
        <f>+D13</f>
        <v>9000</v>
      </c>
      <c r="N11" s="1"/>
      <c r="O11" s="1"/>
      <c r="P11" s="1"/>
    </row>
    <row r="12" spans="3:18" x14ac:dyDescent="0.25">
      <c r="C12" s="21" t="s">
        <v>34</v>
      </c>
      <c r="D12" s="7">
        <v>1453</v>
      </c>
      <c r="K12" t="s">
        <v>9</v>
      </c>
      <c r="M12" s="1">
        <f>+D6</f>
        <v>191332</v>
      </c>
      <c r="N12" s="1"/>
      <c r="O12" s="1"/>
      <c r="P12" s="1"/>
    </row>
    <row r="13" spans="3:18" x14ac:dyDescent="0.25">
      <c r="C13" s="21" t="s">
        <v>35</v>
      </c>
      <c r="D13" s="7">
        <v>9000</v>
      </c>
      <c r="K13" t="s">
        <v>10</v>
      </c>
      <c r="M13" s="3">
        <f>+D15</f>
        <v>6742</v>
      </c>
      <c r="N13" s="1"/>
      <c r="O13" s="1"/>
      <c r="P13" s="1"/>
    </row>
    <row r="14" spans="3:18" x14ac:dyDescent="0.25">
      <c r="C14" s="21" t="s">
        <v>36</v>
      </c>
      <c r="D14" s="7">
        <v>21907</v>
      </c>
      <c r="K14" t="s">
        <v>11</v>
      </c>
      <c r="M14" s="1">
        <f>+M12+M13</f>
        <v>198074</v>
      </c>
      <c r="N14" s="1"/>
      <c r="O14" s="1"/>
      <c r="P14" s="1"/>
    </row>
    <row r="15" spans="3:18" x14ac:dyDescent="0.25">
      <c r="C15" s="21" t="s">
        <v>10</v>
      </c>
      <c r="D15" s="7">
        <v>6742</v>
      </c>
      <c r="K15" t="s">
        <v>13</v>
      </c>
      <c r="M15" s="1">
        <f>+D18</f>
        <v>1263</v>
      </c>
      <c r="N15" s="1"/>
      <c r="O15" s="1"/>
      <c r="P15" s="1"/>
    </row>
    <row r="16" spans="3:18" x14ac:dyDescent="0.25">
      <c r="C16" s="21" t="s">
        <v>20</v>
      </c>
      <c r="D16" s="7">
        <v>18432</v>
      </c>
      <c r="K16" t="s">
        <v>34</v>
      </c>
      <c r="M16" s="3">
        <f>+D12</f>
        <v>1453</v>
      </c>
      <c r="N16" s="1"/>
      <c r="O16" s="1"/>
      <c r="P16" s="1"/>
    </row>
    <row r="17" spans="3:16" x14ac:dyDescent="0.25">
      <c r="C17" s="21" t="s">
        <v>37</v>
      </c>
      <c r="D17" s="7">
        <v>20266</v>
      </c>
      <c r="K17" t="s">
        <v>14</v>
      </c>
      <c r="M17" s="1">
        <f>+M14-M15-M16</f>
        <v>195358</v>
      </c>
      <c r="N17" s="1"/>
      <c r="O17" s="1"/>
      <c r="P17" s="1"/>
    </row>
    <row r="18" spans="3:16" x14ac:dyDescent="0.25">
      <c r="C18" s="21" t="s">
        <v>13</v>
      </c>
      <c r="D18" s="7">
        <v>1263</v>
      </c>
      <c r="K18" t="s">
        <v>70</v>
      </c>
      <c r="M18" s="1">
        <f>+M17+M11</f>
        <v>204358</v>
      </c>
      <c r="N18" s="1"/>
      <c r="O18" s="1"/>
      <c r="P18" s="1"/>
    </row>
    <row r="19" spans="3:16" x14ac:dyDescent="0.25">
      <c r="C19" s="21" t="s">
        <v>39</v>
      </c>
      <c r="D19" s="7">
        <v>10661</v>
      </c>
      <c r="K19" t="s">
        <v>16</v>
      </c>
      <c r="M19" s="3">
        <f>+D19</f>
        <v>10661</v>
      </c>
      <c r="N19" s="1"/>
      <c r="O19" s="1"/>
      <c r="P19" s="1"/>
    </row>
    <row r="20" spans="3:16" x14ac:dyDescent="0.25">
      <c r="K20" t="s">
        <v>74</v>
      </c>
      <c r="M20" s="1"/>
      <c r="N20" s="3">
        <f>+M18-M19</f>
        <v>193697</v>
      </c>
      <c r="O20" s="1"/>
      <c r="P20" s="1"/>
    </row>
    <row r="21" spans="3:16" x14ac:dyDescent="0.25">
      <c r="K21" s="2" t="s">
        <v>67</v>
      </c>
      <c r="M21" s="1"/>
      <c r="N21" s="4">
        <f>+N10-N20</f>
        <v>179397</v>
      </c>
      <c r="O21" s="1"/>
      <c r="P21" s="1"/>
    </row>
    <row r="22" spans="3:16" x14ac:dyDescent="0.25">
      <c r="K22" t="s">
        <v>19</v>
      </c>
      <c r="M22" s="1"/>
      <c r="N22" s="1"/>
      <c r="O22" s="1"/>
      <c r="P22" s="1"/>
    </row>
    <row r="23" spans="3:16" x14ac:dyDescent="0.25">
      <c r="K23" t="s">
        <v>71</v>
      </c>
      <c r="M23" s="1">
        <f>+D16</f>
        <v>18432</v>
      </c>
      <c r="N23" s="1"/>
      <c r="O23" s="1"/>
      <c r="P23" s="1"/>
    </row>
    <row r="24" spans="3:16" x14ac:dyDescent="0.25">
      <c r="K24" t="s">
        <v>21</v>
      </c>
      <c r="M24" s="1">
        <f>+D17</f>
        <v>20266</v>
      </c>
      <c r="N24" s="1"/>
      <c r="O24" s="1"/>
      <c r="P24" s="1"/>
    </row>
    <row r="25" spans="3:16" x14ac:dyDescent="0.25">
      <c r="K25" t="s">
        <v>48</v>
      </c>
      <c r="M25" s="1">
        <f>+D9</f>
        <v>28654</v>
      </c>
      <c r="N25" s="1"/>
      <c r="O25" s="1"/>
      <c r="P25" s="1"/>
    </row>
    <row r="26" spans="3:16" x14ac:dyDescent="0.25">
      <c r="K26" t="s">
        <v>23</v>
      </c>
      <c r="M26" s="3">
        <f>+D8</f>
        <v>30753</v>
      </c>
      <c r="N26" s="3">
        <f>+M23+M24+M25-M26</f>
        <v>36599</v>
      </c>
      <c r="O26" s="1"/>
      <c r="P26" s="1"/>
    </row>
    <row r="27" spans="3:16" x14ac:dyDescent="0.25">
      <c r="K27" s="2" t="s">
        <v>55</v>
      </c>
      <c r="M27" s="1"/>
      <c r="N27" s="1">
        <f>+N21-N26</f>
        <v>142798</v>
      </c>
      <c r="O27" s="1"/>
      <c r="P27" s="1"/>
    </row>
    <row r="28" spans="3:16" x14ac:dyDescent="0.25">
      <c r="K28" t="s">
        <v>30</v>
      </c>
      <c r="M28" s="1"/>
      <c r="N28" s="1"/>
      <c r="O28" s="1"/>
      <c r="P28" s="1"/>
    </row>
    <row r="29" spans="3:16" x14ac:dyDescent="0.25">
      <c r="K29" t="s">
        <v>25</v>
      </c>
      <c r="M29" s="1">
        <f>+D11</f>
        <v>12945</v>
      </c>
      <c r="N29" s="3">
        <f>+M29</f>
        <v>12945</v>
      </c>
      <c r="O29" s="1"/>
      <c r="P29" s="1"/>
    </row>
    <row r="30" spans="3:16" x14ac:dyDescent="0.25">
      <c r="K30" s="2" t="s">
        <v>56</v>
      </c>
      <c r="M30" s="1"/>
      <c r="N30" s="4">
        <f>+N27+N29</f>
        <v>155743</v>
      </c>
      <c r="O30" s="1"/>
      <c r="P30" s="1"/>
    </row>
    <row r="31" spans="3:16" x14ac:dyDescent="0.25">
      <c r="K31" t="s">
        <v>57</v>
      </c>
      <c r="M31" s="1"/>
      <c r="N31" s="3">
        <f>+N30*0.3</f>
        <v>46722.9</v>
      </c>
      <c r="O31" s="1"/>
      <c r="P31" s="1"/>
    </row>
    <row r="32" spans="3:16" ht="15.75" thickBot="1" x14ac:dyDescent="0.3">
      <c r="K32" s="2" t="s">
        <v>29</v>
      </c>
      <c r="M32" s="1"/>
      <c r="N32" s="24">
        <f>+N30-N31</f>
        <v>109020.1</v>
      </c>
      <c r="O32" s="1"/>
      <c r="P32" s="1"/>
    </row>
    <row r="33" spans="11:16" ht="15.75" thickTop="1" x14ac:dyDescent="0.25">
      <c r="M33" s="1"/>
      <c r="N33" s="1"/>
      <c r="O33" s="1"/>
      <c r="P33" s="1"/>
    </row>
    <row r="34" spans="11:16" x14ac:dyDescent="0.25">
      <c r="M34" s="1"/>
      <c r="N34" s="1"/>
      <c r="O34" s="1"/>
      <c r="P34" s="1"/>
    </row>
    <row r="35" spans="11:16" x14ac:dyDescent="0.25">
      <c r="K35" t="s">
        <v>110</v>
      </c>
      <c r="N35" t="s">
        <v>111</v>
      </c>
      <c r="O35" s="1"/>
      <c r="P35" s="1"/>
    </row>
    <row r="36" spans="11:16" x14ac:dyDescent="0.25">
      <c r="N36" s="1"/>
      <c r="O36" s="1"/>
      <c r="P36" s="1"/>
    </row>
    <row r="37" spans="11:16" x14ac:dyDescent="0.25">
      <c r="N37" s="1"/>
      <c r="O37" s="1"/>
      <c r="P37" s="1"/>
    </row>
    <row r="38" spans="11:16" x14ac:dyDescent="0.25">
      <c r="N38" s="1"/>
      <c r="O38" s="1"/>
      <c r="P38" s="1"/>
    </row>
    <row r="39" spans="11:16" x14ac:dyDescent="0.25">
      <c r="K39" t="s">
        <v>112</v>
      </c>
    </row>
  </sheetData>
  <mergeCells count="4">
    <mergeCell ref="H3:R3"/>
    <mergeCell ref="H4:R4"/>
    <mergeCell ref="H5:R5"/>
    <mergeCell ref="H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172-7DA7-4C1F-81A7-8A8761F3123E}">
  <sheetPr>
    <tabColor theme="3" tint="-0.499984740745262"/>
  </sheetPr>
  <dimension ref="C4:Q43"/>
  <sheetViews>
    <sheetView topLeftCell="A7" workbookViewId="0">
      <selection activeCell="L36" sqref="L36"/>
    </sheetView>
  </sheetViews>
  <sheetFormatPr baseColWidth="10" defaultColWidth="9.140625" defaultRowHeight="15" x14ac:dyDescent="0.25"/>
  <cols>
    <col min="3" max="3" width="34.140625" customWidth="1"/>
    <col min="4" max="4" width="11.140625" bestFit="1" customWidth="1"/>
    <col min="10" max="10" width="32.42578125" customWidth="1"/>
    <col min="11" max="12" width="12.5703125" bestFit="1" customWidth="1"/>
  </cols>
  <sheetData>
    <row r="4" spans="3:17" x14ac:dyDescent="0.25">
      <c r="G4" s="53" t="s">
        <v>76</v>
      </c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3:17" x14ac:dyDescent="0.25">
      <c r="C5" s="26" t="s">
        <v>4</v>
      </c>
      <c r="D5" s="27">
        <v>701000</v>
      </c>
      <c r="G5" s="53" t="s">
        <v>2</v>
      </c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3:17" x14ac:dyDescent="0.25">
      <c r="C6" s="26" t="s">
        <v>61</v>
      </c>
      <c r="D6" s="27">
        <v>2314</v>
      </c>
      <c r="G6" s="53" t="s">
        <v>1</v>
      </c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3:17" x14ac:dyDescent="0.25">
      <c r="C7" s="26" t="s">
        <v>23</v>
      </c>
      <c r="D7" s="27">
        <v>9086</v>
      </c>
      <c r="G7" s="53" t="s">
        <v>3</v>
      </c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3:17" x14ac:dyDescent="0.25">
      <c r="C8" s="28" t="s">
        <v>5</v>
      </c>
      <c r="D8" s="27">
        <v>2134</v>
      </c>
    </row>
    <row r="9" spans="3:17" x14ac:dyDescent="0.25">
      <c r="C9" s="26" t="s">
        <v>62</v>
      </c>
      <c r="D9" s="27">
        <v>1001</v>
      </c>
      <c r="J9" t="s">
        <v>4</v>
      </c>
      <c r="K9" s="1">
        <f>+D5</f>
        <v>701000</v>
      </c>
      <c r="L9" s="1"/>
      <c r="M9" s="1"/>
      <c r="N9" s="1"/>
    </row>
    <row r="10" spans="3:17" x14ac:dyDescent="0.25">
      <c r="C10" s="26" t="s">
        <v>22</v>
      </c>
      <c r="D10" s="27">
        <v>57999</v>
      </c>
      <c r="J10" t="s">
        <v>5</v>
      </c>
      <c r="K10" s="1">
        <f>+D8</f>
        <v>2134</v>
      </c>
      <c r="L10" s="1"/>
      <c r="M10" s="1"/>
      <c r="N10" s="1"/>
    </row>
    <row r="11" spans="3:17" x14ac:dyDescent="0.25">
      <c r="C11" s="26" t="s">
        <v>9</v>
      </c>
      <c r="D11" s="27">
        <v>400000</v>
      </c>
      <c r="J11" t="s">
        <v>6</v>
      </c>
      <c r="K11" s="6">
        <f>+D14</f>
        <v>43000</v>
      </c>
      <c r="L11" s="1"/>
      <c r="M11" s="1"/>
      <c r="N11" s="1"/>
    </row>
    <row r="12" spans="3:17" x14ac:dyDescent="0.25">
      <c r="C12" s="26" t="s">
        <v>37</v>
      </c>
      <c r="D12" s="27">
        <v>5790</v>
      </c>
      <c r="J12" t="s">
        <v>69</v>
      </c>
      <c r="K12" s="18">
        <f>+D20</f>
        <v>90764</v>
      </c>
      <c r="M12" s="1"/>
      <c r="N12" s="1"/>
    </row>
    <row r="13" spans="3:17" x14ac:dyDescent="0.25">
      <c r="C13" s="26" t="s">
        <v>10</v>
      </c>
      <c r="D13" s="27">
        <v>15400</v>
      </c>
      <c r="J13" s="15" t="s">
        <v>7</v>
      </c>
      <c r="K13" s="1"/>
      <c r="L13" s="1">
        <f>+K9-K10-K11-K12</f>
        <v>565102</v>
      </c>
      <c r="M13" s="1"/>
      <c r="N13" s="1"/>
    </row>
    <row r="14" spans="3:17" x14ac:dyDescent="0.25">
      <c r="C14" s="28" t="s">
        <v>36</v>
      </c>
      <c r="D14" s="27">
        <v>43000</v>
      </c>
      <c r="J14" t="s">
        <v>8</v>
      </c>
      <c r="K14" s="6">
        <f>+D16</f>
        <v>78000</v>
      </c>
      <c r="L14" s="1"/>
      <c r="M14" s="1"/>
      <c r="N14" s="1"/>
    </row>
    <row r="15" spans="3:17" x14ac:dyDescent="0.25">
      <c r="C15" s="26" t="s">
        <v>12</v>
      </c>
      <c r="D15" s="27">
        <v>2000</v>
      </c>
      <c r="J15" t="s">
        <v>9</v>
      </c>
      <c r="K15" s="6">
        <f>+D11</f>
        <v>400000</v>
      </c>
      <c r="L15" s="1"/>
      <c r="M15" s="1"/>
      <c r="N15" s="1"/>
    </row>
    <row r="16" spans="3:17" x14ac:dyDescent="0.25">
      <c r="C16" s="26" t="s">
        <v>63</v>
      </c>
      <c r="D16" s="27">
        <v>78000</v>
      </c>
      <c r="J16" t="s">
        <v>10</v>
      </c>
      <c r="K16" s="18">
        <f>+D13</f>
        <v>15400</v>
      </c>
      <c r="L16" s="1"/>
      <c r="M16" s="1"/>
      <c r="N16" s="1"/>
    </row>
    <row r="17" spans="3:14" x14ac:dyDescent="0.25">
      <c r="C17" s="26" t="s">
        <v>64</v>
      </c>
      <c r="D17" s="27">
        <v>60000</v>
      </c>
      <c r="J17" t="s">
        <v>11</v>
      </c>
      <c r="K17" s="6">
        <f>+K15+K16</f>
        <v>415400</v>
      </c>
      <c r="L17" s="1"/>
      <c r="M17" s="1"/>
      <c r="N17" s="1"/>
    </row>
    <row r="18" spans="3:14" x14ac:dyDescent="0.25">
      <c r="C18" s="26" t="s">
        <v>13</v>
      </c>
      <c r="D18" s="27">
        <v>43908</v>
      </c>
      <c r="J18" t="s">
        <v>13</v>
      </c>
      <c r="K18" s="6">
        <f>+D18</f>
        <v>43908</v>
      </c>
      <c r="L18" s="1"/>
      <c r="M18" s="1"/>
      <c r="N18" s="1"/>
    </row>
    <row r="19" spans="3:14" x14ac:dyDescent="0.25">
      <c r="C19" s="26" t="s">
        <v>20</v>
      </c>
      <c r="D19" s="27">
        <v>9000</v>
      </c>
      <c r="J19" t="s">
        <v>12</v>
      </c>
      <c r="K19" s="6">
        <f>+D15</f>
        <v>2000</v>
      </c>
      <c r="L19" s="1"/>
      <c r="M19" s="1"/>
      <c r="N19" s="1"/>
    </row>
    <row r="20" spans="3:14" x14ac:dyDescent="0.25">
      <c r="C20" s="28" t="s">
        <v>33</v>
      </c>
      <c r="D20" s="27">
        <v>90764</v>
      </c>
      <c r="J20" t="s">
        <v>34</v>
      </c>
      <c r="K20" s="18">
        <f>+D21</f>
        <v>1890</v>
      </c>
      <c r="L20" s="1"/>
      <c r="M20" s="1"/>
      <c r="N20" s="1"/>
    </row>
    <row r="21" spans="3:14" x14ac:dyDescent="0.25">
      <c r="C21" s="26" t="s">
        <v>59</v>
      </c>
      <c r="D21" s="27">
        <v>1890</v>
      </c>
      <c r="J21" t="s">
        <v>14</v>
      </c>
      <c r="K21" s="6">
        <f>+K17-K18-K19-K20</f>
        <v>367602</v>
      </c>
      <c r="L21" s="1"/>
      <c r="M21" s="1"/>
      <c r="N21" s="1"/>
    </row>
    <row r="22" spans="3:14" x14ac:dyDescent="0.25">
      <c r="J22" t="s">
        <v>70</v>
      </c>
      <c r="K22" s="6">
        <f>+K21+K14</f>
        <v>445602</v>
      </c>
      <c r="L22" s="1"/>
      <c r="M22" s="1"/>
      <c r="N22" s="1"/>
    </row>
    <row r="23" spans="3:14" x14ac:dyDescent="0.25">
      <c r="J23" t="s">
        <v>16</v>
      </c>
      <c r="K23" s="18">
        <f>+D17</f>
        <v>60000</v>
      </c>
      <c r="M23" s="1"/>
      <c r="N23" s="1"/>
    </row>
    <row r="24" spans="3:14" x14ac:dyDescent="0.25">
      <c r="J24" t="s">
        <v>17</v>
      </c>
      <c r="K24" s="1"/>
      <c r="L24" s="18">
        <f>+K22-K23</f>
        <v>385602</v>
      </c>
      <c r="M24" s="1"/>
      <c r="N24" s="1"/>
    </row>
    <row r="25" spans="3:14" x14ac:dyDescent="0.25">
      <c r="J25" s="2" t="s">
        <v>67</v>
      </c>
      <c r="K25" s="1"/>
      <c r="L25" s="4">
        <f>+L13-L24</f>
        <v>179500</v>
      </c>
      <c r="M25" s="1"/>
      <c r="N25" s="1"/>
    </row>
    <row r="26" spans="3:14" x14ac:dyDescent="0.25">
      <c r="J26" t="s">
        <v>19</v>
      </c>
      <c r="K26" s="1"/>
      <c r="L26" s="1"/>
      <c r="M26" s="1"/>
      <c r="N26" s="1"/>
    </row>
    <row r="27" spans="3:14" x14ac:dyDescent="0.25">
      <c r="J27" t="s">
        <v>71</v>
      </c>
      <c r="K27" s="6">
        <f>+D19</f>
        <v>9000</v>
      </c>
      <c r="L27" s="1"/>
      <c r="M27" s="1"/>
      <c r="N27" s="1"/>
    </row>
    <row r="28" spans="3:14" x14ac:dyDescent="0.25">
      <c r="J28" t="s">
        <v>21</v>
      </c>
      <c r="K28" s="6">
        <f>+D12</f>
        <v>5790</v>
      </c>
      <c r="L28" s="1"/>
      <c r="M28" s="1"/>
      <c r="N28" s="1"/>
    </row>
    <row r="29" spans="3:14" x14ac:dyDescent="0.25">
      <c r="J29" t="s">
        <v>38</v>
      </c>
      <c r="K29" s="6">
        <f>+D9</f>
        <v>1001</v>
      </c>
      <c r="L29" s="1"/>
      <c r="M29" s="1"/>
      <c r="N29" s="1"/>
    </row>
    <row r="30" spans="3:14" x14ac:dyDescent="0.25">
      <c r="J30" t="s">
        <v>48</v>
      </c>
      <c r="K30" s="6">
        <f>+D10</f>
        <v>57999</v>
      </c>
      <c r="L30" s="1"/>
      <c r="M30" s="1"/>
      <c r="N30" s="1"/>
    </row>
    <row r="31" spans="3:14" x14ac:dyDescent="0.25">
      <c r="J31" t="s">
        <v>23</v>
      </c>
      <c r="K31" s="18">
        <f>+D7</f>
        <v>9086</v>
      </c>
      <c r="L31" s="18">
        <f>+K27+K28+K29+K30-K31</f>
        <v>64704</v>
      </c>
      <c r="M31" s="1"/>
      <c r="N31" s="1"/>
    </row>
    <row r="32" spans="3:14" x14ac:dyDescent="0.25">
      <c r="J32" s="2" t="s">
        <v>55</v>
      </c>
      <c r="K32" s="1"/>
      <c r="L32" s="1">
        <f>+L25-L31</f>
        <v>114796</v>
      </c>
      <c r="M32" s="1"/>
      <c r="N32" s="1"/>
    </row>
    <row r="33" spans="10:14" x14ac:dyDescent="0.25">
      <c r="J33" t="s">
        <v>77</v>
      </c>
      <c r="K33" s="1"/>
      <c r="L33" s="1"/>
      <c r="M33" s="1"/>
      <c r="N33" s="1"/>
    </row>
    <row r="34" spans="10:14" x14ac:dyDescent="0.25">
      <c r="J34" t="s">
        <v>72</v>
      </c>
      <c r="K34" s="6">
        <f>+D6</f>
        <v>2314</v>
      </c>
      <c r="L34" s="18">
        <f>+K34</f>
        <v>2314</v>
      </c>
      <c r="M34" s="1"/>
      <c r="N34" s="1"/>
    </row>
    <row r="35" spans="10:14" x14ac:dyDescent="0.25">
      <c r="J35" s="2" t="s">
        <v>56</v>
      </c>
      <c r="K35" s="1"/>
      <c r="L35" s="4">
        <f>L32+L34</f>
        <v>117110</v>
      </c>
      <c r="M35" s="1"/>
      <c r="N35" s="1"/>
    </row>
    <row r="36" spans="10:14" x14ac:dyDescent="0.25">
      <c r="J36" t="s">
        <v>73</v>
      </c>
      <c r="K36" s="1"/>
      <c r="L36" s="3">
        <f>+L35*0.3</f>
        <v>35133</v>
      </c>
      <c r="M36" s="1"/>
      <c r="N36" s="1"/>
    </row>
    <row r="37" spans="10:14" ht="15.75" thickBot="1" x14ac:dyDescent="0.3">
      <c r="J37" s="2" t="s">
        <v>29</v>
      </c>
      <c r="K37" s="1"/>
      <c r="L37" s="20">
        <f>+L35-L36</f>
        <v>81977</v>
      </c>
      <c r="M37" s="1"/>
      <c r="N37" s="1"/>
    </row>
    <row r="38" spans="10:14" ht="15.75" thickTop="1" x14ac:dyDescent="0.25">
      <c r="K38" s="1"/>
      <c r="L38" s="1"/>
      <c r="M38" s="1"/>
      <c r="N38" s="1"/>
    </row>
    <row r="39" spans="10:14" x14ac:dyDescent="0.25">
      <c r="J39" t="s">
        <v>110</v>
      </c>
      <c r="L39" t="s">
        <v>111</v>
      </c>
      <c r="N39" s="1"/>
    </row>
    <row r="40" spans="10:14" x14ac:dyDescent="0.25">
      <c r="M40" s="1"/>
    </row>
    <row r="41" spans="10:14" x14ac:dyDescent="0.25">
      <c r="M41" s="1"/>
    </row>
    <row r="42" spans="10:14" x14ac:dyDescent="0.25">
      <c r="M42" s="1"/>
    </row>
    <row r="43" spans="10:14" x14ac:dyDescent="0.25">
      <c r="J43" t="s">
        <v>112</v>
      </c>
    </row>
  </sheetData>
  <mergeCells count="4">
    <mergeCell ref="G5:Q5"/>
    <mergeCell ref="G6:Q6"/>
    <mergeCell ref="G7:Q7"/>
    <mergeCell ref="G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9B2B-8E73-4863-92D7-51972719E8C1}">
  <sheetPr>
    <tabColor theme="4" tint="-0.499984740745262"/>
  </sheetPr>
  <dimension ref="B2:L40"/>
  <sheetViews>
    <sheetView workbookViewId="0">
      <selection activeCell="J33" sqref="J33"/>
    </sheetView>
  </sheetViews>
  <sheetFormatPr baseColWidth="10" defaultColWidth="9.140625" defaultRowHeight="15" x14ac:dyDescent="0.25"/>
  <cols>
    <col min="2" max="2" width="26" customWidth="1"/>
    <col min="3" max="3" width="15" customWidth="1"/>
    <col min="8" max="8" width="32.28515625" customWidth="1"/>
    <col min="9" max="10" width="14.28515625" bestFit="1" customWidth="1"/>
  </cols>
  <sheetData>
    <row r="2" spans="2:12" x14ac:dyDescent="0.25">
      <c r="H2" s="53" t="s">
        <v>94</v>
      </c>
      <c r="I2" s="54"/>
      <c r="J2" s="54"/>
      <c r="K2" s="54"/>
      <c r="L2" s="54"/>
    </row>
    <row r="3" spans="2:12" x14ac:dyDescent="0.25">
      <c r="H3" s="53" t="s">
        <v>42</v>
      </c>
      <c r="I3" s="53"/>
      <c r="J3" s="53"/>
      <c r="K3" s="53"/>
      <c r="L3" s="53"/>
    </row>
    <row r="4" spans="2:12" x14ac:dyDescent="0.25">
      <c r="H4" s="53" t="s">
        <v>43</v>
      </c>
      <c r="I4" s="53"/>
      <c r="J4" s="53"/>
      <c r="K4" s="53"/>
      <c r="L4" s="53"/>
    </row>
    <row r="5" spans="2:12" x14ac:dyDescent="0.25">
      <c r="B5" s="34" t="s">
        <v>60</v>
      </c>
      <c r="C5" s="31">
        <v>1950000</v>
      </c>
      <c r="H5" s="53" t="s">
        <v>3</v>
      </c>
      <c r="I5" s="53"/>
      <c r="J5" s="53"/>
      <c r="K5" s="53"/>
      <c r="L5" s="53"/>
    </row>
    <row r="6" spans="2:12" x14ac:dyDescent="0.25">
      <c r="B6" s="32" t="s">
        <v>25</v>
      </c>
      <c r="C6" s="31">
        <v>12000</v>
      </c>
    </row>
    <row r="7" spans="2:12" x14ac:dyDescent="0.25">
      <c r="B7" s="32" t="s">
        <v>23</v>
      </c>
      <c r="C7" s="31">
        <v>6000</v>
      </c>
    </row>
    <row r="8" spans="2:12" x14ac:dyDescent="0.25">
      <c r="B8" s="34" t="s">
        <v>5</v>
      </c>
      <c r="C8" s="31">
        <v>30000</v>
      </c>
      <c r="H8" t="s">
        <v>60</v>
      </c>
      <c r="I8" s="1">
        <f>+C5</f>
        <v>1950000</v>
      </c>
    </row>
    <row r="9" spans="2:12" x14ac:dyDescent="0.25">
      <c r="B9" s="32" t="s">
        <v>38</v>
      </c>
      <c r="C9" s="31">
        <v>10000</v>
      </c>
      <c r="H9" t="s">
        <v>5</v>
      </c>
      <c r="I9" s="1">
        <f>+C8</f>
        <v>30000</v>
      </c>
    </row>
    <row r="10" spans="2:12" x14ac:dyDescent="0.25">
      <c r="B10" s="32" t="s">
        <v>48</v>
      </c>
      <c r="C10" s="31">
        <v>26000</v>
      </c>
      <c r="H10" t="s">
        <v>36</v>
      </c>
      <c r="I10" s="35">
        <f>+C14</f>
        <v>20000</v>
      </c>
    </row>
    <row r="11" spans="2:12" x14ac:dyDescent="0.25">
      <c r="B11" s="34" t="s">
        <v>66</v>
      </c>
      <c r="C11" s="31">
        <v>800000</v>
      </c>
      <c r="H11" s="15" t="s">
        <v>44</v>
      </c>
      <c r="I11" s="1"/>
      <c r="J11" s="1">
        <f>+I8-I9-I10</f>
        <v>1900000</v>
      </c>
    </row>
    <row r="12" spans="2:12" x14ac:dyDescent="0.25">
      <c r="B12" s="32" t="s">
        <v>81</v>
      </c>
      <c r="C12" s="31">
        <v>60000</v>
      </c>
      <c r="H12" t="s">
        <v>90</v>
      </c>
      <c r="I12" s="1">
        <f>+C16</f>
        <v>1250000</v>
      </c>
    </row>
    <row r="13" spans="2:12" x14ac:dyDescent="0.25">
      <c r="B13" s="34" t="s">
        <v>10</v>
      </c>
      <c r="C13" s="31">
        <v>20000</v>
      </c>
      <c r="H13" t="s">
        <v>9</v>
      </c>
      <c r="I13" s="1">
        <f>+C11</f>
        <v>800000</v>
      </c>
    </row>
    <row r="14" spans="2:12" x14ac:dyDescent="0.25">
      <c r="B14" s="34" t="s">
        <v>36</v>
      </c>
      <c r="C14" s="31">
        <v>20000</v>
      </c>
      <c r="H14" t="s">
        <v>10</v>
      </c>
      <c r="I14" s="3">
        <f>+C13</f>
        <v>20000</v>
      </c>
    </row>
    <row r="15" spans="2:12" x14ac:dyDescent="0.25">
      <c r="B15" s="34" t="s">
        <v>12</v>
      </c>
      <c r="C15" s="31">
        <v>10000</v>
      </c>
      <c r="H15" t="s">
        <v>11</v>
      </c>
      <c r="I15" s="1">
        <f>+I13+I14</f>
        <v>820000</v>
      </c>
    </row>
    <row r="16" spans="2:12" x14ac:dyDescent="0.25">
      <c r="B16" s="34" t="s">
        <v>82</v>
      </c>
      <c r="C16" s="31">
        <v>1250000</v>
      </c>
      <c r="H16" t="s">
        <v>13</v>
      </c>
      <c r="I16" s="1">
        <f>+C18</f>
        <v>60000</v>
      </c>
    </row>
    <row r="17" spans="2:10" x14ac:dyDescent="0.25">
      <c r="B17" s="34" t="s">
        <v>83</v>
      </c>
      <c r="C17" s="31">
        <v>600000</v>
      </c>
      <c r="H17" t="s">
        <v>12</v>
      </c>
      <c r="I17" s="3">
        <f>+C15</f>
        <v>10000</v>
      </c>
    </row>
    <row r="18" spans="2:10" x14ac:dyDescent="0.25">
      <c r="B18" s="34" t="s">
        <v>13</v>
      </c>
      <c r="C18" s="31">
        <v>60000</v>
      </c>
      <c r="H18" t="s">
        <v>14</v>
      </c>
      <c r="I18" s="1">
        <f>+I15-I16-I17</f>
        <v>750000</v>
      </c>
    </row>
    <row r="19" spans="2:10" x14ac:dyDescent="0.25">
      <c r="B19" s="32" t="s">
        <v>20</v>
      </c>
      <c r="C19" s="31">
        <v>75000</v>
      </c>
      <c r="H19" t="s">
        <v>92</v>
      </c>
      <c r="I19" s="1">
        <f>+I18+I12</f>
        <v>2000000</v>
      </c>
    </row>
    <row r="20" spans="2:10" x14ac:dyDescent="0.25">
      <c r="H20" t="s">
        <v>16</v>
      </c>
      <c r="I20" s="3">
        <f>+C17</f>
        <v>600000</v>
      </c>
    </row>
    <row r="21" spans="2:10" x14ac:dyDescent="0.25">
      <c r="H21" t="s">
        <v>91</v>
      </c>
      <c r="I21" s="1"/>
      <c r="J21" s="1">
        <f>+I19-I20</f>
        <v>1400000</v>
      </c>
    </row>
    <row r="22" spans="2:10" x14ac:dyDescent="0.25">
      <c r="H22" s="2" t="s">
        <v>18</v>
      </c>
      <c r="I22" s="1"/>
      <c r="J22" s="1">
        <f>+J11-J21</f>
        <v>500000</v>
      </c>
    </row>
    <row r="23" spans="2:10" x14ac:dyDescent="0.25">
      <c r="H23" t="s">
        <v>47</v>
      </c>
      <c r="I23" s="1"/>
    </row>
    <row r="24" spans="2:10" x14ac:dyDescent="0.25">
      <c r="H24" t="str">
        <f>+B19</f>
        <v>Gastos de venta</v>
      </c>
      <c r="I24" s="1">
        <f>+C19</f>
        <v>75000</v>
      </c>
    </row>
    <row r="25" spans="2:10" x14ac:dyDescent="0.25">
      <c r="H25" t="str">
        <f>+B12</f>
        <v xml:space="preserve">Gastos de administración </v>
      </c>
      <c r="I25" s="1">
        <f>+C12</f>
        <v>60000</v>
      </c>
    </row>
    <row r="26" spans="2:10" x14ac:dyDescent="0.25">
      <c r="H26" t="str">
        <f>+B9</f>
        <v>Gastos generales</v>
      </c>
      <c r="I26" s="1">
        <f>+C9</f>
        <v>10000</v>
      </c>
    </row>
    <row r="27" spans="2:10" x14ac:dyDescent="0.25">
      <c r="H27" t="str">
        <f>+B10</f>
        <v xml:space="preserve">Otros gastos </v>
      </c>
      <c r="I27" s="1">
        <f>+C10</f>
        <v>26000</v>
      </c>
    </row>
    <row r="28" spans="2:10" x14ac:dyDescent="0.25">
      <c r="H28" t="str">
        <f>+B7</f>
        <v>Otros productos</v>
      </c>
      <c r="I28" s="3">
        <f>+C7</f>
        <v>6000</v>
      </c>
      <c r="J28" s="1">
        <f>+I24+I25+I26+I27-I28</f>
        <v>165000</v>
      </c>
    </row>
    <row r="29" spans="2:10" x14ac:dyDescent="0.25">
      <c r="H29" s="2" t="s">
        <v>93</v>
      </c>
      <c r="I29" s="1"/>
      <c r="J29" s="36">
        <f>+J22-J28</f>
        <v>335000</v>
      </c>
    </row>
    <row r="30" spans="2:10" x14ac:dyDescent="0.25">
      <c r="H30" t="s">
        <v>30</v>
      </c>
      <c r="I30" s="1"/>
    </row>
    <row r="31" spans="2:10" x14ac:dyDescent="0.25">
      <c r="H31" t="str">
        <f>+B6</f>
        <v>Intereses ganados</v>
      </c>
      <c r="I31" s="1"/>
      <c r="J31" s="3">
        <f>+C6</f>
        <v>12000</v>
      </c>
    </row>
    <row r="32" spans="2:10" x14ac:dyDescent="0.25">
      <c r="H32" s="2" t="s">
        <v>56</v>
      </c>
      <c r="I32" s="1"/>
      <c r="J32" s="4">
        <f>+J29+J31</f>
        <v>347000</v>
      </c>
    </row>
    <row r="33" spans="8:11" x14ac:dyDescent="0.25">
      <c r="H33" t="s">
        <v>57</v>
      </c>
      <c r="I33" s="1"/>
      <c r="J33" s="3">
        <f>+J32*0.3</f>
        <v>104100</v>
      </c>
    </row>
    <row r="34" spans="8:11" ht="15.75" thickBot="1" x14ac:dyDescent="0.3">
      <c r="H34" s="2" t="s">
        <v>29</v>
      </c>
      <c r="I34" s="1"/>
      <c r="J34" s="20">
        <f>+J32-J33</f>
        <v>242900</v>
      </c>
    </row>
    <row r="35" spans="8:11" ht="15.75" thickTop="1" x14ac:dyDescent="0.25">
      <c r="I35" s="1"/>
      <c r="J35" s="1"/>
      <c r="K35" s="1"/>
    </row>
    <row r="36" spans="8:11" x14ac:dyDescent="0.25">
      <c r="H36" t="s">
        <v>110</v>
      </c>
      <c r="J36" t="s">
        <v>111</v>
      </c>
      <c r="K36" s="1"/>
    </row>
    <row r="37" spans="8:11" x14ac:dyDescent="0.25">
      <c r="K37" s="1"/>
    </row>
    <row r="38" spans="8:11" x14ac:dyDescent="0.25">
      <c r="K38" s="1"/>
    </row>
    <row r="39" spans="8:11" x14ac:dyDescent="0.25">
      <c r="K39" s="1"/>
    </row>
    <row r="40" spans="8:11" x14ac:dyDescent="0.25">
      <c r="H40" t="s">
        <v>112</v>
      </c>
    </row>
  </sheetData>
  <mergeCells count="4">
    <mergeCell ref="H3:L3"/>
    <mergeCell ref="H4:L4"/>
    <mergeCell ref="H5:L5"/>
    <mergeCell ref="H2:L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242C-8128-493E-9A87-E67437C10C3E}">
  <sheetPr>
    <tabColor theme="3" tint="-0.499984740745262"/>
  </sheetPr>
  <dimension ref="F3:N38"/>
  <sheetViews>
    <sheetView workbookViewId="0">
      <selection activeCell="N34" sqref="N34"/>
    </sheetView>
  </sheetViews>
  <sheetFormatPr baseColWidth="10" defaultColWidth="9.140625" defaultRowHeight="15" x14ac:dyDescent="0.25"/>
  <cols>
    <col min="6" max="6" width="22.140625" customWidth="1"/>
    <col min="7" max="7" width="13.7109375" customWidth="1"/>
    <col min="12" max="12" width="19.5703125" customWidth="1"/>
    <col min="13" max="13" width="17.42578125" customWidth="1"/>
    <col min="14" max="14" width="19.140625" customWidth="1"/>
  </cols>
  <sheetData>
    <row r="3" spans="6:14" x14ac:dyDescent="0.25">
      <c r="J3" s="53" t="s">
        <v>41</v>
      </c>
      <c r="K3" s="53"/>
      <c r="L3" s="53"/>
      <c r="M3" s="53"/>
      <c r="N3" s="53"/>
    </row>
    <row r="4" spans="6:14" x14ac:dyDescent="0.25">
      <c r="J4" s="53" t="s">
        <v>42</v>
      </c>
      <c r="K4" s="53"/>
      <c r="L4" s="53"/>
      <c r="M4" s="53"/>
      <c r="N4" s="53"/>
    </row>
    <row r="5" spans="6:14" x14ac:dyDescent="0.25">
      <c r="J5" s="53" t="s">
        <v>43</v>
      </c>
      <c r="K5" s="53"/>
      <c r="L5" s="53"/>
      <c r="M5" s="53"/>
      <c r="N5" s="53"/>
    </row>
    <row r="6" spans="6:14" x14ac:dyDescent="0.25">
      <c r="J6" s="53" t="s">
        <v>3</v>
      </c>
      <c r="K6" s="53"/>
      <c r="L6" s="53"/>
      <c r="M6" s="53"/>
      <c r="N6" s="53"/>
    </row>
    <row r="7" spans="6:14" x14ac:dyDescent="0.25">
      <c r="F7" s="13" t="s">
        <v>9</v>
      </c>
      <c r="G7" s="14">
        <v>311111</v>
      </c>
    </row>
    <row r="8" spans="6:14" ht="13.5" customHeight="1" x14ac:dyDescent="0.25">
      <c r="F8" s="13" t="s">
        <v>5</v>
      </c>
      <c r="G8" s="14">
        <v>39000</v>
      </c>
      <c r="K8" t="s">
        <v>4</v>
      </c>
      <c r="M8" s="1">
        <v>500000</v>
      </c>
      <c r="N8" s="1"/>
    </row>
    <row r="9" spans="6:14" ht="15.75" customHeight="1" x14ac:dyDescent="0.25">
      <c r="F9" s="13" t="s">
        <v>20</v>
      </c>
      <c r="G9" s="14">
        <v>36789</v>
      </c>
      <c r="K9" t="s">
        <v>5</v>
      </c>
      <c r="M9" s="1">
        <v>39000</v>
      </c>
      <c r="N9" s="1"/>
    </row>
    <row r="10" spans="6:14" ht="16.5" customHeight="1" x14ac:dyDescent="0.25">
      <c r="F10" s="13" t="s">
        <v>45</v>
      </c>
      <c r="G10" s="14">
        <v>43866</v>
      </c>
      <c r="K10" t="s">
        <v>36</v>
      </c>
      <c r="M10" s="1">
        <v>10000</v>
      </c>
      <c r="N10" s="1"/>
    </row>
    <row r="11" spans="6:14" ht="13.5" customHeight="1" x14ac:dyDescent="0.25">
      <c r="F11" s="13" t="s">
        <v>4</v>
      </c>
      <c r="G11" s="14">
        <v>500000</v>
      </c>
      <c r="K11" t="s">
        <v>33</v>
      </c>
      <c r="M11" s="3">
        <v>6888</v>
      </c>
      <c r="N11" s="1"/>
    </row>
    <row r="12" spans="6:14" ht="14.25" customHeight="1" x14ac:dyDescent="0.25">
      <c r="F12" s="13" t="s">
        <v>38</v>
      </c>
      <c r="G12" s="14">
        <v>76433</v>
      </c>
      <c r="K12" t="s">
        <v>44</v>
      </c>
      <c r="M12" s="1"/>
      <c r="N12" s="1">
        <f>+M8-M9-M10-M11</f>
        <v>444112</v>
      </c>
    </row>
    <row r="13" spans="6:14" ht="14.25" customHeight="1" x14ac:dyDescent="0.25">
      <c r="F13" s="13" t="s">
        <v>22</v>
      </c>
      <c r="G13" s="14">
        <v>8987</v>
      </c>
      <c r="K13" t="s">
        <v>8</v>
      </c>
      <c r="M13" s="1">
        <v>689000</v>
      </c>
      <c r="N13" s="1"/>
    </row>
    <row r="14" spans="6:14" ht="14.25" customHeight="1" x14ac:dyDescent="0.25">
      <c r="F14" s="13" t="s">
        <v>33</v>
      </c>
      <c r="G14" s="14">
        <v>6888</v>
      </c>
      <c r="K14" t="s">
        <v>9</v>
      </c>
      <c r="M14" s="1">
        <v>311111</v>
      </c>
      <c r="N14" s="1"/>
    </row>
    <row r="15" spans="6:14" ht="15.75" customHeight="1" x14ac:dyDescent="0.25">
      <c r="F15" s="13" t="s">
        <v>23</v>
      </c>
      <c r="G15" s="14">
        <v>100348</v>
      </c>
      <c r="K15" t="s">
        <v>45</v>
      </c>
      <c r="M15" s="3">
        <v>43866</v>
      </c>
      <c r="N15" s="1"/>
    </row>
    <row r="16" spans="6:14" ht="15" customHeight="1" x14ac:dyDescent="0.25">
      <c r="F16" s="13" t="s">
        <v>37</v>
      </c>
      <c r="G16" s="14">
        <v>534987</v>
      </c>
      <c r="K16" t="s">
        <v>11</v>
      </c>
      <c r="M16" s="33">
        <f>+M14+M15</f>
        <v>354977</v>
      </c>
      <c r="N16" s="1"/>
    </row>
    <row r="17" spans="6:14" ht="13.5" customHeight="1" x14ac:dyDescent="0.25">
      <c r="F17" s="13" t="s">
        <v>36</v>
      </c>
      <c r="G17" s="14">
        <v>10000</v>
      </c>
      <c r="K17" t="s">
        <v>14</v>
      </c>
      <c r="M17" s="1">
        <f>+M16</f>
        <v>354977</v>
      </c>
      <c r="N17" s="1"/>
    </row>
    <row r="18" spans="6:14" ht="13.5" customHeight="1" x14ac:dyDescent="0.25">
      <c r="F18" s="13" t="s">
        <v>8</v>
      </c>
      <c r="G18" s="14">
        <v>689000</v>
      </c>
      <c r="K18" t="s">
        <v>15</v>
      </c>
      <c r="M18" s="1">
        <f>+M13+M17</f>
        <v>1043977</v>
      </c>
      <c r="N18" s="1"/>
    </row>
    <row r="19" spans="6:14" ht="13.5" customHeight="1" x14ac:dyDescent="0.25">
      <c r="F19" s="13" t="s">
        <v>16</v>
      </c>
      <c r="G19" s="14">
        <v>390876</v>
      </c>
      <c r="K19" t="s">
        <v>16</v>
      </c>
      <c r="M19" s="3">
        <f>+G19</f>
        <v>390876</v>
      </c>
    </row>
    <row r="20" spans="6:14" ht="14.25" customHeight="1" x14ac:dyDescent="0.25">
      <c r="F20" s="13" t="s">
        <v>25</v>
      </c>
      <c r="G20" s="14">
        <v>56864</v>
      </c>
      <c r="K20" t="s">
        <v>17</v>
      </c>
      <c r="M20" s="1"/>
      <c r="N20" s="3">
        <f>+M18-M19</f>
        <v>653101</v>
      </c>
    </row>
    <row r="21" spans="6:14" ht="14.25" customHeight="1" x14ac:dyDescent="0.25">
      <c r="F21" s="13" t="s">
        <v>53</v>
      </c>
      <c r="G21" s="14">
        <v>495</v>
      </c>
      <c r="K21" s="2" t="s">
        <v>46</v>
      </c>
      <c r="L21" s="2"/>
      <c r="M21" s="4"/>
      <c r="N21" s="4">
        <f>+N20-N12</f>
        <v>208989</v>
      </c>
    </row>
    <row r="22" spans="6:14" x14ac:dyDescent="0.25">
      <c r="K22" t="s">
        <v>47</v>
      </c>
      <c r="M22" s="1"/>
      <c r="N22" s="1"/>
    </row>
    <row r="23" spans="6:14" x14ac:dyDescent="0.25">
      <c r="K23" t="s">
        <v>38</v>
      </c>
      <c r="M23" s="1">
        <f>+G12</f>
        <v>76433</v>
      </c>
    </row>
    <row r="24" spans="6:14" x14ac:dyDescent="0.25">
      <c r="K24" t="s">
        <v>20</v>
      </c>
      <c r="M24" s="1">
        <f>+G9</f>
        <v>36789</v>
      </c>
      <c r="N24" s="1"/>
    </row>
    <row r="25" spans="6:14" x14ac:dyDescent="0.25">
      <c r="K25" t="s">
        <v>37</v>
      </c>
      <c r="M25" s="1">
        <f>+G16</f>
        <v>534987</v>
      </c>
      <c r="N25" s="1"/>
    </row>
    <row r="26" spans="6:14" x14ac:dyDescent="0.25">
      <c r="K26" t="s">
        <v>48</v>
      </c>
      <c r="M26" s="1">
        <f>+G13</f>
        <v>8987</v>
      </c>
      <c r="N26" s="1"/>
    </row>
    <row r="27" spans="6:14" x14ac:dyDescent="0.25">
      <c r="K27" t="s">
        <v>49</v>
      </c>
      <c r="M27" s="3">
        <f>+G15</f>
        <v>100348</v>
      </c>
      <c r="N27" s="3">
        <f>+M23+M24+M25+M26-M27</f>
        <v>556848</v>
      </c>
    </row>
    <row r="28" spans="6:14" x14ac:dyDescent="0.25">
      <c r="K28" s="2" t="s">
        <v>50</v>
      </c>
      <c r="L28" s="2"/>
      <c r="M28" s="4"/>
      <c r="N28" s="10">
        <f>+N27+N21</f>
        <v>765837</v>
      </c>
    </row>
    <row r="29" spans="6:14" x14ac:dyDescent="0.25">
      <c r="K29" t="s">
        <v>51</v>
      </c>
      <c r="M29" s="1"/>
      <c r="N29" s="1"/>
    </row>
    <row r="30" spans="6:14" x14ac:dyDescent="0.25">
      <c r="K30" t="s">
        <v>25</v>
      </c>
      <c r="M30" s="1">
        <f>+G20</f>
        <v>56864</v>
      </c>
      <c r="N30" s="1"/>
    </row>
    <row r="31" spans="6:14" x14ac:dyDescent="0.25">
      <c r="K31" t="s">
        <v>26</v>
      </c>
      <c r="M31" s="3">
        <f>+G21</f>
        <v>495</v>
      </c>
      <c r="N31" s="3">
        <f>+M30-M31</f>
        <v>56369</v>
      </c>
    </row>
    <row r="32" spans="6:14" ht="15.75" thickBot="1" x14ac:dyDescent="0.3">
      <c r="K32" s="11" t="s">
        <v>52</v>
      </c>
      <c r="L32" s="11"/>
      <c r="M32" s="12"/>
      <c r="N32" s="25">
        <f>+N31-N28</f>
        <v>-709468</v>
      </c>
    </row>
    <row r="33" spans="11:14" ht="15.75" thickTop="1" x14ac:dyDescent="0.25"/>
    <row r="34" spans="11:14" x14ac:dyDescent="0.25">
      <c r="K34" t="s">
        <v>110</v>
      </c>
      <c r="N34" t="s">
        <v>111</v>
      </c>
    </row>
    <row r="38" spans="11:14" x14ac:dyDescent="0.25">
      <c r="K38" t="s">
        <v>112</v>
      </c>
    </row>
  </sheetData>
  <mergeCells count="4">
    <mergeCell ref="J3:N3"/>
    <mergeCell ref="J4:N4"/>
    <mergeCell ref="J5:N5"/>
    <mergeCell ref="J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310A-32D0-4E56-993C-F70452B86990}">
  <sheetPr>
    <tabColor theme="4" tint="-0.499984740745262"/>
  </sheetPr>
  <dimension ref="B3:K35"/>
  <sheetViews>
    <sheetView workbookViewId="0">
      <selection activeCell="J29" sqref="J29"/>
    </sheetView>
  </sheetViews>
  <sheetFormatPr baseColWidth="10" defaultColWidth="9.140625" defaultRowHeight="15" x14ac:dyDescent="0.25"/>
  <cols>
    <col min="2" max="2" width="25.42578125" customWidth="1"/>
    <col min="3" max="3" width="15" customWidth="1"/>
    <col min="8" max="8" width="30.7109375" customWidth="1"/>
    <col min="9" max="10" width="14.28515625" bestFit="1" customWidth="1"/>
  </cols>
  <sheetData>
    <row r="3" spans="2:11" x14ac:dyDescent="0.25">
      <c r="G3" s="53" t="s">
        <v>95</v>
      </c>
      <c r="H3" s="53"/>
      <c r="I3" s="53"/>
      <c r="J3" s="53"/>
      <c r="K3" s="53"/>
    </row>
    <row r="4" spans="2:11" x14ac:dyDescent="0.25">
      <c r="B4" s="34" t="s">
        <v>33</v>
      </c>
      <c r="C4" s="31">
        <v>599510</v>
      </c>
      <c r="G4" s="53" t="s">
        <v>42</v>
      </c>
      <c r="H4" s="53"/>
      <c r="I4" s="53"/>
      <c r="J4" s="53"/>
      <c r="K4" s="53"/>
    </row>
    <row r="5" spans="2:11" x14ac:dyDescent="0.25">
      <c r="B5" s="34" t="s">
        <v>8</v>
      </c>
      <c r="C5" s="31">
        <v>2098505</v>
      </c>
      <c r="G5" s="53" t="s">
        <v>43</v>
      </c>
      <c r="H5" s="53"/>
      <c r="I5" s="53"/>
      <c r="J5" s="53"/>
      <c r="K5" s="53"/>
    </row>
    <row r="6" spans="2:11" x14ac:dyDescent="0.25">
      <c r="B6" s="34" t="s">
        <v>45</v>
      </c>
      <c r="C6" s="31">
        <v>154267</v>
      </c>
      <c r="G6" s="53" t="s">
        <v>3</v>
      </c>
      <c r="H6" s="53"/>
      <c r="I6" s="53"/>
      <c r="J6" s="53"/>
      <c r="K6" s="53"/>
    </row>
    <row r="7" spans="2:11" x14ac:dyDescent="0.25">
      <c r="B7" s="34" t="s">
        <v>4</v>
      </c>
      <c r="C7" s="31">
        <v>4320985</v>
      </c>
    </row>
    <row r="8" spans="2:11" x14ac:dyDescent="0.25">
      <c r="B8" s="34" t="s">
        <v>20</v>
      </c>
      <c r="C8" s="31">
        <v>985960</v>
      </c>
      <c r="H8" t="s">
        <v>4</v>
      </c>
      <c r="I8" s="1">
        <f>+C7</f>
        <v>4320985</v>
      </c>
    </row>
    <row r="9" spans="2:11" x14ac:dyDescent="0.25">
      <c r="B9" s="34" t="s">
        <v>5</v>
      </c>
      <c r="C9" s="31">
        <v>528000</v>
      </c>
      <c r="H9" t="s">
        <v>5</v>
      </c>
      <c r="I9" s="1">
        <f>+C9</f>
        <v>528000</v>
      </c>
    </row>
    <row r="10" spans="2:11" x14ac:dyDescent="0.25">
      <c r="B10" s="29" t="s">
        <v>66</v>
      </c>
      <c r="C10" s="31">
        <v>2746500</v>
      </c>
      <c r="H10" t="s">
        <v>33</v>
      </c>
      <c r="I10" s="3">
        <f>+C4</f>
        <v>599510</v>
      </c>
    </row>
    <row r="11" spans="2:11" ht="15" customHeight="1" x14ac:dyDescent="0.25">
      <c r="B11" s="29" t="s">
        <v>13</v>
      </c>
      <c r="C11" s="31">
        <v>154267</v>
      </c>
      <c r="H11" s="15" t="s">
        <v>44</v>
      </c>
      <c r="J11" s="1">
        <f>+I8-I9-I10</f>
        <v>3193475</v>
      </c>
    </row>
    <row r="12" spans="2:11" x14ac:dyDescent="0.25">
      <c r="B12" s="29" t="s">
        <v>34</v>
      </c>
      <c r="C12" s="31">
        <v>73890</v>
      </c>
      <c r="H12" t="s">
        <v>8</v>
      </c>
      <c r="I12" s="1">
        <f>+C5</f>
        <v>2098505</v>
      </c>
    </row>
    <row r="13" spans="2:11" x14ac:dyDescent="0.25">
      <c r="B13" s="29" t="s">
        <v>16</v>
      </c>
      <c r="C13" s="31">
        <v>2950870</v>
      </c>
      <c r="H13" t="s">
        <v>9</v>
      </c>
      <c r="I13" s="1">
        <f>+C10</f>
        <v>2746500</v>
      </c>
    </row>
    <row r="14" spans="2:11" x14ac:dyDescent="0.25">
      <c r="B14" s="29" t="s">
        <v>84</v>
      </c>
      <c r="C14" s="31">
        <v>185000</v>
      </c>
      <c r="H14" t="s">
        <v>45</v>
      </c>
      <c r="I14" s="3">
        <f>+C6</f>
        <v>154267</v>
      </c>
    </row>
    <row r="15" spans="2:11" x14ac:dyDescent="0.25">
      <c r="B15" s="29" t="s">
        <v>22</v>
      </c>
      <c r="C15" s="31">
        <v>1720</v>
      </c>
      <c r="H15" t="s">
        <v>11</v>
      </c>
      <c r="I15" s="1">
        <f>+I13+I14</f>
        <v>2900767</v>
      </c>
    </row>
    <row r="16" spans="2:11" x14ac:dyDescent="0.25">
      <c r="B16" s="29" t="s">
        <v>81</v>
      </c>
      <c r="C16" s="31">
        <v>1036420</v>
      </c>
      <c r="H16" t="str">
        <f>+B11</f>
        <v>Devoluciones sobre compra</v>
      </c>
      <c r="I16" s="1">
        <f>+C11</f>
        <v>154267</v>
      </c>
    </row>
    <row r="17" spans="8:10" x14ac:dyDescent="0.25">
      <c r="H17" t="str">
        <f>+B12</f>
        <v>Rebajas sobre compra</v>
      </c>
      <c r="I17" s="3">
        <f>+C12</f>
        <v>73890</v>
      </c>
    </row>
    <row r="18" spans="8:10" x14ac:dyDescent="0.25">
      <c r="H18" t="s">
        <v>14</v>
      </c>
      <c r="I18" s="1">
        <f>+I15-I16-I17</f>
        <v>2672610</v>
      </c>
    </row>
    <row r="19" spans="8:10" x14ac:dyDescent="0.25">
      <c r="H19" t="s">
        <v>15</v>
      </c>
      <c r="I19" s="1">
        <f>+I18+I12</f>
        <v>4771115</v>
      </c>
    </row>
    <row r="20" spans="8:10" x14ac:dyDescent="0.25">
      <c r="H20" t="s">
        <v>16</v>
      </c>
      <c r="I20" s="3">
        <f>+C13</f>
        <v>2950870</v>
      </c>
    </row>
    <row r="21" spans="8:10" x14ac:dyDescent="0.25">
      <c r="H21" t="s">
        <v>17</v>
      </c>
      <c r="J21" s="3">
        <f>+I19-I20</f>
        <v>1820245</v>
      </c>
    </row>
    <row r="22" spans="8:10" x14ac:dyDescent="0.25">
      <c r="H22" s="2" t="s">
        <v>67</v>
      </c>
      <c r="J22" s="4">
        <f>J11-J21</f>
        <v>1373230</v>
      </c>
    </row>
    <row r="23" spans="8:10" x14ac:dyDescent="0.25">
      <c r="H23" t="s">
        <v>47</v>
      </c>
    </row>
    <row r="24" spans="8:10" x14ac:dyDescent="0.25">
      <c r="H24" t="s">
        <v>20</v>
      </c>
      <c r="I24" s="1">
        <f>+C8</f>
        <v>985960</v>
      </c>
    </row>
    <row r="25" spans="8:10" x14ac:dyDescent="0.25">
      <c r="H25" t="s">
        <v>37</v>
      </c>
      <c r="I25" s="1">
        <f>+C16</f>
        <v>1036420</v>
      </c>
    </row>
    <row r="26" spans="8:10" x14ac:dyDescent="0.25">
      <c r="H26" t="str">
        <f>+B15</f>
        <v>Otros gastos</v>
      </c>
      <c r="I26" s="1">
        <f>+C15</f>
        <v>1720</v>
      </c>
    </row>
    <row r="27" spans="8:10" x14ac:dyDescent="0.25">
      <c r="H27" t="str">
        <f>+B14</f>
        <v>Otros ingresos</v>
      </c>
      <c r="I27" s="3">
        <f>+C14</f>
        <v>185000</v>
      </c>
      <c r="J27" s="3">
        <f>+I24+I25+I26-I27</f>
        <v>1839100</v>
      </c>
    </row>
    <row r="28" spans="8:10" x14ac:dyDescent="0.25">
      <c r="H28" s="2" t="s">
        <v>50</v>
      </c>
      <c r="J28" s="10">
        <f>+J22-J27</f>
        <v>-465870</v>
      </c>
    </row>
    <row r="29" spans="8:10" ht="15.75" thickBot="1" x14ac:dyDescent="0.3">
      <c r="H29" s="2" t="s">
        <v>96</v>
      </c>
      <c r="I29" s="1"/>
      <c r="J29" s="38">
        <f>+J28</f>
        <v>-465870</v>
      </c>
    </row>
    <row r="30" spans="8:10" ht="15.75" thickTop="1" x14ac:dyDescent="0.25">
      <c r="I30" s="1"/>
      <c r="J30" s="1"/>
    </row>
    <row r="31" spans="8:10" x14ac:dyDescent="0.25">
      <c r="H31" t="s">
        <v>110</v>
      </c>
      <c r="J31" t="s">
        <v>111</v>
      </c>
    </row>
    <row r="35" spans="8:8" x14ac:dyDescent="0.25">
      <c r="H35" t="s">
        <v>112</v>
      </c>
    </row>
  </sheetData>
  <mergeCells count="4">
    <mergeCell ref="G4:K4"/>
    <mergeCell ref="G5:K5"/>
    <mergeCell ref="G6:K6"/>
    <mergeCell ref="G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2F9-A262-4368-97EC-30B6C158ECFB}">
  <sheetPr>
    <tabColor theme="4" tint="-0.499984740745262"/>
  </sheetPr>
  <dimension ref="B3:K23"/>
  <sheetViews>
    <sheetView workbookViewId="0">
      <selection activeCell="G19" sqref="G19:I24"/>
    </sheetView>
  </sheetViews>
  <sheetFormatPr baseColWidth="10" defaultColWidth="9.140625" defaultRowHeight="15" x14ac:dyDescent="0.25"/>
  <cols>
    <col min="2" max="2" width="23.42578125" customWidth="1"/>
    <col min="3" max="3" width="13.85546875" bestFit="1" customWidth="1"/>
    <col min="7" max="7" width="26" customWidth="1"/>
    <col min="8" max="9" width="15.28515625" bestFit="1" customWidth="1"/>
  </cols>
  <sheetData>
    <row r="3" spans="2:11" x14ac:dyDescent="0.25">
      <c r="G3" s="54"/>
      <c r="H3" s="54"/>
      <c r="I3" s="54"/>
      <c r="J3" s="54"/>
      <c r="K3" s="54"/>
    </row>
    <row r="4" spans="2:11" x14ac:dyDescent="0.25">
      <c r="G4" s="53" t="s">
        <v>42</v>
      </c>
      <c r="H4" s="53"/>
      <c r="I4" s="53"/>
      <c r="J4" s="53"/>
      <c r="K4" s="53"/>
    </row>
    <row r="5" spans="2:11" x14ac:dyDescent="0.25">
      <c r="B5" s="29" t="s">
        <v>17</v>
      </c>
      <c r="C5" s="30">
        <v>63763290</v>
      </c>
      <c r="G5" s="53" t="s">
        <v>43</v>
      </c>
      <c r="H5" s="53"/>
      <c r="I5" s="53"/>
      <c r="J5" s="53"/>
      <c r="K5" s="53"/>
    </row>
    <row r="6" spans="2:11" x14ac:dyDescent="0.25">
      <c r="B6" s="29" t="s">
        <v>22</v>
      </c>
      <c r="C6" s="30">
        <v>9214444</v>
      </c>
      <c r="G6" s="53" t="s">
        <v>3</v>
      </c>
      <c r="H6" s="53"/>
      <c r="I6" s="53"/>
      <c r="J6" s="53"/>
      <c r="K6" s="53"/>
    </row>
    <row r="7" spans="2:11" x14ac:dyDescent="0.25">
      <c r="B7" s="29" t="s">
        <v>20</v>
      </c>
      <c r="C7" s="30">
        <v>4896690</v>
      </c>
    </row>
    <row r="8" spans="2:11" x14ac:dyDescent="0.25">
      <c r="B8" s="29" t="s">
        <v>85</v>
      </c>
      <c r="C8" s="30">
        <v>80595342</v>
      </c>
    </row>
    <row r="9" spans="2:11" ht="17.25" customHeight="1" x14ac:dyDescent="0.25">
      <c r="B9" s="29" t="s">
        <v>37</v>
      </c>
      <c r="C9" s="30">
        <v>4634765</v>
      </c>
      <c r="G9" t="s">
        <v>44</v>
      </c>
      <c r="H9" s="1">
        <f>+C8</f>
        <v>80595342</v>
      </c>
      <c r="I9" s="1"/>
    </row>
    <row r="10" spans="2:11" x14ac:dyDescent="0.25">
      <c r="G10" t="s">
        <v>17</v>
      </c>
      <c r="H10" s="3">
        <f>+C5</f>
        <v>63763290</v>
      </c>
      <c r="I10" s="1"/>
    </row>
    <row r="11" spans="2:11" x14ac:dyDescent="0.25">
      <c r="G11" s="2" t="s">
        <v>97</v>
      </c>
      <c r="H11" s="1"/>
      <c r="I11" s="1">
        <f>+H9-H10</f>
        <v>16832052</v>
      </c>
    </row>
    <row r="12" spans="2:11" x14ac:dyDescent="0.25">
      <c r="G12" t="s">
        <v>47</v>
      </c>
      <c r="H12" s="1"/>
      <c r="I12" s="1"/>
    </row>
    <row r="13" spans="2:11" x14ac:dyDescent="0.25">
      <c r="G13" t="s">
        <v>20</v>
      </c>
      <c r="H13" s="1">
        <f>+C7</f>
        <v>4896690</v>
      </c>
      <c r="I13" s="1"/>
    </row>
    <row r="14" spans="2:11" x14ac:dyDescent="0.25">
      <c r="G14" t="s">
        <v>98</v>
      </c>
      <c r="H14" s="1">
        <f>+C9</f>
        <v>4634765</v>
      </c>
      <c r="I14" s="1"/>
    </row>
    <row r="15" spans="2:11" x14ac:dyDescent="0.25">
      <c r="G15" t="s">
        <v>22</v>
      </c>
      <c r="H15" s="3">
        <f>+C6</f>
        <v>9214444</v>
      </c>
      <c r="I15" s="3">
        <f>+H13+H14+H15</f>
        <v>18745899</v>
      </c>
    </row>
    <row r="16" spans="2:11" x14ac:dyDescent="0.25">
      <c r="G16" s="2" t="s">
        <v>50</v>
      </c>
      <c r="H16" s="1"/>
      <c r="I16" s="40">
        <f>+I11-I15</f>
        <v>-1913847</v>
      </c>
    </row>
    <row r="17" spans="7:9" x14ac:dyDescent="0.25">
      <c r="G17" s="2" t="s">
        <v>96</v>
      </c>
      <c r="H17" s="1"/>
      <c r="I17" s="12">
        <f>+I16</f>
        <v>-1913847</v>
      </c>
    </row>
    <row r="19" spans="7:9" x14ac:dyDescent="0.25">
      <c r="G19" t="s">
        <v>110</v>
      </c>
      <c r="I19" t="s">
        <v>111</v>
      </c>
    </row>
    <row r="23" spans="7:9" x14ac:dyDescent="0.25">
      <c r="G23" t="s">
        <v>112</v>
      </c>
    </row>
  </sheetData>
  <mergeCells count="4">
    <mergeCell ref="G4:K4"/>
    <mergeCell ref="G5:K5"/>
    <mergeCell ref="G6:K6"/>
    <mergeCell ref="G3:K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101D-B925-48C8-A62B-5BDE4E3D277A}">
  <sheetPr>
    <tabColor theme="4" tint="-0.499984740745262"/>
  </sheetPr>
  <dimension ref="B3:K43"/>
  <sheetViews>
    <sheetView workbookViewId="0">
      <selection activeCell="I35" sqref="I35"/>
    </sheetView>
  </sheetViews>
  <sheetFormatPr baseColWidth="10" defaultColWidth="9.140625" defaultRowHeight="15" x14ac:dyDescent="0.25"/>
  <cols>
    <col min="2" max="2" width="34.7109375" customWidth="1"/>
    <col min="3" max="3" width="12" bestFit="1" customWidth="1"/>
    <col min="7" max="7" width="32" customWidth="1"/>
    <col min="8" max="9" width="12.5703125" bestFit="1" customWidth="1"/>
  </cols>
  <sheetData>
    <row r="3" spans="2:11" x14ac:dyDescent="0.25">
      <c r="G3" s="53" t="s">
        <v>100</v>
      </c>
      <c r="H3" s="53"/>
      <c r="I3" s="53"/>
      <c r="J3" s="53"/>
      <c r="K3" s="53"/>
    </row>
    <row r="4" spans="2:11" x14ac:dyDescent="0.25">
      <c r="B4" s="29" t="s">
        <v>66</v>
      </c>
      <c r="C4" s="31">
        <v>200000</v>
      </c>
      <c r="G4" s="53" t="s">
        <v>42</v>
      </c>
      <c r="H4" s="53"/>
      <c r="I4" s="53"/>
      <c r="J4" s="53"/>
      <c r="K4" s="53"/>
    </row>
    <row r="5" spans="2:11" x14ac:dyDescent="0.25">
      <c r="B5" s="29" t="s">
        <v>60</v>
      </c>
      <c r="C5" s="31">
        <v>321500</v>
      </c>
      <c r="G5" s="53" t="s">
        <v>43</v>
      </c>
      <c r="H5" s="53"/>
      <c r="I5" s="53"/>
      <c r="J5" s="53"/>
      <c r="K5" s="53"/>
    </row>
    <row r="6" spans="2:11" x14ac:dyDescent="0.25">
      <c r="B6" s="29" t="s">
        <v>12</v>
      </c>
      <c r="C6" s="31">
        <v>3400</v>
      </c>
      <c r="G6" s="53" t="s">
        <v>3</v>
      </c>
      <c r="H6" s="53"/>
      <c r="I6" s="53"/>
      <c r="J6" s="53"/>
      <c r="K6" s="53"/>
    </row>
    <row r="7" spans="2:11" x14ac:dyDescent="0.25">
      <c r="B7" s="29" t="s">
        <v>61</v>
      </c>
      <c r="C7" s="31">
        <v>190000</v>
      </c>
    </row>
    <row r="8" spans="2:11" x14ac:dyDescent="0.25">
      <c r="B8" s="29" t="s">
        <v>22</v>
      </c>
      <c r="C8" s="31">
        <v>1230</v>
      </c>
      <c r="G8" t="str">
        <f>+B5</f>
        <v>Ingresos</v>
      </c>
      <c r="H8" s="1">
        <f>+C5</f>
        <v>321500</v>
      </c>
      <c r="I8" s="1"/>
      <c r="J8" s="1"/>
    </row>
    <row r="9" spans="2:11" x14ac:dyDescent="0.25">
      <c r="B9" s="29" t="s">
        <v>5</v>
      </c>
      <c r="C9" s="31">
        <v>13000</v>
      </c>
      <c r="G9" t="str">
        <f>+B9</f>
        <v>Devoluciones sobre venta</v>
      </c>
      <c r="H9" s="1">
        <f>+C9</f>
        <v>13000</v>
      </c>
      <c r="I9" s="1"/>
      <c r="J9" s="1"/>
    </row>
    <row r="10" spans="2:11" x14ac:dyDescent="0.25">
      <c r="B10" s="29" t="s">
        <v>49</v>
      </c>
      <c r="C10" s="31">
        <v>800</v>
      </c>
      <c r="G10" t="str">
        <f>+B11</f>
        <v>Rebajas sobre venta</v>
      </c>
      <c r="H10" s="1">
        <f>+C11</f>
        <v>12000</v>
      </c>
      <c r="I10" s="1"/>
      <c r="J10" s="1"/>
    </row>
    <row r="11" spans="2:11" x14ac:dyDescent="0.25">
      <c r="B11" s="29" t="s">
        <v>33</v>
      </c>
      <c r="C11" s="31">
        <v>12000</v>
      </c>
      <c r="G11" t="str">
        <f>+B14</f>
        <v>Descuentos sobre venta</v>
      </c>
      <c r="H11" s="3">
        <f>+C14</f>
        <v>11000</v>
      </c>
      <c r="I11" s="1"/>
      <c r="J11" s="1"/>
    </row>
    <row r="12" spans="2:11" x14ac:dyDescent="0.25">
      <c r="B12" s="29" t="s">
        <v>34</v>
      </c>
      <c r="C12" s="31">
        <v>2000</v>
      </c>
      <c r="G12" t="s">
        <v>44</v>
      </c>
      <c r="H12" s="1"/>
      <c r="I12" s="1">
        <f>+H8-H9-H10-H11</f>
        <v>285500</v>
      </c>
      <c r="J12" s="1"/>
    </row>
    <row r="13" spans="2:11" x14ac:dyDescent="0.25">
      <c r="B13" s="29" t="s">
        <v>35</v>
      </c>
      <c r="C13" s="31">
        <v>50000</v>
      </c>
      <c r="G13" s="1" t="str">
        <f>+B13</f>
        <v>Inventario inicial de mercancias</v>
      </c>
      <c r="H13" s="1">
        <f>+C13</f>
        <v>50000</v>
      </c>
      <c r="I13" s="1"/>
      <c r="J13" s="1"/>
    </row>
    <row r="14" spans="2:11" x14ac:dyDescent="0.25">
      <c r="B14" s="29" t="s">
        <v>36</v>
      </c>
      <c r="C14" s="31">
        <v>11000</v>
      </c>
      <c r="G14" t="str">
        <f>+B4</f>
        <v xml:space="preserve">Compras </v>
      </c>
      <c r="H14" s="1">
        <f>+C4</f>
        <v>200000</v>
      </c>
      <c r="I14" s="1"/>
      <c r="J14" s="1"/>
    </row>
    <row r="15" spans="2:11" x14ac:dyDescent="0.25">
      <c r="B15" s="29" t="s">
        <v>10</v>
      </c>
      <c r="C15" s="31">
        <v>22780</v>
      </c>
      <c r="G15" t="str">
        <f>+B15</f>
        <v>Gastos de compra</v>
      </c>
      <c r="H15" s="3">
        <f>+C15</f>
        <v>22780</v>
      </c>
      <c r="I15" s="1"/>
      <c r="J15" s="1"/>
    </row>
    <row r="16" spans="2:11" x14ac:dyDescent="0.25">
      <c r="B16" s="29" t="s">
        <v>20</v>
      </c>
      <c r="C16" s="31">
        <v>100340</v>
      </c>
      <c r="G16" t="s">
        <v>11</v>
      </c>
      <c r="H16" s="1">
        <f>+H14+H15</f>
        <v>222780</v>
      </c>
      <c r="I16" s="1"/>
      <c r="J16" s="1"/>
    </row>
    <row r="17" spans="2:10" x14ac:dyDescent="0.25">
      <c r="B17" s="29" t="s">
        <v>81</v>
      </c>
      <c r="C17" s="31">
        <v>33000</v>
      </c>
      <c r="G17" t="str">
        <f>+B18</f>
        <v>Devoluciones sobre compra</v>
      </c>
      <c r="H17" s="1">
        <f>+C18</f>
        <v>1000</v>
      </c>
      <c r="I17" s="1"/>
      <c r="J17" s="1"/>
    </row>
    <row r="18" spans="2:10" x14ac:dyDescent="0.25">
      <c r="B18" s="29" t="s">
        <v>13</v>
      </c>
      <c r="C18" s="31">
        <v>1000</v>
      </c>
      <c r="G18" t="str">
        <f>+B12</f>
        <v>Rebajas sobre compra</v>
      </c>
      <c r="H18" s="1">
        <f>+C12</f>
        <v>2000</v>
      </c>
      <c r="I18" s="1"/>
      <c r="J18" s="1"/>
    </row>
    <row r="19" spans="2:10" x14ac:dyDescent="0.25">
      <c r="B19" s="29" t="s">
        <v>26</v>
      </c>
      <c r="C19" s="31">
        <v>21000</v>
      </c>
      <c r="G19" t="str">
        <f>+B6</f>
        <v>Descuentos sobre compra</v>
      </c>
      <c r="H19" s="3">
        <f>+C6</f>
        <v>3400</v>
      </c>
      <c r="I19" s="1"/>
      <c r="J19" s="1"/>
    </row>
    <row r="20" spans="2:10" x14ac:dyDescent="0.25">
      <c r="B20" s="29" t="s">
        <v>39</v>
      </c>
      <c r="C20" s="31">
        <v>14390</v>
      </c>
      <c r="G20" t="s">
        <v>14</v>
      </c>
      <c r="H20" s="1">
        <f>+H16-H17-H18-H19</f>
        <v>216380</v>
      </c>
      <c r="I20" s="1"/>
      <c r="J20" s="1"/>
    </row>
    <row r="21" spans="2:10" x14ac:dyDescent="0.25">
      <c r="G21" t="s">
        <v>15</v>
      </c>
      <c r="H21" s="1">
        <f>+H20+H13</f>
        <v>266380</v>
      </c>
      <c r="I21" s="1"/>
      <c r="J21" s="1"/>
    </row>
    <row r="22" spans="2:10" x14ac:dyDescent="0.25">
      <c r="G22" t="s">
        <v>16</v>
      </c>
      <c r="H22" s="3">
        <f>+C20</f>
        <v>14390</v>
      </c>
      <c r="I22" s="1"/>
      <c r="J22" s="1"/>
    </row>
    <row r="23" spans="2:10" x14ac:dyDescent="0.25">
      <c r="G23" t="s">
        <v>91</v>
      </c>
      <c r="H23" s="1"/>
      <c r="I23" s="3">
        <f>+H21-H22</f>
        <v>251990</v>
      </c>
      <c r="J23" s="1"/>
    </row>
    <row r="24" spans="2:10" x14ac:dyDescent="0.25">
      <c r="G24" s="2" t="s">
        <v>67</v>
      </c>
      <c r="H24" s="4"/>
      <c r="I24" s="4">
        <f>+I12-I23</f>
        <v>33510</v>
      </c>
      <c r="J24" s="1"/>
    </row>
    <row r="25" spans="2:10" x14ac:dyDescent="0.25">
      <c r="G25" t="s">
        <v>47</v>
      </c>
      <c r="H25" s="1"/>
      <c r="I25" s="1"/>
      <c r="J25" s="1"/>
    </row>
    <row r="26" spans="2:10" x14ac:dyDescent="0.25">
      <c r="G26" t="str">
        <f>+B16</f>
        <v>Gastos de venta</v>
      </c>
      <c r="H26" s="1">
        <f>+C16</f>
        <v>100340</v>
      </c>
      <c r="I26" s="1"/>
      <c r="J26" s="1"/>
    </row>
    <row r="27" spans="2:10" x14ac:dyDescent="0.25">
      <c r="G27" t="str">
        <f>+B17</f>
        <v xml:space="preserve">Gastos de administración </v>
      </c>
      <c r="H27" s="1">
        <f>+C17</f>
        <v>33000</v>
      </c>
      <c r="I27" s="1"/>
      <c r="J27" s="1"/>
    </row>
    <row r="28" spans="2:10" x14ac:dyDescent="0.25">
      <c r="G28" t="str">
        <f>+B8</f>
        <v>Otros gastos</v>
      </c>
      <c r="H28" s="1">
        <f>+C8</f>
        <v>1230</v>
      </c>
      <c r="I28" s="1"/>
      <c r="J28" s="1"/>
    </row>
    <row r="29" spans="2:10" x14ac:dyDescent="0.25">
      <c r="G29" t="str">
        <f>+B10</f>
        <v xml:space="preserve">Otros productos </v>
      </c>
      <c r="H29" s="3">
        <f>+C10</f>
        <v>800</v>
      </c>
      <c r="I29" s="3">
        <f>+H26+H27+H28-H29</f>
        <v>133770</v>
      </c>
      <c r="J29" s="1"/>
    </row>
    <row r="30" spans="2:10" x14ac:dyDescent="0.25">
      <c r="G30" s="2" t="s">
        <v>93</v>
      </c>
      <c r="H30" s="4"/>
      <c r="I30" s="4">
        <f>I29-I24</f>
        <v>100260</v>
      </c>
      <c r="J30" s="1"/>
    </row>
    <row r="31" spans="2:10" x14ac:dyDescent="0.25">
      <c r="G31" t="s">
        <v>30</v>
      </c>
      <c r="H31" s="1"/>
      <c r="I31" s="1"/>
      <c r="J31" s="1"/>
    </row>
    <row r="32" spans="2:10" x14ac:dyDescent="0.25">
      <c r="G32" t="str">
        <f>+B7</f>
        <v>Ganancia por fluctuación cambiaria</v>
      </c>
      <c r="H32" s="1">
        <f>+C7</f>
        <v>190000</v>
      </c>
      <c r="I32" s="1"/>
      <c r="J32" s="1"/>
    </row>
    <row r="33" spans="7:10" x14ac:dyDescent="0.25">
      <c r="G33" t="str">
        <f>+B19</f>
        <v>Intereses a cargo</v>
      </c>
      <c r="H33" s="3">
        <f>+C19</f>
        <v>21000</v>
      </c>
      <c r="I33" s="3">
        <f>H32-H33</f>
        <v>169000</v>
      </c>
      <c r="J33" s="1"/>
    </row>
    <row r="34" spans="7:10" x14ac:dyDescent="0.25">
      <c r="G34" s="2" t="s">
        <v>56</v>
      </c>
      <c r="H34" s="4"/>
      <c r="I34" s="4">
        <f>I33-I30</f>
        <v>68740</v>
      </c>
      <c r="J34" s="1"/>
    </row>
    <row r="35" spans="7:10" x14ac:dyDescent="0.25">
      <c r="G35" t="s">
        <v>99</v>
      </c>
      <c r="H35" s="1"/>
      <c r="I35" s="3">
        <f>+I34*0.3</f>
        <v>20622</v>
      </c>
      <c r="J35" s="1"/>
    </row>
    <row r="36" spans="7:10" ht="15.75" thickBot="1" x14ac:dyDescent="0.3">
      <c r="G36" s="2" t="s">
        <v>29</v>
      </c>
      <c r="H36" s="4"/>
      <c r="I36" s="20">
        <f>+I34-I35</f>
        <v>48118</v>
      </c>
      <c r="J36" s="1"/>
    </row>
    <row r="37" spans="7:10" ht="15.75" thickTop="1" x14ac:dyDescent="0.25">
      <c r="H37" s="1"/>
      <c r="I37" s="1"/>
      <c r="J37" s="1"/>
    </row>
    <row r="38" spans="7:10" x14ac:dyDescent="0.25">
      <c r="H38" s="1"/>
      <c r="I38" s="1"/>
      <c r="J38" s="1"/>
    </row>
    <row r="39" spans="7:10" x14ac:dyDescent="0.25">
      <c r="G39" t="s">
        <v>110</v>
      </c>
      <c r="I39" t="s">
        <v>111</v>
      </c>
      <c r="J39" s="1"/>
    </row>
    <row r="43" spans="7:10" x14ac:dyDescent="0.25">
      <c r="G43" t="s">
        <v>112</v>
      </c>
    </row>
  </sheetData>
  <mergeCells count="4">
    <mergeCell ref="G4:K4"/>
    <mergeCell ref="G5:K5"/>
    <mergeCell ref="G6:K6"/>
    <mergeCell ref="G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E506-876A-49F1-B0A5-6848C723F66B}">
  <sheetPr>
    <tabColor theme="4" tint="-0.499984740745262"/>
  </sheetPr>
  <dimension ref="B3:L37"/>
  <sheetViews>
    <sheetView tabSelected="1" workbookViewId="0">
      <selection activeCell="J27" sqref="J27"/>
    </sheetView>
  </sheetViews>
  <sheetFormatPr baseColWidth="10" defaultColWidth="9.140625" defaultRowHeight="15" x14ac:dyDescent="0.25"/>
  <cols>
    <col min="2" max="2" width="28.28515625" customWidth="1"/>
    <col min="3" max="3" width="11" bestFit="1" customWidth="1"/>
    <col min="8" max="8" width="28.7109375" customWidth="1"/>
    <col min="9" max="9" width="11.5703125" bestFit="1" customWidth="1"/>
    <col min="10" max="10" width="12.5703125" bestFit="1" customWidth="1"/>
  </cols>
  <sheetData>
    <row r="3" spans="2:12" x14ac:dyDescent="0.25">
      <c r="H3" s="53" t="s">
        <v>101</v>
      </c>
      <c r="I3" s="53"/>
      <c r="J3" s="53"/>
      <c r="K3" s="53"/>
      <c r="L3" s="53"/>
    </row>
    <row r="4" spans="2:12" x14ac:dyDescent="0.25">
      <c r="B4" s="29" t="s">
        <v>8</v>
      </c>
      <c r="C4" s="31">
        <v>15000</v>
      </c>
      <c r="H4" s="53" t="s">
        <v>42</v>
      </c>
      <c r="I4" s="53"/>
      <c r="J4" s="53"/>
      <c r="K4" s="53"/>
      <c r="L4" s="53"/>
    </row>
    <row r="5" spans="2:12" x14ac:dyDescent="0.25">
      <c r="B5" s="29" t="s">
        <v>16</v>
      </c>
      <c r="C5" s="31">
        <v>9678</v>
      </c>
      <c r="H5" s="53" t="s">
        <v>43</v>
      </c>
      <c r="I5" s="53"/>
      <c r="J5" s="53"/>
      <c r="K5" s="53"/>
      <c r="L5" s="53"/>
    </row>
    <row r="6" spans="2:12" x14ac:dyDescent="0.25">
      <c r="B6" s="29" t="s">
        <v>9</v>
      </c>
      <c r="C6" s="31">
        <v>80000</v>
      </c>
      <c r="H6" s="53" t="s">
        <v>3</v>
      </c>
      <c r="I6" s="53"/>
      <c r="J6" s="53"/>
      <c r="K6" s="53"/>
      <c r="L6" s="53"/>
    </row>
    <row r="7" spans="2:12" x14ac:dyDescent="0.25">
      <c r="B7" s="29" t="s">
        <v>5</v>
      </c>
      <c r="C7" s="31">
        <v>12000</v>
      </c>
    </row>
    <row r="8" spans="2:12" x14ac:dyDescent="0.25">
      <c r="B8" s="29" t="s">
        <v>20</v>
      </c>
      <c r="C8" s="31">
        <v>1999</v>
      </c>
      <c r="H8" t="str">
        <f>+B9</f>
        <v>Ingresos</v>
      </c>
      <c r="I8" s="1">
        <f>+C9</f>
        <v>99000</v>
      </c>
    </row>
    <row r="9" spans="2:12" x14ac:dyDescent="0.25">
      <c r="B9" s="29" t="s">
        <v>60</v>
      </c>
      <c r="C9" s="31">
        <v>99000</v>
      </c>
      <c r="H9" t="str">
        <f>+B7</f>
        <v>Devoluciones sobre venta</v>
      </c>
      <c r="I9" s="1">
        <f>+C7</f>
        <v>12000</v>
      </c>
    </row>
    <row r="10" spans="2:12" x14ac:dyDescent="0.25">
      <c r="B10" s="29" t="s">
        <v>13</v>
      </c>
      <c r="C10" s="31">
        <v>1341</v>
      </c>
      <c r="H10" t="str">
        <f>+B14</f>
        <v>Rebajas sobre venta</v>
      </c>
      <c r="I10" s="3">
        <f>+C14</f>
        <v>7700</v>
      </c>
    </row>
    <row r="11" spans="2:12" x14ac:dyDescent="0.25">
      <c r="B11" s="29" t="s">
        <v>34</v>
      </c>
      <c r="C11" s="31">
        <v>669</v>
      </c>
      <c r="H11" s="15" t="s">
        <v>44</v>
      </c>
      <c r="J11" s="1">
        <f>I8-I9-I10</f>
        <v>79300</v>
      </c>
    </row>
    <row r="12" spans="2:12" x14ac:dyDescent="0.25">
      <c r="B12" s="29" t="s">
        <v>86</v>
      </c>
      <c r="C12" s="31">
        <v>7000</v>
      </c>
      <c r="H12" s="1" t="str">
        <f>B4</f>
        <v>Inventario inicial</v>
      </c>
      <c r="I12" s="1">
        <f>+C4</f>
        <v>15000</v>
      </c>
    </row>
    <row r="13" spans="2:12" x14ac:dyDescent="0.25">
      <c r="B13" s="29" t="s">
        <v>25</v>
      </c>
      <c r="C13" s="31">
        <v>5432</v>
      </c>
      <c r="H13" t="str">
        <f>+B6</f>
        <v>Compras</v>
      </c>
      <c r="I13" s="1">
        <f>+C6</f>
        <v>80000</v>
      </c>
    </row>
    <row r="14" spans="2:12" x14ac:dyDescent="0.25">
      <c r="B14" s="29" t="s">
        <v>33</v>
      </c>
      <c r="C14" s="31">
        <v>7700</v>
      </c>
      <c r="H14" t="str">
        <f>+B15</f>
        <v>Gastos de compra</v>
      </c>
      <c r="I14" s="3">
        <f>+C15</f>
        <v>4000</v>
      </c>
    </row>
    <row r="15" spans="2:12" x14ac:dyDescent="0.25">
      <c r="B15" s="29" t="s">
        <v>10</v>
      </c>
      <c r="C15" s="31">
        <v>4000</v>
      </c>
      <c r="H15" t="s">
        <v>11</v>
      </c>
      <c r="I15" s="1">
        <f>+I13+I14</f>
        <v>84000</v>
      </c>
    </row>
    <row r="16" spans="2:12" x14ac:dyDescent="0.25">
      <c r="B16" s="29" t="s">
        <v>49</v>
      </c>
      <c r="C16" s="31">
        <v>8000</v>
      </c>
      <c r="H16" t="str">
        <f>+B10</f>
        <v>Devoluciones sobre compra</v>
      </c>
      <c r="I16" s="1">
        <f>+C10</f>
        <v>1341</v>
      </c>
    </row>
    <row r="17" spans="8:10" x14ac:dyDescent="0.25">
      <c r="H17" t="str">
        <f>+B11</f>
        <v>Rebajas sobre compra</v>
      </c>
      <c r="I17" s="3">
        <f>+C11</f>
        <v>669</v>
      </c>
    </row>
    <row r="18" spans="8:10" x14ac:dyDescent="0.25">
      <c r="H18" t="s">
        <v>14</v>
      </c>
      <c r="I18" s="1">
        <f>+I15-I16-I17</f>
        <v>81990</v>
      </c>
    </row>
    <row r="19" spans="8:10" x14ac:dyDescent="0.25">
      <c r="H19" t="s">
        <v>15</v>
      </c>
      <c r="I19" s="1">
        <f>+I18+I12</f>
        <v>96990</v>
      </c>
    </row>
    <row r="20" spans="8:10" x14ac:dyDescent="0.25">
      <c r="H20" t="str">
        <f>+B5</f>
        <v>Inventario final</v>
      </c>
      <c r="I20" s="3">
        <f>+C5</f>
        <v>9678</v>
      </c>
    </row>
    <row r="21" spans="8:10" x14ac:dyDescent="0.25">
      <c r="H21" t="s">
        <v>91</v>
      </c>
      <c r="J21" s="3">
        <f>+I19-I20</f>
        <v>87312</v>
      </c>
    </row>
    <row r="22" spans="8:10" x14ac:dyDescent="0.25">
      <c r="H22" s="2" t="s">
        <v>109</v>
      </c>
      <c r="I22" s="2"/>
      <c r="J22" s="10">
        <f>J11-J21</f>
        <v>-8012</v>
      </c>
    </row>
    <row r="23" spans="8:10" x14ac:dyDescent="0.25">
      <c r="H23" t="s">
        <v>47</v>
      </c>
    </row>
    <row r="24" spans="8:10" x14ac:dyDescent="0.25">
      <c r="H24" t="str">
        <f>+B8</f>
        <v>Gastos de venta</v>
      </c>
      <c r="I24" s="1">
        <f>+C8</f>
        <v>1999</v>
      </c>
    </row>
    <row r="25" spans="8:10" x14ac:dyDescent="0.25">
      <c r="H25" t="str">
        <f>+B12</f>
        <v>Gastos de administación</v>
      </c>
      <c r="I25" s="1">
        <f>+C12</f>
        <v>7000</v>
      </c>
    </row>
    <row r="26" spans="8:10" x14ac:dyDescent="0.25">
      <c r="H26" t="str">
        <f>+B16</f>
        <v xml:space="preserve">Otros productos </v>
      </c>
      <c r="I26" s="3">
        <f>+C16</f>
        <v>8000</v>
      </c>
      <c r="J26" s="3">
        <f>+I24+I25-I26</f>
        <v>999</v>
      </c>
    </row>
    <row r="27" spans="8:10" x14ac:dyDescent="0.25">
      <c r="H27" s="2" t="s">
        <v>102</v>
      </c>
      <c r="J27" s="10">
        <f>+J22-J26</f>
        <v>-9011</v>
      </c>
    </row>
    <row r="28" spans="8:10" x14ac:dyDescent="0.25">
      <c r="H28" t="s">
        <v>30</v>
      </c>
    </row>
    <row r="29" spans="8:10" x14ac:dyDescent="0.25">
      <c r="H29" t="str">
        <f>+B13</f>
        <v>Intereses ganados</v>
      </c>
      <c r="J29" s="3">
        <f>+C13</f>
        <v>5432</v>
      </c>
    </row>
    <row r="30" spans="8:10" ht="15.75" thickBot="1" x14ac:dyDescent="0.3">
      <c r="H30" s="37" t="s">
        <v>96</v>
      </c>
      <c r="I30" s="37"/>
      <c r="J30" s="38">
        <f>+J29+J27</f>
        <v>-3579</v>
      </c>
    </row>
    <row r="31" spans="8:10" ht="15.75" thickTop="1" x14ac:dyDescent="0.25"/>
    <row r="33" spans="8:10" x14ac:dyDescent="0.25">
      <c r="H33" t="s">
        <v>110</v>
      </c>
      <c r="J33" t="s">
        <v>111</v>
      </c>
    </row>
    <row r="37" spans="8:10" x14ac:dyDescent="0.25">
      <c r="H37" t="s">
        <v>112</v>
      </c>
    </row>
  </sheetData>
  <mergeCells count="4">
    <mergeCell ref="H4:L4"/>
    <mergeCell ref="H5:L5"/>
    <mergeCell ref="H6:L6"/>
    <mergeCell ref="H3:L3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641A-692C-424D-A6BC-00DD0B650A18}">
  <sheetPr>
    <tabColor theme="4" tint="-0.499984740745262"/>
  </sheetPr>
  <dimension ref="B3:L29"/>
  <sheetViews>
    <sheetView workbookViewId="0">
      <selection activeCell="J20" sqref="J20"/>
    </sheetView>
  </sheetViews>
  <sheetFormatPr baseColWidth="10" defaultColWidth="9.140625" defaultRowHeight="15" x14ac:dyDescent="0.25"/>
  <cols>
    <col min="2" max="2" width="23.85546875" customWidth="1"/>
    <col min="3" max="3" width="14.7109375" bestFit="1" customWidth="1"/>
    <col min="8" max="8" width="29" customWidth="1"/>
    <col min="9" max="9" width="15.28515625" bestFit="1" customWidth="1"/>
    <col min="10" max="10" width="17.140625" customWidth="1"/>
  </cols>
  <sheetData>
    <row r="3" spans="2:12" x14ac:dyDescent="0.25">
      <c r="H3" s="53" t="s">
        <v>104</v>
      </c>
      <c r="I3" s="53"/>
      <c r="J3" s="53"/>
      <c r="K3" s="53"/>
      <c r="L3" s="53"/>
    </row>
    <row r="4" spans="2:12" x14ac:dyDescent="0.25">
      <c r="H4" s="53" t="s">
        <v>42</v>
      </c>
      <c r="I4" s="53"/>
      <c r="J4" s="53"/>
      <c r="K4" s="53"/>
      <c r="L4" s="53"/>
    </row>
    <row r="5" spans="2:12" x14ac:dyDescent="0.25">
      <c r="B5" s="29" t="s">
        <v>87</v>
      </c>
      <c r="C5" s="31">
        <v>51982430</v>
      </c>
      <c r="H5" s="53" t="s">
        <v>43</v>
      </c>
      <c r="I5" s="53"/>
      <c r="J5" s="53"/>
      <c r="K5" s="53"/>
      <c r="L5" s="53"/>
    </row>
    <row r="6" spans="2:12" x14ac:dyDescent="0.25">
      <c r="B6" s="29" t="s">
        <v>88</v>
      </c>
      <c r="C6" s="31">
        <v>60500702</v>
      </c>
      <c r="H6" s="53" t="s">
        <v>3</v>
      </c>
      <c r="I6" s="53"/>
      <c r="J6" s="53"/>
      <c r="K6" s="53"/>
      <c r="L6" s="53"/>
    </row>
    <row r="7" spans="2:12" x14ac:dyDescent="0.25">
      <c r="B7" s="29" t="s">
        <v>85</v>
      </c>
      <c r="C7" s="31">
        <v>82859265</v>
      </c>
    </row>
    <row r="8" spans="2:12" x14ac:dyDescent="0.25">
      <c r="B8" s="29" t="s">
        <v>14</v>
      </c>
      <c r="C8" s="31">
        <v>47964075</v>
      </c>
      <c r="H8" s="1" t="str">
        <f>+B7</f>
        <v>Ingresos Netos</v>
      </c>
      <c r="J8" s="1">
        <f>+C7</f>
        <v>82859265</v>
      </c>
    </row>
    <row r="9" spans="2:12" x14ac:dyDescent="0.25">
      <c r="B9" s="29" t="s">
        <v>84</v>
      </c>
      <c r="C9" s="31">
        <v>512421</v>
      </c>
      <c r="H9" t="str">
        <f>+B5</f>
        <v xml:space="preserve">Inventario inicial </v>
      </c>
      <c r="I9" s="1">
        <f>+C5</f>
        <v>51982430</v>
      </c>
    </row>
    <row r="10" spans="2:12" x14ac:dyDescent="0.25">
      <c r="B10" s="29" t="s">
        <v>37</v>
      </c>
      <c r="C10" s="31">
        <v>14752634</v>
      </c>
      <c r="H10" t="str">
        <f>+B8</f>
        <v>Compras netas</v>
      </c>
      <c r="I10" s="3">
        <f>+C8</f>
        <v>47964075</v>
      </c>
    </row>
    <row r="11" spans="2:12" x14ac:dyDescent="0.25">
      <c r="B11" s="29" t="s">
        <v>20</v>
      </c>
      <c r="C11" s="31">
        <v>12553870</v>
      </c>
      <c r="H11" t="s">
        <v>15</v>
      </c>
      <c r="I11" s="1">
        <f>+I10+I9</f>
        <v>99946505</v>
      </c>
    </row>
    <row r="12" spans="2:12" x14ac:dyDescent="0.25">
      <c r="H12" s="1" t="str">
        <f>+B6</f>
        <v xml:space="preserve">Inventario final </v>
      </c>
      <c r="I12" s="1">
        <f>+C6</f>
        <v>60500702</v>
      </c>
    </row>
    <row r="13" spans="2:12" x14ac:dyDescent="0.25">
      <c r="H13" t="s">
        <v>91</v>
      </c>
      <c r="J13" s="1">
        <f>+I11-I12</f>
        <v>39445803</v>
      </c>
    </row>
    <row r="14" spans="2:12" x14ac:dyDescent="0.25">
      <c r="H14" s="2" t="s">
        <v>67</v>
      </c>
      <c r="J14" s="36">
        <f>+J8-J13</f>
        <v>43413462</v>
      </c>
    </row>
    <row r="15" spans="2:12" x14ac:dyDescent="0.25">
      <c r="H15" t="s">
        <v>47</v>
      </c>
    </row>
    <row r="16" spans="2:12" x14ac:dyDescent="0.25">
      <c r="H16" t="str">
        <f>+B11</f>
        <v>Gastos de venta</v>
      </c>
      <c r="I16" s="1">
        <f>+C11</f>
        <v>12553870</v>
      </c>
    </row>
    <row r="17" spans="8:10" x14ac:dyDescent="0.25">
      <c r="H17" t="str">
        <f>+B10</f>
        <v>Gastos de administración</v>
      </c>
      <c r="I17" s="1">
        <f>+C10</f>
        <v>14752634</v>
      </c>
    </row>
    <row r="18" spans="8:10" x14ac:dyDescent="0.25">
      <c r="H18" t="str">
        <f>+B9</f>
        <v>Otros ingresos</v>
      </c>
      <c r="I18" s="3">
        <f>+C9</f>
        <v>512421</v>
      </c>
      <c r="J18" s="3">
        <f>+I16+I17-I18</f>
        <v>26794083</v>
      </c>
    </row>
    <row r="19" spans="8:10" x14ac:dyDescent="0.25">
      <c r="H19" s="2" t="s">
        <v>93</v>
      </c>
      <c r="J19" s="39">
        <f>+J14-J18</f>
        <v>16619379</v>
      </c>
    </row>
    <row r="20" spans="8:10" x14ac:dyDescent="0.25">
      <c r="H20" s="2" t="s">
        <v>56</v>
      </c>
      <c r="J20" s="39">
        <f>+J19</f>
        <v>16619379</v>
      </c>
    </row>
    <row r="21" spans="8:10" x14ac:dyDescent="0.25">
      <c r="H21" t="s">
        <v>57</v>
      </c>
      <c r="J21" s="9">
        <f>+J20*0.3</f>
        <v>4985813.7</v>
      </c>
    </row>
    <row r="22" spans="8:10" ht="15.75" thickBot="1" x14ac:dyDescent="0.3">
      <c r="H22" s="2" t="s">
        <v>29</v>
      </c>
      <c r="I22" s="2"/>
      <c r="J22" s="24">
        <f>+J20-J21</f>
        <v>11633565.300000001</v>
      </c>
    </row>
    <row r="23" spans="8:10" ht="15.75" thickTop="1" x14ac:dyDescent="0.25">
      <c r="J23" s="1"/>
    </row>
    <row r="25" spans="8:10" x14ac:dyDescent="0.25">
      <c r="H25" t="s">
        <v>110</v>
      </c>
      <c r="J25" t="s">
        <v>111</v>
      </c>
    </row>
    <row r="29" spans="8:10" x14ac:dyDescent="0.25">
      <c r="H29" t="s">
        <v>112</v>
      </c>
    </row>
  </sheetData>
  <mergeCells count="4">
    <mergeCell ref="H4:L4"/>
    <mergeCell ref="H5:L5"/>
    <mergeCell ref="H6:L6"/>
    <mergeCell ref="H3:L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0263-C558-490F-9E7E-CC26A4604FA6}">
  <sheetPr>
    <tabColor theme="4" tint="-0.499984740745262"/>
  </sheetPr>
  <dimension ref="B3:K41"/>
  <sheetViews>
    <sheetView workbookViewId="0">
      <selection activeCell="F38" sqref="F38"/>
    </sheetView>
  </sheetViews>
  <sheetFormatPr baseColWidth="10" defaultColWidth="9.140625" defaultRowHeight="15" x14ac:dyDescent="0.25"/>
  <cols>
    <col min="2" max="2" width="34.42578125" customWidth="1"/>
    <col min="3" max="3" width="11" bestFit="1" customWidth="1"/>
    <col min="7" max="7" width="33.5703125" customWidth="1"/>
    <col min="8" max="8" width="11.140625" bestFit="1" customWidth="1"/>
    <col min="9" max="9" width="11.5703125" bestFit="1" customWidth="1"/>
  </cols>
  <sheetData>
    <row r="3" spans="2:11" x14ac:dyDescent="0.25">
      <c r="G3" s="53" t="s">
        <v>103</v>
      </c>
      <c r="H3" s="53"/>
      <c r="I3" s="53"/>
      <c r="J3" s="53"/>
      <c r="K3" s="53"/>
    </row>
    <row r="4" spans="2:11" x14ac:dyDescent="0.25">
      <c r="B4" s="29" t="s">
        <v>20</v>
      </c>
      <c r="C4" s="30">
        <v>20000</v>
      </c>
      <c r="G4" s="53" t="s">
        <v>42</v>
      </c>
      <c r="H4" s="53"/>
      <c r="I4" s="53"/>
      <c r="J4" s="53"/>
      <c r="K4" s="53"/>
    </row>
    <row r="5" spans="2:11" x14ac:dyDescent="0.25">
      <c r="B5" s="29" t="s">
        <v>22</v>
      </c>
      <c r="C5" s="30">
        <v>1200</v>
      </c>
      <c r="G5" s="53" t="s">
        <v>43</v>
      </c>
      <c r="H5" s="53"/>
      <c r="I5" s="53"/>
      <c r="J5" s="53"/>
      <c r="K5" s="53"/>
    </row>
    <row r="6" spans="2:11" x14ac:dyDescent="0.25">
      <c r="B6" s="29" t="s">
        <v>5</v>
      </c>
      <c r="C6" s="30">
        <v>17000</v>
      </c>
      <c r="G6" s="53" t="s">
        <v>3</v>
      </c>
      <c r="H6" s="53"/>
      <c r="I6" s="53"/>
      <c r="J6" s="53"/>
      <c r="K6" s="53"/>
    </row>
    <row r="7" spans="2:11" x14ac:dyDescent="0.25">
      <c r="B7" s="29" t="s">
        <v>37</v>
      </c>
      <c r="C7" s="30">
        <v>18000</v>
      </c>
    </row>
    <row r="8" spans="2:11" x14ac:dyDescent="0.25">
      <c r="B8" s="29" t="s">
        <v>13</v>
      </c>
      <c r="C8" s="30">
        <v>700</v>
      </c>
      <c r="G8" s="6" t="str">
        <f>+B16</f>
        <v>Ingresos</v>
      </c>
      <c r="H8" s="6">
        <f>+C16</f>
        <v>345000</v>
      </c>
    </row>
    <row r="9" spans="2:11" x14ac:dyDescent="0.25">
      <c r="B9" s="29" t="s">
        <v>34</v>
      </c>
      <c r="C9" s="30">
        <v>1370</v>
      </c>
      <c r="G9" t="str">
        <f>+B6</f>
        <v>Devoluciones sobre venta</v>
      </c>
      <c r="H9" s="6">
        <f>+C6</f>
        <v>17000</v>
      </c>
    </row>
    <row r="10" spans="2:11" x14ac:dyDescent="0.25">
      <c r="B10" s="29" t="s">
        <v>87</v>
      </c>
      <c r="C10" s="30">
        <v>10800</v>
      </c>
      <c r="G10" t="str">
        <f>+B13</f>
        <v>Rebajas sobre venta</v>
      </c>
      <c r="H10" s="6">
        <f>+C13</f>
        <v>12000</v>
      </c>
    </row>
    <row r="11" spans="2:11" x14ac:dyDescent="0.25">
      <c r="B11" s="29" t="s">
        <v>26</v>
      </c>
      <c r="C11" s="30">
        <v>2459</v>
      </c>
      <c r="G11" t="str">
        <f>+B17</f>
        <v>Descuentos sobre venta</v>
      </c>
      <c r="H11" s="18">
        <f>+C17</f>
        <v>279</v>
      </c>
    </row>
    <row r="12" spans="2:11" x14ac:dyDescent="0.25">
      <c r="B12" s="29" t="s">
        <v>23</v>
      </c>
      <c r="C12" s="30">
        <v>24000</v>
      </c>
      <c r="G12" t="s">
        <v>44</v>
      </c>
      <c r="I12" s="6">
        <f>+H8-H9-H10-H11</f>
        <v>315721</v>
      </c>
    </row>
    <row r="13" spans="2:11" x14ac:dyDescent="0.25">
      <c r="B13" s="29" t="s">
        <v>33</v>
      </c>
      <c r="C13" s="30">
        <v>12000</v>
      </c>
      <c r="G13" s="6" t="str">
        <f>+B10</f>
        <v xml:space="preserve">Inventario inicial </v>
      </c>
      <c r="H13" s="6">
        <f>+C10</f>
        <v>10800</v>
      </c>
    </row>
    <row r="14" spans="2:11" x14ac:dyDescent="0.25">
      <c r="B14" s="29" t="s">
        <v>12</v>
      </c>
      <c r="C14" s="30">
        <v>5700</v>
      </c>
      <c r="G14" s="6" t="str">
        <f>+B20</f>
        <v>Compras</v>
      </c>
      <c r="H14" s="6">
        <f>+C20</f>
        <v>299000</v>
      </c>
    </row>
    <row r="15" spans="2:11" x14ac:dyDescent="0.25">
      <c r="B15" s="29" t="s">
        <v>10</v>
      </c>
      <c r="C15" s="30">
        <v>3500</v>
      </c>
      <c r="G15" t="str">
        <f>+B15</f>
        <v>Gastos de compra</v>
      </c>
      <c r="H15" s="18">
        <f>+C15</f>
        <v>3500</v>
      </c>
    </row>
    <row r="16" spans="2:11" x14ac:dyDescent="0.25">
      <c r="B16" s="29" t="s">
        <v>60</v>
      </c>
      <c r="C16" s="30">
        <v>345000</v>
      </c>
      <c r="G16" t="s">
        <v>11</v>
      </c>
      <c r="H16" s="6">
        <f>+H14+H15</f>
        <v>302500</v>
      </c>
    </row>
    <row r="17" spans="2:9" x14ac:dyDescent="0.25">
      <c r="B17" s="29" t="s">
        <v>36</v>
      </c>
      <c r="C17" s="30">
        <v>279</v>
      </c>
      <c r="G17" t="str">
        <f>+B8</f>
        <v>Devoluciones sobre compra</v>
      </c>
      <c r="H17" s="6">
        <f>+C8</f>
        <v>700</v>
      </c>
    </row>
    <row r="18" spans="2:9" x14ac:dyDescent="0.25">
      <c r="B18" s="29" t="s">
        <v>88</v>
      </c>
      <c r="C18" s="30">
        <v>40000</v>
      </c>
      <c r="G18" t="str">
        <f>+B14</f>
        <v>Descuentos sobre compra</v>
      </c>
      <c r="H18" s="6">
        <f>+C14</f>
        <v>5700</v>
      </c>
    </row>
    <row r="19" spans="2:9" x14ac:dyDescent="0.25">
      <c r="B19" s="29" t="s">
        <v>25</v>
      </c>
      <c r="C19" s="30">
        <v>5600</v>
      </c>
      <c r="G19" t="str">
        <f>+B9</f>
        <v>Rebajas sobre compra</v>
      </c>
      <c r="H19" s="18">
        <f>+C9</f>
        <v>1370</v>
      </c>
    </row>
    <row r="20" spans="2:9" x14ac:dyDescent="0.25">
      <c r="B20" s="29" t="s">
        <v>9</v>
      </c>
      <c r="C20" s="30">
        <v>299000</v>
      </c>
      <c r="G20" t="s">
        <v>14</v>
      </c>
      <c r="H20" s="6">
        <f>+H16-H17-H18-H19</f>
        <v>294730</v>
      </c>
    </row>
    <row r="21" spans="2:9" x14ac:dyDescent="0.25">
      <c r="G21" t="s">
        <v>15</v>
      </c>
      <c r="H21" s="6">
        <f>+H20+H13</f>
        <v>305530</v>
      </c>
    </row>
    <row r="22" spans="2:9" x14ac:dyDescent="0.25">
      <c r="G22" t="str">
        <f>+B18</f>
        <v xml:space="preserve">Inventario final </v>
      </c>
      <c r="H22" s="18">
        <f>+C18</f>
        <v>40000</v>
      </c>
    </row>
    <row r="23" spans="2:9" x14ac:dyDescent="0.25">
      <c r="G23" t="s">
        <v>91</v>
      </c>
      <c r="I23" s="18">
        <f>+H21-H22</f>
        <v>265530</v>
      </c>
    </row>
    <row r="24" spans="2:9" x14ac:dyDescent="0.25">
      <c r="G24" s="2" t="s">
        <v>67</v>
      </c>
      <c r="H24" s="2"/>
      <c r="I24" s="19">
        <f>+I12-I23</f>
        <v>50191</v>
      </c>
    </row>
    <row r="25" spans="2:9" x14ac:dyDescent="0.25">
      <c r="G25" t="s">
        <v>47</v>
      </c>
    </row>
    <row r="26" spans="2:9" x14ac:dyDescent="0.25">
      <c r="G26" t="str">
        <f>+B4</f>
        <v>Gastos de venta</v>
      </c>
      <c r="H26" s="6">
        <f>+C4</f>
        <v>20000</v>
      </c>
    </row>
    <row r="27" spans="2:9" x14ac:dyDescent="0.25">
      <c r="G27" t="str">
        <f>+B7</f>
        <v>Gastos de administración</v>
      </c>
      <c r="H27" s="6">
        <f>+C7</f>
        <v>18000</v>
      </c>
    </row>
    <row r="28" spans="2:9" x14ac:dyDescent="0.25">
      <c r="G28" t="str">
        <f>+B5</f>
        <v>Otros gastos</v>
      </c>
      <c r="H28" s="6">
        <f>+C5</f>
        <v>1200</v>
      </c>
    </row>
    <row r="29" spans="2:9" x14ac:dyDescent="0.25">
      <c r="G29" t="str">
        <f>+B12</f>
        <v>Otros productos</v>
      </c>
      <c r="H29" s="18">
        <f>+C12</f>
        <v>24000</v>
      </c>
      <c r="I29" s="18">
        <f>+H26+H27+H28-H29</f>
        <v>15200</v>
      </c>
    </row>
    <row r="30" spans="2:9" x14ac:dyDescent="0.25">
      <c r="G30" s="2" t="s">
        <v>93</v>
      </c>
      <c r="I30" s="19">
        <f>+I24-I29</f>
        <v>34991</v>
      </c>
    </row>
    <row r="31" spans="2:9" x14ac:dyDescent="0.25">
      <c r="G31" t="str">
        <f>+B19</f>
        <v>Intereses ganados</v>
      </c>
      <c r="H31" s="6">
        <f>+C19</f>
        <v>5600</v>
      </c>
    </row>
    <row r="32" spans="2:9" x14ac:dyDescent="0.25">
      <c r="G32" t="str">
        <f>+B11</f>
        <v>Intereses a cargo</v>
      </c>
      <c r="H32" s="18">
        <f>+C11</f>
        <v>2459</v>
      </c>
      <c r="I32" s="18">
        <f>+H31-H32</f>
        <v>3141</v>
      </c>
    </row>
    <row r="33" spans="7:9" x14ac:dyDescent="0.25">
      <c r="G33" s="2" t="s">
        <v>56</v>
      </c>
      <c r="I33" s="19">
        <f>+I30+I32</f>
        <v>38132</v>
      </c>
    </row>
    <row r="34" spans="7:9" x14ac:dyDescent="0.25">
      <c r="G34" t="s">
        <v>57</v>
      </c>
      <c r="I34" s="3">
        <f>+I33*0.3</f>
        <v>11439.6</v>
      </c>
    </row>
    <row r="35" spans="7:9" ht="15.75" thickBot="1" x14ac:dyDescent="0.3">
      <c r="G35" s="2" t="s">
        <v>105</v>
      </c>
      <c r="I35" s="20">
        <f>+I33-I34</f>
        <v>26692.400000000001</v>
      </c>
    </row>
    <row r="36" spans="7:9" ht="15.75" thickTop="1" x14ac:dyDescent="0.25">
      <c r="I36" s="1"/>
    </row>
    <row r="37" spans="7:9" x14ac:dyDescent="0.25">
      <c r="G37" t="s">
        <v>110</v>
      </c>
      <c r="I37" t="s">
        <v>111</v>
      </c>
    </row>
    <row r="41" spans="7:9" x14ac:dyDescent="0.25">
      <c r="G41" t="s">
        <v>112</v>
      </c>
    </row>
  </sheetData>
  <mergeCells count="4">
    <mergeCell ref="G4:K4"/>
    <mergeCell ref="G5:K5"/>
    <mergeCell ref="G6:K6"/>
    <mergeCell ref="G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33DE-B809-4F26-A3D8-B911463A51E6}">
  <sheetPr>
    <tabColor theme="4" tint="-0.499984740745262"/>
  </sheetPr>
  <dimension ref="B3:L39"/>
  <sheetViews>
    <sheetView workbookViewId="0">
      <selection activeCell="O23" sqref="O23"/>
    </sheetView>
  </sheetViews>
  <sheetFormatPr baseColWidth="10" defaultColWidth="9.140625" defaultRowHeight="15" x14ac:dyDescent="0.25"/>
  <cols>
    <col min="2" max="2" width="25.85546875" customWidth="1"/>
    <col min="3" max="3" width="11.140625" bestFit="1" customWidth="1"/>
    <col min="9" max="9" width="32" customWidth="1"/>
    <col min="10" max="10" width="15.28515625" bestFit="1" customWidth="1"/>
    <col min="11" max="11" width="12.5703125" bestFit="1" customWidth="1"/>
  </cols>
  <sheetData>
    <row r="3" spans="2:12" x14ac:dyDescent="0.25">
      <c r="H3" s="53" t="s">
        <v>106</v>
      </c>
      <c r="I3" s="53"/>
      <c r="J3" s="53"/>
      <c r="K3" s="53"/>
      <c r="L3" s="53"/>
    </row>
    <row r="4" spans="2:12" x14ac:dyDescent="0.25">
      <c r="B4" s="29" t="s">
        <v>82</v>
      </c>
      <c r="C4" s="30">
        <v>22000</v>
      </c>
      <c r="H4" s="53" t="s">
        <v>42</v>
      </c>
      <c r="I4" s="53"/>
      <c r="J4" s="53"/>
      <c r="K4" s="53"/>
      <c r="L4" s="53"/>
    </row>
    <row r="5" spans="2:12" x14ac:dyDescent="0.25">
      <c r="B5" s="29" t="s">
        <v>64</v>
      </c>
      <c r="C5" s="30">
        <v>9456</v>
      </c>
      <c r="H5" s="53" t="s">
        <v>43</v>
      </c>
      <c r="I5" s="53"/>
      <c r="J5" s="53"/>
      <c r="K5" s="53"/>
      <c r="L5" s="53"/>
    </row>
    <row r="6" spans="2:12" x14ac:dyDescent="0.25">
      <c r="B6" s="29" t="s">
        <v>5</v>
      </c>
      <c r="C6" s="30">
        <v>2100</v>
      </c>
      <c r="H6" s="53" t="s">
        <v>3</v>
      </c>
      <c r="I6" s="53"/>
      <c r="J6" s="53"/>
      <c r="K6" s="53"/>
      <c r="L6" s="53"/>
    </row>
    <row r="7" spans="2:12" x14ac:dyDescent="0.25">
      <c r="B7" s="29" t="s">
        <v>33</v>
      </c>
      <c r="C7" s="30">
        <v>890</v>
      </c>
    </row>
    <row r="8" spans="2:12" x14ac:dyDescent="0.25">
      <c r="B8" s="29" t="s">
        <v>36</v>
      </c>
      <c r="C8" s="30">
        <v>9860</v>
      </c>
      <c r="I8" t="str">
        <f>+B16</f>
        <v>Ingresos</v>
      </c>
      <c r="J8" s="41">
        <v>134800</v>
      </c>
      <c r="K8" s="42"/>
      <c r="L8" s="42"/>
    </row>
    <row r="9" spans="2:12" x14ac:dyDescent="0.25">
      <c r="B9" s="29" t="s">
        <v>34</v>
      </c>
      <c r="C9" s="30">
        <v>4534</v>
      </c>
      <c r="I9" t="str">
        <f>+B6</f>
        <v>Devoluciones sobre venta</v>
      </c>
      <c r="J9" s="42">
        <f>+C6</f>
        <v>2100</v>
      </c>
      <c r="K9" s="42"/>
      <c r="L9" s="42"/>
    </row>
    <row r="10" spans="2:12" ht="15.75" customHeight="1" x14ac:dyDescent="0.25">
      <c r="B10" s="29" t="s">
        <v>13</v>
      </c>
      <c r="C10" s="30">
        <v>3333</v>
      </c>
      <c r="I10" t="str">
        <f>+B8</f>
        <v>Descuentos sobre venta</v>
      </c>
      <c r="J10" s="42">
        <f>+C8</f>
        <v>9860</v>
      </c>
      <c r="K10" s="42"/>
      <c r="L10" s="42"/>
    </row>
    <row r="11" spans="2:12" x14ac:dyDescent="0.25">
      <c r="B11" s="29" t="s">
        <v>12</v>
      </c>
      <c r="C11" s="30">
        <v>5678</v>
      </c>
      <c r="I11" t="str">
        <f>+B7</f>
        <v>Rebajas sobre venta</v>
      </c>
      <c r="J11" s="44">
        <f>+C7</f>
        <v>890</v>
      </c>
      <c r="L11" s="42"/>
    </row>
    <row r="12" spans="2:12" x14ac:dyDescent="0.25">
      <c r="B12" s="29" t="s">
        <v>10</v>
      </c>
      <c r="C12" s="30">
        <v>3400</v>
      </c>
      <c r="I12" t="s">
        <v>44</v>
      </c>
      <c r="J12" s="42"/>
      <c r="K12" s="42">
        <f>+J8-J9-J10-J11</f>
        <v>121950</v>
      </c>
      <c r="L12" s="42"/>
    </row>
    <row r="13" spans="2:12" x14ac:dyDescent="0.25">
      <c r="B13" s="29" t="s">
        <v>66</v>
      </c>
      <c r="C13" s="30">
        <v>100000</v>
      </c>
      <c r="I13" t="str">
        <f>+B4</f>
        <v xml:space="preserve">Inventario Inicial </v>
      </c>
      <c r="J13" s="42">
        <f>+C4</f>
        <v>22000</v>
      </c>
      <c r="K13" s="42"/>
      <c r="L13" s="42"/>
    </row>
    <row r="14" spans="2:12" x14ac:dyDescent="0.25">
      <c r="B14" s="29" t="s">
        <v>37</v>
      </c>
      <c r="C14" s="30">
        <v>32000</v>
      </c>
      <c r="I14" t="str">
        <f>+B13</f>
        <v xml:space="preserve">Compras </v>
      </c>
      <c r="J14" s="42">
        <f>+C13</f>
        <v>100000</v>
      </c>
      <c r="K14" s="42"/>
      <c r="L14" s="42"/>
    </row>
    <row r="15" spans="2:12" x14ac:dyDescent="0.25">
      <c r="B15" s="29" t="s">
        <v>26</v>
      </c>
      <c r="C15" s="30">
        <v>19790</v>
      </c>
      <c r="I15" t="str">
        <f>+B12</f>
        <v>Gastos de compra</v>
      </c>
      <c r="J15" s="44">
        <f>+C12</f>
        <v>3400</v>
      </c>
      <c r="K15" s="42"/>
      <c r="L15" s="42"/>
    </row>
    <row r="16" spans="2:12" x14ac:dyDescent="0.25">
      <c r="B16" s="29" t="s">
        <v>60</v>
      </c>
      <c r="C16" s="30">
        <v>134800</v>
      </c>
      <c r="I16" t="s">
        <v>11</v>
      </c>
      <c r="J16" s="42">
        <f>+J14+J15</f>
        <v>103400</v>
      </c>
      <c r="K16" s="42"/>
      <c r="L16" s="42"/>
    </row>
    <row r="17" spans="2:12" x14ac:dyDescent="0.25">
      <c r="B17" s="29" t="s">
        <v>22</v>
      </c>
      <c r="C17" s="30">
        <v>15000</v>
      </c>
      <c r="I17" t="str">
        <f>+B10</f>
        <v>Devoluciones sobre compra</v>
      </c>
      <c r="J17" s="42">
        <f>+C10</f>
        <v>3333</v>
      </c>
      <c r="K17" s="42"/>
      <c r="L17" s="42"/>
    </row>
    <row r="18" spans="2:12" x14ac:dyDescent="0.25">
      <c r="B18" s="29" t="s">
        <v>32</v>
      </c>
      <c r="C18" s="30">
        <v>1789</v>
      </c>
      <c r="I18" t="str">
        <f>+B11</f>
        <v>Descuentos sobre compra</v>
      </c>
      <c r="J18" s="42">
        <f>+C11</f>
        <v>5678</v>
      </c>
      <c r="K18" s="42"/>
      <c r="L18" s="42"/>
    </row>
    <row r="19" spans="2:12" x14ac:dyDescent="0.25">
      <c r="I19" t="str">
        <f>+B9</f>
        <v>Rebajas sobre compra</v>
      </c>
      <c r="J19" s="44">
        <f>+C9</f>
        <v>4534</v>
      </c>
      <c r="K19" s="42"/>
      <c r="L19" s="42"/>
    </row>
    <row r="20" spans="2:12" x14ac:dyDescent="0.25">
      <c r="I20" t="s">
        <v>14</v>
      </c>
      <c r="J20" s="42">
        <f>+J16-J17-J18-J19</f>
        <v>89855</v>
      </c>
      <c r="K20" s="42"/>
      <c r="L20" s="42"/>
    </row>
    <row r="21" spans="2:12" x14ac:dyDescent="0.25">
      <c r="I21" t="s">
        <v>15</v>
      </c>
      <c r="J21" s="43">
        <f>+J20+J13</f>
        <v>111855</v>
      </c>
      <c r="K21" s="42"/>
      <c r="L21" s="42"/>
    </row>
    <row r="22" spans="2:12" x14ac:dyDescent="0.25">
      <c r="I22" t="str">
        <f>+B5</f>
        <v>Inventario Final</v>
      </c>
      <c r="J22" s="44">
        <f>+C5</f>
        <v>9456</v>
      </c>
      <c r="L22" s="42"/>
    </row>
    <row r="23" spans="2:12" x14ac:dyDescent="0.25">
      <c r="I23" t="s">
        <v>91</v>
      </c>
      <c r="K23" s="44">
        <f>+J21-J22</f>
        <v>102399</v>
      </c>
      <c r="L23" s="42"/>
    </row>
    <row r="24" spans="2:12" x14ac:dyDescent="0.25">
      <c r="I24" s="2" t="s">
        <v>18</v>
      </c>
      <c r="J24" s="42"/>
      <c r="K24" s="45">
        <f>+K12-K23</f>
        <v>19551</v>
      </c>
      <c r="L24" s="42"/>
    </row>
    <row r="25" spans="2:12" x14ac:dyDescent="0.25">
      <c r="I25" t="s">
        <v>47</v>
      </c>
      <c r="J25" s="42"/>
      <c r="L25" s="42"/>
    </row>
    <row r="26" spans="2:12" x14ac:dyDescent="0.25">
      <c r="I26" t="str">
        <f>+B14</f>
        <v>Gastos de administración</v>
      </c>
      <c r="J26" s="42">
        <f>+C14</f>
        <v>32000</v>
      </c>
      <c r="K26" s="42"/>
      <c r="L26" s="42"/>
    </row>
    <row r="27" spans="2:12" x14ac:dyDescent="0.25">
      <c r="I27" t="str">
        <f>+B17</f>
        <v>Otros gastos</v>
      </c>
      <c r="J27" s="44">
        <f>+C17</f>
        <v>15000</v>
      </c>
      <c r="K27" s="44">
        <f>+J26+J27</f>
        <v>47000</v>
      </c>
      <c r="L27" s="42"/>
    </row>
    <row r="28" spans="2:12" x14ac:dyDescent="0.25">
      <c r="I28" s="2" t="s">
        <v>50</v>
      </c>
      <c r="J28" s="42"/>
      <c r="K28" s="46">
        <f>K24-K27</f>
        <v>-27449</v>
      </c>
      <c r="L28" s="42"/>
    </row>
    <row r="29" spans="2:12" x14ac:dyDescent="0.25">
      <c r="I29" t="s">
        <v>30</v>
      </c>
      <c r="J29" s="42"/>
      <c r="K29" s="42"/>
      <c r="L29" s="42"/>
    </row>
    <row r="30" spans="2:12" x14ac:dyDescent="0.25">
      <c r="I30" t="str">
        <f>+B15</f>
        <v>Intereses a cargo</v>
      </c>
      <c r="J30" s="42">
        <f>+C15</f>
        <v>19790</v>
      </c>
      <c r="K30" s="42"/>
      <c r="L30" s="42"/>
    </row>
    <row r="31" spans="2:12" x14ac:dyDescent="0.25">
      <c r="I31" t="str">
        <f>+B18</f>
        <v>Intereses a favor</v>
      </c>
      <c r="J31" s="44">
        <f>+C18</f>
        <v>1789</v>
      </c>
      <c r="K31" s="44">
        <f>+J30-J31</f>
        <v>18001</v>
      </c>
      <c r="L31" s="42"/>
    </row>
    <row r="32" spans="2:12" ht="15.75" thickBot="1" x14ac:dyDescent="0.3">
      <c r="I32" s="2" t="s">
        <v>96</v>
      </c>
      <c r="J32" s="45"/>
      <c r="K32" s="47">
        <f>+K28-K31</f>
        <v>-45450</v>
      </c>
      <c r="L32" s="42"/>
    </row>
    <row r="33" spans="9:12" ht="15.75" thickTop="1" x14ac:dyDescent="0.25">
      <c r="J33" s="42"/>
      <c r="K33" s="42"/>
      <c r="L33" s="42"/>
    </row>
    <row r="34" spans="9:12" x14ac:dyDescent="0.25">
      <c r="J34" s="42"/>
      <c r="K34" s="42"/>
      <c r="L34" s="42"/>
    </row>
    <row r="35" spans="9:12" x14ac:dyDescent="0.25">
      <c r="I35" t="s">
        <v>110</v>
      </c>
      <c r="K35" t="s">
        <v>111</v>
      </c>
      <c r="L35" s="42"/>
    </row>
    <row r="36" spans="9:12" x14ac:dyDescent="0.25">
      <c r="L36" s="42"/>
    </row>
    <row r="37" spans="9:12" x14ac:dyDescent="0.25">
      <c r="L37" s="42"/>
    </row>
    <row r="38" spans="9:12" x14ac:dyDescent="0.25">
      <c r="L38" s="42"/>
    </row>
    <row r="39" spans="9:12" x14ac:dyDescent="0.25">
      <c r="I39" t="s">
        <v>112</v>
      </c>
    </row>
  </sheetData>
  <mergeCells count="4">
    <mergeCell ref="H4:L4"/>
    <mergeCell ref="H5:L5"/>
    <mergeCell ref="H6:L6"/>
    <mergeCell ref="H3:L3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BA8D-2EEF-4357-B38A-220BC2CD3980}">
  <sheetPr>
    <tabColor theme="4" tint="-0.499984740745262"/>
  </sheetPr>
  <dimension ref="B3:P33"/>
  <sheetViews>
    <sheetView workbookViewId="0">
      <selection activeCell="I39" sqref="I39"/>
    </sheetView>
  </sheetViews>
  <sheetFormatPr baseColWidth="10" defaultColWidth="9.140625" defaultRowHeight="15" x14ac:dyDescent="0.25"/>
  <cols>
    <col min="2" max="2" width="18.5703125" customWidth="1"/>
    <col min="3" max="3" width="10" bestFit="1" customWidth="1"/>
    <col min="5" max="5" width="9.5703125" bestFit="1" customWidth="1"/>
    <col min="9" max="9" width="31.140625" customWidth="1"/>
    <col min="10" max="10" width="12.42578125" customWidth="1"/>
    <col min="11" max="11" width="11.5703125" bestFit="1" customWidth="1"/>
    <col min="12" max="12" width="10.140625" bestFit="1" customWidth="1"/>
    <col min="13" max="13" width="11.5703125" bestFit="1" customWidth="1"/>
    <col min="16" max="16" width="9.5703125" bestFit="1" customWidth="1"/>
  </cols>
  <sheetData>
    <row r="3" spans="2:16" x14ac:dyDescent="0.25">
      <c r="I3" s="53" t="s">
        <v>107</v>
      </c>
      <c r="J3" s="54"/>
      <c r="K3" s="54"/>
      <c r="L3" s="54"/>
      <c r="M3" s="54"/>
    </row>
    <row r="4" spans="2:16" x14ac:dyDescent="0.25">
      <c r="B4" s="29" t="s">
        <v>85</v>
      </c>
      <c r="C4" s="30">
        <v>89000</v>
      </c>
      <c r="I4" s="53" t="s">
        <v>42</v>
      </c>
      <c r="J4" s="53"/>
      <c r="K4" s="53"/>
      <c r="L4" s="53"/>
      <c r="M4" s="53"/>
      <c r="P4" s="52"/>
    </row>
    <row r="5" spans="2:16" x14ac:dyDescent="0.25">
      <c r="B5" s="29" t="s">
        <v>22</v>
      </c>
      <c r="C5" s="30">
        <v>50500</v>
      </c>
      <c r="I5" s="53" t="s">
        <v>43</v>
      </c>
      <c r="J5" s="53"/>
      <c r="K5" s="53"/>
      <c r="L5" s="53"/>
      <c r="M5" s="53"/>
    </row>
    <row r="6" spans="2:16" x14ac:dyDescent="0.25">
      <c r="B6" s="29" t="s">
        <v>23</v>
      </c>
      <c r="C6" s="30">
        <v>1700</v>
      </c>
      <c r="I6" s="53" t="s">
        <v>3</v>
      </c>
      <c r="J6" s="53"/>
      <c r="K6" s="53"/>
      <c r="L6" s="53"/>
      <c r="M6" s="53"/>
    </row>
    <row r="7" spans="2:16" x14ac:dyDescent="0.25">
      <c r="B7" s="29" t="s">
        <v>66</v>
      </c>
      <c r="C7" s="30">
        <v>66000</v>
      </c>
    </row>
    <row r="8" spans="2:16" x14ac:dyDescent="0.25">
      <c r="B8" s="29" t="s">
        <v>63</v>
      </c>
      <c r="C8" s="30">
        <v>1400</v>
      </c>
      <c r="E8" s="51"/>
      <c r="I8" t="str">
        <f>+B4</f>
        <v>Ingresos Netos</v>
      </c>
      <c r="J8" s="42"/>
      <c r="K8" s="42">
        <f>+C4</f>
        <v>89000</v>
      </c>
    </row>
    <row r="9" spans="2:16" x14ac:dyDescent="0.25">
      <c r="B9" s="29" t="s">
        <v>64</v>
      </c>
      <c r="C9" s="30">
        <v>15000</v>
      </c>
      <c r="I9" t="str">
        <f>+B8</f>
        <v>Inventario Inicial</v>
      </c>
      <c r="J9" s="42">
        <f>+C8</f>
        <v>1400</v>
      </c>
      <c r="K9" s="42"/>
    </row>
    <row r="10" spans="2:16" x14ac:dyDescent="0.25">
      <c r="B10" s="29" t="s">
        <v>10</v>
      </c>
      <c r="C10" s="30">
        <v>8450</v>
      </c>
      <c r="I10" t="str">
        <f>+B7</f>
        <v xml:space="preserve">Compras </v>
      </c>
      <c r="J10" s="42">
        <f>+C7</f>
        <v>66000</v>
      </c>
      <c r="K10" s="42"/>
    </row>
    <row r="11" spans="2:16" x14ac:dyDescent="0.25">
      <c r="B11" s="29" t="s">
        <v>38</v>
      </c>
      <c r="C11" s="30">
        <v>9900</v>
      </c>
      <c r="I11" t="str">
        <f>+B10</f>
        <v>Gastos de compra</v>
      </c>
      <c r="J11" s="44">
        <f>+C10</f>
        <v>8450</v>
      </c>
      <c r="K11" s="42"/>
    </row>
    <row r="12" spans="2:16" x14ac:dyDescent="0.25">
      <c r="B12" s="29" t="s">
        <v>20</v>
      </c>
      <c r="C12" s="30">
        <v>5300</v>
      </c>
      <c r="I12" t="s">
        <v>11</v>
      </c>
      <c r="J12" s="48">
        <f>+J10+J11</f>
        <v>74450</v>
      </c>
      <c r="K12" s="42"/>
    </row>
    <row r="13" spans="2:16" x14ac:dyDescent="0.25">
      <c r="I13" t="s">
        <v>14</v>
      </c>
      <c r="J13" s="43">
        <f>+J12</f>
        <v>74450</v>
      </c>
      <c r="K13" s="42"/>
    </row>
    <row r="14" spans="2:16" x14ac:dyDescent="0.25">
      <c r="I14" t="s">
        <v>15</v>
      </c>
      <c r="J14" s="42">
        <f>+J13+J9</f>
        <v>75850</v>
      </c>
      <c r="K14" s="42"/>
    </row>
    <row r="15" spans="2:16" x14ac:dyDescent="0.25">
      <c r="I15" t="str">
        <f>+B9</f>
        <v>Inventario Final</v>
      </c>
      <c r="J15" s="44">
        <f>+C9</f>
        <v>15000</v>
      </c>
      <c r="K15" s="42"/>
    </row>
    <row r="16" spans="2:16" x14ac:dyDescent="0.25">
      <c r="I16" t="s">
        <v>17</v>
      </c>
      <c r="J16" s="42"/>
      <c r="K16" s="44">
        <f>+J14-J15</f>
        <v>60850</v>
      </c>
    </row>
    <row r="17" spans="4:13" x14ac:dyDescent="0.25">
      <c r="D17" s="6"/>
      <c r="I17" s="2" t="s">
        <v>18</v>
      </c>
      <c r="J17" s="42"/>
      <c r="K17" s="45">
        <f>+K8-K16</f>
        <v>28150</v>
      </c>
    </row>
    <row r="18" spans="4:13" x14ac:dyDescent="0.25">
      <c r="D18" s="6"/>
      <c r="I18" t="s">
        <v>47</v>
      </c>
      <c r="J18" s="42"/>
      <c r="K18" s="42"/>
    </row>
    <row r="19" spans="4:13" x14ac:dyDescent="0.25">
      <c r="E19" s="51"/>
      <c r="I19" t="str">
        <f>+B11</f>
        <v>Gastos generales</v>
      </c>
      <c r="J19" s="42">
        <f>+C11</f>
        <v>9900</v>
      </c>
      <c r="K19" s="42"/>
    </row>
    <row r="20" spans="4:13" x14ac:dyDescent="0.25">
      <c r="I20" t="str">
        <f>+B12</f>
        <v>Gastos de venta</v>
      </c>
      <c r="J20" s="42">
        <f>+C12</f>
        <v>5300</v>
      </c>
      <c r="K20" s="42"/>
    </row>
    <row r="21" spans="4:13" x14ac:dyDescent="0.25">
      <c r="I21" t="str">
        <f>+B5</f>
        <v>Otros gastos</v>
      </c>
      <c r="J21" s="42">
        <f>+C5</f>
        <v>50500</v>
      </c>
      <c r="K21" s="42"/>
      <c r="M21" s="42"/>
    </row>
    <row r="22" spans="4:13" x14ac:dyDescent="0.25">
      <c r="I22" t="str">
        <f>+B6</f>
        <v>Otros productos</v>
      </c>
      <c r="J22" s="44">
        <f>+C6</f>
        <v>1700</v>
      </c>
      <c r="K22" s="44">
        <f>+J19+J20+J21-J22</f>
        <v>64000</v>
      </c>
    </row>
    <row r="23" spans="4:13" x14ac:dyDescent="0.25">
      <c r="I23" s="2" t="s">
        <v>50</v>
      </c>
      <c r="J23" s="45"/>
      <c r="K23" s="46">
        <f>+K17-K22</f>
        <v>-35850</v>
      </c>
    </row>
    <row r="24" spans="4:13" ht="15.75" thickBot="1" x14ac:dyDescent="0.3">
      <c r="I24" s="2" t="s">
        <v>96</v>
      </c>
      <c r="J24" s="45"/>
      <c r="K24" s="49">
        <f>+K23</f>
        <v>-35850</v>
      </c>
    </row>
    <row r="25" spans="4:13" ht="15.75" thickTop="1" x14ac:dyDescent="0.25">
      <c r="J25" s="42"/>
      <c r="K25" s="42"/>
    </row>
    <row r="26" spans="4:13" x14ac:dyDescent="0.25">
      <c r="I26" t="s">
        <v>110</v>
      </c>
      <c r="K26" t="s">
        <v>111</v>
      </c>
    </row>
    <row r="30" spans="4:13" x14ac:dyDescent="0.25">
      <c r="I30" t="s">
        <v>112</v>
      </c>
    </row>
    <row r="32" spans="4:13" x14ac:dyDescent="0.25">
      <c r="J32" s="42"/>
      <c r="K32" s="42"/>
    </row>
    <row r="33" spans="10:11" x14ac:dyDescent="0.25">
      <c r="J33" s="42"/>
      <c r="K33" s="42"/>
    </row>
  </sheetData>
  <mergeCells count="4">
    <mergeCell ref="I4:M4"/>
    <mergeCell ref="I5:M5"/>
    <mergeCell ref="I6:M6"/>
    <mergeCell ref="I3:M3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7797-4F47-4CC7-AD92-18D441C84DF6}">
  <sheetPr>
    <tabColor theme="4" tint="-0.499984740745262"/>
  </sheetPr>
  <dimension ref="B2:K39"/>
  <sheetViews>
    <sheetView workbookViewId="0">
      <selection activeCell="F20" sqref="F20"/>
    </sheetView>
  </sheetViews>
  <sheetFormatPr baseColWidth="10" defaultColWidth="9.140625" defaultRowHeight="15" x14ac:dyDescent="0.25"/>
  <cols>
    <col min="2" max="2" width="32.140625" customWidth="1"/>
    <col min="3" max="3" width="15" customWidth="1"/>
    <col min="8" max="8" width="33.28515625" customWidth="1"/>
    <col min="9" max="10" width="12.5703125" bestFit="1" customWidth="1"/>
  </cols>
  <sheetData>
    <row r="2" spans="2:11" x14ac:dyDescent="0.25">
      <c r="G2" s="53" t="s">
        <v>108</v>
      </c>
      <c r="H2" s="53"/>
      <c r="I2" s="53"/>
      <c r="J2" s="53"/>
      <c r="K2" s="53"/>
    </row>
    <row r="3" spans="2:11" x14ac:dyDescent="0.25">
      <c r="G3" s="53" t="s">
        <v>42</v>
      </c>
      <c r="H3" s="53"/>
      <c r="I3" s="53"/>
      <c r="J3" s="53"/>
      <c r="K3" s="53"/>
    </row>
    <row r="4" spans="2:11" x14ac:dyDescent="0.25">
      <c r="B4" s="29" t="s">
        <v>89</v>
      </c>
      <c r="C4" s="30">
        <v>679800</v>
      </c>
      <c r="G4" s="53" t="s">
        <v>43</v>
      </c>
      <c r="H4" s="53"/>
      <c r="I4" s="53"/>
      <c r="J4" s="53"/>
      <c r="K4" s="53"/>
    </row>
    <row r="5" spans="2:11" ht="15" customHeight="1" x14ac:dyDescent="0.25">
      <c r="B5" s="29" t="s">
        <v>61</v>
      </c>
      <c r="C5" s="30">
        <v>18900</v>
      </c>
      <c r="G5" s="53" t="s">
        <v>3</v>
      </c>
      <c r="H5" s="53"/>
      <c r="I5" s="53"/>
      <c r="J5" s="53"/>
      <c r="K5" s="53"/>
    </row>
    <row r="6" spans="2:11" x14ac:dyDescent="0.25">
      <c r="B6" s="29" t="s">
        <v>23</v>
      </c>
      <c r="C6" s="30">
        <v>34888</v>
      </c>
    </row>
    <row r="7" spans="2:11" x14ac:dyDescent="0.25">
      <c r="B7" s="29" t="s">
        <v>5</v>
      </c>
      <c r="C7" s="30">
        <v>12000</v>
      </c>
      <c r="H7" t="str">
        <f>+B4</f>
        <v>Ingresos Totales</v>
      </c>
      <c r="I7" s="42">
        <f>+C4</f>
        <v>679800</v>
      </c>
      <c r="J7" s="42"/>
      <c r="K7" s="42"/>
    </row>
    <row r="8" spans="2:11" x14ac:dyDescent="0.25">
      <c r="B8" s="29" t="s">
        <v>38</v>
      </c>
      <c r="C8" s="30">
        <v>3999</v>
      </c>
      <c r="H8" t="str">
        <f>+B7</f>
        <v>Devoluciones sobre venta</v>
      </c>
      <c r="I8" s="42">
        <f>+C7</f>
        <v>12000</v>
      </c>
      <c r="J8" s="42"/>
      <c r="K8" s="42"/>
    </row>
    <row r="9" spans="2:11" x14ac:dyDescent="0.25">
      <c r="B9" s="29" t="s">
        <v>48</v>
      </c>
      <c r="C9" s="30">
        <v>20000</v>
      </c>
      <c r="H9" t="str">
        <f>+B13</f>
        <v>Descuentos sobre venta</v>
      </c>
      <c r="I9" s="44">
        <f>+C13</f>
        <v>9000</v>
      </c>
      <c r="J9" s="42"/>
      <c r="K9" s="42"/>
    </row>
    <row r="10" spans="2:11" x14ac:dyDescent="0.25">
      <c r="B10" s="29" t="s">
        <v>66</v>
      </c>
      <c r="C10" s="30">
        <v>400000</v>
      </c>
      <c r="H10" t="s">
        <v>44</v>
      </c>
      <c r="I10" s="42"/>
      <c r="J10" s="42">
        <f>+I7-I8-I9</f>
        <v>658800</v>
      </c>
      <c r="K10" s="42"/>
    </row>
    <row r="11" spans="2:11" x14ac:dyDescent="0.25">
      <c r="B11" s="29" t="s">
        <v>81</v>
      </c>
      <c r="C11" s="30">
        <v>39000</v>
      </c>
      <c r="H11" t="str">
        <f>+B15</f>
        <v xml:space="preserve">Inventario Inicial </v>
      </c>
      <c r="I11" s="42">
        <f>+C15</f>
        <v>190800</v>
      </c>
      <c r="J11" s="42"/>
      <c r="K11" s="42"/>
    </row>
    <row r="12" spans="2:11" x14ac:dyDescent="0.25">
      <c r="B12" s="29" t="s">
        <v>10</v>
      </c>
      <c r="C12" s="30">
        <v>15000</v>
      </c>
      <c r="H12" t="str">
        <f>+B10</f>
        <v xml:space="preserve">Compras </v>
      </c>
      <c r="I12" s="42">
        <f>+C10</f>
        <v>400000</v>
      </c>
      <c r="J12" s="42"/>
      <c r="K12" s="42"/>
    </row>
    <row r="13" spans="2:11" x14ac:dyDescent="0.25">
      <c r="B13" s="29" t="s">
        <v>36</v>
      </c>
      <c r="C13" s="30">
        <v>9000</v>
      </c>
      <c r="H13" t="str">
        <f>+B12</f>
        <v>Gastos de compra</v>
      </c>
      <c r="I13" s="44">
        <f>+C12</f>
        <v>15000</v>
      </c>
      <c r="J13" s="42"/>
      <c r="K13" s="42"/>
    </row>
    <row r="14" spans="2:11" x14ac:dyDescent="0.25">
      <c r="B14" s="29" t="s">
        <v>12</v>
      </c>
      <c r="C14" s="30">
        <v>43333</v>
      </c>
      <c r="H14" t="s">
        <v>11</v>
      </c>
      <c r="I14" s="42">
        <f>+I12+I13</f>
        <v>415000</v>
      </c>
      <c r="J14" s="42"/>
      <c r="K14" s="42"/>
    </row>
    <row r="15" spans="2:11" x14ac:dyDescent="0.25">
      <c r="B15" s="29" t="s">
        <v>82</v>
      </c>
      <c r="C15" s="30">
        <v>190800</v>
      </c>
      <c r="H15" t="str">
        <f>+B17</f>
        <v>Devoluciones sobre compra</v>
      </c>
      <c r="I15" s="42">
        <f>+C17</f>
        <v>33000</v>
      </c>
      <c r="J15" s="42"/>
      <c r="K15" s="42"/>
    </row>
    <row r="16" spans="2:11" x14ac:dyDescent="0.25">
      <c r="B16" s="29" t="s">
        <v>83</v>
      </c>
      <c r="C16" s="30">
        <v>69000</v>
      </c>
      <c r="H16" t="str">
        <f>+B14</f>
        <v>Descuentos sobre compra</v>
      </c>
      <c r="I16" s="44">
        <f>+C14</f>
        <v>43333</v>
      </c>
      <c r="J16" s="42"/>
      <c r="K16" s="42"/>
    </row>
    <row r="17" spans="2:11" x14ac:dyDescent="0.25">
      <c r="B17" s="29" t="s">
        <v>13</v>
      </c>
      <c r="C17" s="30">
        <v>33000</v>
      </c>
      <c r="H17" t="s">
        <v>14</v>
      </c>
      <c r="I17" s="42">
        <f>+I14-I15-I16</f>
        <v>338667</v>
      </c>
      <c r="J17" s="42"/>
      <c r="K17" s="42"/>
    </row>
    <row r="18" spans="2:11" x14ac:dyDescent="0.25">
      <c r="B18" s="29" t="s">
        <v>20</v>
      </c>
      <c r="C18" s="30">
        <v>29000</v>
      </c>
      <c r="H18" t="s">
        <v>15</v>
      </c>
      <c r="I18" s="42">
        <f>+I17+I11</f>
        <v>529467</v>
      </c>
      <c r="J18" s="42"/>
      <c r="K18" s="42"/>
    </row>
    <row r="19" spans="2:11" x14ac:dyDescent="0.25">
      <c r="H19" t="str">
        <f>+B16</f>
        <v xml:space="preserve">Inventario Final </v>
      </c>
      <c r="I19" s="44">
        <f>+C16</f>
        <v>69000</v>
      </c>
      <c r="J19" s="42"/>
      <c r="K19" s="42"/>
    </row>
    <row r="20" spans="2:11" x14ac:dyDescent="0.25">
      <c r="H20" t="s">
        <v>91</v>
      </c>
      <c r="I20" s="42"/>
      <c r="J20" s="44">
        <f>+I18-I19</f>
        <v>460467</v>
      </c>
      <c r="K20" s="42"/>
    </row>
    <row r="21" spans="2:11" x14ac:dyDescent="0.25">
      <c r="H21" s="2" t="s">
        <v>18</v>
      </c>
      <c r="I21" s="42"/>
      <c r="J21" s="45">
        <f>+J10-J20</f>
        <v>198333</v>
      </c>
      <c r="K21" s="42"/>
    </row>
    <row r="22" spans="2:11" x14ac:dyDescent="0.25">
      <c r="H22" t="s">
        <v>47</v>
      </c>
      <c r="I22" s="42"/>
      <c r="J22" s="42"/>
      <c r="K22" s="42"/>
    </row>
    <row r="23" spans="2:11" x14ac:dyDescent="0.25">
      <c r="H23" t="str">
        <f>+B8</f>
        <v>Gastos generales</v>
      </c>
      <c r="I23" s="42">
        <f>+C8</f>
        <v>3999</v>
      </c>
      <c r="J23" s="42"/>
      <c r="K23" s="42"/>
    </row>
    <row r="24" spans="2:11" x14ac:dyDescent="0.25">
      <c r="H24" t="str">
        <f>+B18</f>
        <v>Gastos de venta</v>
      </c>
      <c r="I24" s="42">
        <f>+C18</f>
        <v>29000</v>
      </c>
      <c r="J24" s="42"/>
      <c r="K24" s="42"/>
    </row>
    <row r="25" spans="2:11" x14ac:dyDescent="0.25">
      <c r="H25" t="str">
        <f>+B11</f>
        <v xml:space="preserve">Gastos de administración </v>
      </c>
      <c r="I25" s="42">
        <f>+C11</f>
        <v>39000</v>
      </c>
      <c r="J25" s="42"/>
      <c r="K25" s="42"/>
    </row>
    <row r="26" spans="2:11" x14ac:dyDescent="0.25">
      <c r="H26" t="str">
        <f>+B9</f>
        <v xml:space="preserve">Otros gastos </v>
      </c>
      <c r="I26" s="42">
        <f>+C9</f>
        <v>20000</v>
      </c>
      <c r="J26" s="42"/>
      <c r="K26" s="42"/>
    </row>
    <row r="27" spans="2:11" x14ac:dyDescent="0.25">
      <c r="H27" t="str">
        <f>+B6</f>
        <v>Otros productos</v>
      </c>
      <c r="I27" s="44">
        <f>+C6</f>
        <v>34888</v>
      </c>
      <c r="J27" s="44">
        <f>+I23+I24+I25+I26-I27</f>
        <v>57111</v>
      </c>
      <c r="K27" s="42"/>
    </row>
    <row r="28" spans="2:11" x14ac:dyDescent="0.25">
      <c r="H28" s="2" t="s">
        <v>93</v>
      </c>
      <c r="I28" s="42"/>
      <c r="J28" s="45">
        <f>+J21-J27</f>
        <v>141222</v>
      </c>
      <c r="K28" s="42"/>
    </row>
    <row r="29" spans="2:11" x14ac:dyDescent="0.25">
      <c r="H29" t="s">
        <v>30</v>
      </c>
      <c r="I29" s="42"/>
      <c r="J29" s="42"/>
      <c r="K29" s="42"/>
    </row>
    <row r="30" spans="2:11" x14ac:dyDescent="0.25">
      <c r="H30" t="str">
        <f>+B5</f>
        <v>Ganancia por fluctuación cambiaria</v>
      </c>
      <c r="I30" s="42">
        <f>+C5</f>
        <v>18900</v>
      </c>
      <c r="J30" s="44">
        <f>+I30</f>
        <v>18900</v>
      </c>
      <c r="K30" s="42"/>
    </row>
    <row r="31" spans="2:11" x14ac:dyDescent="0.25">
      <c r="H31" s="2" t="s">
        <v>56</v>
      </c>
      <c r="I31" s="42"/>
      <c r="J31" s="45">
        <f>+J28+J30</f>
        <v>160122</v>
      </c>
      <c r="K31" s="42"/>
    </row>
    <row r="32" spans="2:11" x14ac:dyDescent="0.25">
      <c r="H32" t="s">
        <v>73</v>
      </c>
      <c r="I32" s="42"/>
      <c r="J32" s="44">
        <f>+J31*0.3</f>
        <v>48036.6</v>
      </c>
      <c r="K32" s="42"/>
    </row>
    <row r="33" spans="8:11" ht="15.75" thickBot="1" x14ac:dyDescent="0.3">
      <c r="H33" s="2" t="s">
        <v>29</v>
      </c>
      <c r="I33" s="42"/>
      <c r="J33" s="50">
        <f>+J31-J32</f>
        <v>112085.4</v>
      </c>
      <c r="K33" s="42"/>
    </row>
    <row r="34" spans="8:11" ht="15.75" thickTop="1" x14ac:dyDescent="0.25">
      <c r="I34" s="42"/>
      <c r="J34" s="42"/>
      <c r="K34" s="42"/>
    </row>
    <row r="35" spans="8:11" x14ac:dyDescent="0.25">
      <c r="H35" t="s">
        <v>110</v>
      </c>
      <c r="J35" t="s">
        <v>111</v>
      </c>
      <c r="K35" s="42"/>
    </row>
    <row r="36" spans="8:11" x14ac:dyDescent="0.25">
      <c r="K36" s="42"/>
    </row>
    <row r="39" spans="8:11" x14ac:dyDescent="0.25">
      <c r="H39" t="s">
        <v>112</v>
      </c>
    </row>
  </sheetData>
  <mergeCells count="4">
    <mergeCell ref="G3:K3"/>
    <mergeCell ref="G4:K4"/>
    <mergeCell ref="G5:K5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7</vt:lpstr>
      <vt:lpstr>6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Cape</dc:creator>
  <cp:lastModifiedBy>BrayanCape</cp:lastModifiedBy>
  <dcterms:created xsi:type="dcterms:W3CDTF">2022-02-15T04:02:20Z</dcterms:created>
  <dcterms:modified xsi:type="dcterms:W3CDTF">2022-04-06T00:00:21Z</dcterms:modified>
</cp:coreProperties>
</file>