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66925"/>
  <xr:revisionPtr revIDLastSave="0" documentId="13_ncr:1_{DEC489DB-7DAD-4DB5-864D-5F14CA799CBA}" xr6:coauthVersionLast="47" xr6:coauthVersionMax="47" xr10:uidLastSave="{00000000-0000-0000-0000-000000000000}"/>
  <bookViews>
    <workbookView xWindow="-120" yWindow="-120" windowWidth="29040" windowHeight="16440" xr2:uid="{A22C7B05-6B0A-4116-A99A-60EDDEA67682}"/>
  </bookViews>
  <sheets>
    <sheet name="TABLA " sheetId="1" r:id="rId1"/>
    <sheet name="TABLA 2" sheetId="2" r:id="rId2"/>
  </sheets>
  <definedNames>
    <definedName name="SegmentaciónDeDatos_ARTICULO">#N/A</definedName>
    <definedName name="SegmentaciónDeDatos_CLAVE_DE_ZONA">#N/A</definedName>
    <definedName name="SegmentaciónDeDatos_COMISION_POR_VENTAS">#N/A</definedName>
    <definedName name="SegmentaciónDeDatos_VENTAS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" i="2" l="1"/>
  <c r="K28" i="2"/>
  <c r="J28" i="2"/>
  <c r="I28" i="2"/>
  <c r="H28" i="2"/>
  <c r="G28" i="2"/>
  <c r="F28" i="2"/>
  <c r="M27" i="2"/>
  <c r="N27" i="2" s="1"/>
  <c r="M26" i="2"/>
  <c r="N26" i="2" s="1"/>
  <c r="M25" i="2"/>
  <c r="N25" i="2" s="1"/>
  <c r="N24" i="2"/>
  <c r="M24" i="2"/>
  <c r="M23" i="2"/>
  <c r="N23" i="2" s="1"/>
  <c r="M22" i="2"/>
  <c r="N22" i="2" s="1"/>
  <c r="M21" i="2"/>
  <c r="N21" i="2" s="1"/>
  <c r="N20" i="2"/>
  <c r="M20" i="2"/>
  <c r="M19" i="2"/>
  <c r="N19" i="2" s="1"/>
  <c r="M18" i="2"/>
  <c r="N18" i="2" s="1"/>
  <c r="M17" i="2"/>
  <c r="N17" i="2" s="1"/>
  <c r="N16" i="2"/>
  <c r="M16" i="2"/>
  <c r="M15" i="2"/>
  <c r="N15" i="2" s="1"/>
  <c r="M14" i="2"/>
  <c r="N14" i="2" s="1"/>
  <c r="M13" i="2"/>
  <c r="N13" i="2" s="1"/>
  <c r="N12" i="2"/>
  <c r="M12" i="2"/>
  <c r="M11" i="2"/>
  <c r="N11" i="2" s="1"/>
  <c r="M10" i="2"/>
  <c r="N10" i="2" s="1"/>
  <c r="M9" i="2"/>
  <c r="M28" i="2" s="1"/>
  <c r="H26" i="1"/>
  <c r="E26" i="1"/>
  <c r="K26" i="1"/>
  <c r="J26" i="1"/>
  <c r="I26" i="1"/>
  <c r="G26" i="1"/>
  <c r="F26" i="1"/>
  <c r="L19" i="1"/>
  <c r="M19" i="1" s="1"/>
  <c r="L23" i="1"/>
  <c r="M23" i="1" s="1"/>
  <c r="L17" i="1"/>
  <c r="M17" i="1" s="1"/>
  <c r="L11" i="1"/>
  <c r="M11" i="1" s="1"/>
  <c r="L10" i="1"/>
  <c r="M10" i="1" s="1"/>
  <c r="L7" i="1"/>
  <c r="M7" i="1" s="1"/>
  <c r="L13" i="1"/>
  <c r="M13" i="1" s="1"/>
  <c r="L15" i="1"/>
  <c r="M15" i="1" s="1"/>
  <c r="L25" i="1"/>
  <c r="M25" i="1" s="1"/>
  <c r="L24" i="1"/>
  <c r="M24" i="1" s="1"/>
  <c r="L16" i="1"/>
  <c r="M16" i="1" s="1"/>
  <c r="L18" i="1"/>
  <c r="M18" i="1" s="1"/>
  <c r="L14" i="1"/>
  <c r="M14" i="1" s="1"/>
  <c r="L8" i="1"/>
  <c r="M8" i="1" s="1"/>
  <c r="L9" i="1"/>
  <c r="M9" i="1" s="1"/>
  <c r="L20" i="1"/>
  <c r="M20" i="1" s="1"/>
  <c r="L12" i="1"/>
  <c r="M12" i="1" s="1"/>
  <c r="L21" i="1"/>
  <c r="M21" i="1" s="1"/>
  <c r="L22" i="1"/>
  <c r="M22" i="1" s="1"/>
  <c r="N9" i="2" l="1"/>
  <c r="N28" i="2" s="1"/>
  <c r="M26" i="1"/>
  <c r="L26" i="1"/>
</calcChain>
</file>

<file path=xl/sharedStrings.xml><?xml version="1.0" encoding="utf-8"?>
<sst xmlns="http://schemas.openxmlformats.org/spreadsheetml/2006/main" count="94" uniqueCount="22">
  <si>
    <t>CLAVE DE ZONA</t>
  </si>
  <si>
    <t>ARTICULO</t>
  </si>
  <si>
    <t>PRECIO</t>
  </si>
  <si>
    <t>No. DE ARTICULOS VENDIDOS</t>
  </si>
  <si>
    <t>PRECIO DE DESCUENTO</t>
  </si>
  <si>
    <t>VENTAS</t>
  </si>
  <si>
    <t>COMISION POR VENTAS</t>
  </si>
  <si>
    <t>R-200</t>
  </si>
  <si>
    <t>RECAMARA</t>
  </si>
  <si>
    <t>S-390</t>
  </si>
  <si>
    <t>COMEDOR</t>
  </si>
  <si>
    <t>E-456</t>
  </si>
  <si>
    <t>SALA</t>
  </si>
  <si>
    <t>ESTUFA</t>
  </si>
  <si>
    <t>LIBRERO</t>
  </si>
  <si>
    <t>COCINA</t>
  </si>
  <si>
    <t>A-356</t>
  </si>
  <si>
    <t>B-234</t>
  </si>
  <si>
    <t>C-600</t>
  </si>
  <si>
    <t>C-601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</si>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</sst>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2"/>
      <color theme="0"/>
      <name val="Calibri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</font>
    <font>
      <sz val="12"/>
      <color rgb="FF00B0F0"/>
      <name val="Calibri"/>
      <family val="2"/>
    </font>
    <font>
      <sz val="12"/>
      <color theme="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/>
    <xf numFmtId="44" fontId="4" fillId="0" borderId="0" xfId="1" applyFont="1"/>
    <xf numFmtId="0" fontId="5" fillId="0" borderId="0" xfId="0" applyFont="1"/>
    <xf numFmtId="44" fontId="5" fillId="0" borderId="0" xfId="0" applyNumberFormat="1" applyFont="1"/>
    <xf numFmtId="44" fontId="3" fillId="0" borderId="0" xfId="0" applyNumberFormat="1" applyFont="1"/>
    <xf numFmtId="0" fontId="1" fillId="0" borderId="0" xfId="0" applyFont="1" applyAlignment="1">
      <alignment horizontal="center" vertical="center"/>
    </xf>
    <xf numFmtId="44" fontId="1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45">
    <dxf>
      <fill>
        <gradientFill degree="90">
          <stop position="0">
            <color rgb="FF660066"/>
          </stop>
          <stop position="1">
            <color rgb="FF9966FF"/>
          </stop>
        </gradient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medium">
          <color auto="1"/>
        </horizontal>
      </border>
    </dxf>
    <dxf>
      <fill>
        <gradientFill degree="90">
          <stop position="0">
            <color rgb="FF002060"/>
          </stop>
          <stop position="1">
            <color rgb="FF66CCFF"/>
          </stop>
        </gradientFill>
      </fill>
      <border>
        <left style="mediumDashDot">
          <color auto="1"/>
        </left>
        <right style="mediumDashDot">
          <color auto="1"/>
        </right>
        <top style="mediumDashDot">
          <color auto="1"/>
        </top>
        <bottom style="mediumDashDot">
          <color auto="1"/>
        </bottom>
      </border>
    </dxf>
    <dxf>
      <fill>
        <patternFill patternType="solid">
          <fgColor rgb="FF66CCFF"/>
          <bgColor rgb="FF000000"/>
        </patternFill>
      </fill>
    </dxf>
    <dxf>
      <font>
        <strike val="0"/>
        <outline val="0"/>
        <shadow val="0"/>
        <u val="none"/>
        <vertAlign val="baseline"/>
        <color theme="0"/>
        <name val="Calibri"/>
        <family val="2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4" formatCode="_-&quot;$&quot;* #,##0.00_-;\-&quot;$&quot;* #,##0.00_-;_-&quot;$&quot;* &quot;-&quot;??_-;_-@_-"/>
    </dxf>
    <dxf>
      <font>
        <strike val="0"/>
        <outline val="0"/>
        <shadow val="0"/>
        <u val="none"/>
        <vertAlign val="baseline"/>
        <color theme="0"/>
        <name val="Calibri"/>
        <family val="2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color theme="0"/>
        <name val="Calibri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Estilo de segmentación de datos 1" pivot="0" table="0" count="1" xr9:uid="{CDE30F0E-B468-4B97-BB8D-35A268B3AC57}">
      <tableStyleElement type="wholeTable" dxfId="1"/>
    </tableStyle>
    <tableStyle name="Estilo de segmentación de datos 2" pivot="0" table="0" count="1" xr9:uid="{81580241-BD2B-44A9-A2E4-8FC10FB24992}">
      <tableStyleElement type="wholeTable" dxfId="0"/>
    </tableStyle>
  </tableStyles>
  <colors>
    <mruColors>
      <color rgb="FF9966FF"/>
      <color rgb="FF660066"/>
      <color rgb="FFFF0066"/>
      <color rgb="FF66CCFF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microsoft.com/office/2007/relationships/slicerCache" Target="slicerCaches/slicerCache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calcChain" Target="calcChain.xml"/><Relationship Id="rId4" Type="http://schemas.microsoft.com/office/2007/relationships/slicerCache" Target="slicerCaches/slicerCache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9524</xdr:colOff>
      <xdr:row>27</xdr:row>
      <xdr:rowOff>38100</xdr:rowOff>
    </xdr:from>
    <xdr:to>
      <xdr:col>12</xdr:col>
      <xdr:colOff>2276475</xdr:colOff>
      <xdr:row>31</xdr:row>
      <xdr:rowOff>161925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ARTICULO">
              <a:extLst>
                <a:ext uri="{FF2B5EF4-FFF2-40B4-BE49-F238E27FC236}">
                  <a16:creationId xmlns:a16="http://schemas.microsoft.com/office/drawing/2014/main" id="{AF13892E-9D80-4A76-9CB3-2A329E472E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UL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499" y="6010275"/>
              <a:ext cx="12963526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838200</xdr:colOff>
      <xdr:row>32</xdr:row>
      <xdr:rowOff>114300</xdr:rowOff>
    </xdr:from>
    <xdr:to>
      <xdr:col>13</xdr:col>
      <xdr:colOff>0</xdr:colOff>
      <xdr:row>37</xdr:row>
      <xdr:rowOff>161925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COMISION POR VENTAS">
              <a:extLst>
                <a:ext uri="{FF2B5EF4-FFF2-40B4-BE49-F238E27FC236}">
                  <a16:creationId xmlns:a16="http://schemas.microsoft.com/office/drawing/2014/main" id="{500D85E1-5C17-41FC-B2A0-921038A881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ISION POR VENTA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50" y="7058025"/>
              <a:ext cx="13020675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838199</xdr:colOff>
      <xdr:row>1</xdr:row>
      <xdr:rowOff>66676</xdr:rowOff>
    </xdr:from>
    <xdr:to>
      <xdr:col>12</xdr:col>
      <xdr:colOff>2257424</xdr:colOff>
      <xdr:row>4</xdr:row>
      <xdr:rowOff>133350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CLAVE DE ZONA">
              <a:extLst>
                <a:ext uri="{FF2B5EF4-FFF2-40B4-BE49-F238E27FC236}">
                  <a16:creationId xmlns:a16="http://schemas.microsoft.com/office/drawing/2014/main" id="{60DB8535-1EAB-4F99-BDE1-8224B38633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VE DE ZO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257176"/>
              <a:ext cx="12963525" cy="638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838200</xdr:colOff>
      <xdr:row>38</xdr:row>
      <xdr:rowOff>38101</xdr:rowOff>
    </xdr:from>
    <xdr:to>
      <xdr:col>12</xdr:col>
      <xdr:colOff>2305050</xdr:colOff>
      <xdr:row>43</xdr:row>
      <xdr:rowOff>19051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VENTAS">
              <a:extLst>
                <a:ext uri="{FF2B5EF4-FFF2-40B4-BE49-F238E27FC236}">
                  <a16:creationId xmlns:a16="http://schemas.microsoft.com/office/drawing/2014/main" id="{E1ACCF65-E80D-4F32-A21A-A08FDF051E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50" y="8124826"/>
              <a:ext cx="1301115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TICULO" xr10:uid="{E6756C90-4E07-40CC-8E6E-4EB36A9B56C7}" sourceName="ARTICUL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ISION_POR_VENTAS" xr10:uid="{C63464C7-3EA0-4043-B339-6695ABE9E2C0}" sourceName="COMISION POR VENTAS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VE_DE_ZONA" xr10:uid="{326AB907-4251-4437-9A3A-FB1F3E0DF4F0}" sourceName="CLAVE DE ZON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TAS" xr10:uid="{CA23BD4B-F1FE-4AB0-BFB7-3E3E4F73A79D}" sourceName="VENTAS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TICULO" xr10:uid="{725CA46A-C09C-4EA5-BB2D-17E359AF0AD9}" cache="SegmentaciónDeDatos_ARTICULO" caption="ARTICULO" columnCount="3" style="Estilo de segmentación de datos 1" rowHeight="241300"/>
  <slicer name="COMISION POR VENTAS" xr10:uid="{18C9DF35-79CA-4D74-B8C0-D0A7B64B3772}" cache="SegmentaciónDeDatos_COMISION_POR_VENTAS" caption="COMISION POR VENTAS" columnCount="10" style="SlicerStyleLight2" rowHeight="241300"/>
  <slicer name="CLAVE DE ZONA" xr10:uid="{09FF4696-90F2-423A-994C-BE5177C30737}" cache="SegmentaciónDeDatos_CLAVE_DE_ZONA" caption="CLAVE DE ZONA" columnCount="7" style="Estilo de segmentación de datos 2" rowHeight="241300"/>
  <slicer name="VENTAS" xr10:uid="{CE513D28-D780-4A37-96EF-42B5ABDEC1E1}" cache="SegmentaciónDeDatos_VENTAS" caption="VENTAS" columnCount="10" style="Estilo de segmentación de dat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A85160-2CEF-4F4F-A216-6A15F6F28535}" name="Muebles" displayName="Muebles" ref="E6:M26" totalsRowCount="1" headerRowDxfId="44" dataDxfId="43" totalsRowDxfId="3">
  <autoFilter ref="E6:M25" xr:uid="{B7A85160-2CEF-4F4F-A216-6A15F6F28535}"/>
  <sortState xmlns:xlrd2="http://schemas.microsoft.com/office/spreadsheetml/2017/richdata2" ref="E7:M25">
    <sortCondition sortBy="cellColor" ref="K7:K25" dxfId="2"/>
  </sortState>
  <tableColumns count="9">
    <tableColumn id="1" xr3:uid="{2B86D5D8-9F4D-4BFE-90AE-8BA307D89723}" name="CLAVE DE ZONA" totalsRowFunction="count" dataDxfId="42" totalsRowDxfId="12"/>
    <tableColumn id="2" xr3:uid="{109F0089-049A-4388-B520-BA1627D0E8CB}" name="ARTICULO" totalsRowFunction="count" dataDxfId="41" totalsRowDxfId="11"/>
    <tableColumn id="3" xr3:uid="{60B32799-8431-40C6-84D1-75567F08E9E1}" name="PRECIO" totalsRowFunction="min" dataDxfId="40" totalsRowDxfId="10" dataCellStyle="Moneda"/>
    <tableColumn id="4" xr3:uid="{54CB31E0-E0C5-4351-8B63-2764096C68B0}" name="No. DE ARTICULOS VENDIDOS" totalsRowFunction="max" dataDxfId="39" totalsRowDxfId="9"/>
    <tableColumn id="5" xr3:uid="{2ED3E36C-A63A-4C4B-9A26-CF6B459AAC7A}" name="PRECIO DE DESCUENTO" totalsRowFunction="min" dataDxfId="38" totalsRowDxfId="8" dataCellStyle="Moneda"/>
    <tableColumn id="6" xr3:uid="{A3D2CF02-F801-4681-91E0-6038A3B462DE}" name="VENTAS" totalsRowFunction="sum" dataDxfId="37" totalsRowDxfId="7" dataCellStyle="Moneda"/>
    <tableColumn id="7" xr3:uid="{49EA2972-97ED-4243-B849-981561ABA150}" name="COMISION POR VENTAS" totalsRowFunction="var" dataDxfId="36" totalsRowDxfId="6" dataCellStyle="Moneda"/>
    <tableColumn id="10" xr3:uid="{C07B6BC4-CB42-4236-A89C-A2F1D0AB1A5A}" name="Columna1" totalsRowFunction="max" dataDxfId="35" totalsRowDxfId="5" dataCellStyle="Moneda">
      <calculatedColumnFormula>+Muebles[[#This Row],[VENTAS]]*Muebles[[#This Row],[COMISION POR VENTAS]]</calculatedColumnFormula>
    </tableColumn>
    <tableColumn id="11" xr3:uid="{AC8B5261-6A3B-483C-AF1F-CB7A1720652B}" name="Columna2" totalsRowFunction="sum" dataDxfId="34" totalsRowDxfId="4" dataCellStyle="Moneda">
      <calculatedColumnFormula>+Muebles[[#This Row],[Columna1]]*Muebles[[#This Row],[VENTAS]]*Muebles[[#This Row],[COMISION POR VENTAS]]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CAAC7D-0143-4F53-8D41-597E9EB4C1BF}" name="articulos" displayName="articulos" ref="F8:N28" totalsRowCount="1" headerRowDxfId="33" dataDxfId="32" totalsRowDxfId="31">
  <autoFilter ref="F8:N27" xr:uid="{44CAAC7D-0143-4F53-8D41-597E9EB4C1BF}"/>
  <tableColumns count="9">
    <tableColumn id="1" xr3:uid="{F709DE35-2FF3-41CD-8D0A-99896A7480F2}" name="CLAVE DE ZONA" totalsRowFunction="count" dataDxfId="29" totalsRowDxfId="30"/>
    <tableColumn id="2" xr3:uid="{2BEFE7F8-0F93-4D84-B3C4-72111B30D0E5}" name="ARTICULO" totalsRowFunction="count" dataDxfId="27" totalsRowDxfId="28"/>
    <tableColumn id="3" xr3:uid="{DA324792-8CF9-4E7D-B937-180BA0589FFE}" name="PRECIO" totalsRowFunction="min" dataDxfId="25" totalsRowDxfId="26" dataCellStyle="Moneda"/>
    <tableColumn id="4" xr3:uid="{DD78FA03-B32D-4ECF-B970-51AE3E96D1BA}" name="No. DE ARTICULOS VENDIDOS" totalsRowFunction="max" dataDxfId="23" totalsRowDxfId="24"/>
    <tableColumn id="5" xr3:uid="{5A640D33-6D6D-4D38-AD21-E0376C38E780}" name="PRECIO DE DESCUENTO" totalsRowFunction="min" dataDxfId="21" totalsRowDxfId="22" dataCellStyle="Moneda"/>
    <tableColumn id="6" xr3:uid="{22C41294-D1D7-4BAC-BCD0-6B19ABC8114D}" name="VENTAS" totalsRowFunction="sum" dataDxfId="19" totalsRowDxfId="20" dataCellStyle="Moneda"/>
    <tableColumn id="7" xr3:uid="{813D5AA6-7FA9-45B9-AAE8-2750F3A2F5C9}" name="COMISION POR VENTAS" totalsRowFunction="var" dataDxfId="17" totalsRowDxfId="18" dataCellStyle="Moneda"/>
    <tableColumn id="10" xr3:uid="{2A3194AA-ACC0-41EC-9D45-93204454C6DB}" name="Columna1" totalsRowFunction="max" dataDxfId="15" totalsRowDxfId="16" dataCellStyle="Moneda">
      <calculatedColumnFormula>+articulos[[#This Row],[VENTAS]]*articulos[[#This Row],[COMISION POR VENTAS]]</calculatedColumnFormula>
    </tableColumn>
    <tableColumn id="11" xr3:uid="{1945B580-D4E2-4307-9681-7A6FA97F437F}" name="Columna2" totalsRowFunction="sum" dataDxfId="13" totalsRowDxfId="14" dataCellStyle="Moneda">
      <calculatedColumnFormula>+articulos[[#This Row],[Columna1]]*articulos[[#This Row],[VENTAS]]*articulos[[#This Row],[COMISION POR VENTAS]]</calculatedColumnFormula>
    </tableColumn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D5:M29"/>
  <sheetViews>
    <sheetView tabSelected="1" topLeftCell="C1" zoomScaleNormal="100" workbookViewId="0">
      <selection activeCell="O23" sqref="O23"/>
    </sheetView>
  </sheetViews>
  <sheetFormatPr baseColWidth="10" defaultColWidth="11.42578125" defaultRowHeight="15" x14ac:dyDescent="0.25"/>
  <cols>
    <col min="3" max="3" width="18.5703125" customWidth="1"/>
    <col min="4" max="4" width="12.7109375" customWidth="1"/>
    <col min="5" max="5" width="16.5703125" customWidth="1"/>
    <col min="6" max="6" width="28" customWidth="1"/>
    <col min="7" max="7" width="18.85546875" customWidth="1"/>
    <col min="8" max="8" width="17.5703125" customWidth="1"/>
    <col min="9" max="9" width="26.28515625" customWidth="1"/>
    <col min="10" max="10" width="16.140625" bestFit="1" customWidth="1"/>
    <col min="11" max="11" width="16.7109375" customWidth="1"/>
    <col min="12" max="12" width="20.28515625" customWidth="1"/>
    <col min="13" max="13" width="34.7109375" customWidth="1"/>
  </cols>
  <sheetData>
    <row r="5" spans="4:13" ht="36" customHeight="1" x14ac:dyDescent="0.25">
      <c r="J5" s="1"/>
      <c r="K5" s="1"/>
    </row>
    <row r="6" spans="4:13" ht="43.5" customHeight="1" x14ac:dyDescent="0.25">
      <c r="E6" s="2" t="s">
        <v>0</v>
      </c>
      <c r="F6" s="2" t="s">
        <v>1</v>
      </c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20</v>
      </c>
      <c r="M6" s="2" t="s">
        <v>21</v>
      </c>
    </row>
    <row r="7" spans="4:13" ht="15.75" x14ac:dyDescent="0.25">
      <c r="D7">
        <v>1</v>
      </c>
      <c r="E7" s="8" t="s">
        <v>11</v>
      </c>
      <c r="F7" s="8" t="s">
        <v>15</v>
      </c>
      <c r="G7" s="9">
        <v>13000</v>
      </c>
      <c r="H7" s="8">
        <v>26</v>
      </c>
      <c r="I7" s="9">
        <v>12090</v>
      </c>
      <c r="J7" s="9">
        <v>314340</v>
      </c>
      <c r="K7" s="9">
        <v>22003.8</v>
      </c>
      <c r="L7" s="10">
        <f>+Muebles[[#This Row],[VENTAS]]*Muebles[[#This Row],[COMISION POR VENTAS]]</f>
        <v>6916674492</v>
      </c>
      <c r="M7" s="10">
        <f>+Muebles[[#This Row],[Columna1]]*Muebles[[#This Row],[VENTAS]]*Muebles[[#This Row],[COMISION POR VENTAS]]</f>
        <v>4.7840386028283453E+19</v>
      </c>
    </row>
    <row r="8" spans="4:13" ht="15.75" x14ac:dyDescent="0.25">
      <c r="D8">
        <v>2</v>
      </c>
      <c r="E8" s="11" t="s">
        <v>11</v>
      </c>
      <c r="F8" s="8" t="s">
        <v>14</v>
      </c>
      <c r="G8" s="9">
        <v>13000</v>
      </c>
      <c r="H8" s="8">
        <v>9</v>
      </c>
      <c r="I8" s="9">
        <v>12090</v>
      </c>
      <c r="J8" s="9">
        <v>108810</v>
      </c>
      <c r="K8" s="9">
        <v>5440.5</v>
      </c>
      <c r="L8" s="10">
        <f>+Muebles[[#This Row],[VENTAS]]*Muebles[[#This Row],[COMISION POR VENTAS]]</f>
        <v>591980805</v>
      </c>
      <c r="M8" s="10">
        <f>+Muebles[[#This Row],[Columna1]]*Muebles[[#This Row],[VENTAS]]*Muebles[[#This Row],[COMISION POR VENTAS]]</f>
        <v>3.50441273488448E+17</v>
      </c>
    </row>
    <row r="9" spans="4:13" ht="15.75" x14ac:dyDescent="0.25">
      <c r="D9">
        <v>3</v>
      </c>
      <c r="E9" s="11" t="s">
        <v>16</v>
      </c>
      <c r="F9" s="8" t="s">
        <v>15</v>
      </c>
      <c r="G9" s="9">
        <v>5800</v>
      </c>
      <c r="H9" s="8">
        <v>12</v>
      </c>
      <c r="I9" s="9">
        <v>5394</v>
      </c>
      <c r="J9" s="9">
        <v>64728</v>
      </c>
      <c r="K9" s="9">
        <v>3236.4</v>
      </c>
      <c r="L9" s="10">
        <f>+Muebles[[#This Row],[VENTAS]]*Muebles[[#This Row],[COMISION POR VENTAS]]</f>
        <v>209485699.20000002</v>
      </c>
      <c r="M9" s="10">
        <f>+Muebles[[#This Row],[Columna1]]*Muebles[[#This Row],[VENTAS]]*Muebles[[#This Row],[COMISION POR VENTAS]]</f>
        <v>4.3884258169312888E+16</v>
      </c>
    </row>
    <row r="10" spans="4:13" ht="15.75" x14ac:dyDescent="0.25">
      <c r="D10">
        <v>4</v>
      </c>
      <c r="E10" s="11" t="s">
        <v>9</v>
      </c>
      <c r="F10" s="8" t="s">
        <v>14</v>
      </c>
      <c r="G10" s="9">
        <v>9800</v>
      </c>
      <c r="H10" s="8">
        <v>10</v>
      </c>
      <c r="I10" s="9">
        <v>9114</v>
      </c>
      <c r="J10" s="9">
        <v>91140</v>
      </c>
      <c r="K10" s="9">
        <v>4557</v>
      </c>
      <c r="L10" s="10">
        <f>+Muebles[[#This Row],[VENTAS]]*Muebles[[#This Row],[COMISION POR VENTAS]]</f>
        <v>415324980</v>
      </c>
      <c r="M10" s="10">
        <f>+Muebles[[#This Row],[Columna1]]*Muebles[[#This Row],[VENTAS]]*Muebles[[#This Row],[COMISION POR VENTAS]]</f>
        <v>1.7249483901200038E+17</v>
      </c>
    </row>
    <row r="11" spans="4:13" ht="15.75" x14ac:dyDescent="0.25">
      <c r="D11">
        <v>5</v>
      </c>
      <c r="E11" s="8" t="s">
        <v>7</v>
      </c>
      <c r="F11" s="8" t="s">
        <v>13</v>
      </c>
      <c r="G11" s="9">
        <v>4000</v>
      </c>
      <c r="H11" s="8">
        <v>12</v>
      </c>
      <c r="I11" s="9">
        <v>3720</v>
      </c>
      <c r="J11" s="9">
        <v>44640</v>
      </c>
      <c r="K11" s="9">
        <v>2232</v>
      </c>
      <c r="L11" s="10">
        <f>+Muebles[[#This Row],[VENTAS]]*Muebles[[#This Row],[COMISION POR VENTAS]]</f>
        <v>99636480</v>
      </c>
      <c r="M11" s="10">
        <f>+Muebles[[#This Row],[Columna1]]*Muebles[[#This Row],[VENTAS]]*Muebles[[#This Row],[COMISION POR VENTAS]]</f>
        <v>9927428146790400</v>
      </c>
    </row>
    <row r="12" spans="4:13" ht="15.75" x14ac:dyDescent="0.25">
      <c r="D12">
        <v>6</v>
      </c>
      <c r="E12" s="12" t="s">
        <v>18</v>
      </c>
      <c r="F12" s="8" t="s">
        <v>13</v>
      </c>
      <c r="G12" s="9">
        <v>4185</v>
      </c>
      <c r="H12" s="8">
        <v>12</v>
      </c>
      <c r="I12" s="9">
        <v>4185</v>
      </c>
      <c r="J12" s="9">
        <v>4185</v>
      </c>
      <c r="K12" s="9">
        <v>4185</v>
      </c>
      <c r="L12" s="10">
        <f>+Muebles[[#This Row],[VENTAS]]*Muebles[[#This Row],[COMISION POR VENTAS]]</f>
        <v>17514225</v>
      </c>
      <c r="M12" s="10">
        <f>+Muebles[[#This Row],[Columna1]]*Muebles[[#This Row],[VENTAS]]*Muebles[[#This Row],[COMISION POR VENTAS]]</f>
        <v>306748077350625</v>
      </c>
    </row>
    <row r="13" spans="4:13" ht="15.75" x14ac:dyDescent="0.25">
      <c r="D13">
        <v>7</v>
      </c>
      <c r="E13" s="8" t="s">
        <v>16</v>
      </c>
      <c r="F13" s="8" t="s">
        <v>13</v>
      </c>
      <c r="G13" s="9">
        <v>6900</v>
      </c>
      <c r="H13" s="8">
        <v>20</v>
      </c>
      <c r="I13" s="9">
        <v>6417</v>
      </c>
      <c r="J13" s="9">
        <v>128340</v>
      </c>
      <c r="K13" s="9">
        <v>6417</v>
      </c>
      <c r="L13" s="10">
        <f>+Muebles[[#This Row],[VENTAS]]*Muebles[[#This Row],[COMISION POR VENTAS]]</f>
        <v>823557780</v>
      </c>
      <c r="M13" s="10">
        <f>+Muebles[[#This Row],[Columna1]]*Muebles[[#This Row],[VENTAS]]*Muebles[[#This Row],[COMISION POR VENTAS]]</f>
        <v>6.7824741699852838E+17</v>
      </c>
    </row>
    <row r="14" spans="4:13" ht="15.75" x14ac:dyDescent="0.25">
      <c r="D14">
        <v>8</v>
      </c>
      <c r="E14" s="8" t="s">
        <v>9</v>
      </c>
      <c r="F14" s="8" t="s">
        <v>13</v>
      </c>
      <c r="G14" s="9">
        <v>9800</v>
      </c>
      <c r="H14" s="8">
        <v>12</v>
      </c>
      <c r="I14" s="9">
        <v>9114</v>
      </c>
      <c r="J14" s="9">
        <v>109368</v>
      </c>
      <c r="K14" s="9">
        <v>5468.4</v>
      </c>
      <c r="L14" s="10">
        <f>+Muebles[[#This Row],[VENTAS]]*Muebles[[#This Row],[COMISION POR VENTAS]]</f>
        <v>598067971.19999993</v>
      </c>
      <c r="M14" s="10">
        <f>+Muebles[[#This Row],[Columna1]]*Muebles[[#This Row],[VENTAS]]*Muebles[[#This Row],[COMISION POR VENTAS]]</f>
        <v>3.5768529817528397E+17</v>
      </c>
    </row>
    <row r="15" spans="4:13" ht="15.75" x14ac:dyDescent="0.25">
      <c r="D15">
        <v>9</v>
      </c>
      <c r="E15" s="8" t="s">
        <v>16</v>
      </c>
      <c r="F15" s="8" t="s">
        <v>14</v>
      </c>
      <c r="G15" s="9">
        <v>10700</v>
      </c>
      <c r="H15" s="8">
        <v>12</v>
      </c>
      <c r="I15" s="9">
        <v>9951</v>
      </c>
      <c r="J15" s="9">
        <v>119412</v>
      </c>
      <c r="K15" s="9">
        <v>5970.6</v>
      </c>
      <c r="L15" s="10">
        <f>+Muebles[[#This Row],[VENTAS]]*Muebles[[#This Row],[COMISION POR VENTAS]]</f>
        <v>712961287.20000005</v>
      </c>
      <c r="M15" s="10">
        <f>+Muebles[[#This Row],[Columna1]]*Muebles[[#This Row],[VENTAS]]*Muebles[[#This Row],[COMISION POR VENTAS]]</f>
        <v>5.0831379704588096E+17</v>
      </c>
    </row>
    <row r="16" spans="4:13" ht="15.75" x14ac:dyDescent="0.25">
      <c r="D16">
        <v>10</v>
      </c>
      <c r="E16" s="8" t="s">
        <v>19</v>
      </c>
      <c r="F16" s="8" t="s">
        <v>10</v>
      </c>
      <c r="G16" s="9">
        <v>14500</v>
      </c>
      <c r="H16" s="8">
        <v>8</v>
      </c>
      <c r="I16" s="9">
        <v>13485</v>
      </c>
      <c r="J16" s="9">
        <v>107880</v>
      </c>
      <c r="K16" s="9">
        <v>5394</v>
      </c>
      <c r="L16" s="10">
        <f>+Muebles[[#This Row],[VENTAS]]*Muebles[[#This Row],[COMISION POR VENTAS]]</f>
        <v>581904720</v>
      </c>
      <c r="M16" s="10">
        <f>+Muebles[[#This Row],[Columna1]]*Muebles[[#This Row],[VENTAS]]*Muebles[[#This Row],[COMISION POR VENTAS]]</f>
        <v>3.386131031582784E+17</v>
      </c>
    </row>
    <row r="17" spans="4:13" ht="15.75" x14ac:dyDescent="0.25">
      <c r="D17">
        <v>11</v>
      </c>
      <c r="E17" s="14" t="s">
        <v>11</v>
      </c>
      <c r="F17" s="8" t="s">
        <v>12</v>
      </c>
      <c r="G17" s="9">
        <v>14500</v>
      </c>
      <c r="H17" s="8">
        <v>7</v>
      </c>
      <c r="I17" s="9">
        <v>13485</v>
      </c>
      <c r="J17" s="9">
        <v>94395</v>
      </c>
      <c r="K17" s="9">
        <v>4719.75</v>
      </c>
      <c r="L17" s="10">
        <f>+Muebles[[#This Row],[VENTAS]]*Muebles[[#This Row],[COMISION POR VENTAS]]</f>
        <v>445520801.25</v>
      </c>
      <c r="M17" s="10">
        <f>+Muebles[[#This Row],[Columna1]]*Muebles[[#This Row],[VENTAS]]*Muebles[[#This Row],[COMISION POR VENTAS]]</f>
        <v>1.9848878434644202E+17</v>
      </c>
    </row>
    <row r="18" spans="4:13" ht="15.75" x14ac:dyDescent="0.25">
      <c r="D18">
        <v>12</v>
      </c>
      <c r="E18" s="8" t="s">
        <v>7</v>
      </c>
      <c r="F18" s="8" t="s">
        <v>12</v>
      </c>
      <c r="G18" s="9">
        <v>14800</v>
      </c>
      <c r="H18" s="8">
        <v>7</v>
      </c>
      <c r="I18" s="9">
        <v>13764</v>
      </c>
      <c r="J18" s="9">
        <v>96348</v>
      </c>
      <c r="K18" s="9">
        <v>4817.3999999999996</v>
      </c>
      <c r="L18" s="10">
        <f>+Muebles[[#This Row],[VENTAS]]*Muebles[[#This Row],[COMISION POR VENTAS]]</f>
        <v>464146855.19999999</v>
      </c>
      <c r="M18" s="10">
        <f>+Muebles[[#This Row],[Columna1]]*Muebles[[#This Row],[VENTAS]]*Muebles[[#This Row],[COMISION POR VENTAS]]</f>
        <v>2.1543230319204976E+17</v>
      </c>
    </row>
    <row r="19" spans="4:13" ht="15.75" x14ac:dyDescent="0.25">
      <c r="D19">
        <v>13</v>
      </c>
      <c r="E19" s="8" t="s">
        <v>7</v>
      </c>
      <c r="F19" s="8" t="s">
        <v>8</v>
      </c>
      <c r="G19" s="9">
        <v>15000</v>
      </c>
      <c r="H19" s="8">
        <v>4</v>
      </c>
      <c r="I19" s="9">
        <v>13950</v>
      </c>
      <c r="J19" s="9">
        <v>55800</v>
      </c>
      <c r="K19" s="9">
        <v>2790</v>
      </c>
      <c r="L19" s="10">
        <f>+Muebles[[#This Row],[VENTAS]]*Muebles[[#This Row],[COMISION POR VENTAS]]</f>
        <v>155682000</v>
      </c>
      <c r="M19" s="10">
        <f>+Muebles[[#This Row],[Columna1]]*Muebles[[#This Row],[VENTAS]]*Muebles[[#This Row],[COMISION POR VENTAS]]</f>
        <v>2.4236885124E+16</v>
      </c>
    </row>
    <row r="20" spans="4:13" ht="15.75" x14ac:dyDescent="0.25">
      <c r="D20">
        <v>14</v>
      </c>
      <c r="E20" s="13" t="s">
        <v>17</v>
      </c>
      <c r="F20" s="8" t="s">
        <v>12</v>
      </c>
      <c r="G20" s="9">
        <v>16000</v>
      </c>
      <c r="H20" s="8">
        <v>12</v>
      </c>
      <c r="I20" s="9">
        <v>14880</v>
      </c>
      <c r="J20" s="9">
        <v>178560</v>
      </c>
      <c r="K20" s="9">
        <v>12499.2</v>
      </c>
      <c r="L20" s="10">
        <f>+Muebles[[#This Row],[VENTAS]]*Muebles[[#This Row],[COMISION POR VENTAS]]</f>
        <v>2231857152</v>
      </c>
      <c r="M20" s="10">
        <f>+Muebles[[#This Row],[Columna1]]*Muebles[[#This Row],[VENTAS]]*Muebles[[#This Row],[COMISION POR VENTAS]]</f>
        <v>4.9811863469335511E+18</v>
      </c>
    </row>
    <row r="21" spans="4:13" ht="15.75" x14ac:dyDescent="0.25">
      <c r="D21">
        <v>15</v>
      </c>
      <c r="E21" s="8" t="s">
        <v>7</v>
      </c>
      <c r="F21" s="8" t="s">
        <v>14</v>
      </c>
      <c r="G21" s="9">
        <v>17000</v>
      </c>
      <c r="H21" s="8">
        <v>9</v>
      </c>
      <c r="I21" s="9">
        <v>15810</v>
      </c>
      <c r="J21" s="9">
        <v>142290</v>
      </c>
      <c r="K21" s="9">
        <v>7114.5</v>
      </c>
      <c r="L21" s="10">
        <f>+Muebles[[#This Row],[VENTAS]]*Muebles[[#This Row],[COMISION POR VENTAS]]</f>
        <v>1012322205</v>
      </c>
      <c r="M21" s="10">
        <f>+Muebles[[#This Row],[Columna1]]*Muebles[[#This Row],[VENTAS]]*Muebles[[#This Row],[COMISION POR VENTAS]]</f>
        <v>1.0247962467360621E+18</v>
      </c>
    </row>
    <row r="22" spans="4:13" ht="15.75" x14ac:dyDescent="0.25">
      <c r="D22">
        <v>16</v>
      </c>
      <c r="E22" s="8" t="s">
        <v>9</v>
      </c>
      <c r="F22" s="8" t="s">
        <v>15</v>
      </c>
      <c r="G22" s="9">
        <v>22000</v>
      </c>
      <c r="H22" s="8">
        <v>7</v>
      </c>
      <c r="I22" s="9">
        <v>20460</v>
      </c>
      <c r="J22" s="9">
        <v>143220</v>
      </c>
      <c r="K22" s="9">
        <v>7161</v>
      </c>
      <c r="L22" s="10">
        <f>+Muebles[[#This Row],[VENTAS]]*Muebles[[#This Row],[COMISION POR VENTAS]]</f>
        <v>1025598420</v>
      </c>
      <c r="M22" s="10">
        <f>+Muebles[[#This Row],[Columna1]]*Muebles[[#This Row],[VENTAS]]*Muebles[[#This Row],[COMISION POR VENTAS]]</f>
        <v>1.0518521191064964E+18</v>
      </c>
    </row>
    <row r="23" spans="4:13" ht="15.75" x14ac:dyDescent="0.25">
      <c r="D23">
        <v>17</v>
      </c>
      <c r="E23" s="8" t="s">
        <v>9</v>
      </c>
      <c r="F23" s="8" t="s">
        <v>10</v>
      </c>
      <c r="G23" s="9">
        <v>22000</v>
      </c>
      <c r="H23" s="8">
        <v>6</v>
      </c>
      <c r="I23" s="9">
        <v>20460</v>
      </c>
      <c r="J23" s="9">
        <v>122760</v>
      </c>
      <c r="K23" s="9">
        <v>6138</v>
      </c>
      <c r="L23" s="10">
        <f>+Muebles[[#This Row],[VENTAS]]*Muebles[[#This Row],[COMISION POR VENTAS]]</f>
        <v>753500880</v>
      </c>
      <c r="M23" s="10">
        <f>+Muebles[[#This Row],[Columna1]]*Muebles[[#This Row],[VENTAS]]*Muebles[[#This Row],[COMISION POR VENTAS]]</f>
        <v>5.677635761607744E+17</v>
      </c>
    </row>
    <row r="24" spans="4:13" ht="15.75" x14ac:dyDescent="0.25">
      <c r="D24">
        <v>18</v>
      </c>
      <c r="E24" s="8" t="s">
        <v>18</v>
      </c>
      <c r="F24" s="8" t="s">
        <v>8</v>
      </c>
      <c r="G24" s="9">
        <v>22000</v>
      </c>
      <c r="H24" s="8">
        <v>8</v>
      </c>
      <c r="I24" s="9">
        <v>20460</v>
      </c>
      <c r="J24" s="9">
        <v>163680</v>
      </c>
      <c r="K24" s="9">
        <v>11457.6</v>
      </c>
      <c r="L24" s="10">
        <f>+Muebles[[#This Row],[VENTAS]]*Muebles[[#This Row],[COMISION POR VENTAS]]</f>
        <v>1875379968</v>
      </c>
      <c r="M24" s="10">
        <f>+Muebles[[#This Row],[Columna1]]*Muebles[[#This Row],[VENTAS]]*Muebles[[#This Row],[COMISION POR VENTAS]]</f>
        <v>3.517050024375681E+18</v>
      </c>
    </row>
    <row r="25" spans="4:13" ht="15.75" x14ac:dyDescent="0.25">
      <c r="D25">
        <v>19</v>
      </c>
      <c r="E25" s="8" t="s">
        <v>17</v>
      </c>
      <c r="F25" s="8" t="s">
        <v>15</v>
      </c>
      <c r="G25" s="9">
        <v>35000</v>
      </c>
      <c r="H25" s="8">
        <v>4</v>
      </c>
      <c r="I25" s="9">
        <v>32550</v>
      </c>
      <c r="J25" s="9">
        <v>130200</v>
      </c>
      <c r="K25" s="9">
        <v>9114</v>
      </c>
      <c r="L25" s="10">
        <f>+Muebles[[#This Row],[VENTAS]]*Muebles[[#This Row],[COMISION POR VENTAS]]</f>
        <v>1186642800</v>
      </c>
      <c r="M25" s="10">
        <f>+Muebles[[#This Row],[Columna1]]*Muebles[[#This Row],[VENTAS]]*Muebles[[#This Row],[COMISION POR VENTAS]]</f>
        <v>1.40812113479184E+18</v>
      </c>
    </row>
    <row r="26" spans="4:13" ht="15.75" x14ac:dyDescent="0.25">
      <c r="E26" s="13">
        <f>SUBTOTAL(103,Muebles[CLAVE DE ZONA])</f>
        <v>19</v>
      </c>
      <c r="F26" s="13">
        <f>SUBTOTAL(103,Muebles[ARTICULO])</f>
        <v>19</v>
      </c>
      <c r="G26" s="15">
        <f>SUBTOTAL(105,Muebles[PRECIO])</f>
        <v>4000</v>
      </c>
      <c r="H26" s="13">
        <f>SUBTOTAL(104,Muebles[No. DE ARTICULOS VENDIDOS])</f>
        <v>26</v>
      </c>
      <c r="I26" s="15">
        <f>SUBTOTAL(105,Muebles[PRECIO DE DESCUENTO])</f>
        <v>3720</v>
      </c>
      <c r="J26" s="15">
        <f>SUBTOTAL(109,Muebles[VENTAS])</f>
        <v>2220096</v>
      </c>
      <c r="K26" s="15">
        <f>SUBTOTAL(110,Muebles[COMISION POR VENTAS])</f>
        <v>20413164.070131585</v>
      </c>
      <c r="L26" s="15">
        <f>SUBTOTAL(104,Muebles[Columna1])</f>
        <v>6916674492</v>
      </c>
      <c r="M26" s="16">
        <f>SUBTOTAL(109,Muebles[Columna2])</f>
        <v>6.3289227611322221E+19</v>
      </c>
    </row>
    <row r="27" spans="4:13" ht="15.75" x14ac:dyDescent="0.25">
      <c r="E27" s="3"/>
      <c r="F27" s="3"/>
      <c r="G27" s="4"/>
      <c r="H27" s="3"/>
      <c r="I27" s="4"/>
      <c r="J27" s="4"/>
      <c r="K27" s="4"/>
      <c r="L27" s="4"/>
    </row>
    <row r="28" spans="4:13" ht="15.75" x14ac:dyDescent="0.25">
      <c r="E28" s="3"/>
      <c r="F28" s="3"/>
      <c r="G28" s="4"/>
      <c r="H28" s="3"/>
      <c r="I28" s="4"/>
      <c r="J28" s="4"/>
      <c r="K28" s="4"/>
      <c r="L28" s="4"/>
    </row>
    <row r="29" spans="4:13" ht="15.75" x14ac:dyDescent="0.25">
      <c r="E29" s="3"/>
      <c r="F29" s="3"/>
      <c r="G29" s="4"/>
      <c r="H29" s="3"/>
      <c r="I29" s="4"/>
      <c r="J29" s="4"/>
      <c r="K29" s="4"/>
      <c r="L29" s="4"/>
    </row>
  </sheetData>
  <phoneticPr fontId="6" type="noConversion"/>
  <conditionalFormatting sqref="I7:I2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{8748362E-C168-44B8-9C6E-E0FFFC383AD6}</x14:id>
        </ext>
      </extLst>
    </cfRule>
  </conditionalFormatting>
  <conditionalFormatting sqref="K7:K25">
    <cfRule type="colorScale" priority="8">
      <colorScale>
        <cfvo type="min"/>
        <cfvo type="max"/>
        <color rgb="FF63BE7B"/>
        <color rgb="FFFCFCFF"/>
      </colorScale>
    </cfRule>
    <cfRule type="colorScale" priority="2">
      <colorScale>
        <cfvo type="min"/>
        <cfvo type="max"/>
        <color rgb="FFFF0066"/>
        <color rgb="FF66CCFF"/>
      </colorScale>
    </cfRule>
  </conditionalFormatting>
  <conditionalFormatting sqref="M7:M25">
    <cfRule type="iconSet" priority="6">
      <iconSet iconSet="3Symbols2">
        <cfvo type="percent" val="0"/>
        <cfvo type="percent" val="33"/>
        <cfvo type="percent" val="67"/>
      </iconSet>
    </cfRule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L7:L2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{5ECC09CA-AFD1-42D5-9CBA-A0C0C0DC4135}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48362E-C168-44B8-9C6E-E0FFFC383A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iconSet" priority="3" id="{69B5CE17-7DE2-41CA-A7EE-C8DF0D47AAF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2"/>
              <x14:cfIcon iconSet="3Stars" iconId="0"/>
              <x14:cfIcon iconSet="5Boxes" iconId="4"/>
            </x14:iconSet>
          </x14:cfRule>
          <xm:sqref>I7:I25</xm:sqref>
        </x14:conditionalFormatting>
        <x14:conditionalFormatting xmlns:xm="http://schemas.microsoft.com/office/excel/2006/main">
          <x14:cfRule type="iconSet" priority="7" id="{5C9D3F27-7BEF-4E32-898E-942B084339B2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J7:J25</xm:sqref>
        </x14:conditionalFormatting>
        <x14:conditionalFormatting xmlns:xm="http://schemas.microsoft.com/office/excel/2006/main">
          <x14:cfRule type="iconSet" priority="4" id="{B88D5345-F14E-414B-8FBC-E4FB731F950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2"/>
              <x14:cfIcon iconSet="3Flags" iconId="1"/>
              <x14:cfIcon iconSet="3Symbols" iconId="0"/>
            </x14:iconSet>
          </x14:cfRule>
          <xm:sqref>M7:M25</xm:sqref>
        </x14:conditionalFormatting>
        <x14:conditionalFormatting xmlns:xm="http://schemas.microsoft.com/office/excel/2006/main">
          <x14:cfRule type="dataBar" id="{5ECC09CA-AFD1-42D5-9CBA-A0C0C0DC413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L7:L25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C5C0-8DE5-4441-AF71-7685422C0329}">
  <dimension ref="F8:N28"/>
  <sheetViews>
    <sheetView topLeftCell="C1" workbookViewId="0">
      <selection activeCell="F9" sqref="F9:N27"/>
    </sheetView>
  </sheetViews>
  <sheetFormatPr baseColWidth="10" defaultRowHeight="15" x14ac:dyDescent="0.25"/>
  <cols>
    <col min="7" max="7" width="28" customWidth="1"/>
    <col min="8" max="8" width="18.85546875" customWidth="1"/>
    <col min="9" max="9" width="17.5703125" customWidth="1"/>
    <col min="10" max="10" width="26.28515625" customWidth="1"/>
    <col min="11" max="11" width="15.5703125" bestFit="1" customWidth="1"/>
    <col min="12" max="12" width="16.7109375" customWidth="1"/>
    <col min="13" max="13" width="20.28515625" customWidth="1"/>
    <col min="14" max="14" width="34.7109375" customWidth="1"/>
  </cols>
  <sheetData>
    <row r="8" spans="6:14" ht="47.25" x14ac:dyDescent="0.2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20</v>
      </c>
      <c r="N8" s="2" t="s">
        <v>21</v>
      </c>
    </row>
    <row r="9" spans="6:14" ht="15.75" x14ac:dyDescent="0.25">
      <c r="F9" s="8" t="s">
        <v>7</v>
      </c>
      <c r="G9" s="8" t="s">
        <v>8</v>
      </c>
      <c r="H9" s="9">
        <v>15000</v>
      </c>
      <c r="I9" s="8">
        <v>4</v>
      </c>
      <c r="J9" s="9">
        <v>13950</v>
      </c>
      <c r="K9" s="9">
        <v>55800</v>
      </c>
      <c r="L9" s="9">
        <v>2790</v>
      </c>
      <c r="M9" s="10">
        <f>+articulos[[#This Row],[VENTAS]]*articulos[[#This Row],[COMISION POR VENTAS]]</f>
        <v>155682000</v>
      </c>
      <c r="N9" s="10">
        <f>+articulos[[#This Row],[Columna1]]*articulos[[#This Row],[VENTAS]]*articulos[[#This Row],[COMISION POR VENTAS]]</f>
        <v>2.4236885124E+16</v>
      </c>
    </row>
    <row r="10" spans="6:14" ht="15.75" x14ac:dyDescent="0.25">
      <c r="F10" s="8" t="s">
        <v>9</v>
      </c>
      <c r="G10" s="8" t="s">
        <v>10</v>
      </c>
      <c r="H10" s="9">
        <v>22000</v>
      </c>
      <c r="I10" s="8">
        <v>6</v>
      </c>
      <c r="J10" s="9">
        <v>20460</v>
      </c>
      <c r="K10" s="9">
        <v>122760</v>
      </c>
      <c r="L10" s="9">
        <v>6138</v>
      </c>
      <c r="M10" s="10">
        <f>+articulos[[#This Row],[VENTAS]]*articulos[[#This Row],[COMISION POR VENTAS]]</f>
        <v>753500880</v>
      </c>
      <c r="N10" s="10">
        <f>+articulos[[#This Row],[Columna1]]*articulos[[#This Row],[VENTAS]]*articulos[[#This Row],[COMISION POR VENTAS]]</f>
        <v>5.677635761607744E+17</v>
      </c>
    </row>
    <row r="11" spans="6:14" ht="15.75" x14ac:dyDescent="0.25">
      <c r="F11" s="8" t="s">
        <v>11</v>
      </c>
      <c r="G11" s="8" t="s">
        <v>12</v>
      </c>
      <c r="H11" s="9">
        <v>14500</v>
      </c>
      <c r="I11" s="8">
        <v>7</v>
      </c>
      <c r="J11" s="9">
        <v>13485</v>
      </c>
      <c r="K11" s="9">
        <v>94395</v>
      </c>
      <c r="L11" s="9">
        <v>4719.75</v>
      </c>
      <c r="M11" s="10">
        <f>+articulos[[#This Row],[VENTAS]]*articulos[[#This Row],[COMISION POR VENTAS]]</f>
        <v>445520801.25</v>
      </c>
      <c r="N11" s="10">
        <f>+articulos[[#This Row],[Columna1]]*articulos[[#This Row],[VENTAS]]*articulos[[#This Row],[COMISION POR VENTAS]]</f>
        <v>1.9848878434644202E+17</v>
      </c>
    </row>
    <row r="12" spans="6:14" ht="15.75" x14ac:dyDescent="0.25">
      <c r="F12" s="8" t="s">
        <v>7</v>
      </c>
      <c r="G12" s="8" t="s">
        <v>13</v>
      </c>
      <c r="H12" s="9">
        <v>4000</v>
      </c>
      <c r="I12" s="8">
        <v>12</v>
      </c>
      <c r="J12" s="9">
        <v>3720</v>
      </c>
      <c r="K12" s="9">
        <v>44640</v>
      </c>
      <c r="L12" s="9">
        <v>2232</v>
      </c>
      <c r="M12" s="10">
        <f>+articulos[[#This Row],[VENTAS]]*articulos[[#This Row],[COMISION POR VENTAS]]</f>
        <v>99636480</v>
      </c>
      <c r="N12" s="10">
        <f>+articulos[[#This Row],[Columna1]]*articulos[[#This Row],[VENTAS]]*articulos[[#This Row],[COMISION POR VENTAS]]</f>
        <v>9927428146790400</v>
      </c>
    </row>
    <row r="13" spans="6:14" ht="15.75" x14ac:dyDescent="0.25">
      <c r="F13" s="8" t="s">
        <v>9</v>
      </c>
      <c r="G13" s="8" t="s">
        <v>14</v>
      </c>
      <c r="H13" s="9">
        <v>9800</v>
      </c>
      <c r="I13" s="8">
        <v>10</v>
      </c>
      <c r="J13" s="9">
        <v>9114</v>
      </c>
      <c r="K13" s="9">
        <v>91140</v>
      </c>
      <c r="L13" s="9">
        <v>4557</v>
      </c>
      <c r="M13" s="10">
        <f>+articulos[[#This Row],[VENTAS]]*articulos[[#This Row],[COMISION POR VENTAS]]</f>
        <v>415324980</v>
      </c>
      <c r="N13" s="10">
        <f>+articulos[[#This Row],[Columna1]]*articulos[[#This Row],[VENTAS]]*articulos[[#This Row],[COMISION POR VENTAS]]</f>
        <v>1.7249483901200038E+17</v>
      </c>
    </row>
    <row r="14" spans="6:14" ht="15.75" x14ac:dyDescent="0.25">
      <c r="F14" s="8" t="s">
        <v>11</v>
      </c>
      <c r="G14" s="8" t="s">
        <v>15</v>
      </c>
      <c r="H14" s="9">
        <v>13000</v>
      </c>
      <c r="I14" s="8">
        <v>26</v>
      </c>
      <c r="J14" s="9">
        <v>12090</v>
      </c>
      <c r="K14" s="9">
        <v>314340</v>
      </c>
      <c r="L14" s="9">
        <v>22003.8</v>
      </c>
      <c r="M14" s="10">
        <f>+articulos[[#This Row],[VENTAS]]*articulos[[#This Row],[COMISION POR VENTAS]]</f>
        <v>6916674492</v>
      </c>
      <c r="N14" s="10">
        <f>+articulos[[#This Row],[Columna1]]*articulos[[#This Row],[VENTAS]]*articulos[[#This Row],[COMISION POR VENTAS]]</f>
        <v>4.7840386028283453E+19</v>
      </c>
    </row>
    <row r="15" spans="6:14" ht="15.75" x14ac:dyDescent="0.25">
      <c r="F15" s="8" t="s">
        <v>16</v>
      </c>
      <c r="G15" s="8" t="s">
        <v>13</v>
      </c>
      <c r="H15" s="9">
        <v>6900</v>
      </c>
      <c r="I15" s="8">
        <v>20</v>
      </c>
      <c r="J15" s="9">
        <v>6417</v>
      </c>
      <c r="K15" s="9">
        <v>128340</v>
      </c>
      <c r="L15" s="9">
        <v>6417</v>
      </c>
      <c r="M15" s="10">
        <f>+articulos[[#This Row],[VENTAS]]*articulos[[#This Row],[COMISION POR VENTAS]]</f>
        <v>823557780</v>
      </c>
      <c r="N15" s="10">
        <f>+articulos[[#This Row],[Columna1]]*articulos[[#This Row],[VENTAS]]*articulos[[#This Row],[COMISION POR VENTAS]]</f>
        <v>6.7824741699852838E+17</v>
      </c>
    </row>
    <row r="16" spans="6:14" ht="15.75" x14ac:dyDescent="0.25">
      <c r="F16" s="8" t="s">
        <v>16</v>
      </c>
      <c r="G16" s="8" t="s">
        <v>14</v>
      </c>
      <c r="H16" s="9">
        <v>10700</v>
      </c>
      <c r="I16" s="8">
        <v>12</v>
      </c>
      <c r="J16" s="9">
        <v>9951</v>
      </c>
      <c r="K16" s="9">
        <v>119412</v>
      </c>
      <c r="L16" s="9">
        <v>5970.6</v>
      </c>
      <c r="M16" s="10">
        <f>+articulos[[#This Row],[VENTAS]]*articulos[[#This Row],[COMISION POR VENTAS]]</f>
        <v>712961287.20000005</v>
      </c>
      <c r="N16" s="10">
        <f>+articulos[[#This Row],[Columna1]]*articulos[[#This Row],[VENTAS]]*articulos[[#This Row],[COMISION POR VENTAS]]</f>
        <v>5.0831379704588096E+17</v>
      </c>
    </row>
    <row r="17" spans="6:14" ht="15.75" x14ac:dyDescent="0.25">
      <c r="F17" s="8" t="s">
        <v>17</v>
      </c>
      <c r="G17" s="8" t="s">
        <v>15</v>
      </c>
      <c r="H17" s="9">
        <v>35000</v>
      </c>
      <c r="I17" s="8">
        <v>4</v>
      </c>
      <c r="J17" s="9">
        <v>32550</v>
      </c>
      <c r="K17" s="9">
        <v>130200</v>
      </c>
      <c r="L17" s="9">
        <v>9114</v>
      </c>
      <c r="M17" s="10">
        <f>+articulos[[#This Row],[VENTAS]]*articulos[[#This Row],[COMISION POR VENTAS]]</f>
        <v>1186642800</v>
      </c>
      <c r="N17" s="10">
        <f>+articulos[[#This Row],[Columna1]]*articulos[[#This Row],[VENTAS]]*articulos[[#This Row],[COMISION POR VENTAS]]</f>
        <v>1.40812113479184E+18</v>
      </c>
    </row>
    <row r="18" spans="6:14" ht="15.75" x14ac:dyDescent="0.25">
      <c r="F18" s="8" t="s">
        <v>18</v>
      </c>
      <c r="G18" s="8" t="s">
        <v>8</v>
      </c>
      <c r="H18" s="9">
        <v>22000</v>
      </c>
      <c r="I18" s="8">
        <v>8</v>
      </c>
      <c r="J18" s="9">
        <v>20460</v>
      </c>
      <c r="K18" s="9">
        <v>163680</v>
      </c>
      <c r="L18" s="9">
        <v>11457.6</v>
      </c>
      <c r="M18" s="10">
        <f>+articulos[[#This Row],[VENTAS]]*articulos[[#This Row],[COMISION POR VENTAS]]</f>
        <v>1875379968</v>
      </c>
      <c r="N18" s="10">
        <f>+articulos[[#This Row],[Columna1]]*articulos[[#This Row],[VENTAS]]*articulos[[#This Row],[COMISION POR VENTAS]]</f>
        <v>3.517050024375681E+18</v>
      </c>
    </row>
    <row r="19" spans="6:14" ht="15.75" x14ac:dyDescent="0.25">
      <c r="F19" s="8" t="s">
        <v>19</v>
      </c>
      <c r="G19" s="8" t="s">
        <v>10</v>
      </c>
      <c r="H19" s="9">
        <v>14500</v>
      </c>
      <c r="I19" s="8">
        <v>8</v>
      </c>
      <c r="J19" s="9">
        <v>13485</v>
      </c>
      <c r="K19" s="9">
        <v>107880</v>
      </c>
      <c r="L19" s="9">
        <v>5394</v>
      </c>
      <c r="M19" s="10">
        <f>+articulos[[#This Row],[VENTAS]]*articulos[[#This Row],[COMISION POR VENTAS]]</f>
        <v>581904720</v>
      </c>
      <c r="N19" s="10">
        <f>+articulos[[#This Row],[Columna1]]*articulos[[#This Row],[VENTAS]]*articulos[[#This Row],[COMISION POR VENTAS]]</f>
        <v>3.386131031582784E+17</v>
      </c>
    </row>
    <row r="20" spans="6:14" ht="15.75" x14ac:dyDescent="0.25">
      <c r="F20" s="8" t="s">
        <v>7</v>
      </c>
      <c r="G20" s="8" t="s">
        <v>12</v>
      </c>
      <c r="H20" s="9">
        <v>14800</v>
      </c>
      <c r="I20" s="8">
        <v>7</v>
      </c>
      <c r="J20" s="9">
        <v>13764</v>
      </c>
      <c r="K20" s="9">
        <v>96348</v>
      </c>
      <c r="L20" s="9">
        <v>4817.3999999999996</v>
      </c>
      <c r="M20" s="10">
        <f>+articulos[[#This Row],[VENTAS]]*articulos[[#This Row],[COMISION POR VENTAS]]</f>
        <v>464146855.19999999</v>
      </c>
      <c r="N20" s="10">
        <f>+articulos[[#This Row],[Columna1]]*articulos[[#This Row],[VENTAS]]*articulos[[#This Row],[COMISION POR VENTAS]]</f>
        <v>2.1543230319204976E+17</v>
      </c>
    </row>
    <row r="21" spans="6:14" ht="15.75" x14ac:dyDescent="0.25">
      <c r="F21" s="8" t="s">
        <v>9</v>
      </c>
      <c r="G21" s="8" t="s">
        <v>13</v>
      </c>
      <c r="H21" s="9">
        <v>9800</v>
      </c>
      <c r="I21" s="8">
        <v>12</v>
      </c>
      <c r="J21" s="9">
        <v>9114</v>
      </c>
      <c r="K21" s="9">
        <v>109368</v>
      </c>
      <c r="L21" s="9">
        <v>5468.4</v>
      </c>
      <c r="M21" s="10">
        <f>+articulos[[#This Row],[VENTAS]]*articulos[[#This Row],[COMISION POR VENTAS]]</f>
        <v>598067971.19999993</v>
      </c>
      <c r="N21" s="10">
        <f>+articulos[[#This Row],[Columna1]]*articulos[[#This Row],[VENTAS]]*articulos[[#This Row],[COMISION POR VENTAS]]</f>
        <v>3.5768529817528397E+17</v>
      </c>
    </row>
    <row r="22" spans="6:14" ht="15.75" x14ac:dyDescent="0.25">
      <c r="F22" s="8" t="s">
        <v>11</v>
      </c>
      <c r="G22" s="8" t="s">
        <v>14</v>
      </c>
      <c r="H22" s="9">
        <v>13000</v>
      </c>
      <c r="I22" s="8">
        <v>9</v>
      </c>
      <c r="J22" s="9">
        <v>12090</v>
      </c>
      <c r="K22" s="9">
        <v>108810</v>
      </c>
      <c r="L22" s="9">
        <v>5440.5</v>
      </c>
      <c r="M22" s="10">
        <f>+articulos[[#This Row],[VENTAS]]*articulos[[#This Row],[COMISION POR VENTAS]]</f>
        <v>591980805</v>
      </c>
      <c r="N22" s="10">
        <f>+articulos[[#This Row],[Columna1]]*articulos[[#This Row],[VENTAS]]*articulos[[#This Row],[COMISION POR VENTAS]]</f>
        <v>3.50441273488448E+17</v>
      </c>
    </row>
    <row r="23" spans="6:14" ht="15.75" x14ac:dyDescent="0.25">
      <c r="F23" s="8" t="s">
        <v>16</v>
      </c>
      <c r="G23" s="8" t="s">
        <v>15</v>
      </c>
      <c r="H23" s="9">
        <v>5800</v>
      </c>
      <c r="I23" s="8">
        <v>12</v>
      </c>
      <c r="J23" s="9">
        <v>5394</v>
      </c>
      <c r="K23" s="9">
        <v>64728</v>
      </c>
      <c r="L23" s="9">
        <v>3236.4</v>
      </c>
      <c r="M23" s="10">
        <f>+articulos[[#This Row],[VENTAS]]*articulos[[#This Row],[COMISION POR VENTAS]]</f>
        <v>209485699.20000002</v>
      </c>
      <c r="N23" s="10">
        <f>+articulos[[#This Row],[Columna1]]*articulos[[#This Row],[VENTAS]]*articulos[[#This Row],[COMISION POR VENTAS]]</f>
        <v>4.3884258169312888E+16</v>
      </c>
    </row>
    <row r="24" spans="6:14" ht="15.75" x14ac:dyDescent="0.25">
      <c r="F24" s="8" t="s">
        <v>17</v>
      </c>
      <c r="G24" s="8" t="s">
        <v>12</v>
      </c>
      <c r="H24" s="9">
        <v>16000</v>
      </c>
      <c r="I24" s="8">
        <v>12</v>
      </c>
      <c r="J24" s="9">
        <v>14880</v>
      </c>
      <c r="K24" s="9">
        <v>178560</v>
      </c>
      <c r="L24" s="9">
        <v>12499.2</v>
      </c>
      <c r="M24" s="10">
        <f>+articulos[[#This Row],[VENTAS]]*articulos[[#This Row],[COMISION POR VENTAS]]</f>
        <v>2231857152</v>
      </c>
      <c r="N24" s="10">
        <f>+articulos[[#This Row],[Columna1]]*articulos[[#This Row],[VENTAS]]*articulos[[#This Row],[COMISION POR VENTAS]]</f>
        <v>4.9811863469335511E+18</v>
      </c>
    </row>
    <row r="25" spans="6:14" ht="15.75" x14ac:dyDescent="0.25">
      <c r="F25" s="8" t="s">
        <v>18</v>
      </c>
      <c r="G25" s="8" t="s">
        <v>13</v>
      </c>
      <c r="H25" s="9">
        <v>4185</v>
      </c>
      <c r="I25" s="8">
        <v>12</v>
      </c>
      <c r="J25" s="9">
        <v>4185</v>
      </c>
      <c r="K25" s="9">
        <v>4185</v>
      </c>
      <c r="L25" s="9">
        <v>4185</v>
      </c>
      <c r="M25" s="10">
        <f>+articulos[[#This Row],[VENTAS]]*articulos[[#This Row],[COMISION POR VENTAS]]</f>
        <v>17514225</v>
      </c>
      <c r="N25" s="10">
        <f>+articulos[[#This Row],[Columna1]]*articulos[[#This Row],[VENTAS]]*articulos[[#This Row],[COMISION POR VENTAS]]</f>
        <v>306748077350625</v>
      </c>
    </row>
    <row r="26" spans="6:14" ht="15.75" x14ac:dyDescent="0.25">
      <c r="F26" s="8" t="s">
        <v>7</v>
      </c>
      <c r="G26" s="8" t="s">
        <v>14</v>
      </c>
      <c r="H26" s="9">
        <v>17000</v>
      </c>
      <c r="I26" s="8">
        <v>9</v>
      </c>
      <c r="J26" s="9">
        <v>15810</v>
      </c>
      <c r="K26" s="9">
        <v>142290</v>
      </c>
      <c r="L26" s="9">
        <v>7114.5</v>
      </c>
      <c r="M26" s="10">
        <f>+articulos[[#This Row],[VENTAS]]*articulos[[#This Row],[COMISION POR VENTAS]]</f>
        <v>1012322205</v>
      </c>
      <c r="N26" s="10">
        <f>+articulos[[#This Row],[Columna1]]*articulos[[#This Row],[VENTAS]]*articulos[[#This Row],[COMISION POR VENTAS]]</f>
        <v>1.0247962467360621E+18</v>
      </c>
    </row>
    <row r="27" spans="6:14" ht="15.75" x14ac:dyDescent="0.25">
      <c r="F27" s="8" t="s">
        <v>9</v>
      </c>
      <c r="G27" s="8" t="s">
        <v>15</v>
      </c>
      <c r="H27" s="9">
        <v>22000</v>
      </c>
      <c r="I27" s="8">
        <v>7</v>
      </c>
      <c r="J27" s="9">
        <v>20460</v>
      </c>
      <c r="K27" s="9">
        <v>143220</v>
      </c>
      <c r="L27" s="9">
        <v>7161</v>
      </c>
      <c r="M27" s="10">
        <f>+articulos[[#This Row],[VENTAS]]*articulos[[#This Row],[COMISION POR VENTAS]]</f>
        <v>1025598420</v>
      </c>
      <c r="N27" s="10">
        <f>+articulos[[#This Row],[Columna1]]*articulos[[#This Row],[VENTAS]]*articulos[[#This Row],[COMISION POR VENTAS]]</f>
        <v>1.0518521191064964E+18</v>
      </c>
    </row>
    <row r="28" spans="6:14" ht="15.75" x14ac:dyDescent="0.25">
      <c r="F28" s="5">
        <f>SUBTOTAL(103,articulos[CLAVE DE ZONA])</f>
        <v>19</v>
      </c>
      <c r="G28" s="5">
        <f>SUBTOTAL(103,articulos[ARTICULO])</f>
        <v>19</v>
      </c>
      <c r="H28" s="6">
        <f>SUBTOTAL(105,articulos[PRECIO])</f>
        <v>4000</v>
      </c>
      <c r="I28" s="5">
        <f>SUBTOTAL(104,articulos[No. DE ARTICULOS VENDIDOS])</f>
        <v>26</v>
      </c>
      <c r="J28" s="6">
        <f>SUBTOTAL(105,articulos[PRECIO DE DESCUENTO])</f>
        <v>3720</v>
      </c>
      <c r="K28" s="6">
        <f>SUBTOTAL(109,articulos[VENTAS])</f>
        <v>2220096</v>
      </c>
      <c r="L28" s="6">
        <f>SUBTOTAL(110,articulos[COMISION POR VENTAS])</f>
        <v>20413164.070131592</v>
      </c>
      <c r="M28" s="6">
        <f>SUBTOTAL(104,articulos[Columna1])</f>
        <v>6916674492</v>
      </c>
      <c r="N28" s="7">
        <f>SUBTOTAL(109,articulos[Columna2])</f>
        <v>6.3289227611322229E+19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DC30538402D64394412E2EB28661BD" ma:contentTypeVersion="10" ma:contentTypeDescription="Crear nuevo documento." ma:contentTypeScope="" ma:versionID="0131a1094ed633bb3452d3c088e0278c">
  <xsd:schema xmlns:xsd="http://www.w3.org/2001/XMLSchema" xmlns:xs="http://www.w3.org/2001/XMLSchema" xmlns:p="http://schemas.microsoft.com/office/2006/metadata/properties" xmlns:ns2="6d1f6a69-3846-491f-8cb9-c232e481fb69" xmlns:ns3="52cf5133-cb4f-42f2-9616-39b37e2c8c46" targetNamespace="http://schemas.microsoft.com/office/2006/metadata/properties" ma:root="true" ma:fieldsID="7516516b5bae3d6ac87ef7267aeefb92" ns2:_="" ns3:_="">
    <xsd:import namespace="6d1f6a69-3846-491f-8cb9-c232e481fb69"/>
    <xsd:import namespace="52cf5133-cb4f-42f2-9616-39b37e2c8c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1f6a69-3846-491f-8cb9-c232e481fb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f5133-cb4f-42f2-9616-39b37e2c8c4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5C065F-4D3B-44CA-B07E-B1DB48D2BA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109834B-F361-4A78-8BB3-A7F784B05A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1f6a69-3846-491f-8cb9-c232e481fb69"/>
    <ds:schemaRef ds:uri="52cf5133-cb4f-42f2-9616-39b37e2c8c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89C147-0CBF-4EF0-81BD-E683A95CEF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</vt:lpstr>
      <vt:lpstr>TABLA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2022-04-04T17:09:50Z</dcterms:created>
  <dcterms:modified xsi:type="dcterms:W3CDTF">2022-04-07T03:05:20Z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0x010100F3DC30538402D64394412E2EB28661BD</vt:lpwstr>
  </property>
</Properties>
</file>