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66925"/>
  <xr:revisionPtr revIDLastSave="0" documentId="13_ncr:1_{8B58C9C5-0622-4BD4-8312-AF42E844D38C}" xr6:coauthVersionLast="47" xr6:coauthVersionMax="47" xr10:uidLastSave="{00000000-0000-0000-0000-000000000000}"/>
  <bookViews>
    <workbookView xWindow="-120" yWindow="-120" windowWidth="29040" windowHeight="16440" activeTab="7" xr2:uid="{00000000-000D-0000-FFFF-FFFF00000000}"/>
  </bookViews>
  <sheets>
    <sheet name="TABLA " sheetId="1" r:id="rId1"/>
    <sheet name="TABLA 2" sheetId="2" r:id="rId2"/>
    <sheet name="TABLA 3" sheetId="3" r:id="rId3"/>
    <sheet name="TABLAS DINAMICAS" sheetId="4" r:id="rId4"/>
    <sheet name="1" sheetId="5" r:id="rId5"/>
    <sheet name="2" sheetId="6" r:id="rId6"/>
    <sheet name="3" sheetId="7" r:id="rId7"/>
    <sheet name="4" sheetId="8" r:id="rId8"/>
  </sheets>
  <definedNames>
    <definedName name="_xlchart.v1.0" hidden="1">'TABLA 3'!$C$8:$C$26</definedName>
    <definedName name="_xlchart.v1.1" hidden="1">'TABLA 3'!$D$7</definedName>
    <definedName name="_xlchart.v1.2" hidden="1">'TABLA 3'!$D$8:$D$26</definedName>
    <definedName name="_xlchart.v1.3" hidden="1">'TABLA 3'!$F$7</definedName>
    <definedName name="_xlchart.v1.4" hidden="1">'TABLA 3'!$F$8:$F$26</definedName>
    <definedName name="SegmentaciónDeDatos_ARTICULO">#N/A</definedName>
    <definedName name="SegmentaciónDeDatos_CLAVE_DE_ZONA">#N/A</definedName>
    <definedName name="SegmentaciónDeDatos_COMISION_POR_VENTAS">#N/A</definedName>
    <definedName name="SegmentaciónDeDatos_VENTAS">#N/A</definedName>
  </definedNames>
  <calcPr calcId="191029"/>
  <pivotCaches>
    <pivotCache cacheId="9" r:id="rId9"/>
    <pivotCache cacheId="7" r:id="rId10"/>
    <pivotCache cacheId="14" r:id="rId11"/>
    <pivotCache cacheId="21" r:id="rId12"/>
    <pivotCache cacheId="29" r:id="rId13"/>
    <pivotCache cacheId="37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  <x14:slicerCache r:id="rId16"/>
        <x14:slicerCache r:id="rId17"/>
        <x14:slicerCache r:id="rId1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N16" i="2"/>
  <c r="M16" i="2"/>
  <c r="M15" i="2"/>
  <c r="N15" i="2" s="1"/>
  <c r="M14" i="2"/>
  <c r="N14" i="2" s="1"/>
  <c r="M13" i="2"/>
  <c r="N13" i="2" s="1"/>
  <c r="N12" i="2"/>
  <c r="M12" i="2"/>
  <c r="M11" i="2"/>
  <c r="N11" i="2" s="1"/>
  <c r="M10" i="2"/>
  <c r="N10" i="2" s="1"/>
  <c r="M9" i="2"/>
  <c r="H26" i="1"/>
  <c r="E26" i="1"/>
  <c r="K26" i="1"/>
  <c r="J26" i="1"/>
  <c r="I26" i="1"/>
  <c r="G26" i="1"/>
  <c r="F26" i="1"/>
  <c r="L19" i="1"/>
  <c r="M19" i="1" s="1"/>
  <c r="L23" i="1"/>
  <c r="M23" i="1" s="1"/>
  <c r="L17" i="1"/>
  <c r="M17" i="1" s="1"/>
  <c r="L11" i="1"/>
  <c r="M11" i="1" s="1"/>
  <c r="L10" i="1"/>
  <c r="M10" i="1" s="1"/>
  <c r="L7" i="1"/>
  <c r="M7" i="1" s="1"/>
  <c r="L13" i="1"/>
  <c r="M13" i="1" s="1"/>
  <c r="L15" i="1"/>
  <c r="M15" i="1" s="1"/>
  <c r="L25" i="1"/>
  <c r="M25" i="1" s="1"/>
  <c r="L24" i="1"/>
  <c r="M24" i="1" s="1"/>
  <c r="L16" i="1"/>
  <c r="M16" i="1" s="1"/>
  <c r="L18" i="1"/>
  <c r="M18" i="1" s="1"/>
  <c r="L14" i="1"/>
  <c r="M14" i="1" s="1"/>
  <c r="L8" i="1"/>
  <c r="M8" i="1" s="1"/>
  <c r="L9" i="1"/>
  <c r="M9" i="1" s="1"/>
  <c r="L20" i="1"/>
  <c r="M20" i="1" s="1"/>
  <c r="L12" i="1"/>
  <c r="M12" i="1" s="1"/>
  <c r="L21" i="1"/>
  <c r="M21" i="1" s="1"/>
  <c r="L22" i="1"/>
  <c r="M22" i="1" s="1"/>
  <c r="M28" i="2" l="1"/>
  <c r="N9" i="2"/>
  <c r="N28" i="2" s="1"/>
  <c r="M26" i="1"/>
  <c r="L26" i="1"/>
</calcChain>
</file>

<file path=xl/sharedStrings.xml><?xml version="1.0" encoding="utf-8"?>
<sst xmlns="http://schemas.openxmlformats.org/spreadsheetml/2006/main" count="511" uniqueCount="60">
  <si>
    <t>CLAVE DE ZONA</t>
  </si>
  <si>
    <t>ARTICULO</t>
  </si>
  <si>
    <t>PRECIO</t>
  </si>
  <si>
    <t>No. DE ARTICULOS VENDIDOS</t>
  </si>
  <si>
    <t>PRECIO DE DESCUENTO</t>
  </si>
  <si>
    <t>VENTAS</t>
  </si>
  <si>
    <t>COMISION POR VENTAS</t>
  </si>
  <si>
    <t>R-200</t>
  </si>
  <si>
    <t>RECAMARA</t>
  </si>
  <si>
    <t>S-390</t>
  </si>
  <si>
    <t>COMEDOR</t>
  </si>
  <si>
    <t>E-456</t>
  </si>
  <si>
    <t>SALA</t>
  </si>
  <si>
    <t>ESTUFA</t>
  </si>
  <si>
    <t>LIBRERO</t>
  </si>
  <si>
    <t>COCINA</t>
  </si>
  <si>
    <t>A-356</t>
  </si>
  <si>
    <t>B-234</t>
  </si>
  <si>
    <t>C-600</t>
  </si>
  <si>
    <t>C-601</t>
  </si>
  <si>
    <t>Columna1</t>
  </si>
  <si>
    <t>Columna2</t>
  </si>
  <si>
    <t>No. DE CAMION</t>
  </si>
  <si>
    <t>CHOFER</t>
  </si>
  <si>
    <t>RUTA</t>
  </si>
  <si>
    <t>MATERIAL QUE TRASPORTA</t>
  </si>
  <si>
    <t>COBRO DE FLETE</t>
  </si>
  <si>
    <t xml:space="preserve">DESCUENTO </t>
  </si>
  <si>
    <t>TOTAL A COBRAR</t>
  </si>
  <si>
    <t>COMISION</t>
  </si>
  <si>
    <t>JOSE</t>
  </si>
  <si>
    <t>AGS-MEX</t>
  </si>
  <si>
    <t>VIDRIO</t>
  </si>
  <si>
    <t>JUAN</t>
  </si>
  <si>
    <t>AGS-ZAC</t>
  </si>
  <si>
    <t>MARTÍN</t>
  </si>
  <si>
    <t>AGS-LEON</t>
  </si>
  <si>
    <t>LADRILLO</t>
  </si>
  <si>
    <t>JORGE</t>
  </si>
  <si>
    <t>AGS-SLP</t>
  </si>
  <si>
    <t>MADERA</t>
  </si>
  <si>
    <t>LUIS</t>
  </si>
  <si>
    <t>AGS-MOR</t>
  </si>
  <si>
    <t>CARTON</t>
  </si>
  <si>
    <t>PEDRO</t>
  </si>
  <si>
    <t>CALIDRA</t>
  </si>
  <si>
    <t>PLASTICO</t>
  </si>
  <si>
    <t>RODRIGO</t>
  </si>
  <si>
    <t>CEMENTO</t>
  </si>
  <si>
    <t>ALBERTO</t>
  </si>
  <si>
    <t>ARMANDO</t>
  </si>
  <si>
    <t>Etiquetas de fila</t>
  </si>
  <si>
    <t>Total general</t>
  </si>
  <si>
    <t>Etiquetas de columna</t>
  </si>
  <si>
    <t>(Todas)</t>
  </si>
  <si>
    <t>Suma de COBRO DE FLETE</t>
  </si>
  <si>
    <t>Suma de No. DE CAMION</t>
  </si>
  <si>
    <t xml:space="preserve">Suma de DESCUENTO </t>
  </si>
  <si>
    <t>Suma de TOTAL A COBRAR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</si>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</sst>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sz val="12"/>
      <color rgb="FF00B0F0"/>
      <name val="Calibri"/>
      <family val="2"/>
    </font>
    <font>
      <sz val="12"/>
      <color theme="5"/>
      <name val="Calibri"/>
      <family val="2"/>
    </font>
    <font>
      <sz val="12"/>
      <color rgb="FF000000"/>
      <name val="Calibri"/>
      <scheme val="minor"/>
    </font>
    <font>
      <b/>
      <sz val="12"/>
      <color theme="0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002060"/>
      <name val="Arial"/>
      <family val="2"/>
    </font>
    <font>
      <b/>
      <sz val="8"/>
      <name val="Baskerville Old Face"/>
      <family val="1"/>
    </font>
  </fonts>
  <fills count="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D55CF"/>
        <bgColor rgb="FF000000"/>
      </patternFill>
    </fill>
    <fill>
      <patternFill patternType="solid">
        <fgColor rgb="FFA5F3FD"/>
        <bgColor indexed="64"/>
      </patternFill>
    </fill>
    <fill>
      <patternFill patternType="solid">
        <fgColor rgb="FFA5F3FD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44" fontId="4" fillId="0" borderId="0" xfId="1" applyFont="1"/>
    <xf numFmtId="0" fontId="5" fillId="0" borderId="0" xfId="0" applyFont="1"/>
    <xf numFmtId="44" fontId="5" fillId="0" borderId="0" xfId="0" applyNumberFormat="1" applyFont="1"/>
    <xf numFmtId="44" fontId="3" fillId="0" borderId="0" xfId="0" applyNumberFormat="1" applyFont="1"/>
    <xf numFmtId="0" fontId="1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4" fontId="10" fillId="2" borderId="1" xfId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4" fontId="10" fillId="2" borderId="3" xfId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Moneda" xfId="1" builtinId="4"/>
    <cellStyle name="Normal" xfId="0" builtinId="0"/>
  </cellStyles>
  <dxfs count="45">
    <dxf>
      <font>
        <strike val="0"/>
        <outline val="0"/>
        <shadow val="0"/>
        <u val="none"/>
        <vertAlign val="baseline"/>
        <color theme="0"/>
        <name val="Calibri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color theme="0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ill>
        <patternFill patternType="solid">
          <fgColor rgb="FF66CCFF"/>
          <bgColor rgb="FF000000"/>
        </patternFill>
      </fill>
    </dxf>
    <dxf>
      <font>
        <strike val="0"/>
        <outline val="0"/>
        <shadow val="0"/>
        <u val="none"/>
        <vertAlign val="baseline"/>
        <color theme="0"/>
        <name val="Calibri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1" indent="0" justifyLastLine="0" shrinkToFit="0" readingOrder="0"/>
    </dxf>
    <dxf>
      <fill>
        <gradientFill degree="90">
          <stop position="0">
            <color rgb="FF660066"/>
          </stop>
          <stop position="1">
            <color rgb="FF9966FF"/>
          </stop>
        </gradient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medium">
          <color auto="1"/>
        </horizontal>
      </border>
    </dxf>
    <dxf>
      <fill>
        <gradientFill degree="90">
          <stop position="0">
            <color rgb="FF002060"/>
          </stop>
          <stop position="1">
            <color rgb="FF66CCFF"/>
          </stop>
        </gradientFill>
      </fill>
      <border>
        <left style="mediumDashDot">
          <color auto="1"/>
        </left>
        <right style="mediumDashDot">
          <color auto="1"/>
        </right>
        <top style="mediumDashDot">
          <color auto="1"/>
        </top>
        <bottom style="mediumDashDot">
          <color auto="1"/>
        </bottom>
      </border>
    </dxf>
  </dxfs>
  <tableStyles count="2" defaultTableStyle="TableStyleMedium2" defaultPivotStyle="PivotStyleLight16">
    <tableStyle name="Estilo de segmentación de datos 1" pivot="0" table="0" count="1" xr9:uid="{00000000-0011-0000-FFFF-FFFF00000000}">
      <tableStyleElement type="wholeTable" dxfId="44"/>
    </tableStyle>
    <tableStyle name="Estilo de segmentación de datos 2" pivot="0" table="0" count="1" xr9:uid="{00000000-0011-0000-FFFF-FFFF01000000}">
      <tableStyleElement type="wholeTable" dxfId="43"/>
    </tableStyle>
  </tableStyles>
  <colors>
    <mruColors>
      <color rgb="FFA5F3FD"/>
      <color rgb="FF3D55CF"/>
      <color rgb="FFCC99FF"/>
      <color rgb="FF9966FF"/>
      <color rgb="FFFF0066"/>
      <color rgb="FF66CCFF"/>
      <color rgb="FF660066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MUEBLES DEL HOGAR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'TABLA 3'!$B$8:$C$8</c:f>
              <c:strCache>
                <c:ptCount val="2"/>
                <c:pt idx="0">
                  <c:v>R-200</c:v>
                </c:pt>
                <c:pt idx="1">
                  <c:v>RECAMARA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3'!$D$8:$H$8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15000</c:v>
                </c:pt>
                <c:pt idx="1">
                  <c:v>4</c:v>
                </c:pt>
                <c:pt idx="2" formatCode="_(&quot;$&quot;* #,##0.00_);_(&quot;$&quot;* \(#,##0.00\);_(&quot;$&quot;* &quot;-&quot;??_);_(@_)">
                  <c:v>13950</c:v>
                </c:pt>
                <c:pt idx="3" formatCode="_(&quot;$&quot;* #,##0.00_);_(&quot;$&quot;* \(#,##0.00\);_(&quot;$&quot;* &quot;-&quot;??_);_(@_)">
                  <c:v>55800</c:v>
                </c:pt>
                <c:pt idx="4" formatCode="_(&quot;$&quot;* #,##0.00_);_(&quot;$&quot;* \(#,##0.00\);_(&quot;$&quot;* &quot;-&quot;??_);_(@_)">
                  <c:v>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609-9864-80C8B9E48232}"/>
            </c:ext>
          </c:extLst>
        </c:ser>
        <c:ser>
          <c:idx val="1"/>
          <c:order val="1"/>
          <c:tx>
            <c:strRef>
              <c:f>'TABLA 3'!$B$9:$C$9</c:f>
              <c:strCache>
                <c:ptCount val="2"/>
                <c:pt idx="0">
                  <c:v>S-390</c:v>
                </c:pt>
                <c:pt idx="1">
                  <c:v>COMEDOR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3'!$D$9:$H$9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22000</c:v>
                </c:pt>
                <c:pt idx="1">
                  <c:v>6</c:v>
                </c:pt>
                <c:pt idx="2" formatCode="_(&quot;$&quot;* #,##0.00_);_(&quot;$&quot;* \(#,##0.00\);_(&quot;$&quot;* &quot;-&quot;??_);_(@_)">
                  <c:v>20460</c:v>
                </c:pt>
                <c:pt idx="3" formatCode="_(&quot;$&quot;* #,##0.00_);_(&quot;$&quot;* \(#,##0.00\);_(&quot;$&quot;* &quot;-&quot;??_);_(@_)">
                  <c:v>122760</c:v>
                </c:pt>
                <c:pt idx="4" formatCode="_(&quot;$&quot;* #,##0.00_);_(&quot;$&quot;* \(#,##0.00\);_(&quot;$&quot;* &quot;-&quot;??_);_(@_)">
                  <c:v>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609-9864-80C8B9E48232}"/>
            </c:ext>
          </c:extLst>
        </c:ser>
        <c:ser>
          <c:idx val="2"/>
          <c:order val="2"/>
          <c:tx>
            <c:strRef>
              <c:f>'TABLA 3'!$B$10:$C$10</c:f>
              <c:strCache>
                <c:ptCount val="2"/>
                <c:pt idx="0">
                  <c:v>E-456</c:v>
                </c:pt>
                <c:pt idx="1">
                  <c:v>SALA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3'!$D$10:$H$10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14500</c:v>
                </c:pt>
                <c:pt idx="1">
                  <c:v>7</c:v>
                </c:pt>
                <c:pt idx="2" formatCode="_(&quot;$&quot;* #,##0.00_);_(&quot;$&quot;* \(#,##0.00\);_(&quot;$&quot;* &quot;-&quot;??_);_(@_)">
                  <c:v>13485</c:v>
                </c:pt>
                <c:pt idx="3" formatCode="_(&quot;$&quot;* #,##0.00_);_(&quot;$&quot;* \(#,##0.00\);_(&quot;$&quot;* &quot;-&quot;??_);_(@_)">
                  <c:v>94395</c:v>
                </c:pt>
                <c:pt idx="4" formatCode="_(&quot;$&quot;* #,##0.00_);_(&quot;$&quot;* \(#,##0.00\);_(&quot;$&quot;* &quot;-&quot;??_);_(@_)">
                  <c:v>4719.75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6-4609-9864-80C8B9E48232}"/>
            </c:ext>
          </c:extLst>
        </c:ser>
        <c:ser>
          <c:idx val="3"/>
          <c:order val="3"/>
          <c:tx>
            <c:strRef>
              <c:f>'TABLA 3'!$B$11:$C$11</c:f>
              <c:strCache>
                <c:ptCount val="2"/>
                <c:pt idx="0">
                  <c:v>R-200</c:v>
                </c:pt>
                <c:pt idx="1">
                  <c:v>ESTUFA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3'!$D$11:$H$11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4000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3720</c:v>
                </c:pt>
                <c:pt idx="3" formatCode="_(&quot;$&quot;* #,##0.00_);_(&quot;$&quot;* \(#,##0.00\);_(&quot;$&quot;* &quot;-&quot;??_);_(@_)">
                  <c:v>44640</c:v>
                </c:pt>
                <c:pt idx="4" formatCode="_(&quot;$&quot;* #,##0.00_);_(&quot;$&quot;* \(#,##0.00\);_(&quot;$&quot;* &quot;-&quot;??_);_(@_)">
                  <c:v>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06-4609-9864-80C8B9E48232}"/>
            </c:ext>
          </c:extLst>
        </c:ser>
        <c:ser>
          <c:idx val="4"/>
          <c:order val="4"/>
          <c:tx>
            <c:strRef>
              <c:f>'TABLA 3'!$B$12:$C$12</c:f>
              <c:strCache>
                <c:ptCount val="2"/>
                <c:pt idx="0">
                  <c:v>S-390</c:v>
                </c:pt>
                <c:pt idx="1">
                  <c:v>LIBRERO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3'!$D$12:$H$12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9800</c:v>
                </c:pt>
                <c:pt idx="1">
                  <c:v>10</c:v>
                </c:pt>
                <c:pt idx="2" formatCode="_(&quot;$&quot;* #,##0.00_);_(&quot;$&quot;* \(#,##0.00\);_(&quot;$&quot;* &quot;-&quot;??_);_(@_)">
                  <c:v>9114</c:v>
                </c:pt>
                <c:pt idx="3" formatCode="_(&quot;$&quot;* #,##0.00_);_(&quot;$&quot;* \(#,##0.00\);_(&quot;$&quot;* &quot;-&quot;??_);_(@_)">
                  <c:v>91140</c:v>
                </c:pt>
                <c:pt idx="4" formatCode="_(&quot;$&quot;* #,##0.00_);_(&quot;$&quot;* \(#,##0.00\);_(&quot;$&quot;* &quot;-&quot;??_);_(@_)">
                  <c:v>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6-4609-9864-80C8B9E48232}"/>
            </c:ext>
          </c:extLst>
        </c:ser>
        <c:ser>
          <c:idx val="5"/>
          <c:order val="5"/>
          <c:tx>
            <c:strRef>
              <c:f>'TABLA 3'!$B$13:$C$13</c:f>
              <c:strCache>
                <c:ptCount val="2"/>
                <c:pt idx="0">
                  <c:v>E-456</c:v>
                </c:pt>
                <c:pt idx="1">
                  <c:v>COCINA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3'!$D$13:$H$13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13000</c:v>
                </c:pt>
                <c:pt idx="1">
                  <c:v>26</c:v>
                </c:pt>
                <c:pt idx="2" formatCode="_(&quot;$&quot;* #,##0.00_);_(&quot;$&quot;* \(#,##0.00\);_(&quot;$&quot;* &quot;-&quot;??_);_(@_)">
                  <c:v>12090</c:v>
                </c:pt>
                <c:pt idx="3" formatCode="_(&quot;$&quot;* #,##0.00_);_(&quot;$&quot;* \(#,##0.00\);_(&quot;$&quot;* &quot;-&quot;??_);_(@_)">
                  <c:v>314340</c:v>
                </c:pt>
                <c:pt idx="4" formatCode="_(&quot;$&quot;* #,##0.00_);_(&quot;$&quot;* \(#,##0.00\);_(&quot;$&quot;* &quot;-&quot;??_);_(@_)">
                  <c:v>22003.8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06-4609-9864-80C8B9E48232}"/>
            </c:ext>
          </c:extLst>
        </c:ser>
        <c:ser>
          <c:idx val="6"/>
          <c:order val="6"/>
          <c:tx>
            <c:strRef>
              <c:f>'TABLA 3'!$B$14:$C$14</c:f>
              <c:strCache>
                <c:ptCount val="2"/>
                <c:pt idx="0">
                  <c:v>A-356</c:v>
                </c:pt>
                <c:pt idx="1">
                  <c:v>ESTUFA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3'!$D$14:$H$14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6900</c:v>
                </c:pt>
                <c:pt idx="1">
                  <c:v>20</c:v>
                </c:pt>
                <c:pt idx="2" formatCode="_(&quot;$&quot;* #,##0.00_);_(&quot;$&quot;* \(#,##0.00\);_(&quot;$&quot;* &quot;-&quot;??_);_(@_)">
                  <c:v>6417</c:v>
                </c:pt>
                <c:pt idx="3" formatCode="_(&quot;$&quot;* #,##0.00_);_(&quot;$&quot;* \(#,##0.00\);_(&quot;$&quot;* &quot;-&quot;??_);_(@_)">
                  <c:v>128340</c:v>
                </c:pt>
                <c:pt idx="4" formatCode="_(&quot;$&quot;* #,##0.00_);_(&quot;$&quot;* \(#,##0.00\);_(&quot;$&quot;* &quot;-&quot;??_);_(@_)">
                  <c:v>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06-4609-9864-80C8B9E48232}"/>
            </c:ext>
          </c:extLst>
        </c:ser>
        <c:ser>
          <c:idx val="7"/>
          <c:order val="7"/>
          <c:tx>
            <c:strRef>
              <c:f>'TABLA 3'!$B$15:$C$15</c:f>
              <c:strCache>
                <c:ptCount val="2"/>
                <c:pt idx="0">
                  <c:v>A-356</c:v>
                </c:pt>
                <c:pt idx="1">
                  <c:v>LIBRERO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3'!$D$15:$H$15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10700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9951</c:v>
                </c:pt>
                <c:pt idx="3" formatCode="_(&quot;$&quot;* #,##0.00_);_(&quot;$&quot;* \(#,##0.00\);_(&quot;$&quot;* &quot;-&quot;??_);_(@_)">
                  <c:v>119412</c:v>
                </c:pt>
                <c:pt idx="4" formatCode="_(&quot;$&quot;* #,##0.00_);_(&quot;$&quot;* \(#,##0.00\);_(&quot;$&quot;* &quot;-&quot;??_);_(@_)">
                  <c:v>5970.6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06-4609-9864-80C8B9E48232}"/>
            </c:ext>
          </c:extLst>
        </c:ser>
        <c:ser>
          <c:idx val="8"/>
          <c:order val="8"/>
          <c:tx>
            <c:strRef>
              <c:f>'TABLA 3'!$B$16:$C$16</c:f>
              <c:strCache>
                <c:ptCount val="2"/>
                <c:pt idx="0">
                  <c:v>B-234</c:v>
                </c:pt>
                <c:pt idx="1">
                  <c:v>COCINA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3'!$D$16:$H$16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35000</c:v>
                </c:pt>
                <c:pt idx="1">
                  <c:v>4</c:v>
                </c:pt>
                <c:pt idx="2" formatCode="_(&quot;$&quot;* #,##0.00_);_(&quot;$&quot;* \(#,##0.00\);_(&quot;$&quot;* &quot;-&quot;??_);_(@_)">
                  <c:v>32550</c:v>
                </c:pt>
                <c:pt idx="3" formatCode="_(&quot;$&quot;* #,##0.00_);_(&quot;$&quot;* \(#,##0.00\);_(&quot;$&quot;* &quot;-&quot;??_);_(@_)">
                  <c:v>130200</c:v>
                </c:pt>
                <c:pt idx="4" formatCode="_(&quot;$&quot;* #,##0.00_);_(&quot;$&quot;* \(#,##0.00\);_(&quot;$&quot;* &quot;-&quot;??_);_(@_)">
                  <c:v>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6-4609-9864-80C8B9E48232}"/>
            </c:ext>
          </c:extLst>
        </c:ser>
        <c:ser>
          <c:idx val="9"/>
          <c:order val="9"/>
          <c:tx>
            <c:strRef>
              <c:f>'TABLA 3'!$B$17:$C$17</c:f>
              <c:strCache>
                <c:ptCount val="2"/>
                <c:pt idx="0">
                  <c:v>C-600</c:v>
                </c:pt>
                <c:pt idx="1">
                  <c:v>RECAMARA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3'!$D$17:$H$17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22000</c:v>
                </c:pt>
                <c:pt idx="1">
                  <c:v>8</c:v>
                </c:pt>
                <c:pt idx="2" formatCode="_(&quot;$&quot;* #,##0.00_);_(&quot;$&quot;* \(#,##0.00\);_(&quot;$&quot;* &quot;-&quot;??_);_(@_)">
                  <c:v>20460</c:v>
                </c:pt>
                <c:pt idx="3" formatCode="_(&quot;$&quot;* #,##0.00_);_(&quot;$&quot;* \(#,##0.00\);_(&quot;$&quot;* &quot;-&quot;??_);_(@_)">
                  <c:v>163680</c:v>
                </c:pt>
                <c:pt idx="4" formatCode="_(&quot;$&quot;* #,##0.00_);_(&quot;$&quot;* \(#,##0.00\);_(&quot;$&quot;* &quot;-&quot;??_);_(@_)">
                  <c:v>11457.6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06-4609-9864-80C8B9E48232}"/>
            </c:ext>
          </c:extLst>
        </c:ser>
        <c:ser>
          <c:idx val="10"/>
          <c:order val="10"/>
          <c:tx>
            <c:strRef>
              <c:f>'TABLA 3'!$B$18:$C$18</c:f>
              <c:strCache>
                <c:ptCount val="2"/>
                <c:pt idx="0">
                  <c:v>C-601</c:v>
                </c:pt>
                <c:pt idx="1">
                  <c:v>COMEDOR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3'!$D$18:$H$18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14500</c:v>
                </c:pt>
                <c:pt idx="1">
                  <c:v>8</c:v>
                </c:pt>
                <c:pt idx="2" formatCode="_(&quot;$&quot;* #,##0.00_);_(&quot;$&quot;* \(#,##0.00\);_(&quot;$&quot;* &quot;-&quot;??_);_(@_)">
                  <c:v>13485</c:v>
                </c:pt>
                <c:pt idx="3" formatCode="_(&quot;$&quot;* #,##0.00_);_(&quot;$&quot;* \(#,##0.00\);_(&quot;$&quot;* &quot;-&quot;??_);_(@_)">
                  <c:v>107880</c:v>
                </c:pt>
                <c:pt idx="4" formatCode="_(&quot;$&quot;* #,##0.00_);_(&quot;$&quot;* \(#,##0.00\);_(&quot;$&quot;* &quot;-&quot;??_);_(@_)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06-4609-9864-80C8B9E48232}"/>
            </c:ext>
          </c:extLst>
        </c:ser>
        <c:ser>
          <c:idx val="11"/>
          <c:order val="11"/>
          <c:tx>
            <c:strRef>
              <c:f>'TABLA 3'!$B$19:$C$19</c:f>
              <c:strCache>
                <c:ptCount val="2"/>
                <c:pt idx="0">
                  <c:v>R-200</c:v>
                </c:pt>
                <c:pt idx="1">
                  <c:v>SALA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3'!$D$19:$H$19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14800</c:v>
                </c:pt>
                <c:pt idx="1">
                  <c:v>7</c:v>
                </c:pt>
                <c:pt idx="2" formatCode="_(&quot;$&quot;* #,##0.00_);_(&quot;$&quot;* \(#,##0.00\);_(&quot;$&quot;* &quot;-&quot;??_);_(@_)">
                  <c:v>13764</c:v>
                </c:pt>
                <c:pt idx="3" formatCode="_(&quot;$&quot;* #,##0.00_);_(&quot;$&quot;* \(#,##0.00\);_(&quot;$&quot;* &quot;-&quot;??_);_(@_)">
                  <c:v>96348</c:v>
                </c:pt>
                <c:pt idx="4" formatCode="_(&quot;$&quot;* #,##0.00_);_(&quot;$&quot;* \(#,##0.00\);_(&quot;$&quot;* &quot;-&quot;??_);_(@_)">
                  <c:v>4817.3999999999996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06-4609-9864-80C8B9E48232}"/>
            </c:ext>
          </c:extLst>
        </c:ser>
        <c:ser>
          <c:idx val="12"/>
          <c:order val="12"/>
          <c:tx>
            <c:strRef>
              <c:f>'TABLA 3'!$B$20:$C$20</c:f>
              <c:strCache>
                <c:ptCount val="2"/>
                <c:pt idx="0">
                  <c:v>S-390</c:v>
                </c:pt>
                <c:pt idx="1">
                  <c:v>ESTUFA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3'!$D$20:$H$20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9800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9114</c:v>
                </c:pt>
                <c:pt idx="3" formatCode="_(&quot;$&quot;* #,##0.00_);_(&quot;$&quot;* \(#,##0.00\);_(&quot;$&quot;* &quot;-&quot;??_);_(@_)">
                  <c:v>109368</c:v>
                </c:pt>
                <c:pt idx="4" formatCode="_(&quot;$&quot;* #,##0.00_);_(&quot;$&quot;* \(#,##0.00\);_(&quot;$&quot;* &quot;-&quot;??_);_(@_)">
                  <c:v>5468.4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06-4609-9864-80C8B9E48232}"/>
            </c:ext>
          </c:extLst>
        </c:ser>
        <c:ser>
          <c:idx val="13"/>
          <c:order val="13"/>
          <c:tx>
            <c:strRef>
              <c:f>'TABLA 3'!$B$21:$C$21</c:f>
              <c:strCache>
                <c:ptCount val="2"/>
                <c:pt idx="0">
                  <c:v>E-456</c:v>
                </c:pt>
                <c:pt idx="1">
                  <c:v>LIBRERO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3'!$D$21:$H$21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13000</c:v>
                </c:pt>
                <c:pt idx="1">
                  <c:v>9</c:v>
                </c:pt>
                <c:pt idx="2" formatCode="_(&quot;$&quot;* #,##0.00_);_(&quot;$&quot;* \(#,##0.00\);_(&quot;$&quot;* &quot;-&quot;??_);_(@_)">
                  <c:v>12090</c:v>
                </c:pt>
                <c:pt idx="3" formatCode="_(&quot;$&quot;* #,##0.00_);_(&quot;$&quot;* \(#,##0.00\);_(&quot;$&quot;* &quot;-&quot;??_);_(@_)">
                  <c:v>108810</c:v>
                </c:pt>
                <c:pt idx="4" formatCode="_(&quot;$&quot;* #,##0.00_);_(&quot;$&quot;* \(#,##0.00\);_(&quot;$&quot;* &quot;-&quot;??_);_(@_)">
                  <c:v>5440.5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06-4609-9864-80C8B9E48232}"/>
            </c:ext>
          </c:extLst>
        </c:ser>
        <c:ser>
          <c:idx val="14"/>
          <c:order val="14"/>
          <c:tx>
            <c:strRef>
              <c:f>'TABLA 3'!$B$22:$C$22</c:f>
              <c:strCache>
                <c:ptCount val="2"/>
                <c:pt idx="0">
                  <c:v>A-356</c:v>
                </c:pt>
                <c:pt idx="1">
                  <c:v>COCINA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3'!$D$22:$H$22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5800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5394</c:v>
                </c:pt>
                <c:pt idx="3" formatCode="_(&quot;$&quot;* #,##0.00_);_(&quot;$&quot;* \(#,##0.00\);_(&quot;$&quot;* &quot;-&quot;??_);_(@_)">
                  <c:v>64728</c:v>
                </c:pt>
                <c:pt idx="4" formatCode="_(&quot;$&quot;* #,##0.00_);_(&quot;$&quot;* \(#,##0.00\);_(&quot;$&quot;* &quot;-&quot;??_);_(@_)">
                  <c:v>3236.4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06-4609-9864-80C8B9E48232}"/>
            </c:ext>
          </c:extLst>
        </c:ser>
        <c:ser>
          <c:idx val="15"/>
          <c:order val="15"/>
          <c:tx>
            <c:strRef>
              <c:f>'TABLA 3'!$B$23:$C$23</c:f>
              <c:strCache>
                <c:ptCount val="2"/>
                <c:pt idx="0">
                  <c:v>B-234</c:v>
                </c:pt>
                <c:pt idx="1">
                  <c:v>SALA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3'!$D$23:$H$23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16000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14880</c:v>
                </c:pt>
                <c:pt idx="3" formatCode="_(&quot;$&quot;* #,##0.00_);_(&quot;$&quot;* \(#,##0.00\);_(&quot;$&quot;* &quot;-&quot;??_);_(@_)">
                  <c:v>178560</c:v>
                </c:pt>
                <c:pt idx="4" formatCode="_(&quot;$&quot;* #,##0.00_);_(&quot;$&quot;* \(#,##0.00\);_(&quot;$&quot;* &quot;-&quot;??_);_(@_)">
                  <c:v>12499.2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06-4609-9864-80C8B9E48232}"/>
            </c:ext>
          </c:extLst>
        </c:ser>
        <c:ser>
          <c:idx val="16"/>
          <c:order val="16"/>
          <c:tx>
            <c:strRef>
              <c:f>'TABLA 3'!$B$24:$C$24</c:f>
              <c:strCache>
                <c:ptCount val="2"/>
                <c:pt idx="0">
                  <c:v>C-600</c:v>
                </c:pt>
                <c:pt idx="1">
                  <c:v>ESTUFA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3'!$D$24:$H$24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4185</c:v>
                </c:pt>
                <c:pt idx="1">
                  <c:v>12</c:v>
                </c:pt>
                <c:pt idx="2" formatCode="_(&quot;$&quot;* #,##0.00_);_(&quot;$&quot;* \(#,##0.00\);_(&quot;$&quot;* &quot;-&quot;??_);_(@_)">
                  <c:v>4185</c:v>
                </c:pt>
                <c:pt idx="3" formatCode="_(&quot;$&quot;* #,##0.00_);_(&quot;$&quot;* \(#,##0.00\);_(&quot;$&quot;* &quot;-&quot;??_);_(@_)">
                  <c:v>4185</c:v>
                </c:pt>
                <c:pt idx="4" formatCode="_(&quot;$&quot;* #,##0.00_);_(&quot;$&quot;* \(#,##0.00\);_(&quot;$&quot;* &quot;-&quot;??_);_(@_)">
                  <c:v>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06-4609-9864-80C8B9E48232}"/>
            </c:ext>
          </c:extLst>
        </c:ser>
        <c:ser>
          <c:idx val="17"/>
          <c:order val="17"/>
          <c:tx>
            <c:strRef>
              <c:f>'TABLA 3'!$B$25:$C$25</c:f>
              <c:strCache>
                <c:ptCount val="2"/>
                <c:pt idx="0">
                  <c:v>R-200</c:v>
                </c:pt>
                <c:pt idx="1">
                  <c:v>LIBRERO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3'!$D$25:$H$25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17000</c:v>
                </c:pt>
                <c:pt idx="1">
                  <c:v>9</c:v>
                </c:pt>
                <c:pt idx="2" formatCode="_(&quot;$&quot;* #,##0.00_);_(&quot;$&quot;* \(#,##0.00\);_(&quot;$&quot;* &quot;-&quot;??_);_(@_)">
                  <c:v>15810</c:v>
                </c:pt>
                <c:pt idx="3" formatCode="_(&quot;$&quot;* #,##0.00_);_(&quot;$&quot;* \(#,##0.00\);_(&quot;$&quot;* &quot;-&quot;??_);_(@_)">
                  <c:v>142290</c:v>
                </c:pt>
                <c:pt idx="4" formatCode="_(&quot;$&quot;* #,##0.00_);_(&quot;$&quot;* \(#,##0.00\);_(&quot;$&quot;* &quot;-&quot;??_);_(@_)">
                  <c:v>7114.5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06-4609-9864-80C8B9E48232}"/>
            </c:ext>
          </c:extLst>
        </c:ser>
        <c:ser>
          <c:idx val="18"/>
          <c:order val="18"/>
          <c:tx>
            <c:strRef>
              <c:f>'TABLA 3'!$B$26:$C$26</c:f>
              <c:strCache>
                <c:ptCount val="2"/>
                <c:pt idx="0">
                  <c:v>S-390</c:v>
                </c:pt>
                <c:pt idx="1">
                  <c:v>COCINA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3'!$D$7:$H$7</c:f>
              <c:strCache>
                <c:ptCount val="5"/>
                <c:pt idx="0">
                  <c:v>PRECIO</c:v>
                </c:pt>
                <c:pt idx="1">
                  <c:v>No. DE ARTICULOS VENDIDOS</c:v>
                </c:pt>
                <c:pt idx="2">
                  <c:v>PRECIO DE DESCUENTO</c:v>
                </c:pt>
                <c:pt idx="3">
                  <c:v>VENTAS</c:v>
                </c:pt>
                <c:pt idx="4">
                  <c:v>COMISION POR VENTAS</c:v>
                </c:pt>
              </c:strCache>
            </c:strRef>
          </c:cat>
          <c:val>
            <c:numRef>
              <c:f>'TABLA 3'!$D$26:$H$26</c:f>
              <c:numCache>
                <c:formatCode>General</c:formatCode>
                <c:ptCount val="5"/>
                <c:pt idx="0" formatCode="_(&quot;$&quot;* #,##0.00_);_(&quot;$&quot;* \(#,##0.00\);_(&quot;$&quot;* &quot;-&quot;??_);_(@_)">
                  <c:v>22000</c:v>
                </c:pt>
                <c:pt idx="1">
                  <c:v>7</c:v>
                </c:pt>
                <c:pt idx="2" formatCode="_(&quot;$&quot;* #,##0.00_);_(&quot;$&quot;* \(#,##0.00\);_(&quot;$&quot;* &quot;-&quot;??_);_(@_)">
                  <c:v>20460</c:v>
                </c:pt>
                <c:pt idx="3" formatCode="_(&quot;$&quot;* #,##0.00_);_(&quot;$&quot;* \(#,##0.00\);_(&quot;$&quot;* &quot;-&quot;??_);_(@_)">
                  <c:v>143220</c:v>
                </c:pt>
                <c:pt idx="4" formatCode="_(&quot;$&quot;* #,##0.00_);_(&quot;$&quot;* \(#,##0.00\);_(&quot;$&quot;* &quot;-&quot;??_);_(@_)">
                  <c:v>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06-4609-9864-80C8B9E4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1417817776"/>
        <c:axId val="1417813200"/>
      </c:barChart>
      <c:valAx>
        <c:axId val="14178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7817776"/>
        <c:crosses val="autoZero"/>
        <c:crossBetween val="between"/>
      </c:valAx>
      <c:catAx>
        <c:axId val="14178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781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aseline="0"/>
              <a:t>MUEBLES DEL HOGAR VENDIDOS</a:t>
            </a:r>
          </a:p>
        </c:rich>
      </c:tx>
      <c:overlay val="0"/>
      <c:spPr>
        <a:gradFill flip="none" rotWithShape="1">
          <a:gsLst>
            <a:gs pos="0">
              <a:schemeClr val="accent1">
                <a:lumMod val="8000"/>
                <a:lumOff val="92000"/>
              </a:schemeClr>
            </a:gs>
            <a:gs pos="52000">
              <a:srgbClr val="00B0F0"/>
            </a:gs>
            <a:gs pos="27000">
              <a:srgbClr val="66CCFF"/>
            </a:gs>
            <a:gs pos="75000">
              <a:srgbClr val="0070C0"/>
            </a:gs>
            <a:gs pos="100000">
              <a:srgbClr val="002060"/>
            </a:gs>
            <a:gs pos="0">
              <a:srgbClr val="FF0066"/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5341191378545336E-2"/>
          <c:y val="0.25825715751048361"/>
          <c:w val="0.66993212762385457"/>
          <c:h val="0.6720176788246297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3'!$E$8:$H$8</c:f>
              <c:numCache>
                <c:formatCode>_("$"* #,##0.00_);_("$"* \(#,##0.00\);_("$"* "-"??_);_(@_)</c:formatCode>
                <c:ptCount val="4"/>
                <c:pt idx="0" formatCode="General">
                  <c:v>4</c:v>
                </c:pt>
                <c:pt idx="1">
                  <c:v>13950</c:v>
                </c:pt>
                <c:pt idx="2">
                  <c:v>55800</c:v>
                </c:pt>
                <c:pt idx="3">
                  <c:v>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B-43B5-98E6-B817EF9D09A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3'!$E$9:$H$9</c:f>
              <c:numCache>
                <c:formatCode>_("$"* #,##0.00_);_("$"* \(#,##0.00\);_("$"* "-"??_);_(@_)</c:formatCode>
                <c:ptCount val="4"/>
                <c:pt idx="0" formatCode="General">
                  <c:v>6</c:v>
                </c:pt>
                <c:pt idx="1">
                  <c:v>20460</c:v>
                </c:pt>
                <c:pt idx="2">
                  <c:v>122760</c:v>
                </c:pt>
                <c:pt idx="3">
                  <c:v>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B-43B5-98E6-B817EF9D09A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3'!$E$10:$H$10</c:f>
              <c:numCache>
                <c:formatCode>_("$"* #,##0.00_);_("$"* \(#,##0.00\);_("$"* "-"??_);_(@_)</c:formatCode>
                <c:ptCount val="4"/>
                <c:pt idx="0" formatCode="General">
                  <c:v>7</c:v>
                </c:pt>
                <c:pt idx="1">
                  <c:v>13485</c:v>
                </c:pt>
                <c:pt idx="2">
                  <c:v>94395</c:v>
                </c:pt>
                <c:pt idx="3">
                  <c:v>4719.75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B-43B5-98E6-B817EF9D09A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3'!$E$11:$H$11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3720</c:v>
                </c:pt>
                <c:pt idx="2">
                  <c:v>44640</c:v>
                </c:pt>
                <c:pt idx="3">
                  <c:v>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B-43B5-98E6-B817EF9D09A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3'!$E$12:$H$12</c:f>
              <c:numCache>
                <c:formatCode>_("$"* #,##0.00_);_("$"* \(#,##0.00\);_("$"* "-"??_);_(@_)</c:formatCode>
                <c:ptCount val="4"/>
                <c:pt idx="0" formatCode="General">
                  <c:v>10</c:v>
                </c:pt>
                <c:pt idx="1">
                  <c:v>9114</c:v>
                </c:pt>
                <c:pt idx="2">
                  <c:v>91140</c:v>
                </c:pt>
                <c:pt idx="3">
                  <c:v>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B-43B5-98E6-B817EF9D09A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3'!$E$13:$H$13</c:f>
              <c:numCache>
                <c:formatCode>_("$"* #,##0.00_);_("$"* \(#,##0.00\);_("$"* "-"??_);_(@_)</c:formatCode>
                <c:ptCount val="4"/>
                <c:pt idx="0" formatCode="General">
                  <c:v>26</c:v>
                </c:pt>
                <c:pt idx="1">
                  <c:v>12090</c:v>
                </c:pt>
                <c:pt idx="2">
                  <c:v>314340</c:v>
                </c:pt>
                <c:pt idx="3">
                  <c:v>22003.8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B-43B5-98E6-B817EF9D09A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3'!$E$14:$H$14</c:f>
              <c:numCache>
                <c:formatCode>_("$"* #,##0.00_);_("$"* \(#,##0.00\);_("$"* "-"??_);_(@_)</c:formatCode>
                <c:ptCount val="4"/>
                <c:pt idx="0" formatCode="General">
                  <c:v>20</c:v>
                </c:pt>
                <c:pt idx="1">
                  <c:v>6417</c:v>
                </c:pt>
                <c:pt idx="2">
                  <c:v>128340</c:v>
                </c:pt>
                <c:pt idx="3">
                  <c:v>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B-43B5-98E6-B817EF9D09A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3'!$E$15:$H$15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9951</c:v>
                </c:pt>
                <c:pt idx="2">
                  <c:v>119412</c:v>
                </c:pt>
                <c:pt idx="3">
                  <c:v>5970.6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B-43B5-98E6-B817EF9D09A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3'!$E$16:$H$16</c:f>
              <c:numCache>
                <c:formatCode>_("$"* #,##0.00_);_("$"* \(#,##0.00\);_("$"* "-"??_);_(@_)</c:formatCode>
                <c:ptCount val="4"/>
                <c:pt idx="0" formatCode="General">
                  <c:v>4</c:v>
                </c:pt>
                <c:pt idx="1">
                  <c:v>32550</c:v>
                </c:pt>
                <c:pt idx="2">
                  <c:v>130200</c:v>
                </c:pt>
                <c:pt idx="3">
                  <c:v>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B-43B5-98E6-B817EF9D09A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3'!$E$17:$H$17</c:f>
              <c:numCache>
                <c:formatCode>_("$"* #,##0.00_);_("$"* \(#,##0.00\);_("$"* "-"??_);_(@_)</c:formatCode>
                <c:ptCount val="4"/>
                <c:pt idx="0" formatCode="General">
                  <c:v>8</c:v>
                </c:pt>
                <c:pt idx="1">
                  <c:v>20460</c:v>
                </c:pt>
                <c:pt idx="2">
                  <c:v>163680</c:v>
                </c:pt>
                <c:pt idx="3">
                  <c:v>11457.6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3B-43B5-98E6-B817EF9D09A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3'!$E$18:$H$18</c:f>
              <c:numCache>
                <c:formatCode>_("$"* #,##0.00_);_("$"* \(#,##0.00\);_("$"* "-"??_);_(@_)</c:formatCode>
                <c:ptCount val="4"/>
                <c:pt idx="0" formatCode="General">
                  <c:v>8</c:v>
                </c:pt>
                <c:pt idx="1">
                  <c:v>13485</c:v>
                </c:pt>
                <c:pt idx="2">
                  <c:v>107880</c:v>
                </c:pt>
                <c:pt idx="3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3B-43B5-98E6-B817EF9D09A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3'!$E$19:$H$19</c:f>
              <c:numCache>
                <c:formatCode>_("$"* #,##0.00_);_("$"* \(#,##0.00\);_("$"* "-"??_);_(@_)</c:formatCode>
                <c:ptCount val="4"/>
                <c:pt idx="0" formatCode="General">
                  <c:v>7</c:v>
                </c:pt>
                <c:pt idx="1">
                  <c:v>13764</c:v>
                </c:pt>
                <c:pt idx="2">
                  <c:v>96348</c:v>
                </c:pt>
                <c:pt idx="3">
                  <c:v>4817.3999999999996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3B-43B5-98E6-B817EF9D09AB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3'!$E$20:$H$20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9114</c:v>
                </c:pt>
                <c:pt idx="2">
                  <c:v>109368</c:v>
                </c:pt>
                <c:pt idx="3">
                  <c:v>5468.4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3B-43B5-98E6-B817EF9D09AB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3'!$E$21:$H$21</c:f>
              <c:numCache>
                <c:formatCode>_("$"* #,##0.00_);_("$"* \(#,##0.00\);_("$"* "-"??_);_(@_)</c:formatCode>
                <c:ptCount val="4"/>
                <c:pt idx="0" formatCode="General">
                  <c:v>9</c:v>
                </c:pt>
                <c:pt idx="1">
                  <c:v>12090</c:v>
                </c:pt>
                <c:pt idx="2">
                  <c:v>108810</c:v>
                </c:pt>
                <c:pt idx="3">
                  <c:v>5440.5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B-43B5-98E6-B817EF9D09AB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3'!$E$22:$H$22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5394</c:v>
                </c:pt>
                <c:pt idx="2">
                  <c:v>64728</c:v>
                </c:pt>
                <c:pt idx="3">
                  <c:v>3236.4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3B-43B5-98E6-B817EF9D09AB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3'!$E$23:$H$23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14880</c:v>
                </c:pt>
                <c:pt idx="2">
                  <c:v>178560</c:v>
                </c:pt>
                <c:pt idx="3">
                  <c:v>12499.2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3B-43B5-98E6-B817EF9D09AB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3'!$E$24:$H$24</c:f>
              <c:numCache>
                <c:formatCode>_("$"* #,##0.00_);_("$"* \(#,##0.00\);_("$"* "-"??_);_(@_)</c:formatCode>
                <c:ptCount val="4"/>
                <c:pt idx="0" formatCode="General">
                  <c:v>12</c:v>
                </c:pt>
                <c:pt idx="1">
                  <c:v>4185</c:v>
                </c:pt>
                <c:pt idx="2">
                  <c:v>4185</c:v>
                </c:pt>
                <c:pt idx="3">
                  <c:v>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3B-43B5-98E6-B817EF9D09AB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3'!$E$25:$H$25</c:f>
              <c:numCache>
                <c:formatCode>_("$"* #,##0.00_);_("$"* \(#,##0.00\);_("$"* "-"??_);_(@_)</c:formatCode>
                <c:ptCount val="4"/>
                <c:pt idx="0" formatCode="General">
                  <c:v>9</c:v>
                </c:pt>
                <c:pt idx="1">
                  <c:v>15810</c:v>
                </c:pt>
                <c:pt idx="2">
                  <c:v>142290</c:v>
                </c:pt>
                <c:pt idx="3">
                  <c:v>7114.5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3B-43B5-98E6-B817EF9D09AB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3'!$E$7:$H$7</c:f>
              <c:strCache>
                <c:ptCount val="4"/>
                <c:pt idx="0">
                  <c:v>No. DE ARTICULOS VENDIDOS</c:v>
                </c:pt>
                <c:pt idx="1">
                  <c:v>PRECIO DE DESCUENTO</c:v>
                </c:pt>
                <c:pt idx="2">
                  <c:v>VENTAS</c:v>
                </c:pt>
                <c:pt idx="3">
                  <c:v>COMISION POR VENTAS</c:v>
                </c:pt>
              </c:strCache>
            </c:strRef>
          </c:cat>
          <c:val>
            <c:numRef>
              <c:f>'TABLA 3'!$E$26:$H$26</c:f>
              <c:numCache>
                <c:formatCode>_("$"* #,##0.00_);_("$"* \(#,##0.00\);_("$"* "-"??_);_(@_)</c:formatCode>
                <c:ptCount val="4"/>
                <c:pt idx="0" formatCode="General">
                  <c:v>7</c:v>
                </c:pt>
                <c:pt idx="1">
                  <c:v>20460</c:v>
                </c:pt>
                <c:pt idx="2">
                  <c:v>143220</c:v>
                </c:pt>
                <c:pt idx="3">
                  <c:v>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3B-43B5-98E6-B817EF9D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187136"/>
        <c:axId val="1488195040"/>
      </c:barChart>
      <c:catAx>
        <c:axId val="14881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95040"/>
        <c:crosses val="autoZero"/>
        <c:auto val="1"/>
        <c:lblAlgn val="ctr"/>
        <c:lblOffset val="100"/>
        <c:noMultiLvlLbl val="0"/>
      </c:catAx>
      <c:valAx>
        <c:axId val="14881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1567383340911738E-2"/>
          <c:y val="0.11533954727030626"/>
          <c:w val="0.94843261665908829"/>
          <c:h val="0.68705327280161888"/>
        </c:manualLayout>
      </c:layout>
      <c:lineChart>
        <c:grouping val="standard"/>
        <c:varyColors val="0"/>
        <c:ser>
          <c:idx val="0"/>
          <c:order val="0"/>
          <c:tx>
            <c:strRef>
              <c:f>'TABLA 3'!$E$7</c:f>
              <c:strCache>
                <c:ptCount val="1"/>
                <c:pt idx="0">
                  <c:v>No. DE ARTICULOS VENDIDOS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multiLvlStrRef>
              <c:f>'TABLA 3'!$B$8:$C$26</c:f>
              <c:multiLvlStrCache>
                <c:ptCount val="19"/>
                <c:lvl>
                  <c:pt idx="0">
                    <c:v>RECAMARA</c:v>
                  </c:pt>
                  <c:pt idx="1">
                    <c:v>COMEDOR</c:v>
                  </c:pt>
                  <c:pt idx="2">
                    <c:v>SALA</c:v>
                  </c:pt>
                  <c:pt idx="3">
                    <c:v>ESTUFA</c:v>
                  </c:pt>
                  <c:pt idx="4">
                    <c:v>LIBRERO</c:v>
                  </c:pt>
                  <c:pt idx="5">
                    <c:v>COCINA</c:v>
                  </c:pt>
                  <c:pt idx="6">
                    <c:v>ESTUFA</c:v>
                  </c:pt>
                  <c:pt idx="7">
                    <c:v>LIBRERO</c:v>
                  </c:pt>
                  <c:pt idx="8">
                    <c:v>COCINA</c:v>
                  </c:pt>
                  <c:pt idx="9">
                    <c:v>RECAMARA</c:v>
                  </c:pt>
                  <c:pt idx="10">
                    <c:v>COMEDOR</c:v>
                  </c:pt>
                  <c:pt idx="11">
                    <c:v>SALA</c:v>
                  </c:pt>
                  <c:pt idx="12">
                    <c:v>ESTUFA</c:v>
                  </c:pt>
                  <c:pt idx="13">
                    <c:v>LIBRERO</c:v>
                  </c:pt>
                  <c:pt idx="14">
                    <c:v>COCINA</c:v>
                  </c:pt>
                  <c:pt idx="15">
                    <c:v>SALA</c:v>
                  </c:pt>
                  <c:pt idx="16">
                    <c:v>ESTUFA</c:v>
                  </c:pt>
                  <c:pt idx="17">
                    <c:v>LIBRERO</c:v>
                  </c:pt>
                  <c:pt idx="18">
                    <c:v>COCINA</c:v>
                  </c:pt>
                </c:lvl>
                <c:lvl>
                  <c:pt idx="0">
                    <c:v>R-200</c:v>
                  </c:pt>
                  <c:pt idx="1">
                    <c:v>S-390</c:v>
                  </c:pt>
                  <c:pt idx="2">
                    <c:v>E-456</c:v>
                  </c:pt>
                  <c:pt idx="3">
                    <c:v>R-200</c:v>
                  </c:pt>
                  <c:pt idx="4">
                    <c:v>S-390</c:v>
                  </c:pt>
                  <c:pt idx="5">
                    <c:v>E-456</c:v>
                  </c:pt>
                  <c:pt idx="6">
                    <c:v>A-356</c:v>
                  </c:pt>
                  <c:pt idx="7">
                    <c:v>A-356</c:v>
                  </c:pt>
                  <c:pt idx="8">
                    <c:v>B-234</c:v>
                  </c:pt>
                  <c:pt idx="9">
                    <c:v>C-600</c:v>
                  </c:pt>
                  <c:pt idx="10">
                    <c:v>C-601</c:v>
                  </c:pt>
                  <c:pt idx="11">
                    <c:v>R-200</c:v>
                  </c:pt>
                  <c:pt idx="12">
                    <c:v>S-390</c:v>
                  </c:pt>
                  <c:pt idx="13">
                    <c:v>E-456</c:v>
                  </c:pt>
                  <c:pt idx="14">
                    <c:v>A-356</c:v>
                  </c:pt>
                  <c:pt idx="15">
                    <c:v>B-234</c:v>
                  </c:pt>
                  <c:pt idx="16">
                    <c:v>C-600</c:v>
                  </c:pt>
                  <c:pt idx="17">
                    <c:v>R-200</c:v>
                  </c:pt>
                  <c:pt idx="18">
                    <c:v>S-390</c:v>
                  </c:pt>
                </c:lvl>
              </c:multiLvlStrCache>
            </c:multiLvlStrRef>
          </c:cat>
          <c:val>
            <c:numRef>
              <c:f>'TABLA 3'!$E$8:$E$26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23C-BD1C-BA081CB4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8180064"/>
        <c:axId val="1488181728"/>
      </c:lineChart>
      <c:catAx>
        <c:axId val="14881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81728"/>
        <c:crosses val="autoZero"/>
        <c:auto val="1"/>
        <c:lblAlgn val="ctr"/>
        <c:lblOffset val="100"/>
        <c:noMultiLvlLbl val="0"/>
      </c:catAx>
      <c:valAx>
        <c:axId val="148818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'TABLA 3'!$D$7</c:f>
              <c:strCache>
                <c:ptCount val="1"/>
                <c:pt idx="0">
                  <c:v>PRECIO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'TABLA 3'!$D$8:$D$26</c:f>
              <c:numCache>
                <c:formatCode>_("$"* #,##0.00_);_("$"* \(#,##0.00\);_("$"* "-"??_);_(@_)</c:formatCode>
                <c:ptCount val="19"/>
                <c:pt idx="0">
                  <c:v>15000</c:v>
                </c:pt>
                <c:pt idx="1">
                  <c:v>22000</c:v>
                </c:pt>
                <c:pt idx="2">
                  <c:v>14500</c:v>
                </c:pt>
                <c:pt idx="3">
                  <c:v>4000</c:v>
                </c:pt>
                <c:pt idx="4">
                  <c:v>9800</c:v>
                </c:pt>
                <c:pt idx="5">
                  <c:v>13000</c:v>
                </c:pt>
                <c:pt idx="6">
                  <c:v>6900</c:v>
                </c:pt>
                <c:pt idx="7">
                  <c:v>10700</c:v>
                </c:pt>
                <c:pt idx="8">
                  <c:v>35000</c:v>
                </c:pt>
                <c:pt idx="9">
                  <c:v>22000</c:v>
                </c:pt>
                <c:pt idx="10">
                  <c:v>14500</c:v>
                </c:pt>
                <c:pt idx="11">
                  <c:v>14800</c:v>
                </c:pt>
                <c:pt idx="12">
                  <c:v>9800</c:v>
                </c:pt>
                <c:pt idx="13">
                  <c:v>13000</c:v>
                </c:pt>
                <c:pt idx="14">
                  <c:v>5800</c:v>
                </c:pt>
                <c:pt idx="15">
                  <c:v>16000</c:v>
                </c:pt>
                <c:pt idx="16">
                  <c:v>4185</c:v>
                </c:pt>
                <c:pt idx="17">
                  <c:v>17000</c:v>
                </c:pt>
                <c:pt idx="18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CDE-AEAC-62939FEB83C5}"/>
            </c:ext>
          </c:extLst>
        </c:ser>
        <c:ser>
          <c:idx val="1"/>
          <c:order val="1"/>
          <c:tx>
            <c:strRef>
              <c:f>'TABLA 3'!$E$7</c:f>
              <c:strCache>
                <c:ptCount val="1"/>
                <c:pt idx="0">
                  <c:v>No. DE ARTICULOS VENDIDOS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'TABLA 3'!$E$8:$E$26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F-4CDE-AEAC-62939FEB83C5}"/>
            </c:ext>
          </c:extLst>
        </c:ser>
        <c:ser>
          <c:idx val="2"/>
          <c:order val="2"/>
          <c:tx>
            <c:strRef>
              <c:f>'TABLA 3'!$G$7</c:f>
              <c:strCache>
                <c:ptCount val="1"/>
                <c:pt idx="0">
                  <c:v>VENTAS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000"/>
                    <a:lumOff val="92000"/>
                  </a:schemeClr>
                </a:gs>
                <a:gs pos="52000">
                  <a:srgbClr val="00B0F0"/>
                </a:gs>
                <a:gs pos="31000">
                  <a:srgbClr val="66CCFF"/>
                </a:gs>
                <a:gs pos="75000">
                  <a:srgbClr val="0070C0"/>
                </a:gs>
                <a:gs pos="100000">
                  <a:srgbClr val="002060"/>
                </a:gs>
                <a:gs pos="0">
                  <a:srgbClr val="FF0066"/>
                </a:gs>
              </a:gsLst>
              <a:lin ang="16200000" scaled="1"/>
              <a:tileRect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'TABLA 3'!$G$8:$G$26</c:f>
              <c:numCache>
                <c:formatCode>_("$"* #,##0.00_);_("$"* \(#,##0.00\);_("$"* "-"??_);_(@_)</c:formatCode>
                <c:ptCount val="19"/>
                <c:pt idx="0">
                  <c:v>55800</c:v>
                </c:pt>
                <c:pt idx="1">
                  <c:v>122760</c:v>
                </c:pt>
                <c:pt idx="2">
                  <c:v>94395</c:v>
                </c:pt>
                <c:pt idx="3">
                  <c:v>44640</c:v>
                </c:pt>
                <c:pt idx="4">
                  <c:v>91140</c:v>
                </c:pt>
                <c:pt idx="5">
                  <c:v>314340</c:v>
                </c:pt>
                <c:pt idx="6">
                  <c:v>128340</c:v>
                </c:pt>
                <c:pt idx="7">
                  <c:v>119412</c:v>
                </c:pt>
                <c:pt idx="8">
                  <c:v>130200</c:v>
                </c:pt>
                <c:pt idx="9">
                  <c:v>163680</c:v>
                </c:pt>
                <c:pt idx="10">
                  <c:v>107880</c:v>
                </c:pt>
                <c:pt idx="11">
                  <c:v>96348</c:v>
                </c:pt>
                <c:pt idx="12">
                  <c:v>109368</c:v>
                </c:pt>
                <c:pt idx="13">
                  <c:v>108810</c:v>
                </c:pt>
                <c:pt idx="14">
                  <c:v>64728</c:v>
                </c:pt>
                <c:pt idx="15">
                  <c:v>178560</c:v>
                </c:pt>
                <c:pt idx="16">
                  <c:v>4185</c:v>
                </c:pt>
                <c:pt idx="17">
                  <c:v>142290</c:v>
                </c:pt>
                <c:pt idx="18">
                  <c:v>143220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F-4CDE-AEAC-62939FEB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173408"/>
        <c:axId val="1488180480"/>
        <c:axId val="0"/>
      </c:bar3DChart>
      <c:catAx>
        <c:axId val="14881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80480"/>
        <c:crosses val="autoZero"/>
        <c:auto val="1"/>
        <c:lblAlgn val="ctr"/>
        <c:lblOffset val="100"/>
        <c:noMultiLvlLbl val="0"/>
      </c:catAx>
      <c:valAx>
        <c:axId val="1488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81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39CF2259-57F0-4251-9A43-49A01D7E7B30}">
          <cx:tx>
            <cx:txData>
              <cx:f>_xlchart.v1.1</cx:f>
              <cx:v>PRECIO</cx:v>
            </cx:txData>
          </cx:tx>
          <cx:spPr>
            <a:solidFill>
              <a:srgbClr val="9966FF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60A7EB-A933-415A-8C1E-68998E27EECF}">
          <cx:tx>
            <cx:txData>
              <cx:f>_xlchart.v1.3</cx:f>
              <cx:v>PRECIO DE DESCUENTO</cx:v>
            </cx:txData>
          </cx:tx>
          <cx:spPr>
            <a:solidFill>
              <a:srgbClr val="FF0066"/>
            </a:solidFill>
            <a:effectLst>
              <a:outerShdw blurRad="50800" dist="50800" dir="5400000" algn="ctr" rotWithShape="0">
                <a:schemeClr val="bg1"/>
              </a:outerShdw>
            </a:effectLst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9524</xdr:colOff>
      <xdr:row>27</xdr:row>
      <xdr:rowOff>38100</xdr:rowOff>
    </xdr:from>
    <xdr:to>
      <xdr:col>12</xdr:col>
      <xdr:colOff>2276475</xdr:colOff>
      <xdr:row>31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RTICULO">
              <a:extLst>
                <a:ext uri="{FF2B5EF4-FFF2-40B4-BE49-F238E27FC236}">
                  <a16:creationId xmlns:a16="http://schemas.microsoft.com/office/drawing/2014/main" id="{AF13892E-9D80-4A76-9CB3-2A329E472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U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99" y="6010275"/>
              <a:ext cx="12963526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838200</xdr:colOff>
      <xdr:row>32</xdr:row>
      <xdr:rowOff>114300</xdr:rowOff>
    </xdr:from>
    <xdr:to>
      <xdr:col>13</xdr:col>
      <xdr:colOff>0</xdr:colOff>
      <xdr:row>37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OMISION POR VENTAS">
              <a:extLst>
                <a:ext uri="{FF2B5EF4-FFF2-40B4-BE49-F238E27FC236}">
                  <a16:creationId xmlns:a16="http://schemas.microsoft.com/office/drawing/2014/main" id="{500D85E1-5C17-41FC-B2A0-921038A88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ISION POR 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7058025"/>
              <a:ext cx="130206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838199</xdr:colOff>
      <xdr:row>1</xdr:row>
      <xdr:rowOff>66676</xdr:rowOff>
    </xdr:from>
    <xdr:to>
      <xdr:col>12</xdr:col>
      <xdr:colOff>2257424</xdr:colOff>
      <xdr:row>4</xdr:row>
      <xdr:rowOff>133350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VE DE ZONA">
              <a:extLst>
                <a:ext uri="{FF2B5EF4-FFF2-40B4-BE49-F238E27FC236}">
                  <a16:creationId xmlns:a16="http://schemas.microsoft.com/office/drawing/2014/main" id="{60DB8535-1EAB-4F99-BDE1-8224B3863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VE DE 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257176"/>
              <a:ext cx="12963525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838200</xdr:colOff>
      <xdr:row>38</xdr:row>
      <xdr:rowOff>38101</xdr:rowOff>
    </xdr:from>
    <xdr:to>
      <xdr:col>12</xdr:col>
      <xdr:colOff>2305050</xdr:colOff>
      <xdr:row>43</xdr:row>
      <xdr:rowOff>19051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ENTAS">
              <a:extLst>
                <a:ext uri="{FF2B5EF4-FFF2-40B4-BE49-F238E27FC236}">
                  <a16:creationId xmlns:a16="http://schemas.microsoft.com/office/drawing/2014/main" id="{E1ACCF65-E80D-4F32-A21A-A08FDF051E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8124826"/>
              <a:ext cx="130111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5</xdr:row>
      <xdr:rowOff>200026</xdr:rowOff>
    </xdr:from>
    <xdr:to>
      <xdr:col>18</xdr:col>
      <xdr:colOff>298448</xdr:colOff>
      <xdr:row>26</xdr:row>
      <xdr:rowOff>15875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261936</xdr:colOff>
      <xdr:row>26</xdr:row>
      <xdr:rowOff>190499</xdr:rowOff>
    </xdr:from>
    <xdr:to>
      <xdr:col>18</xdr:col>
      <xdr:colOff>412750</xdr:colOff>
      <xdr:row>52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555625</xdr:colOff>
      <xdr:row>26</xdr:row>
      <xdr:rowOff>174624</xdr:rowOff>
    </xdr:from>
    <xdr:to>
      <xdr:col>7</xdr:col>
      <xdr:colOff>1397000</xdr:colOff>
      <xdr:row>52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</xdr:colOff>
      <xdr:row>5</xdr:row>
      <xdr:rowOff>196849</xdr:rowOff>
    </xdr:from>
    <xdr:to>
      <xdr:col>29</xdr:col>
      <xdr:colOff>31750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26112" y="1149349"/>
              <a:ext cx="7627938" cy="4375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23811</xdr:colOff>
      <xdr:row>26</xdr:row>
      <xdr:rowOff>184149</xdr:rowOff>
    </xdr:from>
    <xdr:to>
      <xdr:col>29</xdr:col>
      <xdr:colOff>619124</xdr:colOff>
      <xdr:row>53</xdr:row>
      <xdr:rowOff>15874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0972685188" createdVersion="7" refreshedVersion="7" minRefreshableVersion="3" recordCount="16" xr:uid="{391EFB28-4D8A-474C-8F6E-CEA8A4812710}">
  <cacheSource type="worksheet">
    <worksheetSource ref="B3:D19" sheet="TABLAS DINAMICAS"/>
  </cacheSource>
  <cacheFields count="3">
    <cacheField name="No. DE CAMION" numFmtId="0">
      <sharedItems containsSemiMixedTypes="0" containsString="0" containsNumber="1" containsInteger="1" minValue="510" maxValue="580"/>
    </cacheField>
    <cacheField name="CHOFER" numFmtId="0">
      <sharedItems/>
    </cacheField>
    <cacheField name="RU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1191550926" createdVersion="7" refreshedVersion="7" minRefreshableVersion="3" recordCount="16" xr:uid="{7BCC5A9A-D3CA-4442-9B86-898E2B3F3158}">
  <cacheSource type="worksheet">
    <worksheetSource ref="B3:I19" sheet="TABLAS DINAMICAS"/>
  </cacheSource>
  <cacheFields count="8">
    <cacheField name="No. DE CAMION" numFmtId="0">
      <sharedItems containsSemiMixedTypes="0" containsString="0" containsNumber="1" containsInteger="1" minValue="510" maxValue="580"/>
    </cacheField>
    <cacheField name="CHOFER" numFmtId="0">
      <sharedItems count="9">
        <s v="JOSE"/>
        <s v="JUAN"/>
        <s v="MARTÍN"/>
        <s v="JORGE"/>
        <s v="LUIS"/>
        <s v="PEDRO"/>
        <s v="RODRIGO"/>
        <s v="ALBERTO"/>
        <s v="ARMANDO"/>
      </sharedItems>
    </cacheField>
    <cacheField name="RUTA" numFmtId="0">
      <sharedItems count="5">
        <s v="AGS-MEX"/>
        <s v="AGS-ZAC"/>
        <s v="AGS-LEON"/>
        <s v="AGS-SLP"/>
        <s v="AGS-MOR"/>
      </sharedItems>
    </cacheField>
    <cacheField name="MATERIAL QUE TRASPORTA" numFmtId="0">
      <sharedItems/>
    </cacheField>
    <cacheField name="COBRO DE FLETE" numFmtId="0">
      <sharedItems containsSemiMixedTypes="0" containsString="0" containsNumber="1" containsInteger="1" minValue="2288" maxValue="6344" count="16">
        <n v="5690"/>
        <n v="2401"/>
        <n v="2355"/>
        <n v="2288"/>
        <n v="4549"/>
        <n v="3928"/>
        <n v="6321"/>
        <n v="3834"/>
        <n v="5534"/>
        <n v="5240"/>
        <n v="3546"/>
        <n v="5955"/>
        <n v="2957"/>
        <n v="2979"/>
        <n v="6344"/>
        <n v="4561"/>
      </sharedItems>
    </cacheField>
    <cacheField name="DESCUENTO " numFmtId="0">
      <sharedItems containsSemiMixedTypes="0" containsString="0" containsNumber="1" minValue="68.599999999999994" maxValue="240.1"/>
    </cacheField>
    <cacheField name="TOTAL A COBRAR" numFmtId="0">
      <sharedItems containsSemiMixedTypes="0" containsString="0" containsNumber="1" containsInteger="1" minValue="2161" maxValue="6154"/>
    </cacheField>
    <cacheField name="COMISION" numFmtId="0">
      <sharedItems containsSemiMixedTypes="0" containsString="0" containsNumber="1" minValue="259.26" maxValue="923.04" count="16">
        <n v="662.32"/>
        <n v="259.26"/>
        <n v="262.79000000000002"/>
        <n v="266.36"/>
        <n v="648.19000000000005"/>
        <n v="457.26"/>
        <n v="735.76"/>
        <n v="446.23"/>
        <n v="644.21"/>
        <n v="762.35"/>
        <n v="412.81"/>
        <n v="693.2"/>
        <n v="344.21"/>
        <n v="339.65"/>
        <n v="923.04"/>
        <n v="530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3047685184" createdVersion="7" refreshedVersion="7" minRefreshableVersion="3" recordCount="16" xr:uid="{81E20C85-EB38-4C22-AB44-CA1A987C9CAB}">
  <cacheSource type="worksheet">
    <worksheetSource ref="B4:I20" sheet="1"/>
  </cacheSource>
  <cacheFields count="8">
    <cacheField name="No. DE CAMION" numFmtId="0">
      <sharedItems containsSemiMixedTypes="0" containsString="0" containsNumber="1" containsInteger="1" minValue="510" maxValue="580" count="4">
        <n v="510"/>
        <n v="520"/>
        <n v="580"/>
        <n v="560"/>
      </sharedItems>
    </cacheField>
    <cacheField name="CHOFER" numFmtId="0">
      <sharedItems count="9">
        <s v="JOSE"/>
        <s v="JUAN"/>
        <s v="MARTÍN"/>
        <s v="JORGE"/>
        <s v="LUIS"/>
        <s v="PEDRO"/>
        <s v="RODRIGO"/>
        <s v="ALBERTO"/>
        <s v="ARMANDO"/>
      </sharedItems>
    </cacheField>
    <cacheField name="RUTA" numFmtId="0">
      <sharedItems/>
    </cacheField>
    <cacheField name="MATERIAL QUE TRASPORTA" numFmtId="0">
      <sharedItems count="7">
        <s v="VIDRIO"/>
        <s v="LADRILLO"/>
        <s v="MADERA"/>
        <s v="CARTON"/>
        <s v="CALIDRA"/>
        <s v="PLASTICO"/>
        <s v="CEMENTO"/>
      </sharedItems>
    </cacheField>
    <cacheField name="COBRO DE FLETE" numFmtId="0">
      <sharedItems containsSemiMixedTypes="0" containsString="0" containsNumber="1" containsInteger="1" minValue="2288" maxValue="6344"/>
    </cacheField>
    <cacheField name="DESCUENTO " numFmtId="0">
      <sharedItems containsSemiMixedTypes="0" containsString="0" containsNumber="1" minValue="68.599999999999994" maxValue="240.1"/>
    </cacheField>
    <cacheField name="TOTAL A COBRAR" numFmtId="0">
      <sharedItems containsSemiMixedTypes="0" containsString="0" containsNumber="1" containsInteger="1" minValue="2161" maxValue="6154"/>
    </cacheField>
    <cacheField name="COMISION" numFmtId="0">
      <sharedItems containsSemiMixedTypes="0" containsString="0" containsNumber="1" minValue="259.26" maxValue="923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3843287037" createdVersion="7" refreshedVersion="7" minRefreshableVersion="3" recordCount="16" xr:uid="{1A90CB76-EF90-4169-9B60-C89D9A93C44D}">
  <cacheSource type="worksheet">
    <worksheetSource ref="B6:I22" sheet="2"/>
  </cacheSource>
  <cacheFields count="8">
    <cacheField name="No. DE CAMION" numFmtId="0">
      <sharedItems containsSemiMixedTypes="0" containsString="0" containsNumber="1" containsInteger="1" minValue="510" maxValue="580" count="4">
        <n v="510"/>
        <n v="520"/>
        <n v="580"/>
        <n v="560"/>
      </sharedItems>
    </cacheField>
    <cacheField name="CHOFER" numFmtId="0">
      <sharedItems count="9">
        <s v="JOSE"/>
        <s v="JUAN"/>
        <s v="MARTÍN"/>
        <s v="JORGE"/>
        <s v="LUIS"/>
        <s v="PEDRO"/>
        <s v="RODRIGO"/>
        <s v="ALBERTO"/>
        <s v="ARMANDO"/>
      </sharedItems>
    </cacheField>
    <cacheField name="RUTA" numFmtId="0">
      <sharedItems/>
    </cacheField>
    <cacheField name="MATERIAL QUE TRASPORTA" numFmtId="0">
      <sharedItems/>
    </cacheField>
    <cacheField name="COBRO DE FLETE" numFmtId="0">
      <sharedItems containsSemiMixedTypes="0" containsString="0" containsNumber="1" containsInteger="1" minValue="2288" maxValue="6344"/>
    </cacheField>
    <cacheField name="DESCUENTO " numFmtId="0">
      <sharedItems containsSemiMixedTypes="0" containsString="0" containsNumber="1" minValue="68.599999999999994" maxValue="240.1" count="16">
        <n v="170.7"/>
        <n v="240.1"/>
        <n v="164.8"/>
        <n v="68.599999999999994"/>
        <n v="227.4"/>
        <n v="117.9"/>
        <n v="189.6"/>
        <n v="115"/>
        <n v="166"/>
        <n v="157.19999999999999"/>
        <n v="106.4"/>
        <n v="178.7"/>
        <n v="88.7"/>
        <n v="149"/>
        <n v="190.3"/>
        <n v="136.80000000000001"/>
      </sharedItems>
    </cacheField>
    <cacheField name="TOTAL A COBRAR" numFmtId="0">
      <sharedItems containsSemiMixedTypes="0" containsString="0" containsNumber="1" containsInteger="1" minValue="2161" maxValue="6154" count="16">
        <n v="5519"/>
        <n v="2161"/>
        <n v="2190"/>
        <n v="2220"/>
        <n v="4321"/>
        <n v="3810"/>
        <n v="6131"/>
        <n v="3719"/>
        <n v="5368"/>
        <n v="5082"/>
        <n v="3440"/>
        <n v="5777"/>
        <n v="2868"/>
        <n v="2830"/>
        <n v="6154"/>
        <n v="4424"/>
      </sharedItems>
    </cacheField>
    <cacheField name="COMISION" numFmtId="0">
      <sharedItems containsSemiMixedTypes="0" containsString="0" containsNumber="1" minValue="259.26" maxValue="923.04" count="16">
        <n v="662.32"/>
        <n v="259.26"/>
        <n v="262.79000000000002"/>
        <n v="266.36"/>
        <n v="648.19000000000005"/>
        <n v="457.26"/>
        <n v="735.76"/>
        <n v="446.23"/>
        <n v="644.21"/>
        <n v="762.35"/>
        <n v="412.81"/>
        <n v="693.2"/>
        <n v="344.21"/>
        <n v="339.65"/>
        <n v="923.04"/>
        <n v="530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5184837961" createdVersion="7" refreshedVersion="7" minRefreshableVersion="3" recordCount="16" xr:uid="{5AD53E8F-906C-468C-A61F-485F52B62A3B}">
  <cacheSource type="worksheet">
    <worksheetSource ref="B5:I21" sheet="3"/>
  </cacheSource>
  <cacheFields count="8">
    <cacheField name="No. DE CAMION" numFmtId="0">
      <sharedItems containsSemiMixedTypes="0" containsString="0" containsNumber="1" containsInteger="1" minValue="510" maxValue="580"/>
    </cacheField>
    <cacheField name="CHOFER" numFmtId="0">
      <sharedItems/>
    </cacheField>
    <cacheField name="RUTA" numFmtId="0">
      <sharedItems count="5">
        <s v="AGS-MEX"/>
        <s v="AGS-ZAC"/>
        <s v="AGS-LEON"/>
        <s v="AGS-SLP"/>
        <s v="AGS-MOR"/>
      </sharedItems>
    </cacheField>
    <cacheField name="MATERIAL QUE TRASPORTA" numFmtId="0">
      <sharedItems/>
    </cacheField>
    <cacheField name="COBRO DE FLETE" numFmtId="0">
      <sharedItems containsSemiMixedTypes="0" containsString="0" containsNumber="1" containsInteger="1" minValue="2288" maxValue="6344"/>
    </cacheField>
    <cacheField name="DESCUENTO " numFmtId="0">
      <sharedItems containsSemiMixedTypes="0" containsString="0" containsNumber="1" minValue="68.599999999999994" maxValue="240.1"/>
    </cacheField>
    <cacheField name="TOTAL A COBRAR" numFmtId="0">
      <sharedItems containsSemiMixedTypes="0" containsString="0" containsNumber="1" containsInteger="1" minValue="2161" maxValue="6154"/>
    </cacheField>
    <cacheField name="COMISION" numFmtId="0">
      <sharedItems containsSemiMixedTypes="0" containsString="0" containsNumber="1" minValue="259.26" maxValue="923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835696412039" createdVersion="7" refreshedVersion="7" minRefreshableVersion="3" recordCount="17" xr:uid="{F3B0E705-C6E0-4449-9B77-41D23A1742D3}">
  <cacheSource type="worksheet">
    <worksheetSource ref="B6:I23" sheet="4"/>
  </cacheSource>
  <cacheFields count="8">
    <cacheField name="No. DE CAMION" numFmtId="0">
      <sharedItems containsString="0" containsBlank="1" containsNumber="1" containsInteger="1" minValue="510" maxValue="580"/>
    </cacheField>
    <cacheField name="CHOFER" numFmtId="0">
      <sharedItems containsBlank="1"/>
    </cacheField>
    <cacheField name="RUTA" numFmtId="0">
      <sharedItems containsBlank="1"/>
    </cacheField>
    <cacheField name="MATERIAL QUE TRASPORTA" numFmtId="0">
      <sharedItems containsBlank="1" count="8">
        <s v="VIDRIO"/>
        <s v="LADRILLO"/>
        <s v="MADERA"/>
        <s v="CARTON"/>
        <s v="CALIDRA"/>
        <s v="PLASTICO"/>
        <s v="CEMENTO"/>
        <m/>
      </sharedItems>
    </cacheField>
    <cacheField name="COBRO DE FLETE" numFmtId="0">
      <sharedItems containsString="0" containsBlank="1" containsNumber="1" containsInteger="1" minValue="2288" maxValue="6344" count="17">
        <n v="5690"/>
        <n v="2401"/>
        <n v="2355"/>
        <n v="2288"/>
        <n v="4549"/>
        <n v="3928"/>
        <n v="6321"/>
        <n v="3834"/>
        <n v="5534"/>
        <n v="5240"/>
        <n v="3546"/>
        <n v="5955"/>
        <n v="2957"/>
        <n v="2979"/>
        <n v="6344"/>
        <n v="4561"/>
        <m/>
      </sharedItems>
    </cacheField>
    <cacheField name="DESCUENTO " numFmtId="0">
      <sharedItems containsString="0" containsBlank="1" containsNumber="1" minValue="68.599999999999994" maxValue="240.1" count="17">
        <n v="170.7"/>
        <n v="240.1"/>
        <n v="164.8"/>
        <n v="68.599999999999994"/>
        <n v="227.4"/>
        <n v="117.9"/>
        <n v="189.6"/>
        <n v="115"/>
        <n v="166"/>
        <n v="157.19999999999999"/>
        <n v="106.4"/>
        <n v="178.7"/>
        <n v="88.7"/>
        <n v="149"/>
        <n v="190.3"/>
        <n v="136.80000000000001"/>
        <m/>
      </sharedItems>
    </cacheField>
    <cacheField name="TOTAL A COBRAR" numFmtId="0">
      <sharedItems containsString="0" containsBlank="1" containsNumber="1" containsInteger="1" minValue="2161" maxValue="6154" count="17">
        <n v="5519"/>
        <n v="2161"/>
        <n v="2190"/>
        <n v="2220"/>
        <n v="4321"/>
        <n v="3810"/>
        <n v="6131"/>
        <n v="3719"/>
        <n v="5368"/>
        <n v="5082"/>
        <n v="3440"/>
        <n v="5777"/>
        <n v="2868"/>
        <n v="2830"/>
        <n v="6154"/>
        <n v="4424"/>
        <m/>
      </sharedItems>
    </cacheField>
    <cacheField name="COMISION" numFmtId="0">
      <sharedItems containsString="0" containsBlank="1" containsNumber="1" minValue="259.26" maxValue="923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510"/>
    <s v="JOSE"/>
    <s v="AGS-MEX"/>
  </r>
  <r>
    <n v="520"/>
    <s v="JUAN"/>
    <s v="AGS-ZAC"/>
  </r>
  <r>
    <n v="580"/>
    <s v="MARTÍN"/>
    <s v="AGS-LEON"/>
  </r>
  <r>
    <n v="560"/>
    <s v="JORGE"/>
    <s v="AGS-SLP"/>
  </r>
  <r>
    <n v="510"/>
    <s v="LUIS"/>
    <s v="AGS-MOR"/>
  </r>
  <r>
    <n v="520"/>
    <s v="PEDRO"/>
    <s v="AGS-MEX"/>
  </r>
  <r>
    <n v="580"/>
    <s v="JOSE"/>
    <s v="AGS-ZAC"/>
  </r>
  <r>
    <n v="560"/>
    <s v="JUAN"/>
    <s v="AGS-LEON"/>
  </r>
  <r>
    <n v="510"/>
    <s v="RODRIGO"/>
    <s v="AGS-SLP"/>
  </r>
  <r>
    <n v="520"/>
    <s v="ALBERTO"/>
    <s v="AGS-MOR"/>
  </r>
  <r>
    <n v="580"/>
    <s v="ARMANDO"/>
    <s v="AGS-MEX"/>
  </r>
  <r>
    <n v="560"/>
    <s v="JUAN"/>
    <s v="AGS-ZAC"/>
  </r>
  <r>
    <n v="510"/>
    <s v="PEDRO"/>
    <s v="AGS-LEON"/>
  </r>
  <r>
    <n v="520"/>
    <s v="RODRIGO"/>
    <s v="AGS-SLP"/>
  </r>
  <r>
    <n v="580"/>
    <s v="JUAN"/>
    <s v="AGS-MOR"/>
  </r>
  <r>
    <n v="560"/>
    <s v="MARTÍN"/>
    <s v="AGS-ME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510"/>
    <x v="0"/>
    <x v="0"/>
    <s v="VIDRIO"/>
    <x v="0"/>
    <n v="170.7"/>
    <n v="5519"/>
    <x v="0"/>
  </r>
  <r>
    <n v="520"/>
    <x v="1"/>
    <x v="1"/>
    <s v="VIDRIO"/>
    <x v="1"/>
    <n v="240.1"/>
    <n v="2161"/>
    <x v="1"/>
  </r>
  <r>
    <n v="580"/>
    <x v="2"/>
    <x v="2"/>
    <s v="LADRILLO"/>
    <x v="2"/>
    <n v="164.8"/>
    <n v="2190"/>
    <x v="2"/>
  </r>
  <r>
    <n v="560"/>
    <x v="3"/>
    <x v="3"/>
    <s v="MADERA"/>
    <x v="3"/>
    <n v="68.599999999999994"/>
    <n v="2220"/>
    <x v="3"/>
  </r>
  <r>
    <n v="510"/>
    <x v="4"/>
    <x v="4"/>
    <s v="CARTON"/>
    <x v="4"/>
    <n v="227.4"/>
    <n v="4321"/>
    <x v="4"/>
  </r>
  <r>
    <n v="520"/>
    <x v="5"/>
    <x v="0"/>
    <s v="CALIDRA"/>
    <x v="5"/>
    <n v="117.9"/>
    <n v="3810"/>
    <x v="5"/>
  </r>
  <r>
    <n v="580"/>
    <x v="0"/>
    <x v="1"/>
    <s v="PLASTICO"/>
    <x v="6"/>
    <n v="189.6"/>
    <n v="6131"/>
    <x v="6"/>
  </r>
  <r>
    <n v="560"/>
    <x v="1"/>
    <x v="2"/>
    <s v="VIDRIO"/>
    <x v="7"/>
    <n v="115"/>
    <n v="3719"/>
    <x v="7"/>
  </r>
  <r>
    <n v="510"/>
    <x v="6"/>
    <x v="3"/>
    <s v="CEMENTO"/>
    <x v="8"/>
    <n v="166"/>
    <n v="5368"/>
    <x v="8"/>
  </r>
  <r>
    <n v="520"/>
    <x v="7"/>
    <x v="4"/>
    <s v="LADRILLO"/>
    <x v="9"/>
    <n v="157.19999999999999"/>
    <n v="5082"/>
    <x v="9"/>
  </r>
  <r>
    <n v="580"/>
    <x v="8"/>
    <x v="0"/>
    <s v="MADERA"/>
    <x v="10"/>
    <n v="106.4"/>
    <n v="3440"/>
    <x v="10"/>
  </r>
  <r>
    <n v="560"/>
    <x v="1"/>
    <x v="1"/>
    <s v="CARTON"/>
    <x v="11"/>
    <n v="178.7"/>
    <n v="5777"/>
    <x v="11"/>
  </r>
  <r>
    <n v="510"/>
    <x v="5"/>
    <x v="2"/>
    <s v="CALIDRA"/>
    <x v="12"/>
    <n v="88.7"/>
    <n v="2868"/>
    <x v="12"/>
  </r>
  <r>
    <n v="520"/>
    <x v="6"/>
    <x v="3"/>
    <s v="PLASTICO"/>
    <x v="13"/>
    <n v="149"/>
    <n v="2830"/>
    <x v="13"/>
  </r>
  <r>
    <n v="580"/>
    <x v="1"/>
    <x v="4"/>
    <s v="VIDRIO"/>
    <x v="14"/>
    <n v="190.3"/>
    <n v="6154"/>
    <x v="14"/>
  </r>
  <r>
    <n v="560"/>
    <x v="2"/>
    <x v="0"/>
    <s v="VIDRIO"/>
    <x v="15"/>
    <n v="136.80000000000001"/>
    <n v="4424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AGS-MEX"/>
    <x v="0"/>
    <n v="5690"/>
    <n v="170.7"/>
    <n v="5519"/>
    <n v="662.32"/>
  </r>
  <r>
    <x v="1"/>
    <x v="1"/>
    <s v="AGS-ZAC"/>
    <x v="0"/>
    <n v="2401"/>
    <n v="240.1"/>
    <n v="2161"/>
    <n v="259.26"/>
  </r>
  <r>
    <x v="2"/>
    <x v="2"/>
    <s v="AGS-LEON"/>
    <x v="1"/>
    <n v="2355"/>
    <n v="164.8"/>
    <n v="2190"/>
    <n v="262.79000000000002"/>
  </r>
  <r>
    <x v="3"/>
    <x v="3"/>
    <s v="AGS-SLP"/>
    <x v="2"/>
    <n v="2288"/>
    <n v="68.599999999999994"/>
    <n v="2220"/>
    <n v="266.36"/>
  </r>
  <r>
    <x v="0"/>
    <x v="4"/>
    <s v="AGS-MOR"/>
    <x v="3"/>
    <n v="4549"/>
    <n v="227.4"/>
    <n v="4321"/>
    <n v="648.19000000000005"/>
  </r>
  <r>
    <x v="1"/>
    <x v="5"/>
    <s v="AGS-MEX"/>
    <x v="4"/>
    <n v="3928"/>
    <n v="117.9"/>
    <n v="3810"/>
    <n v="457.26"/>
  </r>
  <r>
    <x v="2"/>
    <x v="0"/>
    <s v="AGS-ZAC"/>
    <x v="5"/>
    <n v="6321"/>
    <n v="189.6"/>
    <n v="6131"/>
    <n v="735.76"/>
  </r>
  <r>
    <x v="3"/>
    <x v="1"/>
    <s v="AGS-LEON"/>
    <x v="0"/>
    <n v="3834"/>
    <n v="115"/>
    <n v="3719"/>
    <n v="446.23"/>
  </r>
  <r>
    <x v="0"/>
    <x v="6"/>
    <s v="AGS-SLP"/>
    <x v="6"/>
    <n v="5534"/>
    <n v="166"/>
    <n v="5368"/>
    <n v="644.21"/>
  </r>
  <r>
    <x v="1"/>
    <x v="7"/>
    <s v="AGS-MOR"/>
    <x v="1"/>
    <n v="5240"/>
    <n v="157.19999999999999"/>
    <n v="5082"/>
    <n v="762.35"/>
  </r>
  <r>
    <x v="2"/>
    <x v="8"/>
    <s v="AGS-MEX"/>
    <x v="2"/>
    <n v="3546"/>
    <n v="106.4"/>
    <n v="3440"/>
    <n v="412.81"/>
  </r>
  <r>
    <x v="3"/>
    <x v="1"/>
    <s v="AGS-ZAC"/>
    <x v="3"/>
    <n v="5955"/>
    <n v="178.7"/>
    <n v="5777"/>
    <n v="693.2"/>
  </r>
  <r>
    <x v="0"/>
    <x v="5"/>
    <s v="AGS-LEON"/>
    <x v="4"/>
    <n v="2957"/>
    <n v="88.7"/>
    <n v="2868"/>
    <n v="344.21"/>
  </r>
  <r>
    <x v="1"/>
    <x v="6"/>
    <s v="AGS-SLP"/>
    <x v="5"/>
    <n v="2979"/>
    <n v="149"/>
    <n v="2830"/>
    <n v="339.65"/>
  </r>
  <r>
    <x v="2"/>
    <x v="1"/>
    <s v="AGS-MOR"/>
    <x v="0"/>
    <n v="6344"/>
    <n v="190.3"/>
    <n v="6154"/>
    <n v="923.04"/>
  </r>
  <r>
    <x v="3"/>
    <x v="2"/>
    <s v="AGS-MEX"/>
    <x v="0"/>
    <n v="4561"/>
    <n v="136.80000000000001"/>
    <n v="4424"/>
    <n v="530.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AGS-MEX"/>
    <s v="VIDRIO"/>
    <n v="5690"/>
    <x v="0"/>
    <x v="0"/>
    <x v="0"/>
  </r>
  <r>
    <x v="1"/>
    <x v="1"/>
    <s v="AGS-ZAC"/>
    <s v="VIDRIO"/>
    <n v="2401"/>
    <x v="1"/>
    <x v="1"/>
    <x v="1"/>
  </r>
  <r>
    <x v="2"/>
    <x v="2"/>
    <s v="AGS-LEON"/>
    <s v="LADRILLO"/>
    <n v="2355"/>
    <x v="2"/>
    <x v="2"/>
    <x v="2"/>
  </r>
  <r>
    <x v="3"/>
    <x v="3"/>
    <s v="AGS-SLP"/>
    <s v="MADERA"/>
    <n v="2288"/>
    <x v="3"/>
    <x v="3"/>
    <x v="3"/>
  </r>
  <r>
    <x v="0"/>
    <x v="4"/>
    <s v="AGS-MOR"/>
    <s v="CARTON"/>
    <n v="4549"/>
    <x v="4"/>
    <x v="4"/>
    <x v="4"/>
  </r>
  <r>
    <x v="1"/>
    <x v="5"/>
    <s v="AGS-MEX"/>
    <s v="CALIDRA"/>
    <n v="3928"/>
    <x v="5"/>
    <x v="5"/>
    <x v="5"/>
  </r>
  <r>
    <x v="2"/>
    <x v="0"/>
    <s v="AGS-ZAC"/>
    <s v="PLASTICO"/>
    <n v="6321"/>
    <x v="6"/>
    <x v="6"/>
    <x v="6"/>
  </r>
  <r>
    <x v="3"/>
    <x v="1"/>
    <s v="AGS-LEON"/>
    <s v="VIDRIO"/>
    <n v="3834"/>
    <x v="7"/>
    <x v="7"/>
    <x v="7"/>
  </r>
  <r>
    <x v="0"/>
    <x v="6"/>
    <s v="AGS-SLP"/>
    <s v="CEMENTO"/>
    <n v="5534"/>
    <x v="8"/>
    <x v="8"/>
    <x v="8"/>
  </r>
  <r>
    <x v="1"/>
    <x v="7"/>
    <s v="AGS-MOR"/>
    <s v="LADRILLO"/>
    <n v="5240"/>
    <x v="9"/>
    <x v="9"/>
    <x v="9"/>
  </r>
  <r>
    <x v="2"/>
    <x v="8"/>
    <s v="AGS-MEX"/>
    <s v="MADERA"/>
    <n v="3546"/>
    <x v="10"/>
    <x v="10"/>
    <x v="10"/>
  </r>
  <r>
    <x v="3"/>
    <x v="1"/>
    <s v="AGS-ZAC"/>
    <s v="CARTON"/>
    <n v="5955"/>
    <x v="11"/>
    <x v="11"/>
    <x v="11"/>
  </r>
  <r>
    <x v="0"/>
    <x v="5"/>
    <s v="AGS-LEON"/>
    <s v="CALIDRA"/>
    <n v="2957"/>
    <x v="12"/>
    <x v="12"/>
    <x v="12"/>
  </r>
  <r>
    <x v="1"/>
    <x v="6"/>
    <s v="AGS-SLP"/>
    <s v="PLASTICO"/>
    <n v="2979"/>
    <x v="13"/>
    <x v="13"/>
    <x v="13"/>
  </r>
  <r>
    <x v="2"/>
    <x v="1"/>
    <s v="AGS-MOR"/>
    <s v="VIDRIO"/>
    <n v="6344"/>
    <x v="14"/>
    <x v="14"/>
    <x v="14"/>
  </r>
  <r>
    <x v="3"/>
    <x v="2"/>
    <s v="AGS-MEX"/>
    <s v="VIDRIO"/>
    <n v="4561"/>
    <x v="15"/>
    <x v="15"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510"/>
    <s v="JOSE"/>
    <x v="0"/>
    <s v="VIDRIO"/>
    <n v="5690"/>
    <n v="170.7"/>
    <n v="5519"/>
    <n v="662.32"/>
  </r>
  <r>
    <n v="520"/>
    <s v="JUAN"/>
    <x v="1"/>
    <s v="VIDRIO"/>
    <n v="2401"/>
    <n v="240.1"/>
    <n v="2161"/>
    <n v="259.26"/>
  </r>
  <r>
    <n v="580"/>
    <s v="MARTÍN"/>
    <x v="2"/>
    <s v="LADRILLO"/>
    <n v="2355"/>
    <n v="164.8"/>
    <n v="2190"/>
    <n v="262.79000000000002"/>
  </r>
  <r>
    <n v="560"/>
    <s v="JORGE"/>
    <x v="3"/>
    <s v="MADERA"/>
    <n v="2288"/>
    <n v="68.599999999999994"/>
    <n v="2220"/>
    <n v="266.36"/>
  </r>
  <r>
    <n v="510"/>
    <s v="LUIS"/>
    <x v="4"/>
    <s v="CARTON"/>
    <n v="4549"/>
    <n v="227.4"/>
    <n v="4321"/>
    <n v="648.19000000000005"/>
  </r>
  <r>
    <n v="520"/>
    <s v="PEDRO"/>
    <x v="0"/>
    <s v="CALIDRA"/>
    <n v="3928"/>
    <n v="117.9"/>
    <n v="3810"/>
    <n v="457.26"/>
  </r>
  <r>
    <n v="580"/>
    <s v="JOSE"/>
    <x v="1"/>
    <s v="PLASTICO"/>
    <n v="6321"/>
    <n v="189.6"/>
    <n v="6131"/>
    <n v="735.76"/>
  </r>
  <r>
    <n v="560"/>
    <s v="JUAN"/>
    <x v="2"/>
    <s v="VIDRIO"/>
    <n v="3834"/>
    <n v="115"/>
    <n v="3719"/>
    <n v="446.23"/>
  </r>
  <r>
    <n v="510"/>
    <s v="RODRIGO"/>
    <x v="3"/>
    <s v="CEMENTO"/>
    <n v="5534"/>
    <n v="166"/>
    <n v="5368"/>
    <n v="644.21"/>
  </r>
  <r>
    <n v="520"/>
    <s v="ALBERTO"/>
    <x v="4"/>
    <s v="LADRILLO"/>
    <n v="5240"/>
    <n v="157.19999999999999"/>
    <n v="5082"/>
    <n v="762.35"/>
  </r>
  <r>
    <n v="580"/>
    <s v="ARMANDO"/>
    <x v="0"/>
    <s v="MADERA"/>
    <n v="3546"/>
    <n v="106.4"/>
    <n v="3440"/>
    <n v="412.81"/>
  </r>
  <r>
    <n v="560"/>
    <s v="JUAN"/>
    <x v="1"/>
    <s v="CARTON"/>
    <n v="5955"/>
    <n v="178.7"/>
    <n v="5777"/>
    <n v="693.2"/>
  </r>
  <r>
    <n v="510"/>
    <s v="PEDRO"/>
    <x v="2"/>
    <s v="CALIDRA"/>
    <n v="2957"/>
    <n v="88.7"/>
    <n v="2868"/>
    <n v="344.21"/>
  </r>
  <r>
    <n v="520"/>
    <s v="RODRIGO"/>
    <x v="3"/>
    <s v="PLASTICO"/>
    <n v="2979"/>
    <n v="149"/>
    <n v="2830"/>
    <n v="339.65"/>
  </r>
  <r>
    <n v="580"/>
    <s v="JUAN"/>
    <x v="4"/>
    <s v="VIDRIO"/>
    <n v="6344"/>
    <n v="190.3"/>
    <n v="6154"/>
    <n v="923.04"/>
  </r>
  <r>
    <n v="560"/>
    <s v="MARTÍN"/>
    <x v="0"/>
    <s v="VIDRIO"/>
    <n v="4561"/>
    <n v="136.80000000000001"/>
    <n v="4424"/>
    <n v="530.8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510"/>
    <s v="JOSE"/>
    <s v="AGS-MEX"/>
    <x v="0"/>
    <x v="0"/>
    <x v="0"/>
    <x v="0"/>
    <n v="662.32"/>
  </r>
  <r>
    <n v="520"/>
    <s v="JUAN"/>
    <s v="AGS-ZAC"/>
    <x v="0"/>
    <x v="1"/>
    <x v="1"/>
    <x v="1"/>
    <n v="259.26"/>
  </r>
  <r>
    <n v="580"/>
    <s v="MARTÍN"/>
    <s v="AGS-LEON"/>
    <x v="1"/>
    <x v="2"/>
    <x v="2"/>
    <x v="2"/>
    <n v="262.79000000000002"/>
  </r>
  <r>
    <n v="560"/>
    <s v="JORGE"/>
    <s v="AGS-SLP"/>
    <x v="2"/>
    <x v="3"/>
    <x v="3"/>
    <x v="3"/>
    <n v="266.36"/>
  </r>
  <r>
    <n v="510"/>
    <s v="LUIS"/>
    <s v="AGS-MOR"/>
    <x v="3"/>
    <x v="4"/>
    <x v="4"/>
    <x v="4"/>
    <n v="648.19000000000005"/>
  </r>
  <r>
    <n v="520"/>
    <s v="PEDRO"/>
    <s v="AGS-MEX"/>
    <x v="4"/>
    <x v="5"/>
    <x v="5"/>
    <x v="5"/>
    <n v="457.26"/>
  </r>
  <r>
    <n v="580"/>
    <s v="JOSE"/>
    <s v="AGS-ZAC"/>
    <x v="5"/>
    <x v="6"/>
    <x v="6"/>
    <x v="6"/>
    <n v="735.76"/>
  </r>
  <r>
    <n v="560"/>
    <s v="JUAN"/>
    <s v="AGS-LEON"/>
    <x v="0"/>
    <x v="7"/>
    <x v="7"/>
    <x v="7"/>
    <n v="446.23"/>
  </r>
  <r>
    <n v="510"/>
    <s v="RODRIGO"/>
    <s v="AGS-SLP"/>
    <x v="6"/>
    <x v="8"/>
    <x v="8"/>
    <x v="8"/>
    <n v="644.21"/>
  </r>
  <r>
    <n v="520"/>
    <s v="ALBERTO"/>
    <s v="AGS-MOR"/>
    <x v="1"/>
    <x v="9"/>
    <x v="9"/>
    <x v="9"/>
    <n v="762.35"/>
  </r>
  <r>
    <n v="580"/>
    <s v="ARMANDO"/>
    <s v="AGS-MEX"/>
    <x v="2"/>
    <x v="10"/>
    <x v="10"/>
    <x v="10"/>
    <n v="412.81"/>
  </r>
  <r>
    <n v="560"/>
    <s v="JUAN"/>
    <s v="AGS-ZAC"/>
    <x v="3"/>
    <x v="11"/>
    <x v="11"/>
    <x v="11"/>
    <n v="693.2"/>
  </r>
  <r>
    <n v="510"/>
    <s v="PEDRO"/>
    <s v="AGS-LEON"/>
    <x v="4"/>
    <x v="12"/>
    <x v="12"/>
    <x v="12"/>
    <n v="344.21"/>
  </r>
  <r>
    <n v="520"/>
    <s v="RODRIGO"/>
    <s v="AGS-SLP"/>
    <x v="5"/>
    <x v="13"/>
    <x v="13"/>
    <x v="13"/>
    <n v="339.65"/>
  </r>
  <r>
    <n v="580"/>
    <s v="JUAN"/>
    <s v="AGS-MOR"/>
    <x v="0"/>
    <x v="14"/>
    <x v="14"/>
    <x v="14"/>
    <n v="923.04"/>
  </r>
  <r>
    <n v="560"/>
    <s v="MARTÍN"/>
    <s v="AGS-MEX"/>
    <x v="0"/>
    <x v="15"/>
    <x v="15"/>
    <x v="15"/>
    <n v="530.85"/>
  </r>
  <r>
    <m/>
    <m/>
    <m/>
    <x v="7"/>
    <x v="16"/>
    <x v="16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9AF3A-9084-447C-B107-3DDEEDD5B528}" name="TablaDiná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P9:AG34" firstHeaderRow="1" firstDataRow="2" firstDataCol="1"/>
  <pivotFields count="8">
    <pivotField showAll="0"/>
    <pivotField axis="axisRow" showAll="0">
      <items count="10">
        <item x="7"/>
        <item x="8"/>
        <item x="3"/>
        <item x="0"/>
        <item x="1"/>
        <item x="4"/>
        <item x="2"/>
        <item x="5"/>
        <item x="6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dataField="1" showAll="0">
      <items count="17">
        <item x="3"/>
        <item x="2"/>
        <item x="1"/>
        <item x="12"/>
        <item x="13"/>
        <item x="10"/>
        <item x="7"/>
        <item x="5"/>
        <item x="4"/>
        <item x="15"/>
        <item x="9"/>
        <item x="8"/>
        <item x="0"/>
        <item x="11"/>
        <item x="6"/>
        <item x="14"/>
        <item t="default"/>
      </items>
    </pivotField>
    <pivotField showAll="0"/>
    <pivotField showAll="0"/>
    <pivotField axis="axisCol" showAll="0">
      <items count="17">
        <item x="1"/>
        <item x="2"/>
        <item x="3"/>
        <item x="13"/>
        <item x="12"/>
        <item x="10"/>
        <item x="7"/>
        <item x="5"/>
        <item x="15"/>
        <item x="8"/>
        <item x="4"/>
        <item x="0"/>
        <item x="11"/>
        <item x="6"/>
        <item x="9"/>
        <item x="14"/>
        <item t="default"/>
      </items>
    </pivotField>
  </pivotFields>
  <rowFields count="2">
    <field x="1"/>
    <field x="2"/>
  </rowFields>
  <rowItems count="24">
    <i>
      <x/>
    </i>
    <i r="1">
      <x v="2"/>
    </i>
    <i>
      <x v="1"/>
    </i>
    <i r="1">
      <x v="1"/>
    </i>
    <i>
      <x v="2"/>
    </i>
    <i r="1">
      <x v="3"/>
    </i>
    <i>
      <x v="3"/>
    </i>
    <i r="1">
      <x v="1"/>
    </i>
    <i r="1">
      <x v="4"/>
    </i>
    <i>
      <x v="4"/>
    </i>
    <i r="1">
      <x/>
    </i>
    <i r="1">
      <x v="2"/>
    </i>
    <i r="1">
      <x v="4"/>
    </i>
    <i>
      <x v="5"/>
    </i>
    <i r="1">
      <x v="2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 v="3"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de COBRO DE FLE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D7FA4-E50A-49D4-9A2B-CD5370432D64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3:N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E7633-595F-4AC2-9924-8560265734A1}" name="TablaDinámica3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M8:W17" firstHeaderRow="1" firstDataRow="2" firstDataCol="1"/>
  <pivotFields count="8">
    <pivotField dataField="1" showAll="0">
      <items count="5">
        <item x="0"/>
        <item x="1"/>
        <item x="3"/>
        <item x="2"/>
        <item t="default"/>
      </items>
    </pivotField>
    <pivotField axis="axisCol" showAll="0">
      <items count="10">
        <item x="7"/>
        <item x="8"/>
        <item x="3"/>
        <item x="0"/>
        <item x="1"/>
        <item x="4"/>
        <item x="2"/>
        <item x="5"/>
        <item x="6"/>
        <item t="default"/>
      </items>
    </pivotField>
    <pivotField showAll="0"/>
    <pivotField axis="axisRow" showAll="0">
      <items count="8">
        <item x="4"/>
        <item x="3"/>
        <item x="6"/>
        <item x="1"/>
        <item x="2"/>
        <item x="5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No. DE CAM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507B8-7C73-4FC7-9D0E-2BA74BE10E02}" name="TablaDinámica4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7:P18" firstHeaderRow="1" firstDataRow="2" firstDataCol="1" rowPageCount="2" colPageCount="1"/>
  <pivotFields count="8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10">
        <item x="7"/>
        <item x="8"/>
        <item x="3"/>
        <item x="0"/>
        <item x="1"/>
        <item x="4"/>
        <item x="2"/>
        <item x="5"/>
        <item x="6"/>
        <item t="default"/>
      </items>
    </pivotField>
    <pivotField showAll="0"/>
    <pivotField showAll="0"/>
    <pivotField showAll="0"/>
    <pivotField axis="axisPage" showAll="0">
      <items count="17">
        <item x="3"/>
        <item x="12"/>
        <item x="10"/>
        <item x="7"/>
        <item x="5"/>
        <item x="15"/>
        <item x="13"/>
        <item x="9"/>
        <item x="2"/>
        <item x="8"/>
        <item x="0"/>
        <item x="11"/>
        <item x="6"/>
        <item x="14"/>
        <item x="4"/>
        <item x="1"/>
        <item t="default"/>
      </items>
    </pivotField>
    <pivotField dataField="1" showAll="0">
      <items count="17">
        <item x="1"/>
        <item x="2"/>
        <item x="3"/>
        <item x="13"/>
        <item x="12"/>
        <item x="10"/>
        <item x="7"/>
        <item x="5"/>
        <item x="4"/>
        <item x="15"/>
        <item x="9"/>
        <item x="8"/>
        <item x="0"/>
        <item x="11"/>
        <item x="6"/>
        <item x="14"/>
        <item t="default"/>
      </items>
    </pivotField>
    <pivotField axis="axisPage" showAll="0">
      <items count="17">
        <item x="1"/>
        <item x="2"/>
        <item x="3"/>
        <item x="13"/>
        <item x="12"/>
        <item x="10"/>
        <item x="7"/>
        <item x="5"/>
        <item x="15"/>
        <item x="8"/>
        <item x="4"/>
        <item x="0"/>
        <item x="11"/>
        <item x="6"/>
        <item x="9"/>
        <item x="1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7" hier="-1"/>
  </pageFields>
  <dataFields count="1">
    <dataField name="Suma de TOTAL A COBRA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D4FA9-B4DB-41D8-BCA1-8E2AE9B30082}" name="TablaDinámica7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6:M12" firstHeaderRow="0" firstDataRow="1" firstDataCol="1"/>
  <pivotFields count="8"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SCUENTO " fld="5" baseField="0" baseItem="0"/>
    <dataField name="Suma de TOTAL A COBRA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3CBE7-DE26-47F4-A0E9-97776FAF82FC}" name="TablaDinámica9" cacheId="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8:AC18" firstHeaderRow="1" firstDataRow="2" firstDataCol="1" rowPageCount="1" colPageCount="1"/>
  <pivotFields count="8">
    <pivotField dataField="1" showAll="0"/>
    <pivotField showAll="0"/>
    <pivotField showAll="0"/>
    <pivotField axis="axisRow" showAll="0">
      <items count="9">
        <item x="4"/>
        <item x="3"/>
        <item x="6"/>
        <item x="1"/>
        <item x="2"/>
        <item x="5"/>
        <item x="0"/>
        <item x="7"/>
        <item t="default"/>
      </items>
    </pivotField>
    <pivotField axis="axisPage" showAll="0">
      <items count="18">
        <item x="3"/>
        <item x="2"/>
        <item x="1"/>
        <item x="12"/>
        <item x="13"/>
        <item x="10"/>
        <item x="7"/>
        <item x="5"/>
        <item x="4"/>
        <item x="15"/>
        <item x="9"/>
        <item x="8"/>
        <item x="0"/>
        <item x="11"/>
        <item x="6"/>
        <item x="14"/>
        <item x="16"/>
        <item t="default"/>
      </items>
    </pivotField>
    <pivotField showAll="0">
      <items count="18">
        <item x="3"/>
        <item x="12"/>
        <item x="10"/>
        <item x="7"/>
        <item x="5"/>
        <item x="15"/>
        <item x="13"/>
        <item x="9"/>
        <item x="2"/>
        <item x="8"/>
        <item x="0"/>
        <item x="11"/>
        <item x="6"/>
        <item x="14"/>
        <item x="4"/>
        <item x="1"/>
        <item x="16"/>
        <item t="default"/>
      </items>
    </pivotField>
    <pivotField axis="axisCol" showAll="0">
      <items count="18">
        <item x="1"/>
        <item x="2"/>
        <item x="3"/>
        <item x="13"/>
        <item x="12"/>
        <item x="10"/>
        <item x="7"/>
        <item x="5"/>
        <item x="4"/>
        <item x="15"/>
        <item x="9"/>
        <item x="8"/>
        <item x="0"/>
        <item x="11"/>
        <item x="6"/>
        <item x="14"/>
        <item x="16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4" hier="-1"/>
  </pageFields>
  <dataFields count="1">
    <dataField name="Suma de No. DE CAM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TICULO" xr10:uid="{00000000-0013-0000-FFFF-FFFF01000000}" sourceName="ARTICUL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ISION_POR_VENTAS" xr10:uid="{00000000-0013-0000-FFFF-FFFF02000000}" sourceName="COMISION POR VENTA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VE_DE_ZONA" xr10:uid="{00000000-0013-0000-FFFF-FFFF03000000}" sourceName="CLAVE DE ZON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00000000-0013-0000-FFFF-FFFF04000000}" sourceName="VENTAS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TICULO" xr10:uid="{00000000-0014-0000-FFFF-FFFF01000000}" cache="SegmentaciónDeDatos_ARTICULO" caption="ARTICULO" columnCount="3" style="Estilo de segmentación de datos 1" rowHeight="241300"/>
  <slicer name="COMISION POR VENTAS" xr10:uid="{00000000-0014-0000-FFFF-FFFF02000000}" cache="SegmentaciónDeDatos_COMISION_POR_VENTAS" caption="COMISION POR VENTAS" columnCount="10" style="SlicerStyleLight2" rowHeight="241300"/>
  <slicer name="CLAVE DE ZONA" xr10:uid="{00000000-0014-0000-FFFF-FFFF03000000}" cache="SegmentaciónDeDatos_CLAVE_DE_ZONA" caption="CLAVE DE ZONA" columnCount="7" style="Estilo de segmentación de datos 2" rowHeight="241300"/>
  <slicer name="VENTAS" xr10:uid="{00000000-0014-0000-FFFF-FFFF04000000}" cache="SegmentaciónDeDatos_VENTAS" caption="VENTAS" columnCount="10" style="Estilo de segmentación de dat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ebles" displayName="Muebles" ref="E6:M26" totalsRowCount="1" headerRowDxfId="42" dataDxfId="41" totalsRowDxfId="40">
  <autoFilter ref="E6:M25" xr:uid="{00000000-0009-0000-0100-000001000000}"/>
  <sortState xmlns:xlrd2="http://schemas.microsoft.com/office/spreadsheetml/2017/richdata2" ref="E7:M25">
    <sortCondition sortBy="cellColor" ref="K7:K25" dxfId="39"/>
  </sortState>
  <tableColumns count="9">
    <tableColumn id="1" xr3:uid="{00000000-0010-0000-0000-000001000000}" name="CLAVE DE ZONA" totalsRowFunction="count" dataDxfId="38" totalsRowDxfId="37"/>
    <tableColumn id="2" xr3:uid="{00000000-0010-0000-0000-000002000000}" name="ARTICULO" totalsRowFunction="count" dataDxfId="36" totalsRowDxfId="35"/>
    <tableColumn id="3" xr3:uid="{00000000-0010-0000-0000-000003000000}" name="PRECIO" totalsRowFunction="min" dataDxfId="34" totalsRowDxfId="33" dataCellStyle="Moneda"/>
    <tableColumn id="4" xr3:uid="{00000000-0010-0000-0000-000004000000}" name="No. DE ARTICULOS VENDIDOS" totalsRowFunction="max" dataDxfId="32" totalsRowDxfId="31"/>
    <tableColumn id="5" xr3:uid="{00000000-0010-0000-0000-000005000000}" name="PRECIO DE DESCUENTO" totalsRowFunction="min" dataDxfId="30" totalsRowDxfId="29" dataCellStyle="Moneda"/>
    <tableColumn id="6" xr3:uid="{00000000-0010-0000-0000-000006000000}" name="VENTAS" totalsRowFunction="sum" dataDxfId="28" totalsRowDxfId="27" dataCellStyle="Moneda"/>
    <tableColumn id="7" xr3:uid="{00000000-0010-0000-0000-000007000000}" name="COMISION POR VENTAS" totalsRowFunction="var" dataDxfId="26" totalsRowDxfId="25" dataCellStyle="Moneda"/>
    <tableColumn id="10" xr3:uid="{00000000-0010-0000-0000-00000A000000}" name="Columna1" totalsRowFunction="max" dataDxfId="24" totalsRowDxfId="23" dataCellStyle="Moneda">
      <calculatedColumnFormula>+Muebles[[#This Row],[VENTAS]]*Muebles[[#This Row],[COMISION POR VENTAS]]</calculatedColumnFormula>
    </tableColumn>
    <tableColumn id="11" xr3:uid="{00000000-0010-0000-0000-00000B000000}" name="Columna2" totalsRowFunction="sum" dataDxfId="22" totalsRowDxfId="21" dataCellStyle="Moneda">
      <calculatedColumnFormula>+Muebles[[#This Row],[Columna1]]*Muebles[[#This Row],[VENTAS]]*Muebles[[#This Row],[COMISION POR VENTAS]]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rticulos" displayName="articulos" ref="F8:N28" totalsRowCount="1" headerRowDxfId="20" dataDxfId="19" totalsRowDxfId="18">
  <autoFilter ref="F8:N27" xr:uid="{00000000-0009-0000-0100-000003000000}"/>
  <tableColumns count="9">
    <tableColumn id="1" xr3:uid="{00000000-0010-0000-0100-000001000000}" name="CLAVE DE ZONA" totalsRowFunction="count" dataDxfId="17" totalsRowDxfId="16"/>
    <tableColumn id="2" xr3:uid="{00000000-0010-0000-0100-000002000000}" name="ARTICULO" totalsRowFunction="count" dataDxfId="15" totalsRowDxfId="14"/>
    <tableColumn id="3" xr3:uid="{00000000-0010-0000-0100-000003000000}" name="PRECIO" totalsRowFunction="min" dataDxfId="13" totalsRowDxfId="12" dataCellStyle="Moneda"/>
    <tableColumn id="4" xr3:uid="{00000000-0010-0000-0100-000004000000}" name="No. DE ARTICULOS VENDIDOS" totalsRowFunction="max" dataDxfId="11" totalsRowDxfId="10"/>
    <tableColumn id="5" xr3:uid="{00000000-0010-0000-0100-000005000000}" name="PRECIO DE DESCUENTO" totalsRowFunction="min" dataDxfId="9" totalsRowDxfId="8" dataCellStyle="Moneda"/>
    <tableColumn id="6" xr3:uid="{00000000-0010-0000-0100-000006000000}" name="VENTAS" totalsRowFunction="sum" dataDxfId="7" totalsRowDxfId="6" dataCellStyle="Moneda"/>
    <tableColumn id="7" xr3:uid="{00000000-0010-0000-0100-000007000000}" name="COMISION POR VENTAS" totalsRowFunction="var" dataDxfId="5" totalsRowDxfId="4" dataCellStyle="Moneda"/>
    <tableColumn id="10" xr3:uid="{00000000-0010-0000-0100-00000A000000}" name="Columna1" totalsRowFunction="max" dataDxfId="3" totalsRowDxfId="2" dataCellStyle="Moneda">
      <calculatedColumnFormula>+articulos[[#This Row],[VENTAS]]*articulos[[#This Row],[COMISION POR VENTAS]]</calculatedColumnFormula>
    </tableColumn>
    <tableColumn id="11" xr3:uid="{00000000-0010-0000-0100-00000B000000}" name="Columna2" totalsRowFunction="sum" dataDxfId="1" totalsRowDxfId="0" dataCellStyle="Moneda">
      <calculatedColumnFormula>+articulos[[#This Row],[Columna1]]*articulos[[#This Row],[VENTAS]]*articulos[[#This Row],[COMISION POR VENTAS]]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topLeftCell="C1" zoomScaleNormal="100" workbookViewId="0">
      <selection activeCell="O23" sqref="O23"/>
    </sheetView>
  </sheetViews>
  <sheetFormatPr baseColWidth="10" defaultColWidth="11.42578125" defaultRowHeight="15" x14ac:dyDescent="0.25"/>
  <cols>
    <col min="3" max="3" width="18.5703125" customWidth="1"/>
    <col min="4" max="4" width="12.7109375" customWidth="1"/>
    <col min="5" max="5" width="16.5703125" customWidth="1"/>
    <col min="6" max="6" width="28" customWidth="1"/>
    <col min="7" max="7" width="18.85546875" customWidth="1"/>
    <col min="8" max="8" width="17.5703125" customWidth="1"/>
    <col min="9" max="9" width="26.28515625" customWidth="1"/>
    <col min="10" max="10" width="16.140625" bestFit="1" customWidth="1"/>
    <col min="11" max="11" width="16.7109375" customWidth="1"/>
    <col min="12" max="12" width="20.28515625" customWidth="1"/>
    <col min="13" max="13" width="34.7109375" customWidth="1"/>
  </cols>
  <sheetData>
    <row r="5" spans="4:13" ht="36" customHeight="1" x14ac:dyDescent="0.25">
      <c r="J5" s="1"/>
      <c r="K5" s="1"/>
    </row>
    <row r="6" spans="4:13" ht="43.5" customHeight="1" x14ac:dyDescent="0.25">
      <c r="E6" s="2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20</v>
      </c>
      <c r="M6" s="2" t="s">
        <v>21</v>
      </c>
    </row>
    <row r="7" spans="4:13" ht="15.75" x14ac:dyDescent="0.25">
      <c r="D7">
        <v>1</v>
      </c>
      <c r="E7" s="8" t="s">
        <v>11</v>
      </c>
      <c r="F7" s="8" t="s">
        <v>15</v>
      </c>
      <c r="G7" s="9">
        <v>13000</v>
      </c>
      <c r="H7" s="8">
        <v>26</v>
      </c>
      <c r="I7" s="9">
        <v>12090</v>
      </c>
      <c r="J7" s="9">
        <v>314340</v>
      </c>
      <c r="K7" s="9">
        <v>22003.8</v>
      </c>
      <c r="L7" s="10">
        <f>+Muebles[[#This Row],[VENTAS]]*Muebles[[#This Row],[COMISION POR VENTAS]]</f>
        <v>6916674492</v>
      </c>
      <c r="M7" s="10">
        <f>+Muebles[[#This Row],[Columna1]]*Muebles[[#This Row],[VENTAS]]*Muebles[[#This Row],[COMISION POR VENTAS]]</f>
        <v>4.7840386028283453E+19</v>
      </c>
    </row>
    <row r="8" spans="4:13" ht="15.75" x14ac:dyDescent="0.25">
      <c r="D8">
        <v>2</v>
      </c>
      <c r="E8" s="11" t="s">
        <v>11</v>
      </c>
      <c r="F8" s="8" t="s">
        <v>14</v>
      </c>
      <c r="G8" s="9">
        <v>13000</v>
      </c>
      <c r="H8" s="8">
        <v>9</v>
      </c>
      <c r="I8" s="9">
        <v>12090</v>
      </c>
      <c r="J8" s="9">
        <v>108810</v>
      </c>
      <c r="K8" s="9">
        <v>5440.5</v>
      </c>
      <c r="L8" s="10">
        <f>+Muebles[[#This Row],[VENTAS]]*Muebles[[#This Row],[COMISION POR VENTAS]]</f>
        <v>591980805</v>
      </c>
      <c r="M8" s="10">
        <f>+Muebles[[#This Row],[Columna1]]*Muebles[[#This Row],[VENTAS]]*Muebles[[#This Row],[COMISION POR VENTAS]]</f>
        <v>3.50441273488448E+17</v>
      </c>
    </row>
    <row r="9" spans="4:13" ht="15.75" x14ac:dyDescent="0.25">
      <c r="D9">
        <v>3</v>
      </c>
      <c r="E9" s="11" t="s">
        <v>16</v>
      </c>
      <c r="F9" s="8" t="s">
        <v>15</v>
      </c>
      <c r="G9" s="9">
        <v>5800</v>
      </c>
      <c r="H9" s="8">
        <v>12</v>
      </c>
      <c r="I9" s="9">
        <v>5394</v>
      </c>
      <c r="J9" s="9">
        <v>64728</v>
      </c>
      <c r="K9" s="9">
        <v>3236.4</v>
      </c>
      <c r="L9" s="10">
        <f>+Muebles[[#This Row],[VENTAS]]*Muebles[[#This Row],[COMISION POR VENTAS]]</f>
        <v>209485699.20000002</v>
      </c>
      <c r="M9" s="10">
        <f>+Muebles[[#This Row],[Columna1]]*Muebles[[#This Row],[VENTAS]]*Muebles[[#This Row],[COMISION POR VENTAS]]</f>
        <v>4.3884258169312888E+16</v>
      </c>
    </row>
    <row r="10" spans="4:13" ht="15.75" x14ac:dyDescent="0.25">
      <c r="D10">
        <v>4</v>
      </c>
      <c r="E10" s="11" t="s">
        <v>9</v>
      </c>
      <c r="F10" s="8" t="s">
        <v>14</v>
      </c>
      <c r="G10" s="9">
        <v>9800</v>
      </c>
      <c r="H10" s="8">
        <v>10</v>
      </c>
      <c r="I10" s="9">
        <v>9114</v>
      </c>
      <c r="J10" s="9">
        <v>91140</v>
      </c>
      <c r="K10" s="9">
        <v>4557</v>
      </c>
      <c r="L10" s="10">
        <f>+Muebles[[#This Row],[VENTAS]]*Muebles[[#This Row],[COMISION POR VENTAS]]</f>
        <v>415324980</v>
      </c>
      <c r="M10" s="10">
        <f>+Muebles[[#This Row],[Columna1]]*Muebles[[#This Row],[VENTAS]]*Muebles[[#This Row],[COMISION POR VENTAS]]</f>
        <v>1.7249483901200038E+17</v>
      </c>
    </row>
    <row r="11" spans="4:13" ht="15.75" x14ac:dyDescent="0.25">
      <c r="D11">
        <v>5</v>
      </c>
      <c r="E11" s="8" t="s">
        <v>7</v>
      </c>
      <c r="F11" s="8" t="s">
        <v>13</v>
      </c>
      <c r="G11" s="9">
        <v>4000</v>
      </c>
      <c r="H11" s="8">
        <v>12</v>
      </c>
      <c r="I11" s="9">
        <v>3720</v>
      </c>
      <c r="J11" s="9">
        <v>44640</v>
      </c>
      <c r="K11" s="9">
        <v>2232</v>
      </c>
      <c r="L11" s="10">
        <f>+Muebles[[#This Row],[VENTAS]]*Muebles[[#This Row],[COMISION POR VENTAS]]</f>
        <v>99636480</v>
      </c>
      <c r="M11" s="10">
        <f>+Muebles[[#This Row],[Columna1]]*Muebles[[#This Row],[VENTAS]]*Muebles[[#This Row],[COMISION POR VENTAS]]</f>
        <v>9927428146790400</v>
      </c>
    </row>
    <row r="12" spans="4:13" ht="15.75" x14ac:dyDescent="0.25">
      <c r="D12">
        <v>6</v>
      </c>
      <c r="E12" s="12" t="s">
        <v>18</v>
      </c>
      <c r="F12" s="8" t="s">
        <v>13</v>
      </c>
      <c r="G12" s="9">
        <v>4185</v>
      </c>
      <c r="H12" s="8">
        <v>12</v>
      </c>
      <c r="I12" s="9">
        <v>4185</v>
      </c>
      <c r="J12" s="9">
        <v>4185</v>
      </c>
      <c r="K12" s="9">
        <v>4185</v>
      </c>
      <c r="L12" s="10">
        <f>+Muebles[[#This Row],[VENTAS]]*Muebles[[#This Row],[COMISION POR VENTAS]]</f>
        <v>17514225</v>
      </c>
      <c r="M12" s="10">
        <f>+Muebles[[#This Row],[Columna1]]*Muebles[[#This Row],[VENTAS]]*Muebles[[#This Row],[COMISION POR VENTAS]]</f>
        <v>306748077350625</v>
      </c>
    </row>
    <row r="13" spans="4:13" ht="15.75" x14ac:dyDescent="0.25">
      <c r="D13">
        <v>7</v>
      </c>
      <c r="E13" s="8" t="s">
        <v>16</v>
      </c>
      <c r="F13" s="8" t="s">
        <v>13</v>
      </c>
      <c r="G13" s="9">
        <v>6900</v>
      </c>
      <c r="H13" s="8">
        <v>20</v>
      </c>
      <c r="I13" s="9">
        <v>6417</v>
      </c>
      <c r="J13" s="9">
        <v>128340</v>
      </c>
      <c r="K13" s="9">
        <v>6417</v>
      </c>
      <c r="L13" s="10">
        <f>+Muebles[[#This Row],[VENTAS]]*Muebles[[#This Row],[COMISION POR VENTAS]]</f>
        <v>823557780</v>
      </c>
      <c r="M13" s="10">
        <f>+Muebles[[#This Row],[Columna1]]*Muebles[[#This Row],[VENTAS]]*Muebles[[#This Row],[COMISION POR VENTAS]]</f>
        <v>6.7824741699852838E+17</v>
      </c>
    </row>
    <row r="14" spans="4:13" ht="15.75" x14ac:dyDescent="0.25">
      <c r="D14">
        <v>8</v>
      </c>
      <c r="E14" s="8" t="s">
        <v>9</v>
      </c>
      <c r="F14" s="8" t="s">
        <v>13</v>
      </c>
      <c r="G14" s="9">
        <v>9800</v>
      </c>
      <c r="H14" s="8">
        <v>12</v>
      </c>
      <c r="I14" s="9">
        <v>9114</v>
      </c>
      <c r="J14" s="9">
        <v>109368</v>
      </c>
      <c r="K14" s="9">
        <v>5468.4</v>
      </c>
      <c r="L14" s="10">
        <f>+Muebles[[#This Row],[VENTAS]]*Muebles[[#This Row],[COMISION POR VENTAS]]</f>
        <v>598067971.19999993</v>
      </c>
      <c r="M14" s="10">
        <f>+Muebles[[#This Row],[Columna1]]*Muebles[[#This Row],[VENTAS]]*Muebles[[#This Row],[COMISION POR VENTAS]]</f>
        <v>3.5768529817528397E+17</v>
      </c>
    </row>
    <row r="15" spans="4:13" ht="15.75" x14ac:dyDescent="0.25">
      <c r="D15">
        <v>9</v>
      </c>
      <c r="E15" s="8" t="s">
        <v>16</v>
      </c>
      <c r="F15" s="8" t="s">
        <v>14</v>
      </c>
      <c r="G15" s="9">
        <v>10700</v>
      </c>
      <c r="H15" s="8">
        <v>12</v>
      </c>
      <c r="I15" s="9">
        <v>9951</v>
      </c>
      <c r="J15" s="9">
        <v>119412</v>
      </c>
      <c r="K15" s="9">
        <v>5970.6</v>
      </c>
      <c r="L15" s="10">
        <f>+Muebles[[#This Row],[VENTAS]]*Muebles[[#This Row],[COMISION POR VENTAS]]</f>
        <v>712961287.20000005</v>
      </c>
      <c r="M15" s="10">
        <f>+Muebles[[#This Row],[Columna1]]*Muebles[[#This Row],[VENTAS]]*Muebles[[#This Row],[COMISION POR VENTAS]]</f>
        <v>5.0831379704588096E+17</v>
      </c>
    </row>
    <row r="16" spans="4:13" ht="15.75" x14ac:dyDescent="0.25">
      <c r="D16">
        <v>10</v>
      </c>
      <c r="E16" s="8" t="s">
        <v>19</v>
      </c>
      <c r="F16" s="8" t="s">
        <v>10</v>
      </c>
      <c r="G16" s="9">
        <v>14500</v>
      </c>
      <c r="H16" s="8">
        <v>8</v>
      </c>
      <c r="I16" s="9">
        <v>13485</v>
      </c>
      <c r="J16" s="9">
        <v>107880</v>
      </c>
      <c r="K16" s="9">
        <v>5394</v>
      </c>
      <c r="L16" s="10">
        <f>+Muebles[[#This Row],[VENTAS]]*Muebles[[#This Row],[COMISION POR VENTAS]]</f>
        <v>581904720</v>
      </c>
      <c r="M16" s="10">
        <f>+Muebles[[#This Row],[Columna1]]*Muebles[[#This Row],[VENTAS]]*Muebles[[#This Row],[COMISION POR VENTAS]]</f>
        <v>3.386131031582784E+17</v>
      </c>
    </row>
    <row r="17" spans="4:13" ht="15.75" x14ac:dyDescent="0.25">
      <c r="D17">
        <v>11</v>
      </c>
      <c r="E17" s="14" t="s">
        <v>11</v>
      </c>
      <c r="F17" s="8" t="s">
        <v>12</v>
      </c>
      <c r="G17" s="9">
        <v>14500</v>
      </c>
      <c r="H17" s="8">
        <v>7</v>
      </c>
      <c r="I17" s="9">
        <v>13485</v>
      </c>
      <c r="J17" s="9">
        <v>94395</v>
      </c>
      <c r="K17" s="9">
        <v>4719.75</v>
      </c>
      <c r="L17" s="10">
        <f>+Muebles[[#This Row],[VENTAS]]*Muebles[[#This Row],[COMISION POR VENTAS]]</f>
        <v>445520801.25</v>
      </c>
      <c r="M17" s="10">
        <f>+Muebles[[#This Row],[Columna1]]*Muebles[[#This Row],[VENTAS]]*Muebles[[#This Row],[COMISION POR VENTAS]]</f>
        <v>1.9848878434644202E+17</v>
      </c>
    </row>
    <row r="18" spans="4:13" ht="15.75" x14ac:dyDescent="0.25">
      <c r="D18">
        <v>12</v>
      </c>
      <c r="E18" s="8" t="s">
        <v>7</v>
      </c>
      <c r="F18" s="8" t="s">
        <v>12</v>
      </c>
      <c r="G18" s="9">
        <v>14800</v>
      </c>
      <c r="H18" s="8">
        <v>7</v>
      </c>
      <c r="I18" s="9">
        <v>13764</v>
      </c>
      <c r="J18" s="9">
        <v>96348</v>
      </c>
      <c r="K18" s="9">
        <v>4817.3999999999996</v>
      </c>
      <c r="L18" s="10">
        <f>+Muebles[[#This Row],[VENTAS]]*Muebles[[#This Row],[COMISION POR VENTAS]]</f>
        <v>464146855.19999999</v>
      </c>
      <c r="M18" s="10">
        <f>+Muebles[[#This Row],[Columna1]]*Muebles[[#This Row],[VENTAS]]*Muebles[[#This Row],[COMISION POR VENTAS]]</f>
        <v>2.1543230319204976E+17</v>
      </c>
    </row>
    <row r="19" spans="4:13" ht="15.75" x14ac:dyDescent="0.25">
      <c r="D19">
        <v>13</v>
      </c>
      <c r="E19" s="8" t="s">
        <v>7</v>
      </c>
      <c r="F19" s="8" t="s">
        <v>8</v>
      </c>
      <c r="G19" s="9">
        <v>15000</v>
      </c>
      <c r="H19" s="8">
        <v>4</v>
      </c>
      <c r="I19" s="9">
        <v>13950</v>
      </c>
      <c r="J19" s="9">
        <v>55800</v>
      </c>
      <c r="K19" s="9">
        <v>2790</v>
      </c>
      <c r="L19" s="10">
        <f>+Muebles[[#This Row],[VENTAS]]*Muebles[[#This Row],[COMISION POR VENTAS]]</f>
        <v>155682000</v>
      </c>
      <c r="M19" s="10">
        <f>+Muebles[[#This Row],[Columna1]]*Muebles[[#This Row],[VENTAS]]*Muebles[[#This Row],[COMISION POR VENTAS]]</f>
        <v>2.4236885124E+16</v>
      </c>
    </row>
    <row r="20" spans="4:13" ht="15.75" x14ac:dyDescent="0.25">
      <c r="D20">
        <v>14</v>
      </c>
      <c r="E20" s="13" t="s">
        <v>17</v>
      </c>
      <c r="F20" s="8" t="s">
        <v>12</v>
      </c>
      <c r="G20" s="9">
        <v>16000</v>
      </c>
      <c r="H20" s="8">
        <v>12</v>
      </c>
      <c r="I20" s="9">
        <v>14880</v>
      </c>
      <c r="J20" s="9">
        <v>178560</v>
      </c>
      <c r="K20" s="9">
        <v>12499.2</v>
      </c>
      <c r="L20" s="10">
        <f>+Muebles[[#This Row],[VENTAS]]*Muebles[[#This Row],[COMISION POR VENTAS]]</f>
        <v>2231857152</v>
      </c>
      <c r="M20" s="10">
        <f>+Muebles[[#This Row],[Columna1]]*Muebles[[#This Row],[VENTAS]]*Muebles[[#This Row],[COMISION POR VENTAS]]</f>
        <v>4.9811863469335511E+18</v>
      </c>
    </row>
    <row r="21" spans="4:13" ht="15.75" x14ac:dyDescent="0.25">
      <c r="D21">
        <v>15</v>
      </c>
      <c r="E21" s="8" t="s">
        <v>7</v>
      </c>
      <c r="F21" s="8" t="s">
        <v>14</v>
      </c>
      <c r="G21" s="9">
        <v>17000</v>
      </c>
      <c r="H21" s="8">
        <v>9</v>
      </c>
      <c r="I21" s="9">
        <v>15810</v>
      </c>
      <c r="J21" s="9">
        <v>142290</v>
      </c>
      <c r="K21" s="9">
        <v>7114.5</v>
      </c>
      <c r="L21" s="10">
        <f>+Muebles[[#This Row],[VENTAS]]*Muebles[[#This Row],[COMISION POR VENTAS]]</f>
        <v>1012322205</v>
      </c>
      <c r="M21" s="10">
        <f>+Muebles[[#This Row],[Columna1]]*Muebles[[#This Row],[VENTAS]]*Muebles[[#This Row],[COMISION POR VENTAS]]</f>
        <v>1.0247962467360621E+18</v>
      </c>
    </row>
    <row r="22" spans="4:13" ht="15.75" x14ac:dyDescent="0.25">
      <c r="D22">
        <v>16</v>
      </c>
      <c r="E22" s="8" t="s">
        <v>9</v>
      </c>
      <c r="F22" s="8" t="s">
        <v>15</v>
      </c>
      <c r="G22" s="9">
        <v>22000</v>
      </c>
      <c r="H22" s="8">
        <v>7</v>
      </c>
      <c r="I22" s="9">
        <v>20460</v>
      </c>
      <c r="J22" s="9">
        <v>143220</v>
      </c>
      <c r="K22" s="9">
        <v>7161</v>
      </c>
      <c r="L22" s="10">
        <f>+Muebles[[#This Row],[VENTAS]]*Muebles[[#This Row],[COMISION POR VENTAS]]</f>
        <v>1025598420</v>
      </c>
      <c r="M22" s="10">
        <f>+Muebles[[#This Row],[Columna1]]*Muebles[[#This Row],[VENTAS]]*Muebles[[#This Row],[COMISION POR VENTAS]]</f>
        <v>1.0518521191064964E+18</v>
      </c>
    </row>
    <row r="23" spans="4:13" ht="15.75" x14ac:dyDescent="0.25">
      <c r="D23">
        <v>17</v>
      </c>
      <c r="E23" s="8" t="s">
        <v>9</v>
      </c>
      <c r="F23" s="8" t="s">
        <v>10</v>
      </c>
      <c r="G23" s="9">
        <v>22000</v>
      </c>
      <c r="H23" s="8">
        <v>6</v>
      </c>
      <c r="I23" s="9">
        <v>20460</v>
      </c>
      <c r="J23" s="9">
        <v>122760</v>
      </c>
      <c r="K23" s="9">
        <v>6138</v>
      </c>
      <c r="L23" s="10">
        <f>+Muebles[[#This Row],[VENTAS]]*Muebles[[#This Row],[COMISION POR VENTAS]]</f>
        <v>753500880</v>
      </c>
      <c r="M23" s="10">
        <f>+Muebles[[#This Row],[Columna1]]*Muebles[[#This Row],[VENTAS]]*Muebles[[#This Row],[COMISION POR VENTAS]]</f>
        <v>5.677635761607744E+17</v>
      </c>
    </row>
    <row r="24" spans="4:13" ht="15.75" x14ac:dyDescent="0.25">
      <c r="D24">
        <v>18</v>
      </c>
      <c r="E24" s="8" t="s">
        <v>18</v>
      </c>
      <c r="F24" s="8" t="s">
        <v>8</v>
      </c>
      <c r="G24" s="9">
        <v>22000</v>
      </c>
      <c r="H24" s="8">
        <v>8</v>
      </c>
      <c r="I24" s="9">
        <v>20460</v>
      </c>
      <c r="J24" s="9">
        <v>163680</v>
      </c>
      <c r="K24" s="9">
        <v>11457.6</v>
      </c>
      <c r="L24" s="10">
        <f>+Muebles[[#This Row],[VENTAS]]*Muebles[[#This Row],[COMISION POR VENTAS]]</f>
        <v>1875379968</v>
      </c>
      <c r="M24" s="10">
        <f>+Muebles[[#This Row],[Columna1]]*Muebles[[#This Row],[VENTAS]]*Muebles[[#This Row],[COMISION POR VENTAS]]</f>
        <v>3.517050024375681E+18</v>
      </c>
    </row>
    <row r="25" spans="4:13" ht="15.75" x14ac:dyDescent="0.25">
      <c r="D25">
        <v>19</v>
      </c>
      <c r="E25" s="8" t="s">
        <v>17</v>
      </c>
      <c r="F25" s="8" t="s">
        <v>15</v>
      </c>
      <c r="G25" s="9">
        <v>35000</v>
      </c>
      <c r="H25" s="8">
        <v>4</v>
      </c>
      <c r="I25" s="9">
        <v>32550</v>
      </c>
      <c r="J25" s="9">
        <v>130200</v>
      </c>
      <c r="K25" s="9">
        <v>9114</v>
      </c>
      <c r="L25" s="10">
        <f>+Muebles[[#This Row],[VENTAS]]*Muebles[[#This Row],[COMISION POR VENTAS]]</f>
        <v>1186642800</v>
      </c>
      <c r="M25" s="10">
        <f>+Muebles[[#This Row],[Columna1]]*Muebles[[#This Row],[VENTAS]]*Muebles[[#This Row],[COMISION POR VENTAS]]</f>
        <v>1.40812113479184E+18</v>
      </c>
    </row>
    <row r="26" spans="4:13" ht="15.75" x14ac:dyDescent="0.25">
      <c r="E26" s="13">
        <f>SUBTOTAL(103,Muebles[CLAVE DE ZONA])</f>
        <v>19</v>
      </c>
      <c r="F26" s="13">
        <f>SUBTOTAL(103,Muebles[ARTICULO])</f>
        <v>19</v>
      </c>
      <c r="G26" s="15">
        <f>SUBTOTAL(105,Muebles[PRECIO])</f>
        <v>4000</v>
      </c>
      <c r="H26" s="13">
        <f>SUBTOTAL(104,Muebles[No. DE ARTICULOS VENDIDOS])</f>
        <v>26</v>
      </c>
      <c r="I26" s="15">
        <f>SUBTOTAL(105,Muebles[PRECIO DE DESCUENTO])</f>
        <v>3720</v>
      </c>
      <c r="J26" s="15">
        <f>SUBTOTAL(109,Muebles[VENTAS])</f>
        <v>2220096</v>
      </c>
      <c r="K26" s="15">
        <f>SUBTOTAL(110,Muebles[COMISION POR VENTAS])</f>
        <v>20413164.070131585</v>
      </c>
      <c r="L26" s="15">
        <f>SUBTOTAL(104,Muebles[Columna1])</f>
        <v>6916674492</v>
      </c>
      <c r="M26" s="16">
        <f>SUBTOTAL(109,Muebles[Columna2])</f>
        <v>6.3289227611322221E+19</v>
      </c>
    </row>
    <row r="27" spans="4:13" ht="15.75" x14ac:dyDescent="0.25">
      <c r="E27" s="3"/>
      <c r="F27" s="3"/>
      <c r="G27" s="4"/>
      <c r="H27" s="3"/>
      <c r="I27" s="4"/>
      <c r="J27" s="4"/>
      <c r="K27" s="4"/>
      <c r="L27" s="4"/>
    </row>
    <row r="28" spans="4:13" ht="15.75" x14ac:dyDescent="0.25">
      <c r="E28" s="3"/>
      <c r="F28" s="3"/>
      <c r="G28" s="4"/>
      <c r="H28" s="3"/>
      <c r="I28" s="4"/>
      <c r="J28" s="4"/>
      <c r="K28" s="4"/>
      <c r="L28" s="4"/>
    </row>
    <row r="29" spans="4:13" ht="15.75" x14ac:dyDescent="0.25">
      <c r="E29" s="3"/>
      <c r="F29" s="3"/>
      <c r="G29" s="4"/>
      <c r="H29" s="3"/>
      <c r="I29" s="4"/>
      <c r="J29" s="4"/>
      <c r="K29" s="4"/>
      <c r="L29" s="4"/>
    </row>
  </sheetData>
  <phoneticPr fontId="6" type="noConversion"/>
  <conditionalFormatting sqref="I7:I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{8748362E-C168-44B8-9C6E-E0FFFC383AD6}</x14:id>
        </ext>
      </extLst>
    </cfRule>
  </conditionalFormatting>
  <conditionalFormatting sqref="K7:K25">
    <cfRule type="colorScale" priority="2">
      <colorScale>
        <cfvo type="min"/>
        <cfvo type="max"/>
        <color rgb="FFFF0066"/>
        <color rgb="FF66CCFF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M7:M25">
    <cfRule type="iconSet" priority="5">
      <iconSet iconSet="4RedToBlack">
        <cfvo type="percent" val="0"/>
        <cfvo type="percent" val="25"/>
        <cfvo type="percent" val="50"/>
        <cfvo type="percent" val="75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L7:L2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{5ECC09CA-AFD1-42D5-9CBA-A0C0C0DC4135}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8362E-C168-44B8-9C6E-E0FFFC383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5ECC09CA-AFD1-42D5-9CBA-A0C0C0DC41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L7:L25</xm:sqref>
        </x14:conditionalFormatting>
        <x14:conditionalFormatting xmlns:xm="http://schemas.microsoft.com/office/excel/2006/main">
          <x14:cfRule type="iconSet" priority="3" id="{69B5CE17-7DE2-41CA-A7EE-C8DF0D47AAF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2"/>
              <x14:cfIcon iconSet="3Stars" iconId="0"/>
              <x14:cfIcon iconSet="5Boxes" iconId="4"/>
            </x14:iconSet>
          </x14:cfRule>
          <xm:sqref>I7:I25</xm:sqref>
        </x14:conditionalFormatting>
        <x14:conditionalFormatting xmlns:xm="http://schemas.microsoft.com/office/excel/2006/main">
          <x14:cfRule type="iconSet" priority="7" id="{5C9D3F27-7BEF-4E32-898E-942B084339B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J7:J25</xm:sqref>
        </x14:conditionalFormatting>
        <x14:conditionalFormatting xmlns:xm="http://schemas.microsoft.com/office/excel/2006/main">
          <x14:cfRule type="iconSet" priority="4" id="{B88D5345-F14E-414B-8FBC-E4FB731F950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Flags" iconId="1"/>
              <x14:cfIcon iconSet="3Symbols" iconId="0"/>
            </x14:iconSet>
          </x14:cfRule>
          <xm:sqref>M7:M25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8:N28"/>
  <sheetViews>
    <sheetView topLeftCell="C1" workbookViewId="0">
      <selection activeCell="F9" sqref="F9:N27"/>
    </sheetView>
  </sheetViews>
  <sheetFormatPr baseColWidth="10" defaultRowHeight="15" x14ac:dyDescent="0.25"/>
  <cols>
    <col min="7" max="7" width="28" customWidth="1"/>
    <col min="8" max="8" width="18.85546875" customWidth="1"/>
    <col min="9" max="9" width="17.5703125" customWidth="1"/>
    <col min="10" max="10" width="26.28515625" customWidth="1"/>
    <col min="11" max="11" width="15.5703125" bestFit="1" customWidth="1"/>
    <col min="12" max="12" width="16.7109375" customWidth="1"/>
    <col min="13" max="13" width="20.28515625" customWidth="1"/>
    <col min="14" max="14" width="34.7109375" customWidth="1"/>
  </cols>
  <sheetData>
    <row r="8" spans="6:14" ht="47.25" x14ac:dyDescent="0.2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20</v>
      </c>
      <c r="N8" s="2" t="s">
        <v>21</v>
      </c>
    </row>
    <row r="9" spans="6:14" ht="15.75" x14ac:dyDescent="0.25">
      <c r="F9" s="8" t="s">
        <v>7</v>
      </c>
      <c r="G9" s="8" t="s">
        <v>8</v>
      </c>
      <c r="H9" s="9">
        <v>15000</v>
      </c>
      <c r="I9" s="8">
        <v>4</v>
      </c>
      <c r="J9" s="9">
        <v>13950</v>
      </c>
      <c r="K9" s="9">
        <v>55800</v>
      </c>
      <c r="L9" s="9">
        <v>2790</v>
      </c>
      <c r="M9" s="10">
        <f>+articulos[[#This Row],[VENTAS]]*articulos[[#This Row],[COMISION POR VENTAS]]</f>
        <v>155682000</v>
      </c>
      <c r="N9" s="10">
        <f>+articulos[[#This Row],[Columna1]]*articulos[[#This Row],[VENTAS]]*articulos[[#This Row],[COMISION POR VENTAS]]</f>
        <v>2.4236885124E+16</v>
      </c>
    </row>
    <row r="10" spans="6:14" ht="15.75" x14ac:dyDescent="0.25">
      <c r="F10" s="8" t="s">
        <v>9</v>
      </c>
      <c r="G10" s="8" t="s">
        <v>10</v>
      </c>
      <c r="H10" s="9">
        <v>22000</v>
      </c>
      <c r="I10" s="8">
        <v>6</v>
      </c>
      <c r="J10" s="9">
        <v>20460</v>
      </c>
      <c r="K10" s="9">
        <v>122760</v>
      </c>
      <c r="L10" s="9">
        <v>6138</v>
      </c>
      <c r="M10" s="10">
        <f>+articulos[[#This Row],[VENTAS]]*articulos[[#This Row],[COMISION POR VENTAS]]</f>
        <v>753500880</v>
      </c>
      <c r="N10" s="10">
        <f>+articulos[[#This Row],[Columna1]]*articulos[[#This Row],[VENTAS]]*articulos[[#This Row],[COMISION POR VENTAS]]</f>
        <v>5.677635761607744E+17</v>
      </c>
    </row>
    <row r="11" spans="6:14" ht="15.75" x14ac:dyDescent="0.25">
      <c r="F11" s="8" t="s">
        <v>11</v>
      </c>
      <c r="G11" s="8" t="s">
        <v>12</v>
      </c>
      <c r="H11" s="9">
        <v>14500</v>
      </c>
      <c r="I11" s="8">
        <v>7</v>
      </c>
      <c r="J11" s="9">
        <v>13485</v>
      </c>
      <c r="K11" s="9">
        <v>94395</v>
      </c>
      <c r="L11" s="9">
        <v>4719.75</v>
      </c>
      <c r="M11" s="10">
        <f>+articulos[[#This Row],[VENTAS]]*articulos[[#This Row],[COMISION POR VENTAS]]</f>
        <v>445520801.25</v>
      </c>
      <c r="N11" s="10">
        <f>+articulos[[#This Row],[Columna1]]*articulos[[#This Row],[VENTAS]]*articulos[[#This Row],[COMISION POR VENTAS]]</f>
        <v>1.9848878434644202E+17</v>
      </c>
    </row>
    <row r="12" spans="6:14" ht="15.75" x14ac:dyDescent="0.25">
      <c r="F12" s="8" t="s">
        <v>7</v>
      </c>
      <c r="G12" s="8" t="s">
        <v>13</v>
      </c>
      <c r="H12" s="9">
        <v>4000</v>
      </c>
      <c r="I12" s="8">
        <v>12</v>
      </c>
      <c r="J12" s="9">
        <v>3720</v>
      </c>
      <c r="K12" s="9">
        <v>44640</v>
      </c>
      <c r="L12" s="9">
        <v>2232</v>
      </c>
      <c r="M12" s="10">
        <f>+articulos[[#This Row],[VENTAS]]*articulos[[#This Row],[COMISION POR VENTAS]]</f>
        <v>99636480</v>
      </c>
      <c r="N12" s="10">
        <f>+articulos[[#This Row],[Columna1]]*articulos[[#This Row],[VENTAS]]*articulos[[#This Row],[COMISION POR VENTAS]]</f>
        <v>9927428146790400</v>
      </c>
    </row>
    <row r="13" spans="6:14" ht="15.75" x14ac:dyDescent="0.25">
      <c r="F13" s="8" t="s">
        <v>9</v>
      </c>
      <c r="G13" s="8" t="s">
        <v>14</v>
      </c>
      <c r="H13" s="9">
        <v>9800</v>
      </c>
      <c r="I13" s="8">
        <v>10</v>
      </c>
      <c r="J13" s="9">
        <v>9114</v>
      </c>
      <c r="K13" s="9">
        <v>91140</v>
      </c>
      <c r="L13" s="9">
        <v>4557</v>
      </c>
      <c r="M13" s="10">
        <f>+articulos[[#This Row],[VENTAS]]*articulos[[#This Row],[COMISION POR VENTAS]]</f>
        <v>415324980</v>
      </c>
      <c r="N13" s="10">
        <f>+articulos[[#This Row],[Columna1]]*articulos[[#This Row],[VENTAS]]*articulos[[#This Row],[COMISION POR VENTAS]]</f>
        <v>1.7249483901200038E+17</v>
      </c>
    </row>
    <row r="14" spans="6:14" ht="15.75" x14ac:dyDescent="0.25">
      <c r="F14" s="8" t="s">
        <v>11</v>
      </c>
      <c r="G14" s="8" t="s">
        <v>15</v>
      </c>
      <c r="H14" s="9">
        <v>13000</v>
      </c>
      <c r="I14" s="8">
        <v>26</v>
      </c>
      <c r="J14" s="9">
        <v>12090</v>
      </c>
      <c r="K14" s="9">
        <v>314340</v>
      </c>
      <c r="L14" s="9">
        <v>22003.8</v>
      </c>
      <c r="M14" s="10">
        <f>+articulos[[#This Row],[VENTAS]]*articulos[[#This Row],[COMISION POR VENTAS]]</f>
        <v>6916674492</v>
      </c>
      <c r="N14" s="10">
        <f>+articulos[[#This Row],[Columna1]]*articulos[[#This Row],[VENTAS]]*articulos[[#This Row],[COMISION POR VENTAS]]</f>
        <v>4.7840386028283453E+19</v>
      </c>
    </row>
    <row r="15" spans="6:14" ht="15.75" x14ac:dyDescent="0.25">
      <c r="F15" s="8" t="s">
        <v>16</v>
      </c>
      <c r="G15" s="8" t="s">
        <v>13</v>
      </c>
      <c r="H15" s="9">
        <v>6900</v>
      </c>
      <c r="I15" s="8">
        <v>20</v>
      </c>
      <c r="J15" s="9">
        <v>6417</v>
      </c>
      <c r="K15" s="9">
        <v>128340</v>
      </c>
      <c r="L15" s="9">
        <v>6417</v>
      </c>
      <c r="M15" s="10">
        <f>+articulos[[#This Row],[VENTAS]]*articulos[[#This Row],[COMISION POR VENTAS]]</f>
        <v>823557780</v>
      </c>
      <c r="N15" s="10">
        <f>+articulos[[#This Row],[Columna1]]*articulos[[#This Row],[VENTAS]]*articulos[[#This Row],[COMISION POR VENTAS]]</f>
        <v>6.7824741699852838E+17</v>
      </c>
    </row>
    <row r="16" spans="6:14" ht="15.75" x14ac:dyDescent="0.25">
      <c r="F16" s="8" t="s">
        <v>16</v>
      </c>
      <c r="G16" s="8" t="s">
        <v>14</v>
      </c>
      <c r="H16" s="9">
        <v>10700</v>
      </c>
      <c r="I16" s="8">
        <v>12</v>
      </c>
      <c r="J16" s="9">
        <v>9951</v>
      </c>
      <c r="K16" s="9">
        <v>119412</v>
      </c>
      <c r="L16" s="9">
        <v>5970.6</v>
      </c>
      <c r="M16" s="10">
        <f>+articulos[[#This Row],[VENTAS]]*articulos[[#This Row],[COMISION POR VENTAS]]</f>
        <v>712961287.20000005</v>
      </c>
      <c r="N16" s="10">
        <f>+articulos[[#This Row],[Columna1]]*articulos[[#This Row],[VENTAS]]*articulos[[#This Row],[COMISION POR VENTAS]]</f>
        <v>5.0831379704588096E+17</v>
      </c>
    </row>
    <row r="17" spans="6:14" ht="15.75" x14ac:dyDescent="0.25">
      <c r="F17" s="8" t="s">
        <v>17</v>
      </c>
      <c r="G17" s="8" t="s">
        <v>15</v>
      </c>
      <c r="H17" s="9">
        <v>35000</v>
      </c>
      <c r="I17" s="8">
        <v>4</v>
      </c>
      <c r="J17" s="9">
        <v>32550</v>
      </c>
      <c r="K17" s="9">
        <v>130200</v>
      </c>
      <c r="L17" s="9">
        <v>9114</v>
      </c>
      <c r="M17" s="10">
        <f>+articulos[[#This Row],[VENTAS]]*articulos[[#This Row],[COMISION POR VENTAS]]</f>
        <v>1186642800</v>
      </c>
      <c r="N17" s="10">
        <f>+articulos[[#This Row],[Columna1]]*articulos[[#This Row],[VENTAS]]*articulos[[#This Row],[COMISION POR VENTAS]]</f>
        <v>1.40812113479184E+18</v>
      </c>
    </row>
    <row r="18" spans="6:14" ht="15.75" x14ac:dyDescent="0.25">
      <c r="F18" s="8" t="s">
        <v>18</v>
      </c>
      <c r="G18" s="8" t="s">
        <v>8</v>
      </c>
      <c r="H18" s="9">
        <v>22000</v>
      </c>
      <c r="I18" s="8">
        <v>8</v>
      </c>
      <c r="J18" s="9">
        <v>20460</v>
      </c>
      <c r="K18" s="9">
        <v>163680</v>
      </c>
      <c r="L18" s="9">
        <v>11457.6</v>
      </c>
      <c r="M18" s="10">
        <f>+articulos[[#This Row],[VENTAS]]*articulos[[#This Row],[COMISION POR VENTAS]]</f>
        <v>1875379968</v>
      </c>
      <c r="N18" s="10">
        <f>+articulos[[#This Row],[Columna1]]*articulos[[#This Row],[VENTAS]]*articulos[[#This Row],[COMISION POR VENTAS]]</f>
        <v>3.517050024375681E+18</v>
      </c>
    </row>
    <row r="19" spans="6:14" ht="15.75" x14ac:dyDescent="0.25">
      <c r="F19" s="8" t="s">
        <v>19</v>
      </c>
      <c r="G19" s="8" t="s">
        <v>10</v>
      </c>
      <c r="H19" s="9">
        <v>14500</v>
      </c>
      <c r="I19" s="8">
        <v>8</v>
      </c>
      <c r="J19" s="9">
        <v>13485</v>
      </c>
      <c r="K19" s="9">
        <v>107880</v>
      </c>
      <c r="L19" s="9">
        <v>5394</v>
      </c>
      <c r="M19" s="10">
        <f>+articulos[[#This Row],[VENTAS]]*articulos[[#This Row],[COMISION POR VENTAS]]</f>
        <v>581904720</v>
      </c>
      <c r="N19" s="10">
        <f>+articulos[[#This Row],[Columna1]]*articulos[[#This Row],[VENTAS]]*articulos[[#This Row],[COMISION POR VENTAS]]</f>
        <v>3.386131031582784E+17</v>
      </c>
    </row>
    <row r="20" spans="6:14" ht="15.75" x14ac:dyDescent="0.25">
      <c r="F20" s="8" t="s">
        <v>7</v>
      </c>
      <c r="G20" s="8" t="s">
        <v>12</v>
      </c>
      <c r="H20" s="9">
        <v>14800</v>
      </c>
      <c r="I20" s="8">
        <v>7</v>
      </c>
      <c r="J20" s="9">
        <v>13764</v>
      </c>
      <c r="K20" s="9">
        <v>96348</v>
      </c>
      <c r="L20" s="9">
        <v>4817.3999999999996</v>
      </c>
      <c r="M20" s="10">
        <f>+articulos[[#This Row],[VENTAS]]*articulos[[#This Row],[COMISION POR VENTAS]]</f>
        <v>464146855.19999999</v>
      </c>
      <c r="N20" s="10">
        <f>+articulos[[#This Row],[Columna1]]*articulos[[#This Row],[VENTAS]]*articulos[[#This Row],[COMISION POR VENTAS]]</f>
        <v>2.1543230319204976E+17</v>
      </c>
    </row>
    <row r="21" spans="6:14" ht="15.75" x14ac:dyDescent="0.25">
      <c r="F21" s="8" t="s">
        <v>9</v>
      </c>
      <c r="G21" s="8" t="s">
        <v>13</v>
      </c>
      <c r="H21" s="9">
        <v>9800</v>
      </c>
      <c r="I21" s="8">
        <v>12</v>
      </c>
      <c r="J21" s="9">
        <v>9114</v>
      </c>
      <c r="K21" s="9">
        <v>109368</v>
      </c>
      <c r="L21" s="9">
        <v>5468.4</v>
      </c>
      <c r="M21" s="10">
        <f>+articulos[[#This Row],[VENTAS]]*articulos[[#This Row],[COMISION POR VENTAS]]</f>
        <v>598067971.19999993</v>
      </c>
      <c r="N21" s="10">
        <f>+articulos[[#This Row],[Columna1]]*articulos[[#This Row],[VENTAS]]*articulos[[#This Row],[COMISION POR VENTAS]]</f>
        <v>3.5768529817528397E+17</v>
      </c>
    </row>
    <row r="22" spans="6:14" ht="15.75" x14ac:dyDescent="0.25">
      <c r="F22" s="8" t="s">
        <v>11</v>
      </c>
      <c r="G22" s="8" t="s">
        <v>14</v>
      </c>
      <c r="H22" s="9">
        <v>13000</v>
      </c>
      <c r="I22" s="8">
        <v>9</v>
      </c>
      <c r="J22" s="9">
        <v>12090</v>
      </c>
      <c r="K22" s="9">
        <v>108810</v>
      </c>
      <c r="L22" s="9">
        <v>5440.5</v>
      </c>
      <c r="M22" s="10">
        <f>+articulos[[#This Row],[VENTAS]]*articulos[[#This Row],[COMISION POR VENTAS]]</f>
        <v>591980805</v>
      </c>
      <c r="N22" s="10">
        <f>+articulos[[#This Row],[Columna1]]*articulos[[#This Row],[VENTAS]]*articulos[[#This Row],[COMISION POR VENTAS]]</f>
        <v>3.50441273488448E+17</v>
      </c>
    </row>
    <row r="23" spans="6:14" ht="15.75" x14ac:dyDescent="0.25">
      <c r="F23" s="8" t="s">
        <v>16</v>
      </c>
      <c r="G23" s="8" t="s">
        <v>15</v>
      </c>
      <c r="H23" s="9">
        <v>5800</v>
      </c>
      <c r="I23" s="8">
        <v>12</v>
      </c>
      <c r="J23" s="9">
        <v>5394</v>
      </c>
      <c r="K23" s="9">
        <v>64728</v>
      </c>
      <c r="L23" s="9">
        <v>3236.4</v>
      </c>
      <c r="M23" s="10">
        <f>+articulos[[#This Row],[VENTAS]]*articulos[[#This Row],[COMISION POR VENTAS]]</f>
        <v>209485699.20000002</v>
      </c>
      <c r="N23" s="10">
        <f>+articulos[[#This Row],[Columna1]]*articulos[[#This Row],[VENTAS]]*articulos[[#This Row],[COMISION POR VENTAS]]</f>
        <v>4.3884258169312888E+16</v>
      </c>
    </row>
    <row r="24" spans="6:14" ht="15.75" x14ac:dyDescent="0.25">
      <c r="F24" s="8" t="s">
        <v>17</v>
      </c>
      <c r="G24" s="8" t="s">
        <v>12</v>
      </c>
      <c r="H24" s="9">
        <v>16000</v>
      </c>
      <c r="I24" s="8">
        <v>12</v>
      </c>
      <c r="J24" s="9">
        <v>14880</v>
      </c>
      <c r="K24" s="9">
        <v>178560</v>
      </c>
      <c r="L24" s="9">
        <v>12499.2</v>
      </c>
      <c r="M24" s="10">
        <f>+articulos[[#This Row],[VENTAS]]*articulos[[#This Row],[COMISION POR VENTAS]]</f>
        <v>2231857152</v>
      </c>
      <c r="N24" s="10">
        <f>+articulos[[#This Row],[Columna1]]*articulos[[#This Row],[VENTAS]]*articulos[[#This Row],[COMISION POR VENTAS]]</f>
        <v>4.9811863469335511E+18</v>
      </c>
    </row>
    <row r="25" spans="6:14" ht="15.75" x14ac:dyDescent="0.25">
      <c r="F25" s="8" t="s">
        <v>18</v>
      </c>
      <c r="G25" s="8" t="s">
        <v>13</v>
      </c>
      <c r="H25" s="9">
        <v>4185</v>
      </c>
      <c r="I25" s="8">
        <v>12</v>
      </c>
      <c r="J25" s="9">
        <v>4185</v>
      </c>
      <c r="K25" s="9">
        <v>4185</v>
      </c>
      <c r="L25" s="9">
        <v>4185</v>
      </c>
      <c r="M25" s="10">
        <f>+articulos[[#This Row],[VENTAS]]*articulos[[#This Row],[COMISION POR VENTAS]]</f>
        <v>17514225</v>
      </c>
      <c r="N25" s="10">
        <f>+articulos[[#This Row],[Columna1]]*articulos[[#This Row],[VENTAS]]*articulos[[#This Row],[COMISION POR VENTAS]]</f>
        <v>306748077350625</v>
      </c>
    </row>
    <row r="26" spans="6:14" ht="15.75" x14ac:dyDescent="0.25">
      <c r="F26" s="8" t="s">
        <v>7</v>
      </c>
      <c r="G26" s="8" t="s">
        <v>14</v>
      </c>
      <c r="H26" s="9">
        <v>17000</v>
      </c>
      <c r="I26" s="8">
        <v>9</v>
      </c>
      <c r="J26" s="9">
        <v>15810</v>
      </c>
      <c r="K26" s="9">
        <v>142290</v>
      </c>
      <c r="L26" s="9">
        <v>7114.5</v>
      </c>
      <c r="M26" s="10">
        <f>+articulos[[#This Row],[VENTAS]]*articulos[[#This Row],[COMISION POR VENTAS]]</f>
        <v>1012322205</v>
      </c>
      <c r="N26" s="10">
        <f>+articulos[[#This Row],[Columna1]]*articulos[[#This Row],[VENTAS]]*articulos[[#This Row],[COMISION POR VENTAS]]</f>
        <v>1.0247962467360621E+18</v>
      </c>
    </row>
    <row r="27" spans="6:14" ht="15.75" x14ac:dyDescent="0.25">
      <c r="F27" s="8" t="s">
        <v>9</v>
      </c>
      <c r="G27" s="8" t="s">
        <v>15</v>
      </c>
      <c r="H27" s="9">
        <v>22000</v>
      </c>
      <c r="I27" s="8">
        <v>7</v>
      </c>
      <c r="J27" s="9">
        <v>20460</v>
      </c>
      <c r="K27" s="9">
        <v>143220</v>
      </c>
      <c r="L27" s="9">
        <v>7161</v>
      </c>
      <c r="M27" s="10">
        <f>+articulos[[#This Row],[VENTAS]]*articulos[[#This Row],[COMISION POR VENTAS]]</f>
        <v>1025598420</v>
      </c>
      <c r="N27" s="10">
        <f>+articulos[[#This Row],[Columna1]]*articulos[[#This Row],[VENTAS]]*articulos[[#This Row],[COMISION POR VENTAS]]</f>
        <v>1.0518521191064964E+18</v>
      </c>
    </row>
    <row r="28" spans="6:14" ht="15.75" x14ac:dyDescent="0.25">
      <c r="F28" s="5">
        <f>SUBTOTAL(103,articulos[CLAVE DE ZONA])</f>
        <v>19</v>
      </c>
      <c r="G28" s="5">
        <f>SUBTOTAL(103,articulos[ARTICULO])</f>
        <v>19</v>
      </c>
      <c r="H28" s="6">
        <f>SUBTOTAL(105,articulos[PRECIO])</f>
        <v>4000</v>
      </c>
      <c r="I28" s="5">
        <f>SUBTOTAL(104,articulos[No. DE ARTICULOS VENDIDOS])</f>
        <v>26</v>
      </c>
      <c r="J28" s="6">
        <f>SUBTOTAL(105,articulos[PRECIO DE DESCUENTO])</f>
        <v>3720</v>
      </c>
      <c r="K28" s="6">
        <f>SUBTOTAL(109,articulos[VENTAS])</f>
        <v>2220096</v>
      </c>
      <c r="L28" s="6">
        <f>SUBTOTAL(110,articulos[COMISION POR VENTAS])</f>
        <v>20413164.070131592</v>
      </c>
      <c r="M28" s="6">
        <f>SUBTOTAL(104,articulos[Columna1])</f>
        <v>6916674492</v>
      </c>
      <c r="N28" s="7">
        <f>SUBTOTAL(109,articulos[Columna2])</f>
        <v>6.3289227611322229E+19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H26"/>
  <sheetViews>
    <sheetView topLeftCell="D4" zoomScale="60" zoomScaleNormal="60" workbookViewId="0">
      <selection activeCell="AF41" sqref="AF41"/>
    </sheetView>
  </sheetViews>
  <sheetFormatPr baseColWidth="10" defaultRowHeight="15" x14ac:dyDescent="0.25"/>
  <cols>
    <col min="2" max="2" width="16" customWidth="1"/>
    <col min="3" max="3" width="20.5703125" customWidth="1"/>
    <col min="4" max="4" width="16.85546875" bestFit="1" customWidth="1"/>
    <col min="5" max="5" width="16.28515625" customWidth="1"/>
    <col min="6" max="6" width="18.7109375" bestFit="1" customWidth="1"/>
    <col min="7" max="7" width="17.7109375" bestFit="1" customWidth="1"/>
    <col min="8" max="8" width="21.140625" customWidth="1"/>
    <col min="9" max="9" width="15" customWidth="1"/>
    <col min="10" max="10" width="15.28515625" customWidth="1"/>
    <col min="11" max="11" width="15.5703125" customWidth="1"/>
  </cols>
  <sheetData>
    <row r="6" spans="2:8" ht="15.75" thickBot="1" x14ac:dyDescent="0.3"/>
    <row r="7" spans="2:8" ht="45" customHeight="1" thickBot="1" x14ac:dyDescent="0.3">
      <c r="B7" s="21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1" t="s">
        <v>6</v>
      </c>
    </row>
    <row r="8" spans="2:8" ht="15.75" x14ac:dyDescent="0.25">
      <c r="B8" s="19" t="s">
        <v>7</v>
      </c>
      <c r="C8" s="19" t="s">
        <v>8</v>
      </c>
      <c r="D8" s="20">
        <v>15000</v>
      </c>
      <c r="E8" s="19">
        <v>4</v>
      </c>
      <c r="F8" s="20">
        <v>13950</v>
      </c>
      <c r="G8" s="20">
        <v>55800</v>
      </c>
      <c r="H8" s="20">
        <v>2790</v>
      </c>
    </row>
    <row r="9" spans="2:8" ht="15.75" x14ac:dyDescent="0.25">
      <c r="B9" s="17" t="s">
        <v>9</v>
      </c>
      <c r="C9" s="17" t="s">
        <v>10</v>
      </c>
      <c r="D9" s="18">
        <v>22000</v>
      </c>
      <c r="E9" s="17">
        <v>6</v>
      </c>
      <c r="F9" s="18">
        <v>20460</v>
      </c>
      <c r="G9" s="18">
        <v>122760</v>
      </c>
      <c r="H9" s="18">
        <v>6138</v>
      </c>
    </row>
    <row r="10" spans="2:8" ht="15.75" x14ac:dyDescent="0.25">
      <c r="B10" s="17" t="s">
        <v>11</v>
      </c>
      <c r="C10" s="17" t="s">
        <v>12</v>
      </c>
      <c r="D10" s="18">
        <v>14500</v>
      </c>
      <c r="E10" s="17">
        <v>7</v>
      </c>
      <c r="F10" s="18">
        <v>13485</v>
      </c>
      <c r="G10" s="18">
        <v>94395</v>
      </c>
      <c r="H10" s="18">
        <v>4719.75</v>
      </c>
    </row>
    <row r="11" spans="2:8" ht="15.75" x14ac:dyDescent="0.25">
      <c r="B11" s="17" t="s">
        <v>7</v>
      </c>
      <c r="C11" s="17" t="s">
        <v>13</v>
      </c>
      <c r="D11" s="18">
        <v>4000</v>
      </c>
      <c r="E11" s="17">
        <v>12</v>
      </c>
      <c r="F11" s="18">
        <v>3720</v>
      </c>
      <c r="G11" s="18">
        <v>44640</v>
      </c>
      <c r="H11" s="18">
        <v>2232</v>
      </c>
    </row>
    <row r="12" spans="2:8" ht="15.75" x14ac:dyDescent="0.25">
      <c r="B12" s="17" t="s">
        <v>9</v>
      </c>
      <c r="C12" s="17" t="s">
        <v>14</v>
      </c>
      <c r="D12" s="18">
        <v>9800</v>
      </c>
      <c r="E12" s="17">
        <v>10</v>
      </c>
      <c r="F12" s="18">
        <v>9114</v>
      </c>
      <c r="G12" s="18">
        <v>91140</v>
      </c>
      <c r="H12" s="18">
        <v>4557</v>
      </c>
    </row>
    <row r="13" spans="2:8" ht="15.75" x14ac:dyDescent="0.25">
      <c r="B13" s="17" t="s">
        <v>11</v>
      </c>
      <c r="C13" s="17" t="s">
        <v>15</v>
      </c>
      <c r="D13" s="18">
        <v>13000</v>
      </c>
      <c r="E13" s="17">
        <v>26</v>
      </c>
      <c r="F13" s="18">
        <v>12090</v>
      </c>
      <c r="G13" s="18">
        <v>314340</v>
      </c>
      <c r="H13" s="18">
        <v>22003.8</v>
      </c>
    </row>
    <row r="14" spans="2:8" ht="15.75" x14ac:dyDescent="0.25">
      <c r="B14" s="17" t="s">
        <v>16</v>
      </c>
      <c r="C14" s="17" t="s">
        <v>13</v>
      </c>
      <c r="D14" s="18">
        <v>6900</v>
      </c>
      <c r="E14" s="17">
        <v>20</v>
      </c>
      <c r="F14" s="18">
        <v>6417</v>
      </c>
      <c r="G14" s="18">
        <v>128340</v>
      </c>
      <c r="H14" s="18">
        <v>6417</v>
      </c>
    </row>
    <row r="15" spans="2:8" ht="15.75" x14ac:dyDescent="0.25">
      <c r="B15" s="17" t="s">
        <v>16</v>
      </c>
      <c r="C15" s="17" t="s">
        <v>14</v>
      </c>
      <c r="D15" s="18">
        <v>10700</v>
      </c>
      <c r="E15" s="17">
        <v>12</v>
      </c>
      <c r="F15" s="18">
        <v>9951</v>
      </c>
      <c r="G15" s="18">
        <v>119412</v>
      </c>
      <c r="H15" s="18">
        <v>5970.6</v>
      </c>
    </row>
    <row r="16" spans="2:8" ht="15.75" x14ac:dyDescent="0.25">
      <c r="B16" s="17" t="s">
        <v>17</v>
      </c>
      <c r="C16" s="17" t="s">
        <v>15</v>
      </c>
      <c r="D16" s="18">
        <v>35000</v>
      </c>
      <c r="E16" s="17">
        <v>4</v>
      </c>
      <c r="F16" s="18">
        <v>32550</v>
      </c>
      <c r="G16" s="18">
        <v>130200</v>
      </c>
      <c r="H16" s="18">
        <v>9114</v>
      </c>
    </row>
    <row r="17" spans="2:8" ht="15.75" x14ac:dyDescent="0.25">
      <c r="B17" s="17" t="s">
        <v>18</v>
      </c>
      <c r="C17" s="17" t="s">
        <v>8</v>
      </c>
      <c r="D17" s="18">
        <v>22000</v>
      </c>
      <c r="E17" s="17">
        <v>8</v>
      </c>
      <c r="F17" s="18">
        <v>20460</v>
      </c>
      <c r="G17" s="18">
        <v>163680</v>
      </c>
      <c r="H17" s="18">
        <v>11457.6</v>
      </c>
    </row>
    <row r="18" spans="2:8" ht="15.75" x14ac:dyDescent="0.25">
      <c r="B18" s="17" t="s">
        <v>19</v>
      </c>
      <c r="C18" s="17" t="s">
        <v>10</v>
      </c>
      <c r="D18" s="18">
        <v>14500</v>
      </c>
      <c r="E18" s="17">
        <v>8</v>
      </c>
      <c r="F18" s="18">
        <v>13485</v>
      </c>
      <c r="G18" s="18">
        <v>107880</v>
      </c>
      <c r="H18" s="18">
        <v>5394</v>
      </c>
    </row>
    <row r="19" spans="2:8" ht="15.75" x14ac:dyDescent="0.25">
      <c r="B19" s="17" t="s">
        <v>7</v>
      </c>
      <c r="C19" s="17" t="s">
        <v>12</v>
      </c>
      <c r="D19" s="18">
        <v>14800</v>
      </c>
      <c r="E19" s="17">
        <v>7</v>
      </c>
      <c r="F19" s="18">
        <v>13764</v>
      </c>
      <c r="G19" s="18">
        <v>96348</v>
      </c>
      <c r="H19" s="18">
        <v>4817.3999999999996</v>
      </c>
    </row>
    <row r="20" spans="2:8" ht="15.75" x14ac:dyDescent="0.25">
      <c r="B20" s="17" t="s">
        <v>9</v>
      </c>
      <c r="C20" s="17" t="s">
        <v>13</v>
      </c>
      <c r="D20" s="18">
        <v>9800</v>
      </c>
      <c r="E20" s="17">
        <v>12</v>
      </c>
      <c r="F20" s="18">
        <v>9114</v>
      </c>
      <c r="G20" s="18">
        <v>109368</v>
      </c>
      <c r="H20" s="18">
        <v>5468.4</v>
      </c>
    </row>
    <row r="21" spans="2:8" ht="15.75" x14ac:dyDescent="0.25">
      <c r="B21" s="17" t="s">
        <v>11</v>
      </c>
      <c r="C21" s="17" t="s">
        <v>14</v>
      </c>
      <c r="D21" s="18">
        <v>13000</v>
      </c>
      <c r="E21" s="17">
        <v>9</v>
      </c>
      <c r="F21" s="18">
        <v>12090</v>
      </c>
      <c r="G21" s="18">
        <v>108810</v>
      </c>
      <c r="H21" s="18">
        <v>5440.5</v>
      </c>
    </row>
    <row r="22" spans="2:8" ht="15.75" x14ac:dyDescent="0.25">
      <c r="B22" s="17" t="s">
        <v>16</v>
      </c>
      <c r="C22" s="17" t="s">
        <v>15</v>
      </c>
      <c r="D22" s="18">
        <v>5800</v>
      </c>
      <c r="E22" s="17">
        <v>12</v>
      </c>
      <c r="F22" s="18">
        <v>5394</v>
      </c>
      <c r="G22" s="18">
        <v>64728</v>
      </c>
      <c r="H22" s="18">
        <v>3236.4</v>
      </c>
    </row>
    <row r="23" spans="2:8" ht="15.75" x14ac:dyDescent="0.25">
      <c r="B23" s="17" t="s">
        <v>17</v>
      </c>
      <c r="C23" s="17" t="s">
        <v>12</v>
      </c>
      <c r="D23" s="18">
        <v>16000</v>
      </c>
      <c r="E23" s="17">
        <v>12</v>
      </c>
      <c r="F23" s="18">
        <v>14880</v>
      </c>
      <c r="G23" s="18">
        <v>178560</v>
      </c>
      <c r="H23" s="18">
        <v>12499.2</v>
      </c>
    </row>
    <row r="24" spans="2:8" ht="15.75" x14ac:dyDescent="0.25">
      <c r="B24" s="17" t="s">
        <v>18</v>
      </c>
      <c r="C24" s="17" t="s">
        <v>13</v>
      </c>
      <c r="D24" s="18">
        <v>4185</v>
      </c>
      <c r="E24" s="17">
        <v>12</v>
      </c>
      <c r="F24" s="18">
        <v>4185</v>
      </c>
      <c r="G24" s="18">
        <v>4185</v>
      </c>
      <c r="H24" s="18">
        <v>4185</v>
      </c>
    </row>
    <row r="25" spans="2:8" ht="15.75" x14ac:dyDescent="0.25">
      <c r="B25" s="17" t="s">
        <v>7</v>
      </c>
      <c r="C25" s="17" t="s">
        <v>14</v>
      </c>
      <c r="D25" s="18">
        <v>17000</v>
      </c>
      <c r="E25" s="17">
        <v>9</v>
      </c>
      <c r="F25" s="18">
        <v>15810</v>
      </c>
      <c r="G25" s="18">
        <v>142290</v>
      </c>
      <c r="H25" s="18">
        <v>7114.5</v>
      </c>
    </row>
    <row r="26" spans="2:8" ht="15.75" x14ac:dyDescent="0.25">
      <c r="B26" s="17" t="s">
        <v>9</v>
      </c>
      <c r="C26" s="17" t="s">
        <v>15</v>
      </c>
      <c r="D26" s="18">
        <v>22000</v>
      </c>
      <c r="E26" s="17">
        <v>7</v>
      </c>
      <c r="F26" s="18">
        <v>20460</v>
      </c>
      <c r="G26" s="18">
        <v>143220</v>
      </c>
      <c r="H26" s="18">
        <v>7161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202A-AD1D-4CA1-9BDB-326FFBC2BD3A}">
  <dimension ref="B3:AG34"/>
  <sheetViews>
    <sheetView workbookViewId="0">
      <selection activeCell="B2" sqref="B2:I19"/>
    </sheetView>
  </sheetViews>
  <sheetFormatPr baseColWidth="10" defaultRowHeight="15" x14ac:dyDescent="0.25"/>
  <cols>
    <col min="5" max="5" width="14.28515625" customWidth="1"/>
    <col min="7" max="7" width="13" customWidth="1"/>
    <col min="16" max="16" width="23.5703125" bestFit="1" customWidth="1"/>
    <col min="17" max="17" width="22.42578125" bestFit="1" customWidth="1"/>
    <col min="18" max="28" width="7" bestFit="1" customWidth="1"/>
    <col min="29" max="29" width="6" bestFit="1" customWidth="1"/>
    <col min="30" max="32" width="7" bestFit="1" customWidth="1"/>
    <col min="33" max="33" width="12.5703125" bestFit="1" customWidth="1"/>
  </cols>
  <sheetData>
    <row r="3" spans="2:33" ht="45" x14ac:dyDescent="0.25">
      <c r="B3" s="22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L3" s="31"/>
      <c r="M3" s="32"/>
      <c r="N3" s="33"/>
    </row>
    <row r="4" spans="2:33" x14ac:dyDescent="0.25">
      <c r="B4" s="24">
        <v>510</v>
      </c>
      <c r="C4" s="25" t="s">
        <v>30</v>
      </c>
      <c r="D4" s="25" t="s">
        <v>31</v>
      </c>
      <c r="E4" s="25" t="s">
        <v>32</v>
      </c>
      <c r="F4" s="25">
        <v>5690</v>
      </c>
      <c r="G4" s="26">
        <v>170.7</v>
      </c>
      <c r="H4" s="27">
        <v>5519</v>
      </c>
      <c r="I4" s="28">
        <v>662.32</v>
      </c>
      <c r="L4" s="34"/>
      <c r="M4" s="35"/>
      <c r="N4" s="36"/>
    </row>
    <row r="5" spans="2:33" x14ac:dyDescent="0.25">
      <c r="B5" s="29">
        <v>520</v>
      </c>
      <c r="C5" s="30" t="s">
        <v>33</v>
      </c>
      <c r="D5" s="30" t="s">
        <v>34</v>
      </c>
      <c r="E5" s="30" t="s">
        <v>32</v>
      </c>
      <c r="F5" s="30">
        <v>2401</v>
      </c>
      <c r="G5" s="26">
        <v>240.1</v>
      </c>
      <c r="H5" s="27">
        <v>2161</v>
      </c>
      <c r="I5" s="28">
        <v>259.26</v>
      </c>
      <c r="L5" s="34"/>
      <c r="M5" s="35"/>
      <c r="N5" s="36"/>
    </row>
    <row r="6" spans="2:33" x14ac:dyDescent="0.25">
      <c r="B6" s="24">
        <v>580</v>
      </c>
      <c r="C6" s="25" t="s">
        <v>35</v>
      </c>
      <c r="D6" s="25" t="s">
        <v>36</v>
      </c>
      <c r="E6" s="25" t="s">
        <v>37</v>
      </c>
      <c r="F6" s="25">
        <v>2355</v>
      </c>
      <c r="G6" s="26">
        <v>164.8</v>
      </c>
      <c r="H6" s="27">
        <v>2190</v>
      </c>
      <c r="I6" s="28">
        <v>262.79000000000002</v>
      </c>
      <c r="L6" s="34"/>
      <c r="M6" s="35"/>
      <c r="N6" s="36"/>
    </row>
    <row r="7" spans="2:33" x14ac:dyDescent="0.25">
      <c r="B7" s="29">
        <v>560</v>
      </c>
      <c r="C7" s="30" t="s">
        <v>38</v>
      </c>
      <c r="D7" s="30" t="s">
        <v>39</v>
      </c>
      <c r="E7" s="30" t="s">
        <v>40</v>
      </c>
      <c r="F7" s="30">
        <v>2288</v>
      </c>
      <c r="G7" s="26">
        <v>68.599999999999994</v>
      </c>
      <c r="H7" s="27">
        <v>2220</v>
      </c>
      <c r="I7" s="28">
        <v>266.36</v>
      </c>
      <c r="L7" s="34"/>
      <c r="M7" s="35"/>
      <c r="N7" s="36"/>
    </row>
    <row r="8" spans="2:33" x14ac:dyDescent="0.25">
      <c r="B8" s="24">
        <v>510</v>
      </c>
      <c r="C8" s="25" t="s">
        <v>41</v>
      </c>
      <c r="D8" s="25" t="s">
        <v>42</v>
      </c>
      <c r="E8" s="25" t="s">
        <v>43</v>
      </c>
      <c r="F8" s="25">
        <v>4549</v>
      </c>
      <c r="G8" s="26">
        <v>227.4</v>
      </c>
      <c r="H8" s="27">
        <v>4321</v>
      </c>
      <c r="I8" s="28">
        <v>648.19000000000005</v>
      </c>
      <c r="L8" s="34"/>
      <c r="M8" s="35"/>
      <c r="N8" s="36"/>
    </row>
    <row r="9" spans="2:33" x14ac:dyDescent="0.25">
      <c r="B9" s="29">
        <v>520</v>
      </c>
      <c r="C9" s="30" t="s">
        <v>44</v>
      </c>
      <c r="D9" s="30" t="s">
        <v>31</v>
      </c>
      <c r="E9" s="30" t="s">
        <v>45</v>
      </c>
      <c r="F9" s="30">
        <v>3928</v>
      </c>
      <c r="G9" s="26">
        <v>117.9</v>
      </c>
      <c r="H9" s="27">
        <v>3810</v>
      </c>
      <c r="I9" s="28">
        <v>457.26</v>
      </c>
      <c r="L9" s="34"/>
      <c r="M9" s="35"/>
      <c r="N9" s="36"/>
      <c r="P9" s="40" t="s">
        <v>55</v>
      </c>
      <c r="Q9" s="40" t="s">
        <v>53</v>
      </c>
    </row>
    <row r="10" spans="2:33" x14ac:dyDescent="0.25">
      <c r="B10" s="24">
        <v>580</v>
      </c>
      <c r="C10" s="25" t="s">
        <v>30</v>
      </c>
      <c r="D10" s="25" t="s">
        <v>34</v>
      </c>
      <c r="E10" s="25" t="s">
        <v>46</v>
      </c>
      <c r="F10" s="25">
        <v>6321</v>
      </c>
      <c r="G10" s="26">
        <v>189.6</v>
      </c>
      <c r="H10" s="27">
        <v>6131</v>
      </c>
      <c r="I10" s="28">
        <v>735.76</v>
      </c>
      <c r="L10" s="34"/>
      <c r="M10" s="35"/>
      <c r="N10" s="36"/>
      <c r="P10" s="40" t="s">
        <v>51</v>
      </c>
      <c r="Q10">
        <v>259.26</v>
      </c>
      <c r="R10">
        <v>262.79000000000002</v>
      </c>
      <c r="S10">
        <v>266.36</v>
      </c>
      <c r="T10">
        <v>339.65</v>
      </c>
      <c r="U10">
        <v>344.21</v>
      </c>
      <c r="V10">
        <v>412.81</v>
      </c>
      <c r="W10">
        <v>446.23</v>
      </c>
      <c r="X10">
        <v>457.26</v>
      </c>
      <c r="Y10">
        <v>530.85</v>
      </c>
      <c r="Z10">
        <v>644.21</v>
      </c>
      <c r="AA10">
        <v>648.19000000000005</v>
      </c>
      <c r="AB10">
        <v>662.32</v>
      </c>
      <c r="AC10">
        <v>693.2</v>
      </c>
      <c r="AD10">
        <v>735.76</v>
      </c>
      <c r="AE10">
        <v>762.35</v>
      </c>
      <c r="AF10">
        <v>923.04</v>
      </c>
      <c r="AG10" t="s">
        <v>52</v>
      </c>
    </row>
    <row r="11" spans="2:33" x14ac:dyDescent="0.25">
      <c r="B11" s="29">
        <v>560</v>
      </c>
      <c r="C11" s="30" t="s">
        <v>33</v>
      </c>
      <c r="D11" s="30" t="s">
        <v>36</v>
      </c>
      <c r="E11" s="30" t="s">
        <v>32</v>
      </c>
      <c r="F11" s="30">
        <v>3834</v>
      </c>
      <c r="G11" s="26">
        <v>115</v>
      </c>
      <c r="H11" s="27">
        <v>3719</v>
      </c>
      <c r="I11" s="28">
        <v>446.23</v>
      </c>
      <c r="L11" s="34"/>
      <c r="M11" s="35"/>
      <c r="N11" s="36"/>
      <c r="P11" s="41" t="s">
        <v>49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5240</v>
      </c>
      <c r="AF11" s="42"/>
      <c r="AG11" s="42">
        <v>5240</v>
      </c>
    </row>
    <row r="12" spans="2:33" x14ac:dyDescent="0.25">
      <c r="B12" s="24">
        <v>510</v>
      </c>
      <c r="C12" s="25" t="s">
        <v>47</v>
      </c>
      <c r="D12" s="25" t="s">
        <v>39</v>
      </c>
      <c r="E12" s="25" t="s">
        <v>48</v>
      </c>
      <c r="F12" s="25">
        <v>5534</v>
      </c>
      <c r="G12" s="26">
        <v>166</v>
      </c>
      <c r="H12" s="27">
        <v>5368</v>
      </c>
      <c r="I12" s="28">
        <v>644.21</v>
      </c>
      <c r="L12" s="34"/>
      <c r="M12" s="35"/>
      <c r="N12" s="36"/>
      <c r="P12" s="43" t="s">
        <v>42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5240</v>
      </c>
      <c r="AF12" s="42"/>
      <c r="AG12" s="42">
        <v>5240</v>
      </c>
    </row>
    <row r="13" spans="2:33" x14ac:dyDescent="0.25">
      <c r="B13" s="29">
        <v>520</v>
      </c>
      <c r="C13" s="30" t="s">
        <v>49</v>
      </c>
      <c r="D13" s="30" t="s">
        <v>42</v>
      </c>
      <c r="E13" s="30" t="s">
        <v>37</v>
      </c>
      <c r="F13" s="30">
        <v>5240</v>
      </c>
      <c r="G13" s="26">
        <v>157.19999999999999</v>
      </c>
      <c r="H13" s="27">
        <v>5082</v>
      </c>
      <c r="I13" s="28">
        <v>762.35</v>
      </c>
      <c r="L13" s="34"/>
      <c r="M13" s="35"/>
      <c r="N13" s="36"/>
      <c r="P13" s="41" t="s">
        <v>50</v>
      </c>
      <c r="Q13" s="42"/>
      <c r="R13" s="42"/>
      <c r="S13" s="42"/>
      <c r="T13" s="42"/>
      <c r="U13" s="42"/>
      <c r="V13" s="42">
        <v>3546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>
        <v>3546</v>
      </c>
    </row>
    <row r="14" spans="2:33" x14ac:dyDescent="0.25">
      <c r="B14" s="24">
        <v>580</v>
      </c>
      <c r="C14" s="25" t="s">
        <v>50</v>
      </c>
      <c r="D14" s="25" t="s">
        <v>31</v>
      </c>
      <c r="E14" s="25" t="s">
        <v>40</v>
      </c>
      <c r="F14" s="25">
        <v>3546</v>
      </c>
      <c r="G14" s="26">
        <v>106.4</v>
      </c>
      <c r="H14" s="27">
        <v>3440</v>
      </c>
      <c r="I14" s="28">
        <v>412.81</v>
      </c>
      <c r="L14" s="34"/>
      <c r="M14" s="35"/>
      <c r="N14" s="36"/>
      <c r="P14" s="43" t="s">
        <v>31</v>
      </c>
      <c r="Q14" s="42"/>
      <c r="R14" s="42"/>
      <c r="S14" s="42"/>
      <c r="T14" s="42"/>
      <c r="U14" s="42"/>
      <c r="V14" s="42">
        <v>3546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3546</v>
      </c>
    </row>
    <row r="15" spans="2:33" x14ac:dyDescent="0.25">
      <c r="B15" s="29">
        <v>560</v>
      </c>
      <c r="C15" s="30" t="s">
        <v>33</v>
      </c>
      <c r="D15" s="30" t="s">
        <v>34</v>
      </c>
      <c r="E15" s="30" t="s">
        <v>43</v>
      </c>
      <c r="F15" s="30">
        <v>5955</v>
      </c>
      <c r="G15" s="26">
        <v>178.7</v>
      </c>
      <c r="H15" s="27">
        <v>5777</v>
      </c>
      <c r="I15" s="28">
        <v>693.2</v>
      </c>
      <c r="L15" s="34"/>
      <c r="M15" s="35"/>
      <c r="N15" s="36"/>
      <c r="P15" s="41" t="s">
        <v>38</v>
      </c>
      <c r="Q15" s="42"/>
      <c r="R15" s="42"/>
      <c r="S15" s="42">
        <v>2288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>
        <v>2288</v>
      </c>
    </row>
    <row r="16" spans="2:33" x14ac:dyDescent="0.25">
      <c r="B16" s="24">
        <v>510</v>
      </c>
      <c r="C16" s="25" t="s">
        <v>44</v>
      </c>
      <c r="D16" s="25" t="s">
        <v>36</v>
      </c>
      <c r="E16" s="25" t="s">
        <v>45</v>
      </c>
      <c r="F16" s="25">
        <v>2957</v>
      </c>
      <c r="G16" s="26">
        <v>88.7</v>
      </c>
      <c r="H16" s="27">
        <v>2868</v>
      </c>
      <c r="I16" s="28">
        <v>344.21</v>
      </c>
      <c r="L16" s="34"/>
      <c r="M16" s="35"/>
      <c r="N16" s="36"/>
      <c r="P16" s="43" t="s">
        <v>39</v>
      </c>
      <c r="Q16" s="42"/>
      <c r="R16" s="42"/>
      <c r="S16" s="42">
        <v>2288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2288</v>
      </c>
    </row>
    <row r="17" spans="2:33" x14ac:dyDescent="0.25">
      <c r="B17" s="29">
        <v>520</v>
      </c>
      <c r="C17" s="30" t="s">
        <v>47</v>
      </c>
      <c r="D17" s="30" t="s">
        <v>39</v>
      </c>
      <c r="E17" s="30" t="s">
        <v>46</v>
      </c>
      <c r="F17" s="30">
        <v>2979</v>
      </c>
      <c r="G17" s="26">
        <v>149</v>
      </c>
      <c r="H17" s="27">
        <v>2830</v>
      </c>
      <c r="I17" s="28">
        <v>339.65</v>
      </c>
      <c r="L17" s="34"/>
      <c r="M17" s="35"/>
      <c r="N17" s="36"/>
      <c r="P17" s="41" t="s">
        <v>30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>
        <v>5690</v>
      </c>
      <c r="AC17" s="42"/>
      <c r="AD17" s="42">
        <v>6321</v>
      </c>
      <c r="AE17" s="42"/>
      <c r="AF17" s="42"/>
      <c r="AG17" s="42">
        <v>12011</v>
      </c>
    </row>
    <row r="18" spans="2:33" x14ac:dyDescent="0.25">
      <c r="B18" s="24">
        <v>580</v>
      </c>
      <c r="C18" s="25" t="s">
        <v>33</v>
      </c>
      <c r="D18" s="25" t="s">
        <v>42</v>
      </c>
      <c r="E18" s="25" t="s">
        <v>32</v>
      </c>
      <c r="F18" s="25">
        <v>6344</v>
      </c>
      <c r="G18" s="26">
        <v>190.3</v>
      </c>
      <c r="H18" s="27">
        <v>6154</v>
      </c>
      <c r="I18" s="28">
        <v>923.04</v>
      </c>
      <c r="L18" s="34"/>
      <c r="M18" s="35"/>
      <c r="N18" s="36"/>
      <c r="P18" s="43" t="s">
        <v>31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>
        <v>5690</v>
      </c>
      <c r="AC18" s="42"/>
      <c r="AD18" s="42"/>
      <c r="AE18" s="42"/>
      <c r="AF18" s="42"/>
      <c r="AG18" s="42">
        <v>5690</v>
      </c>
    </row>
    <row r="19" spans="2:33" x14ac:dyDescent="0.25">
      <c r="B19" s="29">
        <v>560</v>
      </c>
      <c r="C19" s="30" t="s">
        <v>35</v>
      </c>
      <c r="D19" s="30" t="s">
        <v>31</v>
      </c>
      <c r="E19" s="30" t="s">
        <v>32</v>
      </c>
      <c r="F19" s="30">
        <v>4561</v>
      </c>
      <c r="G19" s="26">
        <v>136.80000000000001</v>
      </c>
      <c r="H19" s="27">
        <v>4424</v>
      </c>
      <c r="I19" s="28">
        <v>530.85</v>
      </c>
      <c r="L19" s="34"/>
      <c r="M19" s="35"/>
      <c r="N19" s="36"/>
      <c r="P19" s="43" t="s">
        <v>34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6321</v>
      </c>
      <c r="AE19" s="42"/>
      <c r="AF19" s="42"/>
      <c r="AG19" s="42">
        <v>6321</v>
      </c>
    </row>
    <row r="20" spans="2:33" x14ac:dyDescent="0.25">
      <c r="L20" s="37"/>
      <c r="M20" s="38"/>
      <c r="N20" s="39"/>
      <c r="P20" s="41" t="s">
        <v>33</v>
      </c>
      <c r="Q20" s="42">
        <v>2401</v>
      </c>
      <c r="R20" s="42"/>
      <c r="S20" s="42"/>
      <c r="T20" s="42"/>
      <c r="U20" s="42"/>
      <c r="V20" s="42"/>
      <c r="W20" s="42">
        <v>3834</v>
      </c>
      <c r="X20" s="42"/>
      <c r="Y20" s="42"/>
      <c r="Z20" s="42"/>
      <c r="AA20" s="42"/>
      <c r="AB20" s="42"/>
      <c r="AC20" s="42">
        <v>5955</v>
      </c>
      <c r="AD20" s="42"/>
      <c r="AE20" s="42"/>
      <c r="AF20" s="42">
        <v>6344</v>
      </c>
      <c r="AG20" s="42">
        <v>18534</v>
      </c>
    </row>
    <row r="21" spans="2:33" x14ac:dyDescent="0.25">
      <c r="P21" s="43" t="s">
        <v>36</v>
      </c>
      <c r="Q21" s="42"/>
      <c r="R21" s="42"/>
      <c r="S21" s="42"/>
      <c r="T21" s="42"/>
      <c r="U21" s="42"/>
      <c r="V21" s="42"/>
      <c r="W21" s="42">
        <v>3834</v>
      </c>
      <c r="X21" s="42"/>
      <c r="Y21" s="42"/>
      <c r="Z21" s="42"/>
      <c r="AA21" s="42"/>
      <c r="AB21" s="42"/>
      <c r="AC21" s="42"/>
      <c r="AD21" s="42"/>
      <c r="AE21" s="42"/>
      <c r="AF21" s="42"/>
      <c r="AG21" s="42">
        <v>3834</v>
      </c>
    </row>
    <row r="22" spans="2:33" x14ac:dyDescent="0.25">
      <c r="P22" s="43" t="s">
        <v>42</v>
      </c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6344</v>
      </c>
      <c r="AG22" s="42">
        <v>6344</v>
      </c>
    </row>
    <row r="23" spans="2:33" x14ac:dyDescent="0.25">
      <c r="P23" s="43" t="s">
        <v>34</v>
      </c>
      <c r="Q23" s="42">
        <v>2401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>
        <v>5955</v>
      </c>
      <c r="AD23" s="42"/>
      <c r="AE23" s="42"/>
      <c r="AF23" s="42"/>
      <c r="AG23" s="42">
        <v>8356</v>
      </c>
    </row>
    <row r="24" spans="2:33" x14ac:dyDescent="0.25">
      <c r="P24" s="41" t="s">
        <v>41</v>
      </c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>
        <v>4549</v>
      </c>
      <c r="AB24" s="42"/>
      <c r="AC24" s="42"/>
      <c r="AD24" s="42"/>
      <c r="AE24" s="42"/>
      <c r="AF24" s="42"/>
      <c r="AG24" s="42">
        <v>4549</v>
      </c>
    </row>
    <row r="25" spans="2:33" x14ac:dyDescent="0.25">
      <c r="P25" s="43" t="s">
        <v>42</v>
      </c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>
        <v>4549</v>
      </c>
      <c r="AB25" s="42"/>
      <c r="AC25" s="42"/>
      <c r="AD25" s="42"/>
      <c r="AE25" s="42"/>
      <c r="AF25" s="42"/>
      <c r="AG25" s="42">
        <v>4549</v>
      </c>
    </row>
    <row r="26" spans="2:33" x14ac:dyDescent="0.25">
      <c r="P26" s="41" t="s">
        <v>35</v>
      </c>
      <c r="Q26" s="42"/>
      <c r="R26" s="42">
        <v>2355</v>
      </c>
      <c r="S26" s="42"/>
      <c r="T26" s="42"/>
      <c r="U26" s="42"/>
      <c r="V26" s="42"/>
      <c r="W26" s="42"/>
      <c r="X26" s="42"/>
      <c r="Y26" s="42">
        <v>4561</v>
      </c>
      <c r="Z26" s="42"/>
      <c r="AA26" s="42"/>
      <c r="AB26" s="42"/>
      <c r="AC26" s="42"/>
      <c r="AD26" s="42"/>
      <c r="AE26" s="42"/>
      <c r="AF26" s="42"/>
      <c r="AG26" s="42">
        <v>6916</v>
      </c>
    </row>
    <row r="27" spans="2:33" x14ac:dyDescent="0.25">
      <c r="P27" s="43" t="s">
        <v>36</v>
      </c>
      <c r="Q27" s="42"/>
      <c r="R27" s="42">
        <v>2355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>
        <v>2355</v>
      </c>
    </row>
    <row r="28" spans="2:33" x14ac:dyDescent="0.25">
      <c r="P28" s="43" t="s">
        <v>31</v>
      </c>
      <c r="Q28" s="42"/>
      <c r="R28" s="42"/>
      <c r="S28" s="42"/>
      <c r="T28" s="42"/>
      <c r="U28" s="42"/>
      <c r="V28" s="42"/>
      <c r="W28" s="42"/>
      <c r="X28" s="42"/>
      <c r="Y28" s="42">
        <v>4561</v>
      </c>
      <c r="Z28" s="42"/>
      <c r="AA28" s="42"/>
      <c r="AB28" s="42"/>
      <c r="AC28" s="42"/>
      <c r="AD28" s="42"/>
      <c r="AE28" s="42"/>
      <c r="AF28" s="42"/>
      <c r="AG28" s="42">
        <v>4561</v>
      </c>
    </row>
    <row r="29" spans="2:33" x14ac:dyDescent="0.25">
      <c r="P29" s="41" t="s">
        <v>44</v>
      </c>
      <c r="Q29" s="42"/>
      <c r="R29" s="42"/>
      <c r="S29" s="42"/>
      <c r="T29" s="42"/>
      <c r="U29" s="42">
        <v>2957</v>
      </c>
      <c r="V29" s="42"/>
      <c r="W29" s="42"/>
      <c r="X29" s="42">
        <v>3928</v>
      </c>
      <c r="Y29" s="42"/>
      <c r="Z29" s="42"/>
      <c r="AA29" s="42"/>
      <c r="AB29" s="42"/>
      <c r="AC29" s="42"/>
      <c r="AD29" s="42"/>
      <c r="AE29" s="42"/>
      <c r="AF29" s="42"/>
      <c r="AG29" s="42">
        <v>6885</v>
      </c>
    </row>
    <row r="30" spans="2:33" x14ac:dyDescent="0.25">
      <c r="P30" s="43" t="s">
        <v>36</v>
      </c>
      <c r="Q30" s="42"/>
      <c r="R30" s="42"/>
      <c r="S30" s="42"/>
      <c r="T30" s="42"/>
      <c r="U30" s="42">
        <v>2957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>
        <v>2957</v>
      </c>
    </row>
    <row r="31" spans="2:33" x14ac:dyDescent="0.25">
      <c r="P31" s="43" t="s">
        <v>31</v>
      </c>
      <c r="Q31" s="42"/>
      <c r="R31" s="42"/>
      <c r="S31" s="42"/>
      <c r="T31" s="42"/>
      <c r="U31" s="42"/>
      <c r="V31" s="42"/>
      <c r="W31" s="42"/>
      <c r="X31" s="42">
        <v>3928</v>
      </c>
      <c r="Y31" s="42"/>
      <c r="Z31" s="42"/>
      <c r="AA31" s="42"/>
      <c r="AB31" s="42"/>
      <c r="AC31" s="42"/>
      <c r="AD31" s="42"/>
      <c r="AE31" s="42"/>
      <c r="AF31" s="42"/>
      <c r="AG31" s="42">
        <v>3928</v>
      </c>
    </row>
    <row r="32" spans="2:33" x14ac:dyDescent="0.25">
      <c r="P32" s="41" t="s">
        <v>47</v>
      </c>
      <c r="Q32" s="42"/>
      <c r="R32" s="42"/>
      <c r="S32" s="42"/>
      <c r="T32" s="42">
        <v>2979</v>
      </c>
      <c r="U32" s="42"/>
      <c r="V32" s="42"/>
      <c r="W32" s="42"/>
      <c r="X32" s="42"/>
      <c r="Y32" s="42"/>
      <c r="Z32" s="42">
        <v>5534</v>
      </c>
      <c r="AA32" s="42"/>
      <c r="AB32" s="42"/>
      <c r="AC32" s="42"/>
      <c r="AD32" s="42"/>
      <c r="AE32" s="42"/>
      <c r="AF32" s="42"/>
      <c r="AG32" s="42">
        <v>8513</v>
      </c>
    </row>
    <row r="33" spans="16:33" x14ac:dyDescent="0.25">
      <c r="P33" s="43" t="s">
        <v>39</v>
      </c>
      <c r="Q33" s="42"/>
      <c r="R33" s="42"/>
      <c r="S33" s="42"/>
      <c r="T33" s="42">
        <v>2979</v>
      </c>
      <c r="U33" s="42"/>
      <c r="V33" s="42"/>
      <c r="W33" s="42"/>
      <c r="X33" s="42"/>
      <c r="Y33" s="42"/>
      <c r="Z33" s="42">
        <v>5534</v>
      </c>
      <c r="AA33" s="42"/>
      <c r="AB33" s="42"/>
      <c r="AC33" s="42"/>
      <c r="AD33" s="42"/>
      <c r="AE33" s="42"/>
      <c r="AF33" s="42"/>
      <c r="AG33" s="42">
        <v>8513</v>
      </c>
    </row>
    <row r="34" spans="16:33" x14ac:dyDescent="0.25">
      <c r="P34" s="41" t="s">
        <v>52</v>
      </c>
      <c r="Q34" s="42">
        <v>2401</v>
      </c>
      <c r="R34" s="42">
        <v>2355</v>
      </c>
      <c r="S34" s="42">
        <v>2288</v>
      </c>
      <c r="T34" s="42">
        <v>2979</v>
      </c>
      <c r="U34" s="42">
        <v>2957</v>
      </c>
      <c r="V34" s="42">
        <v>3546</v>
      </c>
      <c r="W34" s="42">
        <v>3834</v>
      </c>
      <c r="X34" s="42">
        <v>3928</v>
      </c>
      <c r="Y34" s="42">
        <v>4561</v>
      </c>
      <c r="Z34" s="42">
        <v>5534</v>
      </c>
      <c r="AA34" s="42">
        <v>4549</v>
      </c>
      <c r="AB34" s="42">
        <v>5690</v>
      </c>
      <c r="AC34" s="42">
        <v>5955</v>
      </c>
      <c r="AD34" s="42">
        <v>6321</v>
      </c>
      <c r="AE34" s="42">
        <v>5240</v>
      </c>
      <c r="AF34" s="42">
        <v>6344</v>
      </c>
      <c r="AG34" s="42">
        <v>68482</v>
      </c>
    </row>
  </sheetData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44AB-3CF3-470A-8DA0-2493603EE9FF}">
  <dimension ref="B4:W20"/>
  <sheetViews>
    <sheetView topLeftCell="F1" workbookViewId="0">
      <selection activeCell="T23" sqref="T23"/>
    </sheetView>
  </sheetViews>
  <sheetFormatPr baseColWidth="10" defaultRowHeight="15" x14ac:dyDescent="0.25"/>
  <cols>
    <col min="13" max="13" width="23.28515625" bestFit="1" customWidth="1"/>
    <col min="14" max="14" width="22.42578125" bestFit="1" customWidth="1"/>
    <col min="15" max="15" width="10.7109375" bestFit="1" customWidth="1"/>
    <col min="16" max="16" width="6.7109375" bestFit="1" customWidth="1"/>
    <col min="17" max="17" width="5.140625" bestFit="1" customWidth="1"/>
    <col min="18" max="18" width="5.85546875" bestFit="1" customWidth="1"/>
    <col min="19" max="19" width="4.85546875" bestFit="1" customWidth="1"/>
    <col min="20" max="20" width="8.28515625" bestFit="1" customWidth="1"/>
    <col min="21" max="21" width="7" bestFit="1" customWidth="1"/>
    <col min="22" max="22" width="9.42578125" bestFit="1" customWidth="1"/>
    <col min="23" max="23" width="12.5703125" bestFit="1" customWidth="1"/>
    <col min="24" max="26" width="8.85546875" bestFit="1" customWidth="1"/>
    <col min="27" max="30" width="9.42578125" bestFit="1" customWidth="1"/>
    <col min="31" max="31" width="8.85546875" bestFit="1" customWidth="1"/>
    <col min="32" max="32" width="12.5703125" bestFit="1" customWidth="1"/>
  </cols>
  <sheetData>
    <row r="4" spans="2:23" ht="45" x14ac:dyDescent="0.25">
      <c r="B4" s="22" t="s">
        <v>22</v>
      </c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 t="s">
        <v>28</v>
      </c>
      <c r="I4" s="23" t="s">
        <v>29</v>
      </c>
    </row>
    <row r="5" spans="2:23" x14ac:dyDescent="0.25">
      <c r="B5" s="24">
        <v>510</v>
      </c>
      <c r="C5" s="25" t="s">
        <v>30</v>
      </c>
      <c r="D5" s="25" t="s">
        <v>31</v>
      </c>
      <c r="E5" s="25" t="s">
        <v>32</v>
      </c>
      <c r="F5" s="25">
        <v>5690</v>
      </c>
      <c r="G5" s="26">
        <v>170.7</v>
      </c>
      <c r="H5" s="27">
        <v>5519</v>
      </c>
      <c r="I5" s="28">
        <v>662.32</v>
      </c>
    </row>
    <row r="6" spans="2:23" x14ac:dyDescent="0.25">
      <c r="B6" s="29">
        <v>520</v>
      </c>
      <c r="C6" s="30" t="s">
        <v>33</v>
      </c>
      <c r="D6" s="30" t="s">
        <v>34</v>
      </c>
      <c r="E6" s="30" t="s">
        <v>32</v>
      </c>
      <c r="F6" s="30">
        <v>2401</v>
      </c>
      <c r="G6" s="26">
        <v>240.1</v>
      </c>
      <c r="H6" s="27">
        <v>2161</v>
      </c>
      <c r="I6" s="28">
        <v>259.26</v>
      </c>
    </row>
    <row r="7" spans="2:23" x14ac:dyDescent="0.25">
      <c r="B7" s="24">
        <v>580</v>
      </c>
      <c r="C7" s="25" t="s">
        <v>35</v>
      </c>
      <c r="D7" s="25" t="s">
        <v>36</v>
      </c>
      <c r="E7" s="25" t="s">
        <v>37</v>
      </c>
      <c r="F7" s="25">
        <v>2355</v>
      </c>
      <c r="G7" s="26">
        <v>164.8</v>
      </c>
      <c r="H7" s="27">
        <v>2190</v>
      </c>
      <c r="I7" s="28">
        <v>262.79000000000002</v>
      </c>
    </row>
    <row r="8" spans="2:23" x14ac:dyDescent="0.25">
      <c r="B8" s="29">
        <v>560</v>
      </c>
      <c r="C8" s="30" t="s">
        <v>38</v>
      </c>
      <c r="D8" s="30" t="s">
        <v>39</v>
      </c>
      <c r="E8" s="30" t="s">
        <v>40</v>
      </c>
      <c r="F8" s="30">
        <v>2288</v>
      </c>
      <c r="G8" s="26">
        <v>68.599999999999994</v>
      </c>
      <c r="H8" s="27">
        <v>2220</v>
      </c>
      <c r="I8" s="28">
        <v>266.36</v>
      </c>
      <c r="M8" s="40" t="s">
        <v>56</v>
      </c>
      <c r="N8" s="40" t="s">
        <v>53</v>
      </c>
    </row>
    <row r="9" spans="2:23" x14ac:dyDescent="0.25">
      <c r="B9" s="24">
        <v>510</v>
      </c>
      <c r="C9" s="25" t="s">
        <v>41</v>
      </c>
      <c r="D9" s="25" t="s">
        <v>42</v>
      </c>
      <c r="E9" s="25" t="s">
        <v>43</v>
      </c>
      <c r="F9" s="25">
        <v>4549</v>
      </c>
      <c r="G9" s="26">
        <v>227.4</v>
      </c>
      <c r="H9" s="27">
        <v>4321</v>
      </c>
      <c r="I9" s="28">
        <v>648.19000000000005</v>
      </c>
      <c r="M9" s="40" t="s">
        <v>51</v>
      </c>
      <c r="N9" t="s">
        <v>49</v>
      </c>
      <c r="O9" t="s">
        <v>50</v>
      </c>
      <c r="P9" t="s">
        <v>38</v>
      </c>
      <c r="Q9" t="s">
        <v>30</v>
      </c>
      <c r="R9" t="s">
        <v>33</v>
      </c>
      <c r="S9" t="s">
        <v>41</v>
      </c>
      <c r="T9" t="s">
        <v>35</v>
      </c>
      <c r="U9" t="s">
        <v>44</v>
      </c>
      <c r="V9" t="s">
        <v>47</v>
      </c>
      <c r="W9" t="s">
        <v>52</v>
      </c>
    </row>
    <row r="10" spans="2:23" x14ac:dyDescent="0.25">
      <c r="B10" s="29">
        <v>520</v>
      </c>
      <c r="C10" s="30" t="s">
        <v>44</v>
      </c>
      <c r="D10" s="30" t="s">
        <v>31</v>
      </c>
      <c r="E10" s="30" t="s">
        <v>45</v>
      </c>
      <c r="F10" s="30">
        <v>3928</v>
      </c>
      <c r="G10" s="26">
        <v>117.9</v>
      </c>
      <c r="H10" s="27">
        <v>3810</v>
      </c>
      <c r="I10" s="28">
        <v>457.26</v>
      </c>
      <c r="M10" s="41" t="s">
        <v>45</v>
      </c>
      <c r="N10" s="42"/>
      <c r="O10" s="42"/>
      <c r="P10" s="42"/>
      <c r="Q10" s="42"/>
      <c r="R10" s="42"/>
      <c r="S10" s="42"/>
      <c r="T10" s="42"/>
      <c r="U10" s="42">
        <v>1030</v>
      </c>
      <c r="V10" s="42"/>
      <c r="W10" s="42">
        <v>1030</v>
      </c>
    </row>
    <row r="11" spans="2:23" x14ac:dyDescent="0.25">
      <c r="B11" s="24">
        <v>580</v>
      </c>
      <c r="C11" s="25" t="s">
        <v>30</v>
      </c>
      <c r="D11" s="25" t="s">
        <v>34</v>
      </c>
      <c r="E11" s="25" t="s">
        <v>46</v>
      </c>
      <c r="F11" s="25">
        <v>6321</v>
      </c>
      <c r="G11" s="26">
        <v>189.6</v>
      </c>
      <c r="H11" s="27">
        <v>6131</v>
      </c>
      <c r="I11" s="28">
        <v>735.76</v>
      </c>
      <c r="M11" s="41" t="s">
        <v>43</v>
      </c>
      <c r="N11" s="42"/>
      <c r="O11" s="42"/>
      <c r="P11" s="42"/>
      <c r="Q11" s="42"/>
      <c r="R11" s="42">
        <v>560</v>
      </c>
      <c r="S11" s="42">
        <v>510</v>
      </c>
      <c r="T11" s="42"/>
      <c r="U11" s="42"/>
      <c r="V11" s="42"/>
      <c r="W11" s="42">
        <v>1070</v>
      </c>
    </row>
    <row r="12" spans="2:23" x14ac:dyDescent="0.25">
      <c r="B12" s="29">
        <v>560</v>
      </c>
      <c r="C12" s="30" t="s">
        <v>33</v>
      </c>
      <c r="D12" s="30" t="s">
        <v>36</v>
      </c>
      <c r="E12" s="30" t="s">
        <v>32</v>
      </c>
      <c r="F12" s="30">
        <v>3834</v>
      </c>
      <c r="G12" s="26">
        <v>115</v>
      </c>
      <c r="H12" s="27">
        <v>3719</v>
      </c>
      <c r="I12" s="28">
        <v>446.23</v>
      </c>
      <c r="M12" s="41" t="s">
        <v>48</v>
      </c>
      <c r="N12" s="42"/>
      <c r="O12" s="42"/>
      <c r="P12" s="42"/>
      <c r="Q12" s="42"/>
      <c r="R12" s="42"/>
      <c r="S12" s="42"/>
      <c r="T12" s="42"/>
      <c r="U12" s="42"/>
      <c r="V12" s="42">
        <v>510</v>
      </c>
      <c r="W12" s="42">
        <v>510</v>
      </c>
    </row>
    <row r="13" spans="2:23" x14ac:dyDescent="0.25">
      <c r="B13" s="24">
        <v>510</v>
      </c>
      <c r="C13" s="25" t="s">
        <v>47</v>
      </c>
      <c r="D13" s="25" t="s">
        <v>39</v>
      </c>
      <c r="E13" s="25" t="s">
        <v>48</v>
      </c>
      <c r="F13" s="25">
        <v>5534</v>
      </c>
      <c r="G13" s="26">
        <v>166</v>
      </c>
      <c r="H13" s="27">
        <v>5368</v>
      </c>
      <c r="I13" s="28">
        <v>644.21</v>
      </c>
      <c r="M13" s="41" t="s">
        <v>37</v>
      </c>
      <c r="N13" s="42">
        <v>520</v>
      </c>
      <c r="O13" s="42"/>
      <c r="P13" s="42"/>
      <c r="Q13" s="42"/>
      <c r="R13" s="42"/>
      <c r="S13" s="42"/>
      <c r="T13" s="42">
        <v>580</v>
      </c>
      <c r="U13" s="42"/>
      <c r="V13" s="42"/>
      <c r="W13" s="42">
        <v>1100</v>
      </c>
    </row>
    <row r="14" spans="2:23" x14ac:dyDescent="0.25">
      <c r="B14" s="29">
        <v>520</v>
      </c>
      <c r="C14" s="30" t="s">
        <v>49</v>
      </c>
      <c r="D14" s="30" t="s">
        <v>42</v>
      </c>
      <c r="E14" s="30" t="s">
        <v>37</v>
      </c>
      <c r="F14" s="30">
        <v>5240</v>
      </c>
      <c r="G14" s="26">
        <v>157.19999999999999</v>
      </c>
      <c r="H14" s="27">
        <v>5082</v>
      </c>
      <c r="I14" s="28">
        <v>762.35</v>
      </c>
      <c r="M14" s="41" t="s">
        <v>40</v>
      </c>
      <c r="N14" s="42"/>
      <c r="O14" s="42">
        <v>580</v>
      </c>
      <c r="P14" s="42">
        <v>560</v>
      </c>
      <c r="Q14" s="42"/>
      <c r="R14" s="42"/>
      <c r="S14" s="42"/>
      <c r="T14" s="42"/>
      <c r="U14" s="42"/>
      <c r="V14" s="42"/>
      <c r="W14" s="42">
        <v>1140</v>
      </c>
    </row>
    <row r="15" spans="2:23" x14ac:dyDescent="0.25">
      <c r="B15" s="24">
        <v>580</v>
      </c>
      <c r="C15" s="25" t="s">
        <v>50</v>
      </c>
      <c r="D15" s="25" t="s">
        <v>31</v>
      </c>
      <c r="E15" s="25" t="s">
        <v>40</v>
      </c>
      <c r="F15" s="25">
        <v>3546</v>
      </c>
      <c r="G15" s="26">
        <v>106.4</v>
      </c>
      <c r="H15" s="27">
        <v>3440</v>
      </c>
      <c r="I15" s="28">
        <v>412.81</v>
      </c>
      <c r="M15" s="41" t="s">
        <v>46</v>
      </c>
      <c r="N15" s="42"/>
      <c r="O15" s="42"/>
      <c r="P15" s="42"/>
      <c r="Q15" s="42">
        <v>580</v>
      </c>
      <c r="R15" s="42"/>
      <c r="S15" s="42"/>
      <c r="T15" s="42"/>
      <c r="U15" s="42"/>
      <c r="V15" s="42">
        <v>520</v>
      </c>
      <c r="W15" s="42">
        <v>1100</v>
      </c>
    </row>
    <row r="16" spans="2:23" x14ac:dyDescent="0.25">
      <c r="B16" s="29">
        <v>560</v>
      </c>
      <c r="C16" s="30" t="s">
        <v>33</v>
      </c>
      <c r="D16" s="30" t="s">
        <v>34</v>
      </c>
      <c r="E16" s="30" t="s">
        <v>43</v>
      </c>
      <c r="F16" s="30">
        <v>5955</v>
      </c>
      <c r="G16" s="26">
        <v>178.7</v>
      </c>
      <c r="H16" s="27">
        <v>5777</v>
      </c>
      <c r="I16" s="28">
        <v>693.2</v>
      </c>
      <c r="M16" s="41" t="s">
        <v>32</v>
      </c>
      <c r="N16" s="42"/>
      <c r="O16" s="42"/>
      <c r="P16" s="42"/>
      <c r="Q16" s="42">
        <v>510</v>
      </c>
      <c r="R16" s="42">
        <v>1660</v>
      </c>
      <c r="S16" s="42"/>
      <c r="T16" s="42">
        <v>560</v>
      </c>
      <c r="U16" s="42"/>
      <c r="V16" s="42"/>
      <c r="W16" s="42">
        <v>2730</v>
      </c>
    </row>
    <row r="17" spans="2:23" x14ac:dyDescent="0.25">
      <c r="B17" s="24">
        <v>510</v>
      </c>
      <c r="C17" s="25" t="s">
        <v>44</v>
      </c>
      <c r="D17" s="25" t="s">
        <v>36</v>
      </c>
      <c r="E17" s="25" t="s">
        <v>45</v>
      </c>
      <c r="F17" s="25">
        <v>2957</v>
      </c>
      <c r="G17" s="26">
        <v>88.7</v>
      </c>
      <c r="H17" s="27">
        <v>2868</v>
      </c>
      <c r="I17" s="28">
        <v>344.21</v>
      </c>
      <c r="M17" s="41" t="s">
        <v>52</v>
      </c>
      <c r="N17" s="42">
        <v>520</v>
      </c>
      <c r="O17" s="42">
        <v>580</v>
      </c>
      <c r="P17" s="42">
        <v>560</v>
      </c>
      <c r="Q17" s="42">
        <v>1090</v>
      </c>
      <c r="R17" s="42">
        <v>2220</v>
      </c>
      <c r="S17" s="42">
        <v>510</v>
      </c>
      <c r="T17" s="42">
        <v>1140</v>
      </c>
      <c r="U17" s="42">
        <v>1030</v>
      </c>
      <c r="V17" s="42">
        <v>1030</v>
      </c>
      <c r="W17" s="42">
        <v>8680</v>
      </c>
    </row>
    <row r="18" spans="2:23" x14ac:dyDescent="0.25">
      <c r="B18" s="29">
        <v>520</v>
      </c>
      <c r="C18" s="30" t="s">
        <v>47</v>
      </c>
      <c r="D18" s="30" t="s">
        <v>39</v>
      </c>
      <c r="E18" s="30" t="s">
        <v>46</v>
      </c>
      <c r="F18" s="30">
        <v>2979</v>
      </c>
      <c r="G18" s="26">
        <v>149</v>
      </c>
      <c r="H18" s="27">
        <v>2830</v>
      </c>
      <c r="I18" s="28">
        <v>339.65</v>
      </c>
    </row>
    <row r="19" spans="2:23" x14ac:dyDescent="0.25">
      <c r="B19" s="24">
        <v>580</v>
      </c>
      <c r="C19" s="25" t="s">
        <v>33</v>
      </c>
      <c r="D19" s="25" t="s">
        <v>42</v>
      </c>
      <c r="E19" s="25" t="s">
        <v>32</v>
      </c>
      <c r="F19" s="25">
        <v>6344</v>
      </c>
      <c r="G19" s="26">
        <v>190.3</v>
      </c>
      <c r="H19" s="27">
        <v>6154</v>
      </c>
      <c r="I19" s="28">
        <v>923.04</v>
      </c>
    </row>
    <row r="20" spans="2:23" x14ac:dyDescent="0.25">
      <c r="B20" s="29">
        <v>560</v>
      </c>
      <c r="C20" s="30" t="s">
        <v>35</v>
      </c>
      <c r="D20" s="30" t="s">
        <v>31</v>
      </c>
      <c r="E20" s="30" t="s">
        <v>32</v>
      </c>
      <c r="F20" s="30">
        <v>4561</v>
      </c>
      <c r="G20" s="26">
        <v>136.80000000000001</v>
      </c>
      <c r="H20" s="27">
        <v>4424</v>
      </c>
      <c r="I20" s="28">
        <v>530.85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FF24-16DA-4717-B9CE-248BB2786CED}">
  <dimension ref="B4:P22"/>
  <sheetViews>
    <sheetView workbookViewId="0">
      <selection activeCell="P31" sqref="P31"/>
    </sheetView>
  </sheetViews>
  <sheetFormatPr baseColWidth="10" defaultRowHeight="15" x14ac:dyDescent="0.25"/>
  <cols>
    <col min="11" max="11" width="24.28515625" bestFit="1" customWidth="1"/>
    <col min="12" max="12" width="22.42578125" bestFit="1" customWidth="1"/>
    <col min="13" max="15" width="6" bestFit="1" customWidth="1"/>
    <col min="16" max="16" width="12.5703125" bestFit="1" customWidth="1"/>
    <col min="17" max="23" width="7" bestFit="1" customWidth="1"/>
    <col min="24" max="24" width="6" bestFit="1" customWidth="1"/>
    <col min="25" max="27" width="7" bestFit="1" customWidth="1"/>
    <col min="28" max="28" width="12.5703125" bestFit="1" customWidth="1"/>
    <col min="29" max="30" width="7" bestFit="1" customWidth="1"/>
    <col min="31" max="31" width="8.85546875" bestFit="1" customWidth="1"/>
    <col min="32" max="32" width="12.5703125" bestFit="1" customWidth="1"/>
    <col min="33" max="33" width="7.85546875" bestFit="1" customWidth="1"/>
    <col min="34" max="34" width="8.85546875" bestFit="1" customWidth="1"/>
    <col min="35" max="35" width="10.42578125" bestFit="1" customWidth="1"/>
    <col min="36" max="36" width="7.85546875" bestFit="1" customWidth="1"/>
    <col min="37" max="37" width="8.85546875" bestFit="1" customWidth="1"/>
    <col min="38" max="38" width="10.42578125" bestFit="1" customWidth="1"/>
    <col min="39" max="39" width="7" bestFit="1" customWidth="1"/>
    <col min="40" max="41" width="8.85546875" bestFit="1" customWidth="1"/>
    <col min="42" max="42" width="7.85546875" bestFit="1" customWidth="1"/>
    <col min="43" max="43" width="8.85546875" bestFit="1" customWidth="1"/>
    <col min="44" max="44" width="10.42578125" bestFit="1" customWidth="1"/>
    <col min="45" max="45" width="7.85546875" bestFit="1" customWidth="1"/>
    <col min="46" max="46" width="8.85546875" bestFit="1" customWidth="1"/>
    <col min="47" max="47" width="10.42578125" bestFit="1" customWidth="1"/>
    <col min="48" max="48" width="7.85546875" bestFit="1" customWidth="1"/>
    <col min="49" max="49" width="8.85546875" bestFit="1" customWidth="1"/>
    <col min="50" max="50" width="10.42578125" bestFit="1" customWidth="1"/>
    <col min="51" max="51" width="7.85546875" bestFit="1" customWidth="1"/>
    <col min="52" max="52" width="8.85546875" bestFit="1" customWidth="1"/>
    <col min="53" max="53" width="10.42578125" bestFit="1" customWidth="1"/>
    <col min="54" max="54" width="7.85546875" bestFit="1" customWidth="1"/>
    <col min="55" max="55" width="8.85546875" bestFit="1" customWidth="1"/>
    <col min="56" max="56" width="10.42578125" bestFit="1" customWidth="1"/>
    <col min="57" max="57" width="7.85546875" bestFit="1" customWidth="1"/>
    <col min="58" max="58" width="8.85546875" bestFit="1" customWidth="1"/>
    <col min="59" max="59" width="10.42578125" bestFit="1" customWidth="1"/>
    <col min="60" max="60" width="12.5703125" bestFit="1" customWidth="1"/>
    <col min="61" max="61" width="11.85546875" bestFit="1" customWidth="1"/>
    <col min="62" max="62" width="11.28515625" bestFit="1" customWidth="1"/>
    <col min="63" max="64" width="8.85546875" bestFit="1" customWidth="1"/>
    <col min="65" max="65" width="7" bestFit="1" customWidth="1"/>
    <col min="66" max="67" width="8.85546875" bestFit="1" customWidth="1"/>
    <col min="68" max="68" width="14.28515625" bestFit="1" customWidth="1"/>
    <col min="69" max="69" width="12.5703125" bestFit="1" customWidth="1"/>
    <col min="70" max="70" width="8.85546875" bestFit="1" customWidth="1"/>
    <col min="72" max="72" width="8.85546875" bestFit="1" customWidth="1"/>
    <col min="73" max="73" width="10.42578125" bestFit="1" customWidth="1"/>
    <col min="74" max="74" width="11.85546875" bestFit="1" customWidth="1"/>
    <col min="75" max="75" width="11.28515625" bestFit="1" customWidth="1"/>
    <col min="77" max="79" width="8.85546875" bestFit="1" customWidth="1"/>
    <col min="81" max="82" width="8.85546875" bestFit="1" customWidth="1"/>
    <col min="83" max="83" width="14.28515625" bestFit="1" customWidth="1"/>
    <col min="84" max="84" width="12.5703125" bestFit="1" customWidth="1"/>
  </cols>
  <sheetData>
    <row r="4" spans="2:16" x14ac:dyDescent="0.25">
      <c r="K4" s="40" t="s">
        <v>27</v>
      </c>
      <c r="L4" t="s">
        <v>54</v>
      </c>
    </row>
    <row r="5" spans="2:16" x14ac:dyDescent="0.25">
      <c r="K5" s="40" t="s">
        <v>29</v>
      </c>
      <c r="L5" t="s">
        <v>54</v>
      </c>
    </row>
    <row r="6" spans="2:16" ht="45" x14ac:dyDescent="0.25">
      <c r="B6" s="22" t="s">
        <v>22</v>
      </c>
      <c r="C6" s="23" t="s">
        <v>23</v>
      </c>
      <c r="D6" s="23" t="s">
        <v>24</v>
      </c>
      <c r="E6" s="23" t="s">
        <v>25</v>
      </c>
      <c r="F6" s="23" t="s">
        <v>26</v>
      </c>
      <c r="G6" s="23" t="s">
        <v>27</v>
      </c>
      <c r="H6" s="23" t="s">
        <v>28</v>
      </c>
      <c r="I6" s="23" t="s">
        <v>29</v>
      </c>
    </row>
    <row r="7" spans="2:16" x14ac:dyDescent="0.25">
      <c r="B7" s="24">
        <v>510</v>
      </c>
      <c r="C7" s="25" t="s">
        <v>30</v>
      </c>
      <c r="D7" s="25" t="s">
        <v>31</v>
      </c>
      <c r="E7" s="25" t="s">
        <v>32</v>
      </c>
      <c r="F7" s="25">
        <v>5690</v>
      </c>
      <c r="G7" s="26">
        <v>170.7</v>
      </c>
      <c r="H7" s="27">
        <v>5519</v>
      </c>
      <c r="I7" s="28">
        <v>662.32</v>
      </c>
      <c r="K7" s="40" t="s">
        <v>58</v>
      </c>
      <c r="L7" s="40" t="s">
        <v>53</v>
      </c>
    </row>
    <row r="8" spans="2:16" x14ac:dyDescent="0.25">
      <c r="B8" s="29">
        <v>520</v>
      </c>
      <c r="C8" s="30" t="s">
        <v>33</v>
      </c>
      <c r="D8" s="30" t="s">
        <v>34</v>
      </c>
      <c r="E8" s="30" t="s">
        <v>32</v>
      </c>
      <c r="F8" s="30">
        <v>2401</v>
      </c>
      <c r="G8" s="26">
        <v>240.1</v>
      </c>
      <c r="H8" s="27">
        <v>2161</v>
      </c>
      <c r="I8" s="28">
        <v>259.26</v>
      </c>
      <c r="K8" s="40" t="s">
        <v>51</v>
      </c>
      <c r="L8">
        <v>510</v>
      </c>
      <c r="M8">
        <v>520</v>
      </c>
      <c r="N8">
        <v>560</v>
      </c>
      <c r="O8">
        <v>580</v>
      </c>
      <c r="P8" t="s">
        <v>52</v>
      </c>
    </row>
    <row r="9" spans="2:16" x14ac:dyDescent="0.25">
      <c r="B9" s="24">
        <v>580</v>
      </c>
      <c r="C9" s="25" t="s">
        <v>35</v>
      </c>
      <c r="D9" s="25" t="s">
        <v>36</v>
      </c>
      <c r="E9" s="25" t="s">
        <v>37</v>
      </c>
      <c r="F9" s="25">
        <v>2355</v>
      </c>
      <c r="G9" s="26">
        <v>164.8</v>
      </c>
      <c r="H9" s="27">
        <v>2190</v>
      </c>
      <c r="I9" s="28">
        <v>262.79000000000002</v>
      </c>
      <c r="K9" s="41" t="s">
        <v>49</v>
      </c>
      <c r="L9" s="42"/>
      <c r="M9" s="42">
        <v>5082</v>
      </c>
      <c r="N9" s="42"/>
      <c r="O9" s="42"/>
      <c r="P9" s="42">
        <v>5082</v>
      </c>
    </row>
    <row r="10" spans="2:16" x14ac:dyDescent="0.25">
      <c r="B10" s="29">
        <v>560</v>
      </c>
      <c r="C10" s="30" t="s">
        <v>38</v>
      </c>
      <c r="D10" s="30" t="s">
        <v>39</v>
      </c>
      <c r="E10" s="30" t="s">
        <v>40</v>
      </c>
      <c r="F10" s="30">
        <v>2288</v>
      </c>
      <c r="G10" s="26">
        <v>68.599999999999994</v>
      </c>
      <c r="H10" s="27">
        <v>2220</v>
      </c>
      <c r="I10" s="28">
        <v>266.36</v>
      </c>
      <c r="K10" s="41" t="s">
        <v>50</v>
      </c>
      <c r="L10" s="42"/>
      <c r="M10" s="42"/>
      <c r="N10" s="42"/>
      <c r="O10" s="42">
        <v>3440</v>
      </c>
      <c r="P10" s="42">
        <v>3440</v>
      </c>
    </row>
    <row r="11" spans="2:16" x14ac:dyDescent="0.25">
      <c r="B11" s="24">
        <v>510</v>
      </c>
      <c r="C11" s="25" t="s">
        <v>41</v>
      </c>
      <c r="D11" s="25" t="s">
        <v>42</v>
      </c>
      <c r="E11" s="25" t="s">
        <v>43</v>
      </c>
      <c r="F11" s="25">
        <v>4549</v>
      </c>
      <c r="G11" s="26">
        <v>227.4</v>
      </c>
      <c r="H11" s="27">
        <v>4321</v>
      </c>
      <c r="I11" s="28">
        <v>648.19000000000005</v>
      </c>
      <c r="K11" s="41" t="s">
        <v>38</v>
      </c>
      <c r="L11" s="42"/>
      <c r="M11" s="42"/>
      <c r="N11" s="42">
        <v>2220</v>
      </c>
      <c r="O11" s="42"/>
      <c r="P11" s="42">
        <v>2220</v>
      </c>
    </row>
    <row r="12" spans="2:16" x14ac:dyDescent="0.25">
      <c r="B12" s="29">
        <v>520</v>
      </c>
      <c r="C12" s="30" t="s">
        <v>44</v>
      </c>
      <c r="D12" s="30" t="s">
        <v>31</v>
      </c>
      <c r="E12" s="30" t="s">
        <v>45</v>
      </c>
      <c r="F12" s="30">
        <v>3928</v>
      </c>
      <c r="G12" s="26">
        <v>117.9</v>
      </c>
      <c r="H12" s="27">
        <v>3810</v>
      </c>
      <c r="I12" s="28">
        <v>457.26</v>
      </c>
      <c r="K12" s="41" t="s">
        <v>30</v>
      </c>
      <c r="L12" s="42">
        <v>5519</v>
      </c>
      <c r="M12" s="42"/>
      <c r="N12" s="42"/>
      <c r="O12" s="42">
        <v>6131</v>
      </c>
      <c r="P12" s="42">
        <v>11650</v>
      </c>
    </row>
    <row r="13" spans="2:16" x14ac:dyDescent="0.25">
      <c r="B13" s="24">
        <v>580</v>
      </c>
      <c r="C13" s="25" t="s">
        <v>30</v>
      </c>
      <c r="D13" s="25" t="s">
        <v>34</v>
      </c>
      <c r="E13" s="25" t="s">
        <v>46</v>
      </c>
      <c r="F13" s="25">
        <v>6321</v>
      </c>
      <c r="G13" s="26">
        <v>189.6</v>
      </c>
      <c r="H13" s="27">
        <v>6131</v>
      </c>
      <c r="I13" s="28">
        <v>735.76</v>
      </c>
      <c r="K13" s="41" t="s">
        <v>33</v>
      </c>
      <c r="L13" s="42"/>
      <c r="M13" s="42">
        <v>2161</v>
      </c>
      <c r="N13" s="42">
        <v>9496</v>
      </c>
      <c r="O13" s="42">
        <v>6154</v>
      </c>
      <c r="P13" s="42">
        <v>17811</v>
      </c>
    </row>
    <row r="14" spans="2:16" x14ac:dyDescent="0.25">
      <c r="B14" s="29">
        <v>560</v>
      </c>
      <c r="C14" s="30" t="s">
        <v>33</v>
      </c>
      <c r="D14" s="30" t="s">
        <v>36</v>
      </c>
      <c r="E14" s="30" t="s">
        <v>32</v>
      </c>
      <c r="F14" s="30">
        <v>3834</v>
      </c>
      <c r="G14" s="26">
        <v>115</v>
      </c>
      <c r="H14" s="27">
        <v>3719</v>
      </c>
      <c r="I14" s="28">
        <v>446.23</v>
      </c>
      <c r="K14" s="41" t="s">
        <v>41</v>
      </c>
      <c r="L14" s="42">
        <v>4321</v>
      </c>
      <c r="M14" s="42"/>
      <c r="N14" s="42"/>
      <c r="O14" s="42"/>
      <c r="P14" s="42">
        <v>4321</v>
      </c>
    </row>
    <row r="15" spans="2:16" x14ac:dyDescent="0.25">
      <c r="B15" s="24">
        <v>510</v>
      </c>
      <c r="C15" s="25" t="s">
        <v>47</v>
      </c>
      <c r="D15" s="25" t="s">
        <v>39</v>
      </c>
      <c r="E15" s="25" t="s">
        <v>48</v>
      </c>
      <c r="F15" s="25">
        <v>5534</v>
      </c>
      <c r="G15" s="26">
        <v>166</v>
      </c>
      <c r="H15" s="27">
        <v>5368</v>
      </c>
      <c r="I15" s="28">
        <v>644.21</v>
      </c>
      <c r="K15" s="41" t="s">
        <v>35</v>
      </c>
      <c r="L15" s="42"/>
      <c r="M15" s="42"/>
      <c r="N15" s="42">
        <v>4424</v>
      </c>
      <c r="O15" s="42">
        <v>2190</v>
      </c>
      <c r="P15" s="42">
        <v>6614</v>
      </c>
    </row>
    <row r="16" spans="2:16" x14ac:dyDescent="0.25">
      <c r="B16" s="29">
        <v>520</v>
      </c>
      <c r="C16" s="30" t="s">
        <v>49</v>
      </c>
      <c r="D16" s="30" t="s">
        <v>42</v>
      </c>
      <c r="E16" s="30" t="s">
        <v>37</v>
      </c>
      <c r="F16" s="30">
        <v>5240</v>
      </c>
      <c r="G16" s="26">
        <v>157.19999999999999</v>
      </c>
      <c r="H16" s="27">
        <v>5082</v>
      </c>
      <c r="I16" s="28">
        <v>762.35</v>
      </c>
      <c r="K16" s="41" t="s">
        <v>44</v>
      </c>
      <c r="L16" s="42">
        <v>2868</v>
      </c>
      <c r="M16" s="42">
        <v>3810</v>
      </c>
      <c r="N16" s="42"/>
      <c r="O16" s="42"/>
      <c r="P16" s="42">
        <v>6678</v>
      </c>
    </row>
    <row r="17" spans="2:16" x14ac:dyDescent="0.25">
      <c r="B17" s="24">
        <v>580</v>
      </c>
      <c r="C17" s="25" t="s">
        <v>50</v>
      </c>
      <c r="D17" s="25" t="s">
        <v>31</v>
      </c>
      <c r="E17" s="25" t="s">
        <v>40</v>
      </c>
      <c r="F17" s="25">
        <v>3546</v>
      </c>
      <c r="G17" s="26">
        <v>106.4</v>
      </c>
      <c r="H17" s="27">
        <v>3440</v>
      </c>
      <c r="I17" s="28">
        <v>412.81</v>
      </c>
      <c r="K17" s="41" t="s">
        <v>47</v>
      </c>
      <c r="L17" s="42">
        <v>5368</v>
      </c>
      <c r="M17" s="42">
        <v>2830</v>
      </c>
      <c r="N17" s="42"/>
      <c r="O17" s="42"/>
      <c r="P17" s="42">
        <v>8198</v>
      </c>
    </row>
    <row r="18" spans="2:16" x14ac:dyDescent="0.25">
      <c r="B18" s="29">
        <v>560</v>
      </c>
      <c r="C18" s="30" t="s">
        <v>33</v>
      </c>
      <c r="D18" s="30" t="s">
        <v>34</v>
      </c>
      <c r="E18" s="30" t="s">
        <v>43</v>
      </c>
      <c r="F18" s="30">
        <v>5955</v>
      </c>
      <c r="G18" s="26">
        <v>178.7</v>
      </c>
      <c r="H18" s="27">
        <v>5777</v>
      </c>
      <c r="I18" s="28">
        <v>693.2</v>
      </c>
      <c r="K18" s="41" t="s">
        <v>52</v>
      </c>
      <c r="L18" s="42">
        <v>18076</v>
      </c>
      <c r="M18" s="42">
        <v>13883</v>
      </c>
      <c r="N18" s="42">
        <v>16140</v>
      </c>
      <c r="O18" s="42">
        <v>17915</v>
      </c>
      <c r="P18" s="42">
        <v>66014</v>
      </c>
    </row>
    <row r="19" spans="2:16" x14ac:dyDescent="0.25">
      <c r="B19" s="24">
        <v>510</v>
      </c>
      <c r="C19" s="25" t="s">
        <v>44</v>
      </c>
      <c r="D19" s="25" t="s">
        <v>36</v>
      </c>
      <c r="E19" s="25" t="s">
        <v>45</v>
      </c>
      <c r="F19" s="25">
        <v>2957</v>
      </c>
      <c r="G19" s="26">
        <v>88.7</v>
      </c>
      <c r="H19" s="27">
        <v>2868</v>
      </c>
      <c r="I19" s="28">
        <v>344.21</v>
      </c>
    </row>
    <row r="20" spans="2:16" x14ac:dyDescent="0.25">
      <c r="B20" s="29">
        <v>520</v>
      </c>
      <c r="C20" s="30" t="s">
        <v>47</v>
      </c>
      <c r="D20" s="30" t="s">
        <v>39</v>
      </c>
      <c r="E20" s="30" t="s">
        <v>46</v>
      </c>
      <c r="F20" s="30">
        <v>2979</v>
      </c>
      <c r="G20" s="26">
        <v>149</v>
      </c>
      <c r="H20" s="27">
        <v>2830</v>
      </c>
      <c r="I20" s="28">
        <v>339.65</v>
      </c>
    </row>
    <row r="21" spans="2:16" x14ac:dyDescent="0.25">
      <c r="B21" s="24">
        <v>580</v>
      </c>
      <c r="C21" s="25" t="s">
        <v>33</v>
      </c>
      <c r="D21" s="25" t="s">
        <v>42</v>
      </c>
      <c r="E21" s="25" t="s">
        <v>32</v>
      </c>
      <c r="F21" s="25">
        <v>6344</v>
      </c>
      <c r="G21" s="26">
        <v>190.3</v>
      </c>
      <c r="H21" s="27">
        <v>6154</v>
      </c>
      <c r="I21" s="28">
        <v>923.04</v>
      </c>
    </row>
    <row r="22" spans="2:16" x14ac:dyDescent="0.25">
      <c r="B22" s="29">
        <v>560</v>
      </c>
      <c r="C22" s="30" t="s">
        <v>35</v>
      </c>
      <c r="D22" s="30" t="s">
        <v>31</v>
      </c>
      <c r="E22" s="30" t="s">
        <v>32</v>
      </c>
      <c r="F22" s="30">
        <v>4561</v>
      </c>
      <c r="G22" s="26">
        <v>136.80000000000001</v>
      </c>
      <c r="H22" s="27">
        <v>4424</v>
      </c>
      <c r="I22" s="28">
        <v>530.85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ED2B-8D96-44C1-81F6-8E1CDEFC5438}">
  <dimension ref="B5:M21"/>
  <sheetViews>
    <sheetView workbookViewId="0">
      <selection activeCell="K29" sqref="K29"/>
    </sheetView>
  </sheetViews>
  <sheetFormatPr baseColWidth="10" defaultRowHeight="15" x14ac:dyDescent="0.25"/>
  <cols>
    <col min="11" max="11" width="17.5703125" bestFit="1" customWidth="1"/>
    <col min="12" max="12" width="20.28515625" bestFit="1" customWidth="1"/>
    <col min="13" max="13" width="24.28515625" bestFit="1" customWidth="1"/>
  </cols>
  <sheetData>
    <row r="5" spans="2:13" ht="45" x14ac:dyDescent="0.25">
      <c r="B5" s="22" t="s">
        <v>22</v>
      </c>
      <c r="C5" s="23" t="s">
        <v>23</v>
      </c>
      <c r="D5" s="23" t="s">
        <v>24</v>
      </c>
      <c r="E5" s="23" t="s">
        <v>25</v>
      </c>
      <c r="F5" s="23" t="s">
        <v>26</v>
      </c>
      <c r="G5" s="23" t="s">
        <v>27</v>
      </c>
      <c r="H5" s="23" t="s">
        <v>28</v>
      </c>
      <c r="I5" s="23" t="s">
        <v>29</v>
      </c>
    </row>
    <row r="6" spans="2:13" x14ac:dyDescent="0.25">
      <c r="B6" s="24">
        <v>510</v>
      </c>
      <c r="C6" s="25" t="s">
        <v>30</v>
      </c>
      <c r="D6" s="25" t="s">
        <v>31</v>
      </c>
      <c r="E6" s="25" t="s">
        <v>32</v>
      </c>
      <c r="F6" s="25">
        <v>5690</v>
      </c>
      <c r="G6" s="26">
        <v>170.7</v>
      </c>
      <c r="H6" s="27">
        <v>5519</v>
      </c>
      <c r="I6" s="28">
        <v>662.32</v>
      </c>
      <c r="K6" s="40" t="s">
        <v>51</v>
      </c>
      <c r="L6" t="s">
        <v>57</v>
      </c>
      <c r="M6" t="s">
        <v>58</v>
      </c>
    </row>
    <row r="7" spans="2:13" x14ac:dyDescent="0.25">
      <c r="B7" s="29">
        <v>520</v>
      </c>
      <c r="C7" s="30" t="s">
        <v>33</v>
      </c>
      <c r="D7" s="30" t="s">
        <v>34</v>
      </c>
      <c r="E7" s="30" t="s">
        <v>32</v>
      </c>
      <c r="F7" s="30">
        <v>2401</v>
      </c>
      <c r="G7" s="26">
        <v>240.1</v>
      </c>
      <c r="H7" s="27">
        <v>2161</v>
      </c>
      <c r="I7" s="28">
        <v>259.26</v>
      </c>
      <c r="K7" s="41" t="s">
        <v>36</v>
      </c>
      <c r="L7" s="42">
        <v>368.5</v>
      </c>
      <c r="M7" s="42">
        <v>8777</v>
      </c>
    </row>
    <row r="8" spans="2:13" x14ac:dyDescent="0.25">
      <c r="B8" s="24">
        <v>580</v>
      </c>
      <c r="C8" s="25" t="s">
        <v>35</v>
      </c>
      <c r="D8" s="25" t="s">
        <v>36</v>
      </c>
      <c r="E8" s="25" t="s">
        <v>37</v>
      </c>
      <c r="F8" s="25">
        <v>2355</v>
      </c>
      <c r="G8" s="26">
        <v>164.8</v>
      </c>
      <c r="H8" s="27">
        <v>2190</v>
      </c>
      <c r="I8" s="28">
        <v>262.79000000000002</v>
      </c>
      <c r="K8" s="41" t="s">
        <v>31</v>
      </c>
      <c r="L8" s="42">
        <v>531.79999999999995</v>
      </c>
      <c r="M8" s="42">
        <v>17193</v>
      </c>
    </row>
    <row r="9" spans="2:13" x14ac:dyDescent="0.25">
      <c r="B9" s="29">
        <v>560</v>
      </c>
      <c r="C9" s="30" t="s">
        <v>38</v>
      </c>
      <c r="D9" s="30" t="s">
        <v>39</v>
      </c>
      <c r="E9" s="30" t="s">
        <v>40</v>
      </c>
      <c r="F9" s="30">
        <v>2288</v>
      </c>
      <c r="G9" s="26">
        <v>68.599999999999994</v>
      </c>
      <c r="H9" s="27">
        <v>2220</v>
      </c>
      <c r="I9" s="28">
        <v>266.36</v>
      </c>
      <c r="K9" s="41" t="s">
        <v>42</v>
      </c>
      <c r="L9" s="42">
        <v>574.90000000000009</v>
      </c>
      <c r="M9" s="42">
        <v>15557</v>
      </c>
    </row>
    <row r="10" spans="2:13" x14ac:dyDescent="0.25">
      <c r="B10" s="24">
        <v>510</v>
      </c>
      <c r="C10" s="25" t="s">
        <v>41</v>
      </c>
      <c r="D10" s="25" t="s">
        <v>42</v>
      </c>
      <c r="E10" s="25" t="s">
        <v>43</v>
      </c>
      <c r="F10" s="25">
        <v>4549</v>
      </c>
      <c r="G10" s="26">
        <v>227.4</v>
      </c>
      <c r="H10" s="27">
        <v>4321</v>
      </c>
      <c r="I10" s="28">
        <v>648.19000000000005</v>
      </c>
      <c r="K10" s="41" t="s">
        <v>39</v>
      </c>
      <c r="L10" s="42">
        <v>383.6</v>
      </c>
      <c r="M10" s="42">
        <v>10418</v>
      </c>
    </row>
    <row r="11" spans="2:13" x14ac:dyDescent="0.25">
      <c r="B11" s="29">
        <v>520</v>
      </c>
      <c r="C11" s="30" t="s">
        <v>44</v>
      </c>
      <c r="D11" s="30" t="s">
        <v>31</v>
      </c>
      <c r="E11" s="30" t="s">
        <v>45</v>
      </c>
      <c r="F11" s="30">
        <v>3928</v>
      </c>
      <c r="G11" s="26">
        <v>117.9</v>
      </c>
      <c r="H11" s="27">
        <v>3810</v>
      </c>
      <c r="I11" s="28">
        <v>457.26</v>
      </c>
      <c r="K11" s="41" t="s">
        <v>34</v>
      </c>
      <c r="L11" s="42">
        <v>608.4</v>
      </c>
      <c r="M11" s="42">
        <v>14069</v>
      </c>
    </row>
    <row r="12" spans="2:13" x14ac:dyDescent="0.25">
      <c r="B12" s="24">
        <v>580</v>
      </c>
      <c r="C12" s="25" t="s">
        <v>30</v>
      </c>
      <c r="D12" s="25" t="s">
        <v>34</v>
      </c>
      <c r="E12" s="25" t="s">
        <v>46</v>
      </c>
      <c r="F12" s="25">
        <v>6321</v>
      </c>
      <c r="G12" s="26">
        <v>189.6</v>
      </c>
      <c r="H12" s="27">
        <v>6131</v>
      </c>
      <c r="I12" s="28">
        <v>735.76</v>
      </c>
      <c r="K12" s="41" t="s">
        <v>52</v>
      </c>
      <c r="L12" s="42">
        <v>2467.2000000000003</v>
      </c>
      <c r="M12" s="42">
        <v>66014</v>
      </c>
    </row>
    <row r="13" spans="2:13" x14ac:dyDescent="0.25">
      <c r="B13" s="29">
        <v>560</v>
      </c>
      <c r="C13" s="30" t="s">
        <v>33</v>
      </c>
      <c r="D13" s="30" t="s">
        <v>36</v>
      </c>
      <c r="E13" s="30" t="s">
        <v>32</v>
      </c>
      <c r="F13" s="30">
        <v>3834</v>
      </c>
      <c r="G13" s="26">
        <v>115</v>
      </c>
      <c r="H13" s="27">
        <v>3719</v>
      </c>
      <c r="I13" s="28">
        <v>446.23</v>
      </c>
    </row>
    <row r="14" spans="2:13" x14ac:dyDescent="0.25">
      <c r="B14" s="24">
        <v>510</v>
      </c>
      <c r="C14" s="25" t="s">
        <v>47</v>
      </c>
      <c r="D14" s="25" t="s">
        <v>39</v>
      </c>
      <c r="E14" s="25" t="s">
        <v>48</v>
      </c>
      <c r="F14" s="25">
        <v>5534</v>
      </c>
      <c r="G14" s="26">
        <v>166</v>
      </c>
      <c r="H14" s="27">
        <v>5368</v>
      </c>
      <c r="I14" s="28">
        <v>644.21</v>
      </c>
    </row>
    <row r="15" spans="2:13" x14ac:dyDescent="0.25">
      <c r="B15" s="29">
        <v>520</v>
      </c>
      <c r="C15" s="30" t="s">
        <v>49</v>
      </c>
      <c r="D15" s="30" t="s">
        <v>42</v>
      </c>
      <c r="E15" s="30" t="s">
        <v>37</v>
      </c>
      <c r="F15" s="30">
        <v>5240</v>
      </c>
      <c r="G15" s="26">
        <v>157.19999999999999</v>
      </c>
      <c r="H15" s="27">
        <v>5082</v>
      </c>
      <c r="I15" s="28">
        <v>762.35</v>
      </c>
    </row>
    <row r="16" spans="2:13" x14ac:dyDescent="0.25">
      <c r="B16" s="24">
        <v>580</v>
      </c>
      <c r="C16" s="25" t="s">
        <v>50</v>
      </c>
      <c r="D16" s="25" t="s">
        <v>31</v>
      </c>
      <c r="E16" s="25" t="s">
        <v>40</v>
      </c>
      <c r="F16" s="25">
        <v>3546</v>
      </c>
      <c r="G16" s="26">
        <v>106.4</v>
      </c>
      <c r="H16" s="27">
        <v>3440</v>
      </c>
      <c r="I16" s="28">
        <v>412.81</v>
      </c>
    </row>
    <row r="17" spans="2:9" x14ac:dyDescent="0.25">
      <c r="B17" s="29">
        <v>560</v>
      </c>
      <c r="C17" s="30" t="s">
        <v>33</v>
      </c>
      <c r="D17" s="30" t="s">
        <v>34</v>
      </c>
      <c r="E17" s="30" t="s">
        <v>43</v>
      </c>
      <c r="F17" s="30">
        <v>5955</v>
      </c>
      <c r="G17" s="26">
        <v>178.7</v>
      </c>
      <c r="H17" s="27">
        <v>5777</v>
      </c>
      <c r="I17" s="28">
        <v>693.2</v>
      </c>
    </row>
    <row r="18" spans="2:9" x14ac:dyDescent="0.25">
      <c r="B18" s="24">
        <v>510</v>
      </c>
      <c r="C18" s="25" t="s">
        <v>44</v>
      </c>
      <c r="D18" s="25" t="s">
        <v>36</v>
      </c>
      <c r="E18" s="25" t="s">
        <v>45</v>
      </c>
      <c r="F18" s="25">
        <v>2957</v>
      </c>
      <c r="G18" s="26">
        <v>88.7</v>
      </c>
      <c r="H18" s="27">
        <v>2868</v>
      </c>
      <c r="I18" s="28">
        <v>344.21</v>
      </c>
    </row>
    <row r="19" spans="2:9" x14ac:dyDescent="0.25">
      <c r="B19" s="29">
        <v>520</v>
      </c>
      <c r="C19" s="30" t="s">
        <v>47</v>
      </c>
      <c r="D19" s="30" t="s">
        <v>39</v>
      </c>
      <c r="E19" s="30" t="s">
        <v>46</v>
      </c>
      <c r="F19" s="30">
        <v>2979</v>
      </c>
      <c r="G19" s="26">
        <v>149</v>
      </c>
      <c r="H19" s="27">
        <v>2830</v>
      </c>
      <c r="I19" s="28">
        <v>339.65</v>
      </c>
    </row>
    <row r="20" spans="2:9" x14ac:dyDescent="0.25">
      <c r="B20" s="24">
        <v>580</v>
      </c>
      <c r="C20" s="25" t="s">
        <v>33</v>
      </c>
      <c r="D20" s="25" t="s">
        <v>42</v>
      </c>
      <c r="E20" s="25" t="s">
        <v>32</v>
      </c>
      <c r="F20" s="25">
        <v>6344</v>
      </c>
      <c r="G20" s="26">
        <v>190.3</v>
      </c>
      <c r="H20" s="27">
        <v>6154</v>
      </c>
      <c r="I20" s="28">
        <v>923.04</v>
      </c>
    </row>
    <row r="21" spans="2:9" x14ac:dyDescent="0.25">
      <c r="B21" s="29">
        <v>560</v>
      </c>
      <c r="C21" s="30" t="s">
        <v>35</v>
      </c>
      <c r="D21" s="30" t="s">
        <v>31</v>
      </c>
      <c r="E21" s="30" t="s">
        <v>32</v>
      </c>
      <c r="F21" s="30">
        <v>4561</v>
      </c>
      <c r="G21" s="26">
        <v>136.80000000000001</v>
      </c>
      <c r="H21" s="27">
        <v>4424</v>
      </c>
      <c r="I21" s="28">
        <v>530.85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B61F-DC3F-43DF-8D6B-CC261A2A18DF}">
  <dimension ref="B6:AC22"/>
  <sheetViews>
    <sheetView tabSelected="1" workbookViewId="0">
      <selection activeCell="P34" sqref="P34"/>
    </sheetView>
  </sheetViews>
  <sheetFormatPr baseColWidth="10" defaultRowHeight="15" x14ac:dyDescent="0.25"/>
  <cols>
    <col min="5" max="5" width="13.42578125" customWidth="1"/>
    <col min="7" max="7" width="13.5703125" customWidth="1"/>
    <col min="11" max="11" width="23.28515625" bestFit="1" customWidth="1"/>
    <col min="12" max="12" width="22.42578125" bestFit="1" customWidth="1"/>
    <col min="13" max="27" width="5" bestFit="1" customWidth="1"/>
    <col min="28" max="28" width="11" bestFit="1" customWidth="1"/>
    <col min="29" max="29" width="12.5703125" bestFit="1" customWidth="1"/>
    <col min="30" max="33" width="5" bestFit="1" customWidth="1"/>
    <col min="34" max="34" width="12.140625" bestFit="1" customWidth="1"/>
    <col min="35" max="35" width="12.85546875" bestFit="1" customWidth="1"/>
    <col min="36" max="36" width="15.85546875" bestFit="1" customWidth="1"/>
    <col min="37" max="37" width="12.5703125" bestFit="1" customWidth="1"/>
    <col min="38" max="38" width="27.140625" bestFit="1" customWidth="1"/>
    <col min="39" max="42" width="23.28515625" bestFit="1" customWidth="1"/>
    <col min="43" max="43" width="32.42578125" bestFit="1" customWidth="1"/>
    <col min="44" max="44" width="27.7109375" bestFit="1" customWidth="1"/>
    <col min="45" max="54" width="23.28515625" bestFit="1" customWidth="1"/>
    <col min="55" max="55" width="30.140625" bestFit="1" customWidth="1"/>
    <col min="56" max="56" width="25.42578125" bestFit="1" customWidth="1"/>
    <col min="57" max="58" width="23.28515625" bestFit="1" customWidth="1"/>
    <col min="59" max="59" width="34" bestFit="1" customWidth="1"/>
    <col min="60" max="60" width="29.28515625" bestFit="1" customWidth="1"/>
    <col min="61" max="61" width="28.28515625" bestFit="1" customWidth="1"/>
    <col min="62" max="62" width="23.5703125" bestFit="1" customWidth="1"/>
  </cols>
  <sheetData>
    <row r="6" spans="2:29" ht="45" x14ac:dyDescent="0.25">
      <c r="B6" s="22" t="s">
        <v>22</v>
      </c>
      <c r="C6" s="23" t="s">
        <v>23</v>
      </c>
      <c r="D6" s="23" t="s">
        <v>24</v>
      </c>
      <c r="E6" s="23" t="s">
        <v>25</v>
      </c>
      <c r="F6" s="23" t="s">
        <v>26</v>
      </c>
      <c r="G6" s="23" t="s">
        <v>27</v>
      </c>
      <c r="H6" s="23" t="s">
        <v>28</v>
      </c>
      <c r="I6" s="23" t="s">
        <v>29</v>
      </c>
      <c r="K6" s="40" t="s">
        <v>26</v>
      </c>
      <c r="L6" t="s">
        <v>54</v>
      </c>
    </row>
    <row r="7" spans="2:29" x14ac:dyDescent="0.25">
      <c r="B7" s="24">
        <v>510</v>
      </c>
      <c r="C7" s="25" t="s">
        <v>30</v>
      </c>
      <c r="D7" s="25" t="s">
        <v>31</v>
      </c>
      <c r="E7" s="25" t="s">
        <v>32</v>
      </c>
      <c r="F7" s="25">
        <v>5690</v>
      </c>
      <c r="G7" s="26">
        <v>170.7</v>
      </c>
      <c r="H7" s="27">
        <v>5519</v>
      </c>
      <c r="I7" s="28">
        <v>662.32</v>
      </c>
    </row>
    <row r="8" spans="2:29" x14ac:dyDescent="0.25">
      <c r="B8" s="29">
        <v>520</v>
      </c>
      <c r="C8" s="30" t="s">
        <v>33</v>
      </c>
      <c r="D8" s="30" t="s">
        <v>34</v>
      </c>
      <c r="E8" s="30" t="s">
        <v>32</v>
      </c>
      <c r="F8" s="30">
        <v>2401</v>
      </c>
      <c r="G8" s="26">
        <v>240.1</v>
      </c>
      <c r="H8" s="27">
        <v>2161</v>
      </c>
      <c r="I8" s="28">
        <v>259.26</v>
      </c>
      <c r="K8" s="40" t="s">
        <v>56</v>
      </c>
      <c r="L8" s="40" t="s">
        <v>53</v>
      </c>
    </row>
    <row r="9" spans="2:29" x14ac:dyDescent="0.25">
      <c r="B9" s="24">
        <v>580</v>
      </c>
      <c r="C9" s="25" t="s">
        <v>35</v>
      </c>
      <c r="D9" s="25" t="s">
        <v>36</v>
      </c>
      <c r="E9" s="25" t="s">
        <v>37</v>
      </c>
      <c r="F9" s="25">
        <v>2355</v>
      </c>
      <c r="G9" s="26">
        <v>164.8</v>
      </c>
      <c r="H9" s="27">
        <v>2190</v>
      </c>
      <c r="I9" s="28">
        <v>262.79000000000002</v>
      </c>
      <c r="K9" s="40" t="s">
        <v>51</v>
      </c>
      <c r="L9">
        <v>2161</v>
      </c>
      <c r="M9">
        <v>2190</v>
      </c>
      <c r="N9">
        <v>2220</v>
      </c>
      <c r="O9">
        <v>2830</v>
      </c>
      <c r="P9">
        <v>2868</v>
      </c>
      <c r="Q9">
        <v>3440</v>
      </c>
      <c r="R9">
        <v>3719</v>
      </c>
      <c r="S9">
        <v>3810</v>
      </c>
      <c r="T9">
        <v>4321</v>
      </c>
      <c r="U9">
        <v>4424</v>
      </c>
      <c r="V9">
        <v>5082</v>
      </c>
      <c r="W9">
        <v>5368</v>
      </c>
      <c r="X9">
        <v>5519</v>
      </c>
      <c r="Y9">
        <v>5777</v>
      </c>
      <c r="Z9">
        <v>6131</v>
      </c>
      <c r="AA9">
        <v>6154</v>
      </c>
      <c r="AB9" t="s">
        <v>59</v>
      </c>
      <c r="AC9" t="s">
        <v>52</v>
      </c>
    </row>
    <row r="10" spans="2:29" x14ac:dyDescent="0.25">
      <c r="B10" s="29">
        <v>560</v>
      </c>
      <c r="C10" s="30" t="s">
        <v>38</v>
      </c>
      <c r="D10" s="30" t="s">
        <v>39</v>
      </c>
      <c r="E10" s="30" t="s">
        <v>40</v>
      </c>
      <c r="F10" s="30">
        <v>2288</v>
      </c>
      <c r="G10" s="26">
        <v>68.599999999999994</v>
      </c>
      <c r="H10" s="27">
        <v>2220</v>
      </c>
      <c r="I10" s="28">
        <v>266.36</v>
      </c>
      <c r="K10" s="41" t="s">
        <v>45</v>
      </c>
      <c r="L10" s="42"/>
      <c r="M10" s="42"/>
      <c r="N10" s="42"/>
      <c r="O10" s="42"/>
      <c r="P10" s="42">
        <v>510</v>
      </c>
      <c r="Q10" s="42"/>
      <c r="R10" s="42"/>
      <c r="S10" s="42">
        <v>520</v>
      </c>
      <c r="T10" s="42"/>
      <c r="U10" s="42"/>
      <c r="V10" s="42"/>
      <c r="W10" s="42"/>
      <c r="X10" s="42"/>
      <c r="Y10" s="42"/>
      <c r="Z10" s="42"/>
      <c r="AA10" s="42"/>
      <c r="AB10" s="42"/>
      <c r="AC10" s="42">
        <v>1030</v>
      </c>
    </row>
    <row r="11" spans="2:29" x14ac:dyDescent="0.25">
      <c r="B11" s="24">
        <v>510</v>
      </c>
      <c r="C11" s="25" t="s">
        <v>41</v>
      </c>
      <c r="D11" s="25" t="s">
        <v>42</v>
      </c>
      <c r="E11" s="25" t="s">
        <v>43</v>
      </c>
      <c r="F11" s="25">
        <v>4549</v>
      </c>
      <c r="G11" s="26">
        <v>227.4</v>
      </c>
      <c r="H11" s="27">
        <v>4321</v>
      </c>
      <c r="I11" s="28">
        <v>648.19000000000005</v>
      </c>
      <c r="K11" s="41" t="s">
        <v>43</v>
      </c>
      <c r="L11" s="42"/>
      <c r="M11" s="42"/>
      <c r="N11" s="42"/>
      <c r="O11" s="42"/>
      <c r="P11" s="42"/>
      <c r="Q11" s="42"/>
      <c r="R11" s="42"/>
      <c r="S11" s="42"/>
      <c r="T11" s="42">
        <v>510</v>
      </c>
      <c r="U11" s="42"/>
      <c r="V11" s="42"/>
      <c r="W11" s="42"/>
      <c r="X11" s="42"/>
      <c r="Y11" s="42">
        <v>560</v>
      </c>
      <c r="Z11" s="42"/>
      <c r="AA11" s="42"/>
      <c r="AB11" s="42"/>
      <c r="AC11" s="42">
        <v>1070</v>
      </c>
    </row>
    <row r="12" spans="2:29" x14ac:dyDescent="0.25">
      <c r="B12" s="29">
        <v>520</v>
      </c>
      <c r="C12" s="30" t="s">
        <v>44</v>
      </c>
      <c r="D12" s="30" t="s">
        <v>31</v>
      </c>
      <c r="E12" s="30" t="s">
        <v>45</v>
      </c>
      <c r="F12" s="30">
        <v>3928</v>
      </c>
      <c r="G12" s="26">
        <v>117.9</v>
      </c>
      <c r="H12" s="27">
        <v>3810</v>
      </c>
      <c r="I12" s="28">
        <v>457.26</v>
      </c>
      <c r="K12" s="41" t="s">
        <v>48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>
        <v>510</v>
      </c>
      <c r="X12" s="42"/>
      <c r="Y12" s="42"/>
      <c r="Z12" s="42"/>
      <c r="AA12" s="42"/>
      <c r="AB12" s="42"/>
      <c r="AC12" s="42">
        <v>510</v>
      </c>
    </row>
    <row r="13" spans="2:29" x14ac:dyDescent="0.25">
      <c r="B13" s="24">
        <v>580</v>
      </c>
      <c r="C13" s="25" t="s">
        <v>30</v>
      </c>
      <c r="D13" s="25" t="s">
        <v>34</v>
      </c>
      <c r="E13" s="25" t="s">
        <v>46</v>
      </c>
      <c r="F13" s="25">
        <v>6321</v>
      </c>
      <c r="G13" s="26">
        <v>189.6</v>
      </c>
      <c r="H13" s="27">
        <v>6131</v>
      </c>
      <c r="I13" s="28">
        <v>735.76</v>
      </c>
      <c r="K13" s="41" t="s">
        <v>37</v>
      </c>
      <c r="L13" s="42"/>
      <c r="M13" s="42">
        <v>580</v>
      </c>
      <c r="N13" s="42"/>
      <c r="O13" s="42"/>
      <c r="P13" s="42"/>
      <c r="Q13" s="42"/>
      <c r="R13" s="42"/>
      <c r="S13" s="42"/>
      <c r="T13" s="42"/>
      <c r="U13" s="42"/>
      <c r="V13" s="42">
        <v>520</v>
      </c>
      <c r="W13" s="42"/>
      <c r="X13" s="42"/>
      <c r="Y13" s="42"/>
      <c r="Z13" s="42"/>
      <c r="AA13" s="42"/>
      <c r="AB13" s="42"/>
      <c r="AC13" s="42">
        <v>1100</v>
      </c>
    </row>
    <row r="14" spans="2:29" x14ac:dyDescent="0.25">
      <c r="B14" s="29">
        <v>560</v>
      </c>
      <c r="C14" s="30" t="s">
        <v>33</v>
      </c>
      <c r="D14" s="30" t="s">
        <v>36</v>
      </c>
      <c r="E14" s="30" t="s">
        <v>32</v>
      </c>
      <c r="F14" s="30">
        <v>3834</v>
      </c>
      <c r="G14" s="26">
        <v>115</v>
      </c>
      <c r="H14" s="27">
        <v>3719</v>
      </c>
      <c r="I14" s="28">
        <v>446.23</v>
      </c>
      <c r="K14" s="41" t="s">
        <v>40</v>
      </c>
      <c r="L14" s="42"/>
      <c r="M14" s="42"/>
      <c r="N14" s="42">
        <v>560</v>
      </c>
      <c r="O14" s="42"/>
      <c r="P14" s="42"/>
      <c r="Q14" s="42">
        <v>580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>
        <v>1140</v>
      </c>
    </row>
    <row r="15" spans="2:29" x14ac:dyDescent="0.25">
      <c r="B15" s="24">
        <v>510</v>
      </c>
      <c r="C15" s="25" t="s">
        <v>47</v>
      </c>
      <c r="D15" s="25" t="s">
        <v>39</v>
      </c>
      <c r="E15" s="25" t="s">
        <v>48</v>
      </c>
      <c r="F15" s="25">
        <v>5534</v>
      </c>
      <c r="G15" s="26">
        <v>166</v>
      </c>
      <c r="H15" s="27">
        <v>5368</v>
      </c>
      <c r="I15" s="28">
        <v>644.21</v>
      </c>
      <c r="K15" s="41" t="s">
        <v>46</v>
      </c>
      <c r="L15" s="42"/>
      <c r="M15" s="42"/>
      <c r="N15" s="42"/>
      <c r="O15" s="42">
        <v>520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>
        <v>580</v>
      </c>
      <c r="AA15" s="42"/>
      <c r="AB15" s="42"/>
      <c r="AC15" s="42">
        <v>1100</v>
      </c>
    </row>
    <row r="16" spans="2:29" x14ac:dyDescent="0.25">
      <c r="B16" s="29">
        <v>520</v>
      </c>
      <c r="C16" s="30" t="s">
        <v>49</v>
      </c>
      <c r="D16" s="30" t="s">
        <v>42</v>
      </c>
      <c r="E16" s="30" t="s">
        <v>37</v>
      </c>
      <c r="F16" s="30">
        <v>5240</v>
      </c>
      <c r="G16" s="26">
        <v>157.19999999999999</v>
      </c>
      <c r="H16" s="27">
        <v>5082</v>
      </c>
      <c r="I16" s="28">
        <v>762.35</v>
      </c>
      <c r="K16" s="41" t="s">
        <v>32</v>
      </c>
      <c r="L16" s="42">
        <v>520</v>
      </c>
      <c r="M16" s="42"/>
      <c r="N16" s="42"/>
      <c r="O16" s="42"/>
      <c r="P16" s="42"/>
      <c r="Q16" s="42"/>
      <c r="R16" s="42">
        <v>560</v>
      </c>
      <c r="S16" s="42"/>
      <c r="T16" s="42"/>
      <c r="U16" s="42">
        <v>560</v>
      </c>
      <c r="V16" s="42"/>
      <c r="W16" s="42"/>
      <c r="X16" s="42">
        <v>510</v>
      </c>
      <c r="Y16" s="42"/>
      <c r="Z16" s="42"/>
      <c r="AA16" s="42">
        <v>580</v>
      </c>
      <c r="AB16" s="42"/>
      <c r="AC16" s="42">
        <v>2730</v>
      </c>
    </row>
    <row r="17" spans="2:29" x14ac:dyDescent="0.25">
      <c r="B17" s="24">
        <v>580</v>
      </c>
      <c r="C17" s="25" t="s">
        <v>50</v>
      </c>
      <c r="D17" s="25" t="s">
        <v>31</v>
      </c>
      <c r="E17" s="25" t="s">
        <v>40</v>
      </c>
      <c r="F17" s="25">
        <v>3546</v>
      </c>
      <c r="G17" s="26">
        <v>106.4</v>
      </c>
      <c r="H17" s="27">
        <v>3440</v>
      </c>
      <c r="I17" s="28">
        <v>412.81</v>
      </c>
      <c r="K17" s="41" t="s">
        <v>59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2:29" x14ac:dyDescent="0.25">
      <c r="B18" s="29">
        <v>560</v>
      </c>
      <c r="C18" s="30" t="s">
        <v>33</v>
      </c>
      <c r="D18" s="30" t="s">
        <v>34</v>
      </c>
      <c r="E18" s="30" t="s">
        <v>43</v>
      </c>
      <c r="F18" s="30">
        <v>5955</v>
      </c>
      <c r="G18" s="26">
        <v>178.7</v>
      </c>
      <c r="H18" s="27">
        <v>5777</v>
      </c>
      <c r="I18" s="28">
        <v>693.2</v>
      </c>
      <c r="K18" s="41" t="s">
        <v>52</v>
      </c>
      <c r="L18" s="42">
        <v>520</v>
      </c>
      <c r="M18" s="42">
        <v>580</v>
      </c>
      <c r="N18" s="42">
        <v>560</v>
      </c>
      <c r="O18" s="42">
        <v>520</v>
      </c>
      <c r="P18" s="42">
        <v>510</v>
      </c>
      <c r="Q18" s="42">
        <v>580</v>
      </c>
      <c r="R18" s="42">
        <v>560</v>
      </c>
      <c r="S18" s="42">
        <v>520</v>
      </c>
      <c r="T18" s="42">
        <v>510</v>
      </c>
      <c r="U18" s="42">
        <v>560</v>
      </c>
      <c r="V18" s="42">
        <v>520</v>
      </c>
      <c r="W18" s="42">
        <v>510</v>
      </c>
      <c r="X18" s="42">
        <v>510</v>
      </c>
      <c r="Y18" s="42">
        <v>560</v>
      </c>
      <c r="Z18" s="42">
        <v>580</v>
      </c>
      <c r="AA18" s="42">
        <v>580</v>
      </c>
      <c r="AB18" s="42"/>
      <c r="AC18" s="42">
        <v>8680</v>
      </c>
    </row>
    <row r="19" spans="2:29" x14ac:dyDescent="0.25">
      <c r="B19" s="24">
        <v>510</v>
      </c>
      <c r="C19" s="25" t="s">
        <v>44</v>
      </c>
      <c r="D19" s="25" t="s">
        <v>36</v>
      </c>
      <c r="E19" s="25" t="s">
        <v>45</v>
      </c>
      <c r="F19" s="25">
        <v>2957</v>
      </c>
      <c r="G19" s="26">
        <v>88.7</v>
      </c>
      <c r="H19" s="27">
        <v>2868</v>
      </c>
      <c r="I19" s="28">
        <v>344.21</v>
      </c>
    </row>
    <row r="20" spans="2:29" x14ac:dyDescent="0.25">
      <c r="B20" s="29">
        <v>520</v>
      </c>
      <c r="C20" s="30" t="s">
        <v>47</v>
      </c>
      <c r="D20" s="30" t="s">
        <v>39</v>
      </c>
      <c r="E20" s="30" t="s">
        <v>46</v>
      </c>
      <c r="F20" s="30">
        <v>2979</v>
      </c>
      <c r="G20" s="26">
        <v>149</v>
      </c>
      <c r="H20" s="27">
        <v>2830</v>
      </c>
      <c r="I20" s="28">
        <v>339.65</v>
      </c>
    </row>
    <row r="21" spans="2:29" x14ac:dyDescent="0.25">
      <c r="B21" s="24">
        <v>580</v>
      </c>
      <c r="C21" s="25" t="s">
        <v>33</v>
      </c>
      <c r="D21" s="25" t="s">
        <v>42</v>
      </c>
      <c r="E21" s="25" t="s">
        <v>32</v>
      </c>
      <c r="F21" s="25">
        <v>6344</v>
      </c>
      <c r="G21" s="26">
        <v>190.3</v>
      </c>
      <c r="H21" s="27">
        <v>6154</v>
      </c>
      <c r="I21" s="28">
        <v>923.04</v>
      </c>
    </row>
    <row r="22" spans="2:29" x14ac:dyDescent="0.25">
      <c r="B22" s="29">
        <v>560</v>
      </c>
      <c r="C22" s="30" t="s">
        <v>35</v>
      </c>
      <c r="D22" s="30" t="s">
        <v>31</v>
      </c>
      <c r="E22" s="30" t="s">
        <v>32</v>
      </c>
      <c r="F22" s="30">
        <v>4561</v>
      </c>
      <c r="G22" s="26">
        <v>136.80000000000001</v>
      </c>
      <c r="H22" s="27">
        <v>4424</v>
      </c>
      <c r="I22" s="28">
        <v>530.85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DC30538402D64394412E2EB28661BD" ma:contentTypeVersion="10" ma:contentTypeDescription="Crear nuevo documento." ma:contentTypeScope="" ma:versionID="0131a1094ed633bb3452d3c088e0278c">
  <xsd:schema xmlns:xsd="http://www.w3.org/2001/XMLSchema" xmlns:xs="http://www.w3.org/2001/XMLSchema" xmlns:p="http://schemas.microsoft.com/office/2006/metadata/properties" xmlns:ns2="6d1f6a69-3846-491f-8cb9-c232e481fb69" xmlns:ns3="52cf5133-cb4f-42f2-9616-39b37e2c8c46" targetNamespace="http://schemas.microsoft.com/office/2006/metadata/properties" ma:root="true" ma:fieldsID="7516516b5bae3d6ac87ef7267aeefb92" ns2:_="" ns3:_="">
    <xsd:import namespace="6d1f6a69-3846-491f-8cb9-c232e481fb69"/>
    <xsd:import namespace="52cf5133-cb4f-42f2-9616-39b37e2c8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f6a69-3846-491f-8cb9-c232e481f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f5133-cb4f-42f2-9616-39b37e2c8c4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C065F-4D3B-44CA-B07E-B1DB48D2BA0B}">
  <ds:schemaRefs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2cf5133-cb4f-42f2-9616-39b37e2c8c46"/>
    <ds:schemaRef ds:uri="6d1f6a69-3846-491f-8cb9-c232e481fb69"/>
  </ds:schemaRefs>
</ds:datastoreItem>
</file>

<file path=customXml/itemProps2.xml><?xml version="1.0" encoding="utf-8"?>
<ds:datastoreItem xmlns:ds="http://schemas.openxmlformats.org/officeDocument/2006/customXml" ds:itemID="{9109834B-F361-4A78-8BB3-A7F784B05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f6a69-3846-491f-8cb9-c232e481fb69"/>
    <ds:schemaRef ds:uri="52cf5133-cb4f-42f2-9616-39b37e2c8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89C147-0CBF-4EF0-81BD-E683A95CEF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</vt:lpstr>
      <vt:lpstr>TABLA 2</vt:lpstr>
      <vt:lpstr>TABLA 3</vt:lpstr>
      <vt:lpstr>TABLAS DINAMICAS</vt:lpstr>
      <vt:lpstr>1</vt:lpstr>
      <vt:lpstr>2</vt:lpstr>
      <vt:lpstr>3</vt:lpstr>
      <vt:lpstr>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2022-04-04T17:09:50Z</dcterms:created>
  <dcterms:modified xsi:type="dcterms:W3CDTF">2022-04-09T01:04:15Z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0x010100F3DC30538402D64394412E2EB28661BD</vt:lpwstr>
  </property>
</Properties>
</file>