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4 Información Documentada\1. PROCESOS\7. GESTIÓN FINANCIERA\Red de funcionarios\4. FORMATOS\"/>
    </mc:Choice>
  </mc:AlternateContent>
  <bookViews>
    <workbookView xWindow="0" yWindow="0" windowWidth="21600" windowHeight="8835" tabRatio="818" firstSheet="1" activeTab="1"/>
  </bookViews>
  <sheets>
    <sheet name="Inf. Contratos-2017" sheetId="1" state="hidden" r:id="rId1"/>
    <sheet name="Prog_Fact" sheetId="3" r:id="rId2"/>
  </sheets>
  <definedNames>
    <definedName name="_xlnm._FilterDatabase" localSheetId="0" hidden="1">'Inf. Contratos-2017'!$B$6:$V$6</definedName>
    <definedName name="_xlnm.Print_Area" localSheetId="1">Prog_Fact!$A$1:$H$26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1" l="1"/>
  <c r="T38" i="1"/>
  <c r="T35" i="1" l="1"/>
  <c r="T33" i="1"/>
  <c r="T29" i="1"/>
  <c r="T28" i="1"/>
  <c r="T26" i="1"/>
  <c r="T24" i="1"/>
  <c r="T17" i="1"/>
  <c r="T16" i="1"/>
  <c r="T22" i="1" l="1"/>
  <c r="T34" i="1"/>
  <c r="T18" i="1"/>
  <c r="T14" i="1"/>
  <c r="U19" i="1" l="1"/>
  <c r="I19" i="1"/>
  <c r="U34" i="1"/>
  <c r="I34" i="1"/>
  <c r="E34" i="1"/>
  <c r="V34" i="1" l="1"/>
  <c r="V19" i="1"/>
  <c r="U30" i="1"/>
  <c r="F30" i="1"/>
  <c r="I30" i="1" s="1"/>
  <c r="V30" i="1" s="1"/>
  <c r="S41" i="1" l="1"/>
  <c r="U41" i="1" s="1"/>
  <c r="I40" i="1" l="1"/>
  <c r="U39" i="1"/>
  <c r="S24" i="1"/>
  <c r="S13" i="1" l="1"/>
  <c r="R13" i="1"/>
  <c r="T8" i="1"/>
  <c r="S8" i="1"/>
  <c r="R8" i="1"/>
  <c r="P35" i="1"/>
  <c r="Q35" i="1"/>
  <c r="R35" i="1"/>
  <c r="T31" i="1"/>
  <c r="S26" i="1"/>
  <c r="O21" i="1"/>
  <c r="S21" i="1"/>
  <c r="T15" i="1"/>
  <c r="T13" i="1"/>
  <c r="S35" i="1" l="1"/>
  <c r="U35" i="1" s="1"/>
  <c r="T21" i="1"/>
  <c r="Q21" i="1"/>
  <c r="M21" i="1"/>
  <c r="N21" i="1"/>
  <c r="R21" i="1"/>
  <c r="P21" i="1"/>
  <c r="U13" i="1"/>
  <c r="S17" i="1"/>
  <c r="I14" i="1"/>
  <c r="U21" i="1" l="1"/>
  <c r="S14" i="1"/>
  <c r="U14" i="1" s="1"/>
  <c r="V14" i="1" s="1"/>
  <c r="T25" i="1"/>
  <c r="T20" i="1"/>
  <c r="T12" i="1" l="1"/>
  <c r="S12" i="1"/>
  <c r="G7" i="1"/>
  <c r="F7" i="1"/>
  <c r="S7" i="1" l="1"/>
  <c r="S22" i="1" l="1"/>
  <c r="R38" i="1"/>
  <c r="S37" i="1"/>
  <c r="S38" i="1" l="1"/>
  <c r="O37" i="1"/>
  <c r="U37" i="1" s="1"/>
  <c r="P38" i="1"/>
  <c r="Q38" i="1"/>
  <c r="R29" i="1"/>
  <c r="U29" i="1" s="1"/>
  <c r="S25" i="1"/>
  <c r="S27" i="1"/>
  <c r="R20" i="1"/>
  <c r="S20" i="1"/>
  <c r="S15" i="1"/>
  <c r="R17" i="1"/>
  <c r="S16" i="1"/>
  <c r="U16" i="1" s="1"/>
  <c r="S28" i="1"/>
  <c r="S33" i="1"/>
  <c r="S31" i="1" l="1"/>
  <c r="U31" i="1" s="1"/>
  <c r="U20" i="1"/>
  <c r="R33" i="1"/>
  <c r="R28" i="1"/>
  <c r="R22" i="1" l="1"/>
  <c r="T40" i="1" l="1"/>
  <c r="S36" i="1"/>
  <c r="R36" i="1"/>
  <c r="U36" i="1" s="1"/>
  <c r="Q33" i="1"/>
  <c r="P33" i="1"/>
  <c r="O33" i="1"/>
  <c r="Q28" i="1"/>
  <c r="R27" i="1"/>
  <c r="R25" i="1"/>
  <c r="U25" i="1" s="1"/>
  <c r="P22" i="1"/>
  <c r="O22" i="1"/>
  <c r="K24" i="1"/>
  <c r="K25" i="1"/>
  <c r="K26" i="1"/>
  <c r="K27" i="1"/>
  <c r="K28" i="1"/>
  <c r="K29" i="1"/>
  <c r="K31" i="1"/>
  <c r="K32" i="1"/>
  <c r="K33" i="1"/>
  <c r="K35" i="1"/>
  <c r="K36" i="1"/>
  <c r="K37" i="1"/>
  <c r="K38" i="1"/>
  <c r="K39" i="1"/>
  <c r="K40" i="1"/>
  <c r="K22" i="1"/>
  <c r="K23" i="1"/>
  <c r="K8" i="1"/>
  <c r="K12" i="1"/>
  <c r="K13" i="1"/>
  <c r="K16" i="1"/>
  <c r="K17" i="1"/>
  <c r="K18" i="1"/>
  <c r="K20" i="1"/>
  <c r="K21" i="1"/>
  <c r="K7" i="1"/>
  <c r="I36" i="1"/>
  <c r="I37" i="1"/>
  <c r="V37" i="1" s="1"/>
  <c r="I38" i="1"/>
  <c r="I39" i="1"/>
  <c r="V39" i="1" s="1"/>
  <c r="I35" i="1"/>
  <c r="V35" i="1" s="1"/>
  <c r="I24" i="1"/>
  <c r="I25" i="1"/>
  <c r="I27" i="1"/>
  <c r="I28" i="1"/>
  <c r="I29" i="1"/>
  <c r="V29" i="1" s="1"/>
  <c r="I31" i="1"/>
  <c r="V31" i="1" s="1"/>
  <c r="I32" i="1"/>
  <c r="I23" i="1"/>
  <c r="I9" i="1"/>
  <c r="I10" i="1"/>
  <c r="I11" i="1"/>
  <c r="I12" i="1"/>
  <c r="I13" i="1"/>
  <c r="V13" i="1" s="1"/>
  <c r="I15" i="1"/>
  <c r="I18" i="1"/>
  <c r="I20" i="1"/>
  <c r="V20" i="1" s="1"/>
  <c r="I21" i="1"/>
  <c r="V21" i="1" s="1"/>
  <c r="I22" i="1"/>
  <c r="I7" i="1"/>
  <c r="U38" i="1"/>
  <c r="U32" i="1"/>
  <c r="U24" i="1"/>
  <c r="U23" i="1"/>
  <c r="U18" i="1"/>
  <c r="U10" i="1"/>
  <c r="U9" i="1"/>
  <c r="U8" i="1"/>
  <c r="P17" i="1"/>
  <c r="O17" i="1"/>
  <c r="R7" i="1"/>
  <c r="F33" i="1"/>
  <c r="I33" i="1" s="1"/>
  <c r="F17" i="1"/>
  <c r="I17" i="1" s="1"/>
  <c r="F16" i="1"/>
  <c r="I16" i="1" s="1"/>
  <c r="V16" i="1" s="1"/>
  <c r="K11" i="1"/>
  <c r="K10" i="1"/>
  <c r="K9" i="1"/>
  <c r="L8" i="1"/>
  <c r="F8" i="1"/>
  <c r="I8" i="1" s="1"/>
  <c r="V36" i="1" l="1"/>
  <c r="V25" i="1"/>
  <c r="T7" i="1"/>
  <c r="U7" i="1" s="1"/>
  <c r="V7" i="1" s="1"/>
  <c r="N22" i="1"/>
  <c r="F23" i="3"/>
  <c r="T11" i="1"/>
  <c r="U11" i="1" s="1"/>
  <c r="V11" i="1" s="1"/>
  <c r="R15" i="1"/>
  <c r="U15" i="1" s="1"/>
  <c r="V15" i="1" s="1"/>
  <c r="Q22" i="1"/>
  <c r="S40" i="1"/>
  <c r="U40" i="1" s="1"/>
  <c r="V40" i="1" s="1"/>
  <c r="N27" i="1"/>
  <c r="U27" i="1" s="1"/>
  <c r="V27" i="1" s="1"/>
  <c r="N33" i="1"/>
  <c r="U33" i="1" s="1"/>
  <c r="V33" i="1" s="1"/>
  <c r="P28" i="1"/>
  <c r="U28" i="1" s="1"/>
  <c r="V28" i="1" s="1"/>
  <c r="R26" i="1"/>
  <c r="U26" i="1" s="1"/>
  <c r="V23" i="1"/>
  <c r="V8" i="1"/>
  <c r="V38" i="1"/>
  <c r="V24" i="1"/>
  <c r="V9" i="1"/>
  <c r="V32" i="1"/>
  <c r="N17" i="1"/>
  <c r="Q17" i="1"/>
  <c r="R12" i="1"/>
  <c r="U12" i="1" s="1"/>
  <c r="V12" i="1" s="1"/>
  <c r="V18" i="1"/>
  <c r="V10" i="1"/>
  <c r="U22" i="1" l="1"/>
  <c r="V22" i="1" s="1"/>
  <c r="U17" i="1"/>
  <c r="V17" i="1" s="1"/>
</calcChain>
</file>

<file path=xl/comments1.xml><?xml version="1.0" encoding="utf-8"?>
<comments xmlns="http://schemas.openxmlformats.org/spreadsheetml/2006/main">
  <authors>
    <author>Diana Inés Díaz Barriga</author>
  </authors>
  <commentList>
    <comment ref="I8" authorId="0" shapeId="0">
      <text>
        <r>
          <rPr>
            <sz val="9"/>
            <color indexed="81"/>
            <rFont val="Tahoma"/>
            <family val="2"/>
          </rPr>
          <t xml:space="preserve">MAS IVA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MAS IVA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 xml:space="preserve">Gastos Contigentes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 xml:space="preserve">CONTRIBUCION ESPECIAL
</t>
        </r>
      </text>
    </comment>
  </commentList>
</comments>
</file>

<file path=xl/sharedStrings.xml><?xml version="1.0" encoding="utf-8"?>
<sst xmlns="http://schemas.openxmlformats.org/spreadsheetml/2006/main" count="135" uniqueCount="112">
  <si>
    <t>NOMBRE CLIENTE / CONTRATO</t>
  </si>
  <si>
    <t>No. CONTRATO</t>
  </si>
  <si>
    <t>INICIO</t>
  </si>
  <si>
    <t>FECHA FINALIZ.</t>
  </si>
  <si>
    <t xml:space="preserve">SERVICIOS </t>
  </si>
  <si>
    <t>BOLSA DE REPUESTOS</t>
  </si>
  <si>
    <t>MTT PREVENTIVO</t>
  </si>
  <si>
    <t>VALOR TOTAL CONTRATO IVA INCLUIDO</t>
  </si>
  <si>
    <t>TARIFA  IVA</t>
  </si>
  <si>
    <t>MESES</t>
  </si>
  <si>
    <t>FACTURACION MENSUAL IVA INCLUIDO</t>
  </si>
  <si>
    <t>VR FACTURADO A DIC DE 2016</t>
  </si>
  <si>
    <t>VR FACTURADO A JUN 2017</t>
  </si>
  <si>
    <t>JULIO</t>
  </si>
  <si>
    <t>AGOSTO</t>
  </si>
  <si>
    <t>SEPTIEMBRE</t>
  </si>
  <si>
    <t>OCTUBRE</t>
  </si>
  <si>
    <t>NOVIEMBRE</t>
  </si>
  <si>
    <t>DICIEMBRE</t>
  </si>
  <si>
    <t>TOTAL FACTURADO</t>
  </si>
  <si>
    <t>PEND. X FACT.</t>
  </si>
  <si>
    <t>ARTESANIAS DE COLOMBIA S.A. (ADICION BOLSA DE REPUESTOS (15/06/2017)</t>
  </si>
  <si>
    <t>ADC-2017-036</t>
  </si>
  <si>
    <t>16%-19%</t>
  </si>
  <si>
    <t>BANCO COMPARTIR S.A</t>
  </si>
  <si>
    <t>S/N02-09 2015 + OTRO SI</t>
  </si>
  <si>
    <t>ODC 11881-2017</t>
  </si>
  <si>
    <t>11432-2017</t>
  </si>
  <si>
    <t>11874-2017</t>
  </si>
  <si>
    <t>11717-2017</t>
  </si>
  <si>
    <t>015-2016</t>
  </si>
  <si>
    <t>$44,125,000 MAS IVA</t>
  </si>
  <si>
    <t>COMPUTADORES PARA EDUCAR- OTRO SI No. 1-2-3-4</t>
  </si>
  <si>
    <t>056-2016</t>
  </si>
  <si>
    <t>SEGÚN REPORTE</t>
  </si>
  <si>
    <t>COMPUTADORES PARA EDUCAR OTROSI No. 1-2-3</t>
  </si>
  <si>
    <t>075/2016</t>
  </si>
  <si>
    <t xml:space="preserve">COPNIA </t>
  </si>
  <si>
    <t>SA-SP-55-2017</t>
  </si>
  <si>
    <t>EMPRESA DE TELECOMUNICACIONES DE BUCARAMANGA S.A. ESP. TELEBUCARAMANGA</t>
  </si>
  <si>
    <t>EPSON COLOMBIA LTDA</t>
  </si>
  <si>
    <t>S-N 2007</t>
  </si>
  <si>
    <t>DAPRE-DEPARTAMENTO ADMINISTRATIVO DE LA PRESIDENCIA DE LA REPUBLICA</t>
  </si>
  <si>
    <t>235-2016</t>
  </si>
  <si>
    <t>FINANCIERA JURISCOOP</t>
  </si>
  <si>
    <t>FUNDACION SALDARRIAGA CONCHA</t>
  </si>
  <si>
    <t>1392-2017</t>
  </si>
  <si>
    <t>KAELBO S.A.S.</t>
  </si>
  <si>
    <t>ODS 2355-2016</t>
  </si>
  <si>
    <t>POR DEMANDA</t>
  </si>
  <si>
    <t>LADRILLERA PRISMA  (ADICION 8)</t>
  </si>
  <si>
    <t>S/N 2009</t>
  </si>
  <si>
    <t>MINISTERIO DE SALUD Y PROTECCION SOCIAL  (U.T. SIS 70% - MH 30%)</t>
  </si>
  <si>
    <t>500-2016</t>
  </si>
  <si>
    <r>
      <t xml:space="preserve">SCHNEIDER PROCESS SYSTEMS COLOMBIA LTDA </t>
    </r>
    <r>
      <rPr>
        <b/>
        <sz val="11"/>
        <rFont val="Calibri"/>
        <family val="2"/>
        <scheme val="minor"/>
      </rPr>
      <t>(INVENSYS)</t>
    </r>
  </si>
  <si>
    <t>006-2016</t>
  </si>
  <si>
    <t>SECRETARIA DISTRITAL DE MOVILIDAD ADICION No. 1-2</t>
  </si>
  <si>
    <t>2016-1248</t>
  </si>
  <si>
    <t>SUPERINTENDENCIA DE SERVICIOS PÚBLICOS DOMICILIARIOS U.T. SIS-MH-ORIGEN       ADICION 1</t>
  </si>
  <si>
    <t>812-2014</t>
  </si>
  <si>
    <t>UNIVERSIDAD DISTRITAL FRANCISCO JOSE DE CALDAS</t>
  </si>
  <si>
    <t>SC-453-2016</t>
  </si>
  <si>
    <t>UNIVERSIDAD NACIONAL DE COLOMBIA - ADICION 6</t>
  </si>
  <si>
    <t>037-2014</t>
  </si>
  <si>
    <t>UNIVERSIDAD NACIONAL DE COLOMBIA - ADICION 7</t>
  </si>
  <si>
    <t>UNIVERSIDAD NACIONAL DE COLOMBIA</t>
  </si>
  <si>
    <t>ODS-350-2017</t>
  </si>
  <si>
    <t>UNIVERSIDAD COLEGIO MAYOR DE CUNDINAMARCA</t>
  </si>
  <si>
    <t>012-2017</t>
  </si>
  <si>
    <t>CAPITAL SALUD</t>
  </si>
  <si>
    <t>20-2017</t>
  </si>
  <si>
    <t xml:space="preserve">DANE - DEPARTAMENTO ADMINISTRATIVO NACIONAL DE ESTADISTICA </t>
  </si>
  <si>
    <t>740-2017</t>
  </si>
  <si>
    <t>MINISTERIO DE MINAS Y ENERGIA</t>
  </si>
  <si>
    <t>361-2017</t>
  </si>
  <si>
    <t>011-2017</t>
  </si>
  <si>
    <t xml:space="preserve">BANCO COMPARTIR S.A.  </t>
  </si>
  <si>
    <t>BANCO DE LAS MICROFINANZAS -BANCAMIA S.A</t>
  </si>
  <si>
    <t>DETALLE</t>
  </si>
  <si>
    <t>FECHA FACT</t>
  </si>
  <si>
    <t>SUBTOTAL</t>
  </si>
  <si>
    <t>IVA</t>
  </si>
  <si>
    <t>TOTAL</t>
  </si>
  <si>
    <t>#</t>
  </si>
  <si>
    <t>FACT.</t>
  </si>
  <si>
    <t>VR TOTAL CONTRATO IVA INCLUIDO</t>
  </si>
  <si>
    <t>Centro de Costo</t>
  </si>
  <si>
    <t>No. De Contrato</t>
  </si>
  <si>
    <t>00003</t>
  </si>
  <si>
    <t>00166</t>
  </si>
  <si>
    <t>CAJA DE RETIRO DE LAS FUERZAS MILITARES</t>
  </si>
  <si>
    <t>233-2017</t>
  </si>
  <si>
    <t>Contrato terminado</t>
  </si>
  <si>
    <t>Estado</t>
  </si>
  <si>
    <t>HASTA 22/12/2017</t>
  </si>
  <si>
    <t>-</t>
  </si>
  <si>
    <t>Nuevo</t>
  </si>
  <si>
    <t>$ 2,342,818 TRIMESTRAL</t>
  </si>
  <si>
    <t>SEGÚN REPORTE TRIMESTRAL</t>
  </si>
  <si>
    <t xml:space="preserve">SEGÚN REPORTE </t>
  </si>
  <si>
    <t>COLOMBIA COMPRA EFICIENTE</t>
  </si>
  <si>
    <t>QMA</t>
  </si>
  <si>
    <t>C-01-2017</t>
  </si>
  <si>
    <t>MENSUAL</t>
  </si>
  <si>
    <t>SECRETARIA DISTRITAL DE INTEGRACION SOCIAL</t>
  </si>
  <si>
    <t>C-8889-2017</t>
  </si>
  <si>
    <t>SA-SP-89-2017</t>
  </si>
  <si>
    <t xml:space="preserve">SCHNEIDER ELECTRIC SYSTEMS COLOMBIA LTDA </t>
  </si>
  <si>
    <t>NOMBRE DE CONTRATO / INFORMACIÓN DE IMPORTANCIA SEGÚN APLIQUE</t>
  </si>
  <si>
    <t>GF-P01-F01-R2 – Página 1 de 1</t>
  </si>
  <si>
    <t>PROGRAMA DE FACTURACIÓN</t>
  </si>
  <si>
    <r>
      <rPr>
        <u/>
        <sz val="11"/>
        <color theme="1"/>
        <rFont val="Verdana"/>
        <family val="2"/>
      </rPr>
      <t>Nota:</t>
    </r>
    <r>
      <rPr>
        <sz val="11"/>
        <color theme="1"/>
        <rFont val="Verdana"/>
        <family val="2"/>
      </rPr>
      <t xml:space="preserve"> Es posible que el documento requiera de agregar mas subtotales dependiendo la necesidad en su uso.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</si>
</sst>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 * #,##0.00_ ;_ * \-#,##0.00_ ;_ * &quot;-&quot;??_ ;_ @_ "/>
    <numFmt numFmtId="167" formatCode="dd\-mm\-yy;@"/>
    <numFmt numFmtId="168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9"/>
      <color rgb="FFBF1739"/>
      <name val="Verdana"/>
      <family val="2"/>
    </font>
    <font>
      <u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Fill="1" applyBorder="1"/>
    <xf numFmtId="14" fontId="4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 wrapText="1"/>
    </xf>
    <xf numFmtId="166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9" fontId="4" fillId="0" borderId="1" xfId="2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 wrapText="1"/>
    </xf>
    <xf numFmtId="9" fontId="4" fillId="0" borderId="0" xfId="2" applyNumberFormat="1" applyFont="1" applyFill="1" applyBorder="1" applyAlignment="1">
      <alignment horizontal="center" vertical="center"/>
    </xf>
    <xf numFmtId="167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1" fontId="8" fillId="0" borderId="1" xfId="2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4" fillId="0" borderId="2" xfId="2" applyFont="1" applyFill="1" applyBorder="1" applyAlignment="1">
      <alignment horizontal="center" vertical="center" wrapText="1"/>
    </xf>
    <xf numFmtId="14" fontId="4" fillId="0" borderId="2" xfId="2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9" fontId="4" fillId="0" borderId="2" xfId="1" applyNumberFormat="1" applyFont="1" applyFill="1" applyBorder="1" applyAlignment="1">
      <alignment horizontal="center" vertical="center"/>
    </xf>
    <xf numFmtId="1" fontId="4" fillId="0" borderId="2" xfId="2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horizontal="left" vertical="center" wrapText="1"/>
    </xf>
    <xf numFmtId="0" fontId="7" fillId="0" borderId="3" xfId="3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4" fillId="4" borderId="3" xfId="2" applyFont="1" applyFill="1" applyBorder="1" applyAlignment="1">
      <alignment horizontal="left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5" fontId="4" fillId="4" borderId="1" xfId="2" applyNumberFormat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4" fillId="4" borderId="1" xfId="2" applyFont="1" applyFill="1" applyBorder="1" applyAlignment="1">
      <alignment horizontal="center" vertical="center" wrapText="1"/>
    </xf>
    <xf numFmtId="9" fontId="4" fillId="4" borderId="1" xfId="2" applyNumberFormat="1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2" applyFont="1" applyFill="1" applyBorder="1" applyAlignment="1">
      <alignment horizontal="center" vertical="center"/>
    </xf>
    <xf numFmtId="0" fontId="9" fillId="0" borderId="0" xfId="0" applyFont="1" applyProtection="1"/>
    <xf numFmtId="0" fontId="11" fillId="0" borderId="0" xfId="0" applyFont="1" applyProtection="1"/>
    <xf numFmtId="0" fontId="11" fillId="0" borderId="0" xfId="0" applyFont="1" applyBorder="1" applyProtection="1"/>
    <xf numFmtId="49" fontId="11" fillId="0" borderId="0" xfId="0" applyNumberFormat="1" applyFont="1" applyBorder="1" applyProtection="1"/>
    <xf numFmtId="0" fontId="13" fillId="6" borderId="6" xfId="0" applyFont="1" applyFill="1" applyBorder="1" applyAlignment="1" applyProtection="1">
      <alignment horizontal="center" vertical="center" wrapText="1"/>
    </xf>
    <xf numFmtId="0" fontId="11" fillId="0" borderId="6" xfId="0" applyFont="1" applyBorder="1" applyProtection="1"/>
    <xf numFmtId="14" fontId="11" fillId="0" borderId="6" xfId="0" applyNumberFormat="1" applyFont="1" applyBorder="1" applyProtection="1"/>
    <xf numFmtId="168" fontId="11" fillId="0" borderId="6" xfId="1" applyNumberFormat="1" applyFont="1" applyBorder="1" applyProtection="1"/>
    <xf numFmtId="168" fontId="11" fillId="0" borderId="6" xfId="0" applyNumberFormat="1" applyFont="1" applyBorder="1" applyProtection="1"/>
    <xf numFmtId="0" fontId="14" fillId="0" borderId="6" xfId="0" applyFont="1" applyBorder="1" applyProtection="1"/>
    <xf numFmtId="49" fontId="11" fillId="0" borderId="6" xfId="0" applyNumberFormat="1" applyFont="1" applyBorder="1" applyProtection="1"/>
    <xf numFmtId="0" fontId="11" fillId="5" borderId="0" xfId="0" applyFont="1" applyFill="1" applyProtection="1"/>
    <xf numFmtId="0" fontId="9" fillId="5" borderId="0" xfId="0" applyFont="1" applyFill="1" applyProtection="1"/>
    <xf numFmtId="0" fontId="15" fillId="6" borderId="6" xfId="0" applyFont="1" applyFill="1" applyBorder="1" applyAlignment="1" applyProtection="1">
      <alignment horizontal="center"/>
    </xf>
    <xf numFmtId="0" fontId="9" fillId="5" borderId="0" xfId="0" applyFont="1" applyFill="1" applyBorder="1" applyProtection="1"/>
    <xf numFmtId="0" fontId="10" fillId="5" borderId="0" xfId="0" applyFont="1" applyFill="1" applyBorder="1" applyAlignment="1" applyProtection="1">
      <alignment horizontal="center"/>
    </xf>
    <xf numFmtId="0" fontId="12" fillId="5" borderId="5" xfId="0" applyFont="1" applyFill="1" applyBorder="1" applyAlignment="1" applyProtection="1">
      <alignment horizontal="right"/>
    </xf>
    <xf numFmtId="0" fontId="13" fillId="6" borderId="6" xfId="0" applyFont="1" applyFill="1" applyBorder="1" applyAlignment="1" applyProtection="1">
      <alignment horizontal="center" vertical="center" wrapText="1"/>
    </xf>
    <xf numFmtId="0" fontId="9" fillId="5" borderId="7" xfId="0" applyFont="1" applyFill="1" applyBorder="1" applyAlignment="1" applyProtection="1">
      <alignment horizontal="left" wrapText="1"/>
    </xf>
    <xf numFmtId="0" fontId="9" fillId="5" borderId="8" xfId="0" applyFont="1" applyFill="1" applyBorder="1" applyAlignment="1" applyProtection="1">
      <alignment horizontal="left" wrapText="1"/>
    </xf>
    <xf numFmtId="0" fontId="9" fillId="5" borderId="9" xfId="0" applyFont="1" applyFill="1" applyBorder="1" applyAlignment="1" applyProtection="1">
      <alignment horizontal="left" wrapText="1"/>
    </xf>
  </cellXfs>
  <cellStyles count="4">
    <cellStyle name="40% - Énfasis2" xfId="2" builtinId="35"/>
    <cellStyle name="Hipervínculo" xfId="3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</xdr:col>
      <xdr:colOff>2133600</xdr:colOff>
      <xdr:row>3</xdr:row>
      <xdr:rowOff>179070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23850"/>
          <a:ext cx="2133600" cy="434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0</xdr:row>
      <xdr:rowOff>0</xdr:rowOff>
    </xdr:from>
    <xdr:to>
      <xdr:col>2</xdr:col>
      <xdr:colOff>501704</xdr:colOff>
      <xdr:row>3</xdr:row>
      <xdr:rowOff>24102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85725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6:V41"/>
  <sheetViews>
    <sheetView topLeftCell="N1" workbookViewId="0">
      <pane ySplit="6" topLeftCell="A19" activePane="bottomLeft" state="frozen"/>
      <selection activeCell="G1" sqref="G1"/>
      <selection pane="bottomLeft" activeCell="R17" sqref="R17"/>
    </sheetView>
  </sheetViews>
  <sheetFormatPr baseColWidth="10" defaultColWidth="11.42578125" defaultRowHeight="15" x14ac:dyDescent="0.25"/>
  <cols>
    <col min="1" max="1" width="11.42578125" style="16"/>
    <col min="2" max="2" width="58.5703125" style="16" customWidth="1"/>
    <col min="3" max="3" width="19" style="16" bestFit="1" customWidth="1"/>
    <col min="4" max="5" width="10.7109375" style="16" customWidth="1"/>
    <col min="6" max="6" width="19.28515625" style="16" customWidth="1"/>
    <col min="7" max="8" width="16.7109375" style="16" customWidth="1"/>
    <col min="9" max="9" width="19.28515625" style="16" customWidth="1"/>
    <col min="10" max="10" width="11.28515625" style="16" customWidth="1"/>
    <col min="11" max="11" width="9.7109375" style="16" customWidth="1"/>
    <col min="12" max="12" width="16.85546875" style="16" customWidth="1"/>
    <col min="13" max="13" width="21.28515625" style="16" customWidth="1"/>
    <col min="14" max="15" width="18.28515625" style="16" customWidth="1"/>
    <col min="16" max="17" width="16.7109375" style="16" customWidth="1"/>
    <col min="18" max="18" width="18.28515625" style="16" customWidth="1"/>
    <col min="19" max="19" width="16.7109375" style="16" customWidth="1"/>
    <col min="20" max="21" width="18.28515625" style="16" bestFit="1" customWidth="1"/>
    <col min="22" max="22" width="19" style="16" bestFit="1" customWidth="1"/>
    <col min="23" max="16384" width="11.42578125" style="16"/>
  </cols>
  <sheetData>
    <row r="6" spans="1:22" ht="45" x14ac:dyDescent="0.25">
      <c r="A6" s="15" t="s">
        <v>93</v>
      </c>
      <c r="B6" s="29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5" t="s">
        <v>13</v>
      </c>
      <c r="P6" s="15" t="s">
        <v>14</v>
      </c>
      <c r="Q6" s="15" t="s">
        <v>15</v>
      </c>
      <c r="R6" s="15" t="s">
        <v>16</v>
      </c>
      <c r="S6" s="15" t="s">
        <v>17</v>
      </c>
      <c r="T6" s="15" t="s">
        <v>18</v>
      </c>
      <c r="U6" s="15" t="s">
        <v>19</v>
      </c>
      <c r="V6" s="15" t="s">
        <v>20</v>
      </c>
    </row>
    <row r="7" spans="1:22" ht="30.75" customHeight="1" x14ac:dyDescent="0.25">
      <c r="A7" s="33" t="s">
        <v>92</v>
      </c>
      <c r="B7" s="34" t="s">
        <v>21</v>
      </c>
      <c r="C7" s="35" t="s">
        <v>22</v>
      </c>
      <c r="D7" s="36">
        <v>42772</v>
      </c>
      <c r="E7" s="36">
        <v>43091</v>
      </c>
      <c r="F7" s="37">
        <f>31413487+1849826</f>
        <v>33263313</v>
      </c>
      <c r="G7" s="37">
        <f>1000000+2000000</f>
        <v>3000000</v>
      </c>
      <c r="H7" s="37"/>
      <c r="I7" s="37">
        <f>+F7+G7+H7</f>
        <v>36263313</v>
      </c>
      <c r="J7" s="38" t="s">
        <v>23</v>
      </c>
      <c r="K7" s="39">
        <f>+(E7-D7)/30</f>
        <v>10.633333333333333</v>
      </c>
      <c r="L7" s="37">
        <v>2308827</v>
      </c>
      <c r="M7" s="37">
        <v>0</v>
      </c>
      <c r="N7" s="37">
        <v>14552330.310000001</v>
      </c>
      <c r="O7" s="37">
        <v>2308827</v>
      </c>
      <c r="P7" s="37">
        <v>2308827</v>
      </c>
      <c r="Q7" s="37">
        <v>2308827</v>
      </c>
      <c r="R7" s="40">
        <f>+Prog_Fact!F18</f>
        <v>0</v>
      </c>
      <c r="S7" s="40">
        <f>+Prog_Fact!F19</f>
        <v>0</v>
      </c>
      <c r="T7" s="40">
        <f>+SUM(Prog_Fact!F20:F22)</f>
        <v>0</v>
      </c>
      <c r="U7" s="40">
        <f>SUM(M7:T7)</f>
        <v>21478811.310000002</v>
      </c>
      <c r="V7" s="40">
        <f>+I7-U7</f>
        <v>14784501.689999998</v>
      </c>
    </row>
    <row r="8" spans="1:22" ht="30.75" customHeight="1" x14ac:dyDescent="0.25">
      <c r="A8" s="1"/>
      <c r="B8" s="30" t="s">
        <v>24</v>
      </c>
      <c r="C8" s="7" t="s">
        <v>25</v>
      </c>
      <c r="D8" s="2">
        <v>42156</v>
      </c>
      <c r="E8" s="2">
        <v>43252</v>
      </c>
      <c r="F8" s="3">
        <f>995257152+81600000</f>
        <v>1076857152</v>
      </c>
      <c r="G8" s="4">
        <v>0</v>
      </c>
      <c r="H8" s="4">
        <v>0</v>
      </c>
      <c r="I8" s="3">
        <f t="shared" ref="I8:I22" si="0">+F8+G8+H8</f>
        <v>1076857152</v>
      </c>
      <c r="J8" s="4" t="s">
        <v>23</v>
      </c>
      <c r="K8" s="5">
        <f t="shared" ref="K8:K40" si="1">+(E8-D8)/30</f>
        <v>36.533333333333331</v>
      </c>
      <c r="L8" s="3">
        <f>35933278</f>
        <v>35933278</v>
      </c>
      <c r="M8" s="3">
        <v>535878576</v>
      </c>
      <c r="N8" s="4">
        <v>120784128</v>
      </c>
      <c r="O8" s="4">
        <v>30196032</v>
      </c>
      <c r="P8" s="4">
        <v>60392064</v>
      </c>
      <c r="Q8" s="4">
        <v>30196032</v>
      </c>
      <c r="R8" s="6" t="e">
        <f>+#REF!</f>
        <v>#REF!</v>
      </c>
      <c r="S8" s="6" t="e">
        <f>+#REF!</f>
        <v>#REF!</v>
      </c>
      <c r="T8" s="6" t="e">
        <f>+#REF!</f>
        <v>#REF!</v>
      </c>
      <c r="U8" s="6" t="e">
        <f t="shared" ref="U8:U38" si="2">SUM(M8:T8)</f>
        <v>#REF!</v>
      </c>
      <c r="V8" s="6" t="e">
        <f t="shared" ref="V8:V38" si="3">+I8-U8</f>
        <v>#REF!</v>
      </c>
    </row>
    <row r="9" spans="1:22" ht="30.75" customHeight="1" x14ac:dyDescent="0.25">
      <c r="A9" s="1"/>
      <c r="B9" s="30" t="s">
        <v>24</v>
      </c>
      <c r="C9" s="7" t="s">
        <v>27</v>
      </c>
      <c r="D9" s="2">
        <v>42899</v>
      </c>
      <c r="E9" s="2">
        <v>42899</v>
      </c>
      <c r="F9" s="3">
        <v>1249500</v>
      </c>
      <c r="G9" s="4"/>
      <c r="H9" s="4"/>
      <c r="I9" s="3">
        <f t="shared" si="0"/>
        <v>1249500</v>
      </c>
      <c r="J9" s="8">
        <v>0.19</v>
      </c>
      <c r="K9" s="5">
        <f t="shared" si="1"/>
        <v>0</v>
      </c>
      <c r="L9" s="3">
        <v>1249500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6">
        <v>0</v>
      </c>
      <c r="S9" s="6">
        <v>0</v>
      </c>
      <c r="T9" s="6">
        <v>0</v>
      </c>
      <c r="U9" s="6">
        <f t="shared" si="2"/>
        <v>0</v>
      </c>
      <c r="V9" s="6">
        <f t="shared" si="3"/>
        <v>1249500</v>
      </c>
    </row>
    <row r="10" spans="1:22" ht="30.75" customHeight="1" x14ac:dyDescent="0.25">
      <c r="A10" s="1"/>
      <c r="B10" s="30" t="s">
        <v>24</v>
      </c>
      <c r="C10" s="7" t="s">
        <v>28</v>
      </c>
      <c r="D10" s="2">
        <v>42977</v>
      </c>
      <c r="E10" s="2">
        <v>42977</v>
      </c>
      <c r="F10" s="3">
        <v>95200</v>
      </c>
      <c r="G10" s="4">
        <v>0</v>
      </c>
      <c r="H10" s="4">
        <v>0</v>
      </c>
      <c r="I10" s="3">
        <f t="shared" si="0"/>
        <v>95200</v>
      </c>
      <c r="J10" s="8">
        <v>0.19</v>
      </c>
      <c r="K10" s="5">
        <f t="shared" si="1"/>
        <v>0</v>
      </c>
      <c r="L10" s="3">
        <v>95200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6">
        <f t="shared" si="2"/>
        <v>0</v>
      </c>
      <c r="V10" s="6">
        <f t="shared" si="3"/>
        <v>95200</v>
      </c>
    </row>
    <row r="11" spans="1:22" ht="30.75" customHeight="1" x14ac:dyDescent="0.25">
      <c r="A11" s="1"/>
      <c r="B11" s="30" t="s">
        <v>24</v>
      </c>
      <c r="C11" s="7" t="s">
        <v>29</v>
      </c>
      <c r="D11" s="2">
        <v>42952</v>
      </c>
      <c r="E11" s="2">
        <v>42952</v>
      </c>
      <c r="F11" s="3">
        <v>2499000</v>
      </c>
      <c r="G11" s="4">
        <v>0</v>
      </c>
      <c r="H11" s="4">
        <v>0</v>
      </c>
      <c r="I11" s="3">
        <f t="shared" si="0"/>
        <v>2499000</v>
      </c>
      <c r="J11" s="8">
        <v>0.19</v>
      </c>
      <c r="K11" s="5">
        <f t="shared" si="1"/>
        <v>0</v>
      </c>
      <c r="L11" s="3">
        <v>2499000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 t="e">
        <f>+#REF!</f>
        <v>#REF!</v>
      </c>
      <c r="U11" s="3" t="e">
        <f t="shared" si="2"/>
        <v>#REF!</v>
      </c>
      <c r="V11" s="6" t="e">
        <f>+I11-U11</f>
        <v>#REF!</v>
      </c>
    </row>
    <row r="12" spans="1:22" ht="30.75" customHeight="1" x14ac:dyDescent="0.25">
      <c r="A12" s="1"/>
      <c r="B12" s="30" t="s">
        <v>76</v>
      </c>
      <c r="C12" s="7" t="s">
        <v>26</v>
      </c>
      <c r="D12" s="2">
        <v>42961</v>
      </c>
      <c r="E12" s="2">
        <v>43325</v>
      </c>
      <c r="F12" s="3">
        <v>37842000</v>
      </c>
      <c r="G12" s="4">
        <v>0</v>
      </c>
      <c r="H12" s="4">
        <v>0</v>
      </c>
      <c r="I12" s="3">
        <f t="shared" si="0"/>
        <v>37842000</v>
      </c>
      <c r="J12" s="8">
        <v>0.19</v>
      </c>
      <c r="K12" s="5">
        <f t="shared" si="1"/>
        <v>12.133333333333333</v>
      </c>
      <c r="L12" s="3">
        <v>6426000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6" t="e">
        <f>+#REF!</f>
        <v>#REF!</v>
      </c>
      <c r="S12" s="6" t="e">
        <f>+#REF!</f>
        <v>#REF!</v>
      </c>
      <c r="T12" s="3" t="e">
        <f>+#REF!</f>
        <v>#REF!</v>
      </c>
      <c r="U12" s="3" t="e">
        <f t="shared" ref="U12:U17" si="4">SUM(M12:T12)</f>
        <v>#REF!</v>
      </c>
      <c r="V12" s="3" t="e">
        <f t="shared" ref="V12:V17" si="5">+I12-U12</f>
        <v>#REF!</v>
      </c>
    </row>
    <row r="13" spans="1:22" ht="30.75" customHeight="1" x14ac:dyDescent="0.25">
      <c r="A13" s="1"/>
      <c r="B13" s="30" t="s">
        <v>77</v>
      </c>
      <c r="C13" s="7" t="s">
        <v>30</v>
      </c>
      <c r="D13" s="2">
        <v>42513</v>
      </c>
      <c r="E13" s="2">
        <v>43243</v>
      </c>
      <c r="F13" s="3">
        <v>1059000000</v>
      </c>
      <c r="G13" s="3">
        <v>276000000</v>
      </c>
      <c r="H13" s="4">
        <v>0</v>
      </c>
      <c r="I13" s="3">
        <f t="shared" si="0"/>
        <v>1335000000</v>
      </c>
      <c r="J13" s="4" t="s">
        <v>23</v>
      </c>
      <c r="K13" s="5">
        <f t="shared" si="1"/>
        <v>24.333333333333332</v>
      </c>
      <c r="L13" s="9" t="s">
        <v>31</v>
      </c>
      <c r="M13" s="3">
        <v>307850894</v>
      </c>
      <c r="N13" s="3">
        <v>359569713</v>
      </c>
      <c r="O13" s="4">
        <v>59193191</v>
      </c>
      <c r="P13" s="4">
        <v>60720000</v>
      </c>
      <c r="Q13" s="4">
        <v>55581631</v>
      </c>
      <c r="R13" s="6" t="e">
        <f>+#REF!+#REF!</f>
        <v>#REF!</v>
      </c>
      <c r="S13" s="6" t="e">
        <f>+#REF!+#REF!</f>
        <v>#REF!</v>
      </c>
      <c r="T13" s="3" t="e">
        <f>+#REF!+#REF!</f>
        <v>#REF!</v>
      </c>
      <c r="U13" s="3" t="e">
        <f t="shared" si="4"/>
        <v>#REF!</v>
      </c>
      <c r="V13" s="3" t="e">
        <f t="shared" si="5"/>
        <v>#REF!</v>
      </c>
    </row>
    <row r="14" spans="1:22" ht="30.75" customHeight="1" x14ac:dyDescent="0.25">
      <c r="A14" s="1"/>
      <c r="B14" s="30" t="s">
        <v>90</v>
      </c>
      <c r="C14" s="7" t="s">
        <v>91</v>
      </c>
      <c r="D14" s="2">
        <v>42975</v>
      </c>
      <c r="E14" s="2">
        <v>43091</v>
      </c>
      <c r="F14" s="3">
        <v>43800000</v>
      </c>
      <c r="G14" s="3">
        <v>0</v>
      </c>
      <c r="H14" s="4">
        <v>0</v>
      </c>
      <c r="I14" s="3">
        <f t="shared" si="0"/>
        <v>43800000</v>
      </c>
      <c r="J14" s="8">
        <v>0.19</v>
      </c>
      <c r="K14" s="17" t="s">
        <v>94</v>
      </c>
      <c r="L14" s="9" t="s">
        <v>95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6" t="e">
        <f>+#REF!+#REF!</f>
        <v>#REF!</v>
      </c>
      <c r="T14" s="3" t="e">
        <f>+SUM(#REF!)</f>
        <v>#REF!</v>
      </c>
      <c r="U14" s="3" t="e">
        <f t="shared" si="4"/>
        <v>#REF!</v>
      </c>
      <c r="V14" s="3" t="e">
        <f t="shared" si="5"/>
        <v>#REF!</v>
      </c>
    </row>
    <row r="15" spans="1:22" ht="30.75" customHeight="1" x14ac:dyDescent="0.25">
      <c r="A15" s="1"/>
      <c r="B15" s="30" t="s">
        <v>69</v>
      </c>
      <c r="C15" s="7" t="s">
        <v>70</v>
      </c>
      <c r="D15" s="2">
        <v>42944</v>
      </c>
      <c r="E15" s="2">
        <v>43309</v>
      </c>
      <c r="F15" s="3">
        <v>1029900999.75</v>
      </c>
      <c r="G15" s="4">
        <v>0</v>
      </c>
      <c r="H15" s="4">
        <v>0</v>
      </c>
      <c r="I15" s="3">
        <f t="shared" si="0"/>
        <v>1029900999.75</v>
      </c>
      <c r="J15" s="8">
        <v>0.19</v>
      </c>
      <c r="K15" s="5">
        <v>12</v>
      </c>
      <c r="L15" s="3">
        <v>85025083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6" t="e">
        <f>+#REF!+#REF!+#REF!</f>
        <v>#REF!</v>
      </c>
      <c r="S15" s="6" t="e">
        <f>+#REF!+#REF!</f>
        <v>#REF!</v>
      </c>
      <c r="T15" s="3" t="e">
        <f>+#REF!+#REF!+#REF!</f>
        <v>#REF!</v>
      </c>
      <c r="U15" s="3" t="e">
        <f t="shared" si="4"/>
        <v>#REF!</v>
      </c>
      <c r="V15" s="3" t="e">
        <f t="shared" si="5"/>
        <v>#REF!</v>
      </c>
    </row>
    <row r="16" spans="1:22" ht="30.75" customHeight="1" x14ac:dyDescent="0.25">
      <c r="A16" s="1"/>
      <c r="B16" s="30" t="s">
        <v>32</v>
      </c>
      <c r="C16" s="7" t="s">
        <v>33</v>
      </c>
      <c r="D16" s="2">
        <v>42566</v>
      </c>
      <c r="E16" s="2">
        <v>43100</v>
      </c>
      <c r="F16" s="3">
        <f>2036273210+172304672</f>
        <v>2208577882</v>
      </c>
      <c r="G16" s="4">
        <v>0</v>
      </c>
      <c r="H16" s="4">
        <v>0</v>
      </c>
      <c r="I16" s="3">
        <f t="shared" si="0"/>
        <v>2208577882</v>
      </c>
      <c r="J16" s="8">
        <v>0.16</v>
      </c>
      <c r="K16" s="5">
        <f t="shared" si="1"/>
        <v>17.8</v>
      </c>
      <c r="L16" s="4" t="s">
        <v>34</v>
      </c>
      <c r="M16" s="3">
        <v>958741523</v>
      </c>
      <c r="N16" s="3">
        <v>448287793</v>
      </c>
      <c r="O16" s="18">
        <v>0</v>
      </c>
      <c r="P16" s="3">
        <v>54069214</v>
      </c>
      <c r="Q16" s="3">
        <v>58083319.32</v>
      </c>
      <c r="R16" s="18">
        <v>0</v>
      </c>
      <c r="S16" s="3" t="e">
        <f>+#REF!</f>
        <v>#REF!</v>
      </c>
      <c r="T16" s="3" t="e">
        <f>+#REF!+#REF!</f>
        <v>#REF!</v>
      </c>
      <c r="U16" s="6" t="e">
        <f t="shared" si="4"/>
        <v>#REF!</v>
      </c>
      <c r="V16" s="6" t="e">
        <f t="shared" si="5"/>
        <v>#REF!</v>
      </c>
    </row>
    <row r="17" spans="1:22" ht="30.75" customHeight="1" x14ac:dyDescent="0.25">
      <c r="A17" s="1"/>
      <c r="B17" s="30" t="s">
        <v>35</v>
      </c>
      <c r="C17" s="7" t="s">
        <v>36</v>
      </c>
      <c r="D17" s="2">
        <v>42599</v>
      </c>
      <c r="E17" s="2">
        <v>43100</v>
      </c>
      <c r="F17" s="3">
        <f>470788205+29424262+205969840</f>
        <v>706182307</v>
      </c>
      <c r="G17" s="4">
        <v>0</v>
      </c>
      <c r="H17" s="4">
        <v>0</v>
      </c>
      <c r="I17" s="3">
        <f t="shared" si="0"/>
        <v>706182307</v>
      </c>
      <c r="J17" s="4" t="s">
        <v>23</v>
      </c>
      <c r="K17" s="5">
        <f t="shared" si="1"/>
        <v>16.7</v>
      </c>
      <c r="L17" s="4" t="s">
        <v>34</v>
      </c>
      <c r="M17" s="3">
        <v>299836864</v>
      </c>
      <c r="N17" s="4" t="e">
        <f>+SUM(#REF!)</f>
        <v>#REF!</v>
      </c>
      <c r="O17" s="4" t="e">
        <f>+#REF!</f>
        <v>#REF!</v>
      </c>
      <c r="P17" s="4" t="e">
        <f>+SUM(#REF!)</f>
        <v>#REF!</v>
      </c>
      <c r="Q17" s="4" t="e">
        <f>+SUM(#REF!)</f>
        <v>#REF!</v>
      </c>
      <c r="R17" s="6" t="e">
        <f>+SUM(#REF!)</f>
        <v>#REF!</v>
      </c>
      <c r="S17" s="6" t="e">
        <f>+SUM(#REF!)</f>
        <v>#REF!</v>
      </c>
      <c r="T17" s="3" t="e">
        <f>+#REF!</f>
        <v>#REF!</v>
      </c>
      <c r="U17" s="3" t="e">
        <f t="shared" si="4"/>
        <v>#REF!</v>
      </c>
      <c r="V17" s="3" t="e">
        <f t="shared" si="5"/>
        <v>#REF!</v>
      </c>
    </row>
    <row r="18" spans="1:22" ht="30.75" customHeight="1" x14ac:dyDescent="0.25">
      <c r="A18" s="1"/>
      <c r="B18" s="30" t="s">
        <v>37</v>
      </c>
      <c r="C18" s="7" t="s">
        <v>38</v>
      </c>
      <c r="D18" s="2">
        <v>43003</v>
      </c>
      <c r="E18" s="2">
        <v>43215</v>
      </c>
      <c r="F18" s="3">
        <v>32530125.600000001</v>
      </c>
      <c r="G18" s="4">
        <v>0</v>
      </c>
      <c r="H18" s="4">
        <v>0</v>
      </c>
      <c r="I18" s="3">
        <f t="shared" si="0"/>
        <v>32530125.600000001</v>
      </c>
      <c r="J18" s="8">
        <v>0.19</v>
      </c>
      <c r="K18" s="5">
        <f t="shared" si="1"/>
        <v>7.0666666666666664</v>
      </c>
      <c r="L18" s="4" t="s">
        <v>34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3" t="e">
        <f>+#REF!</f>
        <v>#REF!</v>
      </c>
      <c r="U18" s="3" t="e">
        <f t="shared" si="2"/>
        <v>#REF!</v>
      </c>
      <c r="V18" s="3" t="e">
        <f t="shared" si="3"/>
        <v>#REF!</v>
      </c>
    </row>
    <row r="19" spans="1:22" ht="30.75" customHeight="1" x14ac:dyDescent="0.25">
      <c r="A19" s="1"/>
      <c r="B19" s="30" t="s">
        <v>37</v>
      </c>
      <c r="C19" s="7" t="s">
        <v>106</v>
      </c>
      <c r="D19" s="2">
        <v>43091</v>
      </c>
      <c r="E19" s="2">
        <v>43456</v>
      </c>
      <c r="F19" s="3">
        <v>68150712.5</v>
      </c>
      <c r="G19" s="4">
        <v>0</v>
      </c>
      <c r="H19" s="4">
        <v>0</v>
      </c>
      <c r="I19" s="3">
        <f t="shared" si="0"/>
        <v>68150712.5</v>
      </c>
      <c r="J19" s="8">
        <v>0.19</v>
      </c>
      <c r="K19" s="5">
        <v>12</v>
      </c>
      <c r="L19" s="4" t="s">
        <v>34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6">
        <f t="shared" ref="U19" si="6">SUM(M19:T19)</f>
        <v>0</v>
      </c>
      <c r="V19" s="3">
        <f t="shared" ref="V19" si="7">+I19-U19</f>
        <v>68150712.5</v>
      </c>
    </row>
    <row r="20" spans="1:22" ht="30.75" customHeight="1" x14ac:dyDescent="0.25">
      <c r="A20" s="1"/>
      <c r="B20" s="30" t="s">
        <v>71</v>
      </c>
      <c r="C20" s="7" t="s">
        <v>72</v>
      </c>
      <c r="D20" s="2">
        <v>42942</v>
      </c>
      <c r="E20" s="2">
        <v>43092</v>
      </c>
      <c r="F20" s="3">
        <v>647875000</v>
      </c>
      <c r="G20" s="4">
        <v>0</v>
      </c>
      <c r="H20" s="4">
        <v>0</v>
      </c>
      <c r="I20" s="3">
        <f t="shared" si="0"/>
        <v>647875000</v>
      </c>
      <c r="J20" s="8">
        <v>0.19</v>
      </c>
      <c r="K20" s="5">
        <f t="shared" si="1"/>
        <v>5</v>
      </c>
      <c r="L20" s="3">
        <v>76505000</v>
      </c>
      <c r="M20" s="18">
        <v>0</v>
      </c>
      <c r="N20" s="18">
        <v>0</v>
      </c>
      <c r="O20" s="18">
        <v>0</v>
      </c>
      <c r="P20" s="4">
        <v>185350000</v>
      </c>
      <c r="Q20" s="4">
        <v>76505000</v>
      </c>
      <c r="R20" s="6" t="e">
        <f>+#REF!</f>
        <v>#REF!</v>
      </c>
      <c r="S20" s="6" t="e">
        <f>+#REF!</f>
        <v>#REF!</v>
      </c>
      <c r="T20" s="3" t="e">
        <f>+#REF!</f>
        <v>#REF!</v>
      </c>
      <c r="U20" s="3" t="e">
        <f>SUM(M20:T20)</f>
        <v>#REF!</v>
      </c>
      <c r="V20" s="3" t="e">
        <f>+I20-U20</f>
        <v>#REF!</v>
      </c>
    </row>
    <row r="21" spans="1:22" ht="30.75" customHeight="1" x14ac:dyDescent="0.25">
      <c r="A21" s="1"/>
      <c r="B21" s="30" t="s">
        <v>42</v>
      </c>
      <c r="C21" s="7" t="s">
        <v>43</v>
      </c>
      <c r="D21" s="2">
        <v>42733</v>
      </c>
      <c r="E21" s="2">
        <v>43312</v>
      </c>
      <c r="F21" s="3">
        <v>233142796.69999999</v>
      </c>
      <c r="G21" s="3">
        <v>175845318</v>
      </c>
      <c r="H21" s="3">
        <v>46970560</v>
      </c>
      <c r="I21" s="3">
        <f t="shared" si="0"/>
        <v>455958674.69999999</v>
      </c>
      <c r="J21" s="8">
        <v>0.16</v>
      </c>
      <c r="K21" s="5">
        <f t="shared" si="1"/>
        <v>19.3</v>
      </c>
      <c r="L21" s="3">
        <v>9731176</v>
      </c>
      <c r="M21" s="3" t="e">
        <f>+SUM(#REF!)</f>
        <v>#REF!</v>
      </c>
      <c r="N21" s="3" t="e">
        <f>+SUM(#REF!)</f>
        <v>#REF!</v>
      </c>
      <c r="O21" s="3" t="e">
        <f>+SUM(#REF!)</f>
        <v>#REF!</v>
      </c>
      <c r="P21" s="3" t="e">
        <f>+SUM(#REF!)</f>
        <v>#REF!</v>
      </c>
      <c r="Q21" s="3" t="e">
        <f>+SUM(#REF!)</f>
        <v>#REF!</v>
      </c>
      <c r="R21" s="6" t="e">
        <f>+SUM(#REF!)</f>
        <v>#REF!</v>
      </c>
      <c r="S21" s="6" t="e">
        <f>+SUM(#REF!)</f>
        <v>#REF!</v>
      </c>
      <c r="T21" s="3" t="e">
        <f>+SUM(#REF!)</f>
        <v>#REF!</v>
      </c>
      <c r="U21" s="3" t="e">
        <f>SUM(M21:T21)</f>
        <v>#REF!</v>
      </c>
      <c r="V21" s="3" t="e">
        <f>+I21-U21</f>
        <v>#REF!</v>
      </c>
    </row>
    <row r="22" spans="1:22" ht="30.75" customHeight="1" x14ac:dyDescent="0.25">
      <c r="A22" s="1"/>
      <c r="B22" s="30" t="s">
        <v>39</v>
      </c>
      <c r="C22" s="7">
        <v>201701002</v>
      </c>
      <c r="D22" s="2">
        <v>42830</v>
      </c>
      <c r="E22" s="2">
        <v>43013</v>
      </c>
      <c r="F22" s="3">
        <v>0</v>
      </c>
      <c r="G22" s="3">
        <v>0</v>
      </c>
      <c r="H22" s="3">
        <v>0</v>
      </c>
      <c r="I22" s="3">
        <f t="shared" si="0"/>
        <v>0</v>
      </c>
      <c r="J22" s="8">
        <v>0.19</v>
      </c>
      <c r="K22" s="5">
        <f>+(E22-D22)/30</f>
        <v>6.1</v>
      </c>
      <c r="L22" s="4">
        <v>0</v>
      </c>
      <c r="M22" s="4">
        <v>0</v>
      </c>
      <c r="N22" s="3" t="e">
        <f>+SUM(#REF!)</f>
        <v>#REF!</v>
      </c>
      <c r="O22" s="3" t="e">
        <f>+SUM(#REF!)</f>
        <v>#REF!</v>
      </c>
      <c r="P22" s="3" t="e">
        <f>+#REF!</f>
        <v>#REF!</v>
      </c>
      <c r="Q22" s="3" t="e">
        <f>+SUM(#REF!)</f>
        <v>#REF!</v>
      </c>
      <c r="R22" s="6" t="e">
        <f>+SUM(#REF!)</f>
        <v>#REF!</v>
      </c>
      <c r="S22" s="6" t="e">
        <f>+SUM(#REF!)</f>
        <v>#REF!</v>
      </c>
      <c r="T22" s="3" t="e">
        <f>+SUM(#REF!)</f>
        <v>#REF!</v>
      </c>
      <c r="U22" s="3" t="e">
        <f t="shared" si="2"/>
        <v>#REF!</v>
      </c>
      <c r="V22" s="3" t="e">
        <f t="shared" si="3"/>
        <v>#REF!</v>
      </c>
    </row>
    <row r="23" spans="1:22" ht="30.75" customHeight="1" x14ac:dyDescent="0.25">
      <c r="A23" s="1"/>
      <c r="B23" s="30" t="s">
        <v>40</v>
      </c>
      <c r="C23" s="7" t="s">
        <v>41</v>
      </c>
      <c r="D23" s="2">
        <v>39115</v>
      </c>
      <c r="E23" s="2"/>
      <c r="F23" s="4"/>
      <c r="G23" s="4"/>
      <c r="H23" s="4"/>
      <c r="I23" s="3">
        <f>+F23+G23+H23</f>
        <v>0</v>
      </c>
      <c r="J23" s="4"/>
      <c r="K23" s="5">
        <f t="shared" si="1"/>
        <v>-1303.8333333333333</v>
      </c>
      <c r="L23" s="4"/>
      <c r="M23" s="4"/>
      <c r="N23" s="4"/>
      <c r="O23" s="4"/>
      <c r="P23" s="4">
        <v>164220</v>
      </c>
      <c r="Q23" s="4">
        <v>357000</v>
      </c>
      <c r="R23" s="6"/>
      <c r="S23" s="6"/>
      <c r="T23" s="3"/>
      <c r="U23" s="3">
        <f t="shared" si="2"/>
        <v>521220</v>
      </c>
      <c r="V23" s="3">
        <f t="shared" si="3"/>
        <v>-521220</v>
      </c>
    </row>
    <row r="24" spans="1:22" ht="30.75" customHeight="1" x14ac:dyDescent="0.25">
      <c r="A24" s="1" t="s">
        <v>96</v>
      </c>
      <c r="B24" s="30" t="s">
        <v>44</v>
      </c>
      <c r="C24" s="7"/>
      <c r="D24" s="2">
        <v>43027</v>
      </c>
      <c r="E24" s="2">
        <v>43391</v>
      </c>
      <c r="F24" s="3">
        <v>0</v>
      </c>
      <c r="G24" s="3">
        <v>0</v>
      </c>
      <c r="H24" s="3">
        <v>0</v>
      </c>
      <c r="I24" s="3">
        <f>+F24+G24+H24</f>
        <v>0</v>
      </c>
      <c r="J24" s="8">
        <v>0.19</v>
      </c>
      <c r="K24" s="5">
        <f>+(E24-D24)/30</f>
        <v>12.133333333333333</v>
      </c>
      <c r="L24" s="3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3" t="e">
        <f>+#REF!</f>
        <v>#REF!</v>
      </c>
      <c r="T24" s="3" t="e">
        <f>+#REF!</f>
        <v>#REF!</v>
      </c>
      <c r="U24" s="3" t="e">
        <f t="shared" si="2"/>
        <v>#REF!</v>
      </c>
      <c r="V24" s="3" t="e">
        <f t="shared" si="3"/>
        <v>#REF!</v>
      </c>
    </row>
    <row r="25" spans="1:22" ht="30.75" customHeight="1" x14ac:dyDescent="0.25">
      <c r="A25" s="1"/>
      <c r="B25" s="30" t="s">
        <v>45</v>
      </c>
      <c r="C25" s="7" t="s">
        <v>46</v>
      </c>
      <c r="D25" s="2">
        <v>42795</v>
      </c>
      <c r="E25" s="2">
        <v>43159</v>
      </c>
      <c r="F25" s="3">
        <v>29103023</v>
      </c>
      <c r="G25" s="4">
        <v>0</v>
      </c>
      <c r="H25" s="4">
        <v>0</v>
      </c>
      <c r="I25" s="3">
        <f t="shared" ref="I25:I34" si="8">+F25+G25+H25</f>
        <v>29103023</v>
      </c>
      <c r="J25" s="10">
        <v>0.19</v>
      </c>
      <c r="K25" s="5">
        <f t="shared" si="1"/>
        <v>12.133333333333333</v>
      </c>
      <c r="L25" s="3">
        <v>2425252</v>
      </c>
      <c r="M25" s="18">
        <v>0</v>
      </c>
      <c r="N25" s="3">
        <v>7275756</v>
      </c>
      <c r="O25" s="3">
        <v>2425252</v>
      </c>
      <c r="P25" s="3">
        <v>2425252</v>
      </c>
      <c r="Q25" s="3">
        <v>2425252</v>
      </c>
      <c r="R25" s="6" t="e">
        <f>+#REF!</f>
        <v>#REF!</v>
      </c>
      <c r="S25" s="3" t="e">
        <f>+#REF!</f>
        <v>#REF!</v>
      </c>
      <c r="T25" s="3" t="e">
        <f>+#REF!</f>
        <v>#REF!</v>
      </c>
      <c r="U25" s="3" t="e">
        <f>SUM(M25:T25)</f>
        <v>#REF!</v>
      </c>
      <c r="V25" s="3" t="e">
        <f>+I25-U25</f>
        <v>#REF!</v>
      </c>
    </row>
    <row r="26" spans="1:22" ht="30.75" customHeight="1" x14ac:dyDescent="0.25">
      <c r="A26" s="1"/>
      <c r="B26" s="30" t="s">
        <v>47</v>
      </c>
      <c r="C26" s="11" t="s">
        <v>48</v>
      </c>
      <c r="D26" s="2">
        <v>42566</v>
      </c>
      <c r="E26" s="2">
        <v>42735</v>
      </c>
      <c r="F26" s="4" t="s">
        <v>49</v>
      </c>
      <c r="G26" s="4">
        <v>0</v>
      </c>
      <c r="H26" s="4"/>
      <c r="I26" s="3" t="s">
        <v>49</v>
      </c>
      <c r="J26" s="8">
        <v>0.16</v>
      </c>
      <c r="K26" s="5">
        <f t="shared" si="1"/>
        <v>5.6333333333333337</v>
      </c>
      <c r="L26" s="12" t="s">
        <v>34</v>
      </c>
      <c r="M26" s="3">
        <v>117859495</v>
      </c>
      <c r="N26" s="3">
        <v>151299214</v>
      </c>
      <c r="O26" s="3">
        <v>23332544</v>
      </c>
      <c r="P26" s="3">
        <v>22038186</v>
      </c>
      <c r="Q26" s="3">
        <v>26726408</v>
      </c>
      <c r="R26" s="3" t="e">
        <f>+SUM(#REF!)</f>
        <v>#REF!</v>
      </c>
      <c r="S26" s="3" t="e">
        <f>+SUM(#REF!)</f>
        <v>#REF!</v>
      </c>
      <c r="T26" s="3" t="e">
        <f>+SUM(#REF!)</f>
        <v>#REF!</v>
      </c>
      <c r="U26" s="3" t="e">
        <f t="shared" si="2"/>
        <v>#REF!</v>
      </c>
      <c r="V26" s="3" t="s">
        <v>95</v>
      </c>
    </row>
    <row r="27" spans="1:22" ht="30.75" customHeight="1" x14ac:dyDescent="0.25">
      <c r="A27" s="41" t="s">
        <v>92</v>
      </c>
      <c r="B27" s="34" t="s">
        <v>50</v>
      </c>
      <c r="C27" s="42" t="s">
        <v>51</v>
      </c>
      <c r="D27" s="36">
        <v>42675</v>
      </c>
      <c r="E27" s="36">
        <v>43038</v>
      </c>
      <c r="F27" s="37">
        <v>9135023</v>
      </c>
      <c r="G27" s="38">
        <v>0</v>
      </c>
      <c r="H27" s="38">
        <v>0</v>
      </c>
      <c r="I27" s="37">
        <f t="shared" si="8"/>
        <v>9135023</v>
      </c>
      <c r="J27" s="43">
        <v>0.19</v>
      </c>
      <c r="K27" s="39">
        <f t="shared" si="1"/>
        <v>12.1</v>
      </c>
      <c r="L27" s="44" t="s">
        <v>97</v>
      </c>
      <c r="M27" s="37">
        <v>0</v>
      </c>
      <c r="N27" s="37" t="e">
        <f>+SUM(#REF!)</f>
        <v>#REF!</v>
      </c>
      <c r="O27" s="37">
        <v>0</v>
      </c>
      <c r="P27" s="37">
        <v>0</v>
      </c>
      <c r="Q27" s="37">
        <v>0</v>
      </c>
      <c r="R27" s="37" t="e">
        <f>+#REF!</f>
        <v>#REF!</v>
      </c>
      <c r="S27" s="37" t="e">
        <f>+#REF!</f>
        <v>#REF!</v>
      </c>
      <c r="T27" s="37">
        <v>0</v>
      </c>
      <c r="U27" s="37" t="e">
        <f t="shared" si="2"/>
        <v>#REF!</v>
      </c>
      <c r="V27" s="37" t="e">
        <f>+I27-U27</f>
        <v>#REF!</v>
      </c>
    </row>
    <row r="28" spans="1:22" ht="30.75" customHeight="1" x14ac:dyDescent="0.25">
      <c r="A28" s="1"/>
      <c r="B28" s="30" t="s">
        <v>73</v>
      </c>
      <c r="C28" s="7" t="s">
        <v>74</v>
      </c>
      <c r="D28" s="2">
        <v>42928</v>
      </c>
      <c r="E28" s="2">
        <v>43099</v>
      </c>
      <c r="F28" s="3">
        <v>665735763</v>
      </c>
      <c r="G28" s="3">
        <v>75249888</v>
      </c>
      <c r="H28" s="4">
        <v>0</v>
      </c>
      <c r="I28" s="3">
        <f t="shared" si="8"/>
        <v>740985651</v>
      </c>
      <c r="J28" s="8">
        <v>0.19</v>
      </c>
      <c r="K28" s="5">
        <f t="shared" si="1"/>
        <v>5.7</v>
      </c>
      <c r="L28" s="3">
        <v>110955961</v>
      </c>
      <c r="M28" s="18">
        <v>0</v>
      </c>
      <c r="N28" s="18">
        <v>0</v>
      </c>
      <c r="O28" s="18">
        <v>0</v>
      </c>
      <c r="P28" s="3" t="e">
        <f>+SUM(#REF!)</f>
        <v>#REF!</v>
      </c>
      <c r="Q28" s="3" t="e">
        <f>+SUM(#REF!)</f>
        <v>#REF!</v>
      </c>
      <c r="R28" s="3" t="e">
        <f>+SUM(#REF!)</f>
        <v>#REF!</v>
      </c>
      <c r="S28" s="3" t="e">
        <f>+SUM(#REF!)</f>
        <v>#REF!</v>
      </c>
      <c r="T28" s="3" t="e">
        <f>+SUM(#REF!)</f>
        <v>#REF!</v>
      </c>
      <c r="U28" s="3" t="e">
        <f t="shared" si="2"/>
        <v>#REF!</v>
      </c>
      <c r="V28" s="3" t="e">
        <f t="shared" si="3"/>
        <v>#REF!</v>
      </c>
    </row>
    <row r="29" spans="1:22" ht="30.75" customHeight="1" x14ac:dyDescent="0.25">
      <c r="A29" s="1"/>
      <c r="B29" s="30" t="s">
        <v>52</v>
      </c>
      <c r="C29" s="7" t="s">
        <v>53</v>
      </c>
      <c r="D29" s="2">
        <v>42676</v>
      </c>
      <c r="E29" s="2">
        <v>43312</v>
      </c>
      <c r="F29" s="3">
        <v>11164884991</v>
      </c>
      <c r="G29" s="4">
        <v>0</v>
      </c>
      <c r="H29" s="3">
        <v>307500000</v>
      </c>
      <c r="I29" s="3">
        <f t="shared" si="8"/>
        <v>11472384991</v>
      </c>
      <c r="J29" s="8">
        <v>0.16</v>
      </c>
      <c r="K29" s="5">
        <f t="shared" si="1"/>
        <v>21.2</v>
      </c>
      <c r="L29" s="7" t="s">
        <v>98</v>
      </c>
      <c r="M29" s="3">
        <v>428227779.63999999</v>
      </c>
      <c r="N29" s="3">
        <v>1325377646.9200001</v>
      </c>
      <c r="O29" s="3">
        <v>1496289698</v>
      </c>
      <c r="P29" s="18">
        <v>0</v>
      </c>
      <c r="Q29" s="18">
        <v>0</v>
      </c>
      <c r="R29" s="3" t="e">
        <f>+#REF!</f>
        <v>#REF!</v>
      </c>
      <c r="S29" s="18">
        <v>0</v>
      </c>
      <c r="T29" s="3" t="e">
        <f>+#REF!</f>
        <v>#REF!</v>
      </c>
      <c r="U29" s="3" t="e">
        <f>SUM(M29:T29)</f>
        <v>#REF!</v>
      </c>
      <c r="V29" s="3" t="e">
        <f>+I29-U29</f>
        <v>#REF!</v>
      </c>
    </row>
    <row r="30" spans="1:22" ht="30.75" customHeight="1" x14ac:dyDescent="0.25">
      <c r="A30" s="1"/>
      <c r="B30" s="30" t="s">
        <v>101</v>
      </c>
      <c r="C30" s="7" t="s">
        <v>102</v>
      </c>
      <c r="D30" s="2">
        <v>43070</v>
      </c>
      <c r="E30" s="2">
        <v>44166</v>
      </c>
      <c r="F30" s="3">
        <f>3039915*36</f>
        <v>109436940</v>
      </c>
      <c r="G30" s="4">
        <v>0</v>
      </c>
      <c r="H30" s="3">
        <v>0</v>
      </c>
      <c r="I30" s="3">
        <f t="shared" si="8"/>
        <v>109436940</v>
      </c>
      <c r="J30" s="8">
        <v>0.19</v>
      </c>
      <c r="K30" s="5">
        <v>36</v>
      </c>
      <c r="L30" s="7" t="s">
        <v>103</v>
      </c>
      <c r="M30" s="18"/>
      <c r="N30" s="18"/>
      <c r="O30" s="18"/>
      <c r="P30" s="18"/>
      <c r="Q30" s="18"/>
      <c r="R30" s="18"/>
      <c r="S30" s="18"/>
      <c r="T30" s="18"/>
      <c r="U30" s="3">
        <f>SUM(M30:T30)</f>
        <v>0</v>
      </c>
      <c r="V30" s="3">
        <f>+I30-U30</f>
        <v>109436940</v>
      </c>
    </row>
    <row r="31" spans="1:22" ht="30.75" customHeight="1" x14ac:dyDescent="0.25">
      <c r="A31" s="1"/>
      <c r="B31" s="30" t="s">
        <v>107</v>
      </c>
      <c r="C31" s="7" t="s">
        <v>75</v>
      </c>
      <c r="D31" s="2">
        <v>42987</v>
      </c>
      <c r="E31" s="2">
        <v>43351</v>
      </c>
      <c r="F31" s="3">
        <v>45781680</v>
      </c>
      <c r="G31" s="3"/>
      <c r="H31" s="4"/>
      <c r="I31" s="3">
        <f t="shared" si="8"/>
        <v>45781680</v>
      </c>
      <c r="J31" s="8">
        <v>0.19</v>
      </c>
      <c r="K31" s="5">
        <f t="shared" si="1"/>
        <v>12.133333333333333</v>
      </c>
      <c r="L31" s="3">
        <v>3815140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3" t="e">
        <f>+SUM(#REF!)</f>
        <v>#REF!</v>
      </c>
      <c r="T31" s="3" t="e">
        <f>+#REF!</f>
        <v>#REF!</v>
      </c>
      <c r="U31" s="3" t="e">
        <f>SUM(M31:T31)</f>
        <v>#REF!</v>
      </c>
      <c r="V31" s="3" t="e">
        <f>+I31-U31</f>
        <v>#REF!</v>
      </c>
    </row>
    <row r="32" spans="1:22" ht="30.75" customHeight="1" x14ac:dyDescent="0.25">
      <c r="A32" s="45" t="s">
        <v>92</v>
      </c>
      <c r="B32" s="34" t="s">
        <v>54</v>
      </c>
      <c r="C32" s="42" t="s">
        <v>55</v>
      </c>
      <c r="D32" s="36">
        <v>42622</v>
      </c>
      <c r="E32" s="36">
        <v>42986</v>
      </c>
      <c r="F32" s="37">
        <v>42503746</v>
      </c>
      <c r="G32" s="38">
        <v>0</v>
      </c>
      <c r="H32" s="38">
        <v>0</v>
      </c>
      <c r="I32" s="37">
        <f t="shared" si="8"/>
        <v>42503746</v>
      </c>
      <c r="J32" s="38" t="s">
        <v>23</v>
      </c>
      <c r="K32" s="39">
        <f t="shared" si="1"/>
        <v>12.133333333333333</v>
      </c>
      <c r="L32" s="37">
        <v>3541979</v>
      </c>
      <c r="M32" s="37">
        <v>6895466.8799999999</v>
      </c>
      <c r="N32" s="37">
        <v>23181056</v>
      </c>
      <c r="O32" s="37">
        <v>3633581.7</v>
      </c>
      <c r="P32" s="37">
        <v>3633581.7</v>
      </c>
      <c r="Q32" s="37">
        <v>3633581.7</v>
      </c>
      <c r="R32" s="40">
        <v>0</v>
      </c>
      <c r="S32" s="40">
        <v>0</v>
      </c>
      <c r="T32" s="40">
        <v>0</v>
      </c>
      <c r="U32" s="40">
        <f t="shared" si="2"/>
        <v>40977267.980000004</v>
      </c>
      <c r="V32" s="37">
        <f t="shared" si="3"/>
        <v>1526478.0199999958</v>
      </c>
    </row>
    <row r="33" spans="1:22" ht="30.75" customHeight="1" x14ac:dyDescent="0.25">
      <c r="A33" s="41" t="s">
        <v>92</v>
      </c>
      <c r="B33" s="34" t="s">
        <v>56</v>
      </c>
      <c r="C33" s="42" t="s">
        <v>57</v>
      </c>
      <c r="D33" s="36">
        <v>42732</v>
      </c>
      <c r="E33" s="36">
        <v>43040</v>
      </c>
      <c r="F33" s="37">
        <f>2940444276+256078225+1134166037</f>
        <v>4330688538</v>
      </c>
      <c r="G33" s="38">
        <v>0</v>
      </c>
      <c r="H33" s="38">
        <v>0</v>
      </c>
      <c r="I33" s="37">
        <f t="shared" si="8"/>
        <v>4330688538</v>
      </c>
      <c r="J33" s="43">
        <v>0.16</v>
      </c>
      <c r="K33" s="39">
        <f t="shared" si="1"/>
        <v>10.266666666666667</v>
      </c>
      <c r="L33" s="40" t="s">
        <v>99</v>
      </c>
      <c r="M33" s="37">
        <v>0</v>
      </c>
      <c r="N33" s="37" t="e">
        <f>+SUM(#REF!)</f>
        <v>#REF!</v>
      </c>
      <c r="O33" s="37" t="e">
        <f>+SUM(#REF!)</f>
        <v>#REF!</v>
      </c>
      <c r="P33" s="37" t="e">
        <f>+#REF!</f>
        <v>#REF!</v>
      </c>
      <c r="Q33" s="37" t="e">
        <f>+#REF!</f>
        <v>#REF!</v>
      </c>
      <c r="R33" s="37" t="e">
        <f>+SUM(#REF!)</f>
        <v>#REF!</v>
      </c>
      <c r="S33" s="37" t="e">
        <f>+#REF!</f>
        <v>#REF!</v>
      </c>
      <c r="T33" s="37" t="e">
        <f>+(#REF!)</f>
        <v>#REF!</v>
      </c>
      <c r="U33" s="37" t="e">
        <f t="shared" si="2"/>
        <v>#REF!</v>
      </c>
      <c r="V33" s="37" t="e">
        <f t="shared" si="3"/>
        <v>#REF!</v>
      </c>
    </row>
    <row r="34" spans="1:22" ht="30.75" customHeight="1" x14ac:dyDescent="0.25">
      <c r="A34" s="20"/>
      <c r="B34" s="30" t="s">
        <v>104</v>
      </c>
      <c r="C34" s="7" t="s">
        <v>105</v>
      </c>
      <c r="D34" s="2">
        <v>43076</v>
      </c>
      <c r="E34" s="2">
        <f>+D34+780</f>
        <v>43856</v>
      </c>
      <c r="F34" s="3">
        <v>3254088753</v>
      </c>
      <c r="G34" s="4">
        <v>0</v>
      </c>
      <c r="H34" s="4">
        <v>0</v>
      </c>
      <c r="I34" s="3">
        <f t="shared" si="8"/>
        <v>3254088753</v>
      </c>
      <c r="J34" s="8">
        <v>0.19</v>
      </c>
      <c r="K34" s="5">
        <v>36</v>
      </c>
      <c r="L34" s="6" t="s">
        <v>34</v>
      </c>
      <c r="M34" s="18"/>
      <c r="N34" s="18"/>
      <c r="O34" s="18"/>
      <c r="P34" s="18"/>
      <c r="Q34" s="18"/>
      <c r="R34" s="18"/>
      <c r="S34" s="18"/>
      <c r="T34" s="3" t="e">
        <f>+#REF!</f>
        <v>#REF!</v>
      </c>
      <c r="U34" s="3" t="e">
        <f t="shared" si="2"/>
        <v>#REF!</v>
      </c>
      <c r="V34" s="3" t="e">
        <f t="shared" si="3"/>
        <v>#REF!</v>
      </c>
    </row>
    <row r="35" spans="1:22" ht="30.75" customHeight="1" x14ac:dyDescent="0.25">
      <c r="A35" s="41" t="s">
        <v>92</v>
      </c>
      <c r="B35" s="34" t="s">
        <v>58</v>
      </c>
      <c r="C35" s="42" t="s">
        <v>59</v>
      </c>
      <c r="D35" s="36">
        <v>41996</v>
      </c>
      <c r="E35" s="36">
        <v>43040</v>
      </c>
      <c r="F35" s="37">
        <v>0</v>
      </c>
      <c r="G35" s="38"/>
      <c r="H35" s="38"/>
      <c r="I35" s="37">
        <f>+F35+G35+H35</f>
        <v>0</v>
      </c>
      <c r="J35" s="38" t="s">
        <v>23</v>
      </c>
      <c r="K35" s="39">
        <f t="shared" si="1"/>
        <v>34.799999999999997</v>
      </c>
      <c r="L35" s="46" t="s">
        <v>34</v>
      </c>
      <c r="M35" s="37">
        <v>1397703217</v>
      </c>
      <c r="N35" s="37">
        <v>793713824</v>
      </c>
      <c r="O35" s="37">
        <v>0</v>
      </c>
      <c r="P35" s="37" t="e">
        <f>+#REF!</f>
        <v>#REF!</v>
      </c>
      <c r="Q35" s="37" t="e">
        <f>+#REF!</f>
        <v>#REF!</v>
      </c>
      <c r="R35" s="37" t="e">
        <f>+#REF!</f>
        <v>#REF!</v>
      </c>
      <c r="S35" s="37" t="e">
        <f>+SUM(#REF!)</f>
        <v>#REF!</v>
      </c>
      <c r="T35" s="37" t="e">
        <f>+SUM(#REF!)</f>
        <v>#REF!</v>
      </c>
      <c r="U35" s="37" t="e">
        <f>SUM(M35:T35)</f>
        <v>#REF!</v>
      </c>
      <c r="V35" s="37" t="e">
        <f>+I35-U35</f>
        <v>#REF!</v>
      </c>
    </row>
    <row r="36" spans="1:22" ht="30.75" customHeight="1" x14ac:dyDescent="0.25">
      <c r="A36" s="1"/>
      <c r="B36" s="30" t="s">
        <v>67</v>
      </c>
      <c r="C36" s="7" t="s">
        <v>68</v>
      </c>
      <c r="D36" s="2">
        <v>42906</v>
      </c>
      <c r="E36" s="2">
        <v>43271</v>
      </c>
      <c r="F36" s="3">
        <v>85138250</v>
      </c>
      <c r="G36" s="4">
        <v>0</v>
      </c>
      <c r="H36" s="4">
        <v>0</v>
      </c>
      <c r="I36" s="3">
        <f>+F36+G36+H36</f>
        <v>85138250</v>
      </c>
      <c r="J36" s="8">
        <v>0.19</v>
      </c>
      <c r="K36" s="5">
        <f t="shared" si="1"/>
        <v>12.166666666666666</v>
      </c>
      <c r="L36" s="3">
        <v>7094853</v>
      </c>
      <c r="M36" s="18">
        <v>0</v>
      </c>
      <c r="N36" s="18">
        <v>0</v>
      </c>
      <c r="O36" s="3">
        <v>7094853</v>
      </c>
      <c r="P36" s="3">
        <v>7094853</v>
      </c>
      <c r="Q36" s="3">
        <v>7094053</v>
      </c>
      <c r="R36" s="3" t="e">
        <f>+#REF!</f>
        <v>#REF!</v>
      </c>
      <c r="S36" s="3" t="e">
        <f>+#REF!</f>
        <v>#REF!</v>
      </c>
      <c r="T36" s="18">
        <v>0</v>
      </c>
      <c r="U36" s="3" t="e">
        <f>SUM(M36:T36)</f>
        <v>#REF!</v>
      </c>
      <c r="V36" s="3" t="e">
        <f t="shared" si="3"/>
        <v>#REF!</v>
      </c>
    </row>
    <row r="37" spans="1:22" ht="30.75" customHeight="1" x14ac:dyDescent="0.25">
      <c r="A37" s="1"/>
      <c r="B37" s="30" t="s">
        <v>60</v>
      </c>
      <c r="C37" s="7" t="s">
        <v>61</v>
      </c>
      <c r="D37" s="2">
        <v>42668</v>
      </c>
      <c r="E37" s="2">
        <v>43032</v>
      </c>
      <c r="F37" s="3">
        <v>49500000</v>
      </c>
      <c r="G37" s="4">
        <v>0</v>
      </c>
      <c r="H37" s="4">
        <v>0</v>
      </c>
      <c r="I37" s="3">
        <f t="shared" ref="I37:I39" si="9">+F37+G37+H37</f>
        <v>49500000</v>
      </c>
      <c r="J37" s="8">
        <v>0.16</v>
      </c>
      <c r="K37" s="5">
        <f t="shared" si="1"/>
        <v>12.133333333333333</v>
      </c>
      <c r="L37" s="3">
        <v>49500000</v>
      </c>
      <c r="M37" s="18">
        <v>0</v>
      </c>
      <c r="N37" s="18">
        <v>0</v>
      </c>
      <c r="O37" s="3" t="e">
        <f>+SUM(#REF!)</f>
        <v>#REF!</v>
      </c>
      <c r="P37" s="18">
        <v>0</v>
      </c>
      <c r="Q37" s="18">
        <v>0</v>
      </c>
      <c r="R37" s="18">
        <v>0</v>
      </c>
      <c r="S37" s="3" t="e">
        <f>+#REF!</f>
        <v>#REF!</v>
      </c>
      <c r="T37" s="18"/>
      <c r="U37" s="3" t="e">
        <f>SUM(M37:T37)</f>
        <v>#REF!</v>
      </c>
      <c r="V37" s="3" t="e">
        <f>+I37-U37</f>
        <v>#REF!</v>
      </c>
    </row>
    <row r="38" spans="1:22" ht="30.75" customHeight="1" x14ac:dyDescent="0.25">
      <c r="A38" s="1"/>
      <c r="B38" s="30" t="s">
        <v>65</v>
      </c>
      <c r="C38" s="7" t="s">
        <v>66</v>
      </c>
      <c r="D38" s="2">
        <v>42917</v>
      </c>
      <c r="E38" s="2">
        <v>43190</v>
      </c>
      <c r="F38" s="3">
        <v>97960800</v>
      </c>
      <c r="G38" s="3"/>
      <c r="H38" s="3">
        <v>391843</v>
      </c>
      <c r="I38" s="3">
        <f t="shared" si="9"/>
        <v>98352643</v>
      </c>
      <c r="J38" s="8">
        <v>0.19</v>
      </c>
      <c r="K38" s="5">
        <f t="shared" si="1"/>
        <v>9.1</v>
      </c>
      <c r="L38" s="3" t="s">
        <v>34</v>
      </c>
      <c r="M38" s="18">
        <v>0</v>
      </c>
      <c r="N38" s="18">
        <v>0</v>
      </c>
      <c r="O38" s="18">
        <v>0</v>
      </c>
      <c r="P38" s="3" t="e">
        <f>+SUM(#REF!)</f>
        <v>#REF!</v>
      </c>
      <c r="Q38" s="3" t="e">
        <f>+SUM(#REF!)</f>
        <v>#REF!</v>
      </c>
      <c r="R38" s="3" t="e">
        <f>+SUM(#REF!)</f>
        <v>#REF!</v>
      </c>
      <c r="S38" s="3" t="e">
        <f>+SUM(#REF!)</f>
        <v>#REF!</v>
      </c>
      <c r="T38" s="3" t="e">
        <f>+SUM(#REF!)</f>
        <v>#REF!</v>
      </c>
      <c r="U38" s="3" t="e">
        <f t="shared" si="2"/>
        <v>#REF!</v>
      </c>
      <c r="V38" s="3" t="e">
        <f t="shared" si="3"/>
        <v>#REF!</v>
      </c>
    </row>
    <row r="39" spans="1:22" ht="30.75" customHeight="1" x14ac:dyDescent="0.25">
      <c r="A39" s="1"/>
      <c r="B39" s="30" t="s">
        <v>62</v>
      </c>
      <c r="C39" s="7" t="s">
        <v>63</v>
      </c>
      <c r="D39" s="13">
        <v>42826</v>
      </c>
      <c r="E39" s="13">
        <v>43008</v>
      </c>
      <c r="F39" s="3">
        <v>490122758</v>
      </c>
      <c r="G39" s="3">
        <v>0</v>
      </c>
      <c r="H39" s="3">
        <v>0</v>
      </c>
      <c r="I39" s="3">
        <f t="shared" si="9"/>
        <v>490122758</v>
      </c>
      <c r="J39" s="14">
        <v>0.19</v>
      </c>
      <c r="K39" s="5">
        <f>+(E39-D39)/30</f>
        <v>6.0666666666666664</v>
      </c>
      <c r="L39" s="3">
        <v>81687126.333333328</v>
      </c>
      <c r="M39" s="19">
        <v>0</v>
      </c>
      <c r="N39" s="3">
        <v>245061380</v>
      </c>
      <c r="O39" s="3">
        <v>81687126</v>
      </c>
      <c r="P39" s="3">
        <v>81687126</v>
      </c>
      <c r="Q39" s="3">
        <v>81687126</v>
      </c>
      <c r="R39" s="3">
        <v>81687126</v>
      </c>
      <c r="S39" s="3">
        <v>0</v>
      </c>
      <c r="T39" s="3">
        <v>0</v>
      </c>
      <c r="U39" s="3">
        <f>SUM(M39:T39)</f>
        <v>571809884</v>
      </c>
      <c r="V39" s="3">
        <f>+I39-U39</f>
        <v>-81687126</v>
      </c>
    </row>
    <row r="40" spans="1:22" ht="30.75" customHeight="1" x14ac:dyDescent="0.25">
      <c r="A40" s="21"/>
      <c r="B40" s="31" t="s">
        <v>64</v>
      </c>
      <c r="C40" s="22" t="s">
        <v>63</v>
      </c>
      <c r="D40" s="23">
        <v>43009</v>
      </c>
      <c r="E40" s="23">
        <v>43190</v>
      </c>
      <c r="F40" s="24">
        <v>475847342</v>
      </c>
      <c r="G40" s="24">
        <v>0</v>
      </c>
      <c r="H40" s="24">
        <v>0</v>
      </c>
      <c r="I40" s="24">
        <f>+F40+G40+H40</f>
        <v>475847342</v>
      </c>
      <c r="J40" s="25">
        <v>0.19</v>
      </c>
      <c r="K40" s="26">
        <f t="shared" si="1"/>
        <v>6.0333333333333332</v>
      </c>
      <c r="L40" s="24">
        <v>79307890.333333328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4" t="e">
        <f>+#REF!</f>
        <v>#REF!</v>
      </c>
      <c r="T40" s="24" t="e">
        <f>+#REF!</f>
        <v>#REF!</v>
      </c>
      <c r="U40" s="3" t="e">
        <f>SUM(M40:T40)</f>
        <v>#REF!</v>
      </c>
      <c r="V40" s="24" t="e">
        <f>+I40-U40</f>
        <v>#REF!</v>
      </c>
    </row>
    <row r="41" spans="1:22" ht="30" customHeight="1" x14ac:dyDescent="0.25">
      <c r="A41" s="1"/>
      <c r="B41" s="32" t="s">
        <v>100</v>
      </c>
      <c r="C41" s="28">
        <v>2017</v>
      </c>
      <c r="D41" s="1"/>
      <c r="E41" s="1"/>
      <c r="F41" s="1"/>
      <c r="G41" s="1"/>
      <c r="H41" s="1"/>
      <c r="I41" s="1"/>
      <c r="J41" s="25">
        <v>0.19</v>
      </c>
      <c r="K41" s="1"/>
      <c r="L41" s="1"/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3" t="e">
        <f>SUM(#REF!)</f>
        <v>#REF!</v>
      </c>
      <c r="T41" s="3" t="e">
        <f>+SUM(#REF!)</f>
        <v>#REF!</v>
      </c>
      <c r="U41" s="3" t="e">
        <f>SUM(S41:T41)</f>
        <v>#REF!</v>
      </c>
      <c r="V41" s="3">
        <v>0</v>
      </c>
    </row>
  </sheetData>
  <autoFilter ref="B6:V6">
    <sortState ref="B7:W36">
      <sortCondition ref="B6"/>
    </sortState>
  </autoFilter>
  <hyperlinks>
    <hyperlink ref="B41" location="'COLOMBIA COMPRA EFICIENTE'!A1" display="COLOMBIA COMPRA EFICIENTE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zoomScaleNormal="100" workbookViewId="0">
      <selection activeCell="A27" sqref="A27"/>
    </sheetView>
  </sheetViews>
  <sheetFormatPr baseColWidth="10" defaultRowHeight="14.25" x14ac:dyDescent="0.2"/>
  <cols>
    <col min="1" max="1" width="1.42578125" style="47" customWidth="1"/>
    <col min="2" max="2" width="19.7109375" style="47" customWidth="1"/>
    <col min="3" max="8" width="15" style="47" customWidth="1"/>
    <col min="9" max="16" width="11.42578125" style="59"/>
    <col min="17" max="16384" width="11.42578125" style="47"/>
  </cols>
  <sheetData>
    <row r="1" spans="2:8" ht="18" customHeight="1" x14ac:dyDescent="0.2">
      <c r="B1" s="61"/>
      <c r="C1" s="61"/>
      <c r="D1" s="61"/>
      <c r="E1" s="61"/>
      <c r="F1" s="61"/>
      <c r="G1" s="61"/>
      <c r="H1" s="61"/>
    </row>
    <row r="2" spans="2:8" ht="18" customHeight="1" x14ac:dyDescent="0.25">
      <c r="B2" s="62" t="s">
        <v>110</v>
      </c>
      <c r="C2" s="62"/>
      <c r="D2" s="62"/>
      <c r="E2" s="62"/>
      <c r="F2" s="62"/>
      <c r="G2" s="62"/>
      <c r="H2" s="62"/>
    </row>
    <row r="3" spans="2:8" ht="18" customHeight="1" x14ac:dyDescent="0.2">
      <c r="B3" s="63" t="s">
        <v>109</v>
      </c>
      <c r="C3" s="63"/>
      <c r="D3" s="63"/>
      <c r="E3" s="63"/>
      <c r="F3" s="63"/>
      <c r="G3" s="63"/>
      <c r="H3" s="63"/>
    </row>
    <row r="5" spans="2:8" x14ac:dyDescent="0.2">
      <c r="B5" s="48"/>
      <c r="C5" s="48"/>
      <c r="D5" s="48"/>
      <c r="E5" s="48"/>
      <c r="F5" s="48"/>
      <c r="G5" s="48"/>
      <c r="H5" s="48"/>
    </row>
    <row r="6" spans="2:8" x14ac:dyDescent="0.2">
      <c r="B6" s="52" t="s">
        <v>86</v>
      </c>
      <c r="C6" s="57" t="s">
        <v>88</v>
      </c>
      <c r="D6" s="48"/>
      <c r="E6" s="48"/>
      <c r="F6" s="48"/>
      <c r="G6" s="48"/>
      <c r="H6" s="48"/>
    </row>
    <row r="7" spans="2:8" x14ac:dyDescent="0.2">
      <c r="B7" s="52" t="s">
        <v>87</v>
      </c>
      <c r="C7" s="57" t="s">
        <v>89</v>
      </c>
      <c r="D7" s="48"/>
      <c r="E7" s="48"/>
      <c r="F7" s="48"/>
      <c r="G7" s="48"/>
      <c r="H7" s="48"/>
    </row>
    <row r="8" spans="2:8" x14ac:dyDescent="0.2">
      <c r="B8" s="49"/>
      <c r="C8" s="50"/>
      <c r="D8" s="48"/>
      <c r="E8" s="48"/>
      <c r="F8" s="48"/>
      <c r="G8" s="48"/>
      <c r="H8" s="48"/>
    </row>
    <row r="9" spans="2:8" x14ac:dyDescent="0.2">
      <c r="B9" s="60" t="s">
        <v>108</v>
      </c>
      <c r="C9" s="60"/>
      <c r="D9" s="60"/>
      <c r="E9" s="60"/>
      <c r="F9" s="60"/>
      <c r="G9" s="60"/>
      <c r="H9" s="60"/>
    </row>
    <row r="10" spans="2:8" x14ac:dyDescent="0.2">
      <c r="B10" s="51" t="s">
        <v>78</v>
      </c>
      <c r="C10" s="51" t="s">
        <v>79</v>
      </c>
      <c r="D10" s="51" t="s">
        <v>80</v>
      </c>
      <c r="E10" s="51" t="s">
        <v>81</v>
      </c>
      <c r="F10" s="51" t="s">
        <v>82</v>
      </c>
      <c r="G10" s="51" t="s">
        <v>83</v>
      </c>
      <c r="H10" s="51" t="s">
        <v>84</v>
      </c>
    </row>
    <row r="11" spans="2:8" x14ac:dyDescent="0.2">
      <c r="B11" s="52"/>
      <c r="C11" s="53"/>
      <c r="D11" s="54"/>
      <c r="E11" s="54"/>
      <c r="F11" s="55"/>
      <c r="G11" s="52"/>
      <c r="H11" s="52"/>
    </row>
    <row r="12" spans="2:8" x14ac:dyDescent="0.2">
      <c r="B12" s="52"/>
      <c r="C12" s="53"/>
      <c r="D12" s="54"/>
      <c r="E12" s="54"/>
      <c r="F12" s="55"/>
      <c r="G12" s="52"/>
      <c r="H12" s="52"/>
    </row>
    <row r="13" spans="2:8" x14ac:dyDescent="0.2">
      <c r="B13" s="52"/>
      <c r="C13" s="53"/>
      <c r="D13" s="54"/>
      <c r="E13" s="54"/>
      <c r="F13" s="55"/>
      <c r="G13" s="52"/>
      <c r="H13" s="52"/>
    </row>
    <row r="14" spans="2:8" x14ac:dyDescent="0.2">
      <c r="B14" s="52"/>
      <c r="C14" s="53"/>
      <c r="D14" s="54"/>
      <c r="E14" s="54"/>
      <c r="F14" s="55"/>
      <c r="G14" s="52"/>
      <c r="H14" s="52"/>
    </row>
    <row r="15" spans="2:8" x14ac:dyDescent="0.2">
      <c r="B15" s="52"/>
      <c r="C15" s="53"/>
      <c r="D15" s="54"/>
      <c r="E15" s="54"/>
      <c r="F15" s="55"/>
      <c r="G15" s="52"/>
      <c r="H15" s="52"/>
    </row>
    <row r="16" spans="2:8" x14ac:dyDescent="0.2">
      <c r="B16" s="52"/>
      <c r="C16" s="53"/>
      <c r="D16" s="54"/>
      <c r="E16" s="54"/>
      <c r="F16" s="55"/>
      <c r="G16" s="52"/>
      <c r="H16" s="52"/>
    </row>
    <row r="17" spans="2:8" x14ac:dyDescent="0.2">
      <c r="B17" s="52"/>
      <c r="C17" s="53"/>
      <c r="D17" s="54"/>
      <c r="E17" s="54"/>
      <c r="F17" s="55"/>
      <c r="G17" s="52"/>
      <c r="H17" s="52"/>
    </row>
    <row r="18" spans="2:8" x14ac:dyDescent="0.2">
      <c r="B18" s="52"/>
      <c r="C18" s="53"/>
      <c r="D18" s="54"/>
      <c r="E18" s="54"/>
      <c r="F18" s="55"/>
      <c r="G18" s="52"/>
      <c r="H18" s="52"/>
    </row>
    <row r="19" spans="2:8" x14ac:dyDescent="0.2">
      <c r="B19" s="52"/>
      <c r="C19" s="53"/>
      <c r="D19" s="54"/>
      <c r="E19" s="54"/>
      <c r="F19" s="55"/>
      <c r="G19" s="52"/>
      <c r="H19" s="52"/>
    </row>
    <row r="20" spans="2:8" x14ac:dyDescent="0.2">
      <c r="B20" s="52"/>
      <c r="C20" s="53"/>
      <c r="D20" s="54"/>
      <c r="E20" s="54"/>
      <c r="F20" s="55"/>
      <c r="G20" s="52"/>
      <c r="H20" s="52"/>
    </row>
    <row r="21" spans="2:8" x14ac:dyDescent="0.2">
      <c r="B21" s="52"/>
      <c r="C21" s="53"/>
      <c r="D21" s="54"/>
      <c r="E21" s="54"/>
      <c r="F21" s="55"/>
      <c r="G21" s="52"/>
      <c r="H21" s="52"/>
    </row>
    <row r="22" spans="2:8" x14ac:dyDescent="0.2">
      <c r="B22" s="52"/>
      <c r="C22" s="53"/>
      <c r="D22" s="54"/>
      <c r="E22" s="54"/>
      <c r="F22" s="55"/>
      <c r="G22" s="52"/>
      <c r="H22" s="52"/>
    </row>
    <row r="23" spans="2:8" ht="25.5" customHeight="1" x14ac:dyDescent="0.2">
      <c r="B23" s="64" t="s">
        <v>85</v>
      </c>
      <c r="C23" s="64"/>
      <c r="D23" s="55"/>
      <c r="E23" s="55"/>
      <c r="F23" s="55">
        <f>SUM(F11:F22)</f>
        <v>0</v>
      </c>
      <c r="G23" s="52"/>
      <c r="H23" s="56"/>
    </row>
    <row r="24" spans="2:8" s="59" customFormat="1" x14ac:dyDescent="0.2">
      <c r="B24" s="58"/>
      <c r="C24" s="58"/>
      <c r="D24" s="58"/>
      <c r="E24" s="58"/>
      <c r="F24" s="58"/>
      <c r="G24" s="58"/>
      <c r="H24" s="58"/>
    </row>
    <row r="25" spans="2:8" s="59" customFormat="1" ht="30" customHeight="1" x14ac:dyDescent="0.2">
      <c r="B25" s="65" t="s">
        <v>111</v>
      </c>
      <c r="C25" s="66"/>
      <c r="D25" s="66"/>
      <c r="E25" s="66"/>
      <c r="F25" s="66"/>
      <c r="G25" s="66"/>
      <c r="H25" s="67"/>
    </row>
    <row r="26" spans="2:8" s="59" customFormat="1" x14ac:dyDescent="0.2"/>
    <row r="27" spans="2:8" s="59" customFormat="1" x14ac:dyDescent="0.2"/>
    <row r="28" spans="2:8" s="59" customFormat="1" x14ac:dyDescent="0.2"/>
    <row r="29" spans="2:8" s="59" customFormat="1" x14ac:dyDescent="0.2"/>
    <row r="30" spans="2:8" s="59" customFormat="1" x14ac:dyDescent="0.2"/>
  </sheetData>
  <sheetProtection formatCells="0" formatColumns="0" formatRows="0" deleteColumns="0" deleteRows="0"/>
  <mergeCells count="6">
    <mergeCell ref="B25:H25"/>
    <mergeCell ref="B9:H9"/>
    <mergeCell ref="B1:H1"/>
    <mergeCell ref="B2:H2"/>
    <mergeCell ref="B3:H3"/>
    <mergeCell ref="B23:C23"/>
  </mergeCells>
  <pageMargins left="0.7" right="0.7" top="0.75" bottom="0.75" header="0.3" footer="0.3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Inf. Contratos-2017</vt:lpstr>
      <vt:lpstr>Prog_Fact</vt:lpstr>
      <vt:lpstr>Prog_Fact!Área_de_impresión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Inés Díaz Barriga</dc:creator>
  <cp:lastModifiedBy>Anderson Carrillo</cp:lastModifiedBy>
  <cp:lastPrinted>2018-02-27T16:59:01Z</cp:lastPrinted>
  <dcterms:created xsi:type="dcterms:W3CDTF">2017-10-06T20:09:49Z</dcterms:created>
  <dcterms:modified xsi:type="dcterms:W3CDTF">2019-02-21T20:46:45Z</dcterms:modified>
</cp:coreProperties>
</file>