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3. GESTIÓN COMERCIAL\Red de Funcionarios COMERCIAL\4. FORMATOS\"/>
    </mc:Choice>
  </mc:AlternateContent>
  <bookViews>
    <workbookView xWindow="0" yWindow="0" windowWidth="16320" windowHeight="4830" tabRatio="686"/>
  </bookViews>
  <sheets>
    <sheet name="EVALUACIÓN DE VENTA-ARRIEND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3" l="1"/>
  <c r="L23" i="3"/>
  <c r="L24" i="3"/>
  <c r="L25" i="3"/>
  <c r="C58" i="3" l="1"/>
  <c r="B58" i="3"/>
  <c r="B16" i="3"/>
  <c r="B17" i="3"/>
  <c r="B18" i="3"/>
  <c r="B19" i="3"/>
  <c r="B20" i="3"/>
  <c r="B31" i="3"/>
  <c r="B30" i="3"/>
  <c r="B57" i="3" l="1"/>
  <c r="B56" i="3"/>
  <c r="B55" i="3"/>
  <c r="B54" i="3"/>
  <c r="B53" i="3"/>
  <c r="C57" i="3"/>
  <c r="C56" i="3"/>
  <c r="C55" i="3"/>
  <c r="C54" i="3"/>
  <c r="C53" i="3"/>
  <c r="B29" i="3"/>
  <c r="B28" i="3"/>
  <c r="B27" i="3"/>
  <c r="B26" i="3"/>
  <c r="I42" i="3" l="1"/>
  <c r="I41" i="3"/>
  <c r="I40" i="3"/>
  <c r="I39" i="3"/>
  <c r="I38" i="3"/>
  <c r="I37" i="3"/>
  <c r="C6" i="3"/>
  <c r="I6" i="3"/>
  <c r="C78" i="3" l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B21" i="3"/>
  <c r="H16" i="3"/>
  <c r="K42" i="3"/>
  <c r="L42" i="3" s="1"/>
  <c r="K41" i="3"/>
  <c r="J40" i="3"/>
  <c r="F56" i="3" s="1"/>
  <c r="J39" i="3"/>
  <c r="F55" i="3" s="1"/>
  <c r="J38" i="3"/>
  <c r="F54" i="3" s="1"/>
  <c r="J37" i="3"/>
  <c r="F53" i="3" s="1"/>
  <c r="K54" i="3"/>
  <c r="K55" i="3"/>
  <c r="AW70" i="3"/>
  <c r="AV70" i="3"/>
  <c r="AU70" i="3"/>
  <c r="AT70" i="3"/>
  <c r="AS70" i="3"/>
  <c r="AR70" i="3"/>
  <c r="AW69" i="3"/>
  <c r="AV69" i="3"/>
  <c r="AU69" i="3"/>
  <c r="AT69" i="3"/>
  <c r="AS69" i="3"/>
  <c r="AR69" i="3"/>
  <c r="AW68" i="3"/>
  <c r="AV68" i="3"/>
  <c r="AU68" i="3"/>
  <c r="AT68" i="3"/>
  <c r="AS68" i="3"/>
  <c r="AR68" i="3"/>
  <c r="AW67" i="3"/>
  <c r="AV67" i="3"/>
  <c r="AU67" i="3"/>
  <c r="AT67" i="3"/>
  <c r="AS67" i="3"/>
  <c r="AR67" i="3"/>
  <c r="F66" i="3"/>
  <c r="D63" i="3"/>
  <c r="J62" i="3"/>
  <c r="J63" i="3" s="1"/>
  <c r="C5" i="3"/>
  <c r="G55" i="3" l="1"/>
  <c r="H55" i="3" s="1"/>
  <c r="H17" i="3"/>
  <c r="I17" i="3" s="1"/>
  <c r="J17" i="3" s="1"/>
  <c r="H18" i="3"/>
  <c r="I18" i="3" s="1"/>
  <c r="J18" i="3" s="1"/>
  <c r="H21" i="3"/>
  <c r="I21" i="3" s="1"/>
  <c r="J21" i="3" s="1"/>
  <c r="H20" i="3"/>
  <c r="I20" i="3" s="1"/>
  <c r="J20" i="3" s="1"/>
  <c r="H19" i="3"/>
  <c r="I19" i="3" s="1"/>
  <c r="J19" i="3" s="1"/>
  <c r="J41" i="3"/>
  <c r="F57" i="3" s="1"/>
  <c r="E18" i="3"/>
  <c r="F21" i="3"/>
  <c r="G21" i="3" s="1"/>
  <c r="F20" i="3"/>
  <c r="G20" i="3" s="1"/>
  <c r="E19" i="3"/>
  <c r="E17" i="3"/>
  <c r="E16" i="3"/>
  <c r="L41" i="3"/>
  <c r="M41" i="3" s="1"/>
  <c r="K40" i="3"/>
  <c r="F19" i="3" s="1"/>
  <c r="G19" i="3" s="1"/>
  <c r="K37" i="3"/>
  <c r="G53" i="3"/>
  <c r="H53" i="3" s="1"/>
  <c r="K39" i="3"/>
  <c r="L39" i="3" s="1"/>
  <c r="K38" i="3"/>
  <c r="L38" i="3" s="1"/>
  <c r="G54" i="3"/>
  <c r="H54" i="3" s="1"/>
  <c r="J42" i="3"/>
  <c r="F58" i="3" s="1"/>
  <c r="G58" i="3" s="1"/>
  <c r="H58" i="3" s="1"/>
  <c r="M42" i="3"/>
  <c r="G66" i="3"/>
  <c r="G56" i="3" l="1"/>
  <c r="H56" i="3" s="1"/>
  <c r="E20" i="3"/>
  <c r="G57" i="3"/>
  <c r="H57" i="3" s="1"/>
  <c r="H22" i="3"/>
  <c r="I16" i="3"/>
  <c r="F16" i="3"/>
  <c r="L37" i="3"/>
  <c r="F18" i="3"/>
  <c r="G18" i="3" s="1"/>
  <c r="E21" i="3"/>
  <c r="F17" i="3"/>
  <c r="G17" i="3" s="1"/>
  <c r="L40" i="3"/>
  <c r="M39" i="3"/>
  <c r="M38" i="3"/>
  <c r="K43" i="3"/>
  <c r="H63" i="3" s="1"/>
  <c r="H66" i="3"/>
  <c r="G59" i="3" l="1"/>
  <c r="F22" i="3"/>
  <c r="J16" i="3"/>
  <c r="G16" i="3"/>
  <c r="G22" i="3" s="1"/>
  <c r="I22" i="3"/>
  <c r="M40" i="3"/>
  <c r="M37" i="3"/>
  <c r="L43" i="3"/>
  <c r="I66" i="3"/>
  <c r="J22" i="3" l="1"/>
  <c r="L12" i="3" s="1"/>
  <c r="L13" i="3"/>
  <c r="M43" i="3"/>
  <c r="J66" i="3"/>
  <c r="L57" i="3" l="1"/>
  <c r="L53" i="3"/>
  <c r="L49" i="3"/>
  <c r="L56" i="3"/>
  <c r="L52" i="3"/>
  <c r="L48" i="3"/>
  <c r="L55" i="3"/>
  <c r="L51" i="3"/>
  <c r="L54" i="3"/>
  <c r="L50" i="3"/>
  <c r="E70" i="3"/>
  <c r="K66" i="3"/>
  <c r="L58" i="3" l="1"/>
  <c r="L14" i="3"/>
  <c r="F67" i="3"/>
  <c r="F68" i="3"/>
  <c r="G68" i="3"/>
  <c r="H68" i="3"/>
  <c r="I68" i="3"/>
  <c r="J68" i="3"/>
  <c r="L66" i="3"/>
  <c r="K68" i="3"/>
  <c r="E31" i="3" l="1"/>
  <c r="F31" i="3" s="1"/>
  <c r="E28" i="3"/>
  <c r="F28" i="3" s="1"/>
  <c r="G28" i="3" s="1"/>
  <c r="H28" i="3" s="1"/>
  <c r="E27" i="3"/>
  <c r="F27" i="3" s="1"/>
  <c r="E29" i="3"/>
  <c r="F29" i="3" s="1"/>
  <c r="G29" i="3" s="1"/>
  <c r="H29" i="3" s="1"/>
  <c r="E30" i="3"/>
  <c r="F30" i="3" s="1"/>
  <c r="G30" i="3" s="1"/>
  <c r="H30" i="3" s="1"/>
  <c r="F69" i="3"/>
  <c r="F70" i="3" s="1"/>
  <c r="G67" i="3" s="1"/>
  <c r="N66" i="3"/>
  <c r="L68" i="3"/>
  <c r="G31" i="3" l="1"/>
  <c r="H31" i="3" s="1"/>
  <c r="H59" i="3"/>
  <c r="E26" i="3"/>
  <c r="F26" i="3" s="1"/>
  <c r="G26" i="3" s="1"/>
  <c r="G27" i="3"/>
  <c r="H27" i="3" s="1"/>
  <c r="G69" i="3"/>
  <c r="G70" i="3" s="1"/>
  <c r="H67" i="3" s="1"/>
  <c r="H69" i="3" s="1"/>
  <c r="H70" i="3" s="1"/>
  <c r="I67" i="3" s="1"/>
  <c r="I69" i="3" s="1"/>
  <c r="I70" i="3" s="1"/>
  <c r="J67" i="3" s="1"/>
  <c r="J69" i="3" s="1"/>
  <c r="J70" i="3" s="1"/>
  <c r="K67" i="3" s="1"/>
  <c r="K69" i="3" s="1"/>
  <c r="K70" i="3" s="1"/>
  <c r="N68" i="3"/>
  <c r="O66" i="3"/>
  <c r="G32" i="3" l="1"/>
  <c r="L70" i="3"/>
  <c r="L67" i="3"/>
  <c r="L69" i="3" s="1"/>
  <c r="H26" i="3"/>
  <c r="H32" i="3" s="1"/>
  <c r="L22" i="3" s="1"/>
  <c r="O68" i="3"/>
  <c r="P66" i="3"/>
  <c r="N67" i="3" l="1"/>
  <c r="N69" i="3" s="1"/>
  <c r="N70" i="3"/>
  <c r="Q66" i="3"/>
  <c r="P68" i="3"/>
  <c r="O70" i="3" l="1"/>
  <c r="O67" i="3"/>
  <c r="O69" i="3" s="1"/>
  <c r="R66" i="3"/>
  <c r="Q68" i="3"/>
  <c r="P70" i="3" l="1"/>
  <c r="P67" i="3"/>
  <c r="P69" i="3" s="1"/>
  <c r="S66" i="3"/>
  <c r="R68" i="3"/>
  <c r="Q67" i="3" l="1"/>
  <c r="Q69" i="3" s="1"/>
  <c r="Q70" i="3" s="1"/>
  <c r="S68" i="3"/>
  <c r="T66" i="3"/>
  <c r="R70" i="3" l="1"/>
  <c r="R67" i="3"/>
  <c r="R69" i="3" s="1"/>
  <c r="U66" i="3"/>
  <c r="T68" i="3"/>
  <c r="S70" i="3" l="1"/>
  <c r="S67" i="3"/>
  <c r="S69" i="3" s="1"/>
  <c r="U68" i="3"/>
  <c r="V66" i="3"/>
  <c r="T67" i="3" l="1"/>
  <c r="T69" i="3" s="1"/>
  <c r="T70" i="3" s="1"/>
  <c r="W66" i="3"/>
  <c r="V68" i="3"/>
  <c r="U70" i="3" l="1"/>
  <c r="U67" i="3"/>
  <c r="U69" i="3" s="1"/>
  <c r="W68" i="3"/>
  <c r="X66" i="3"/>
  <c r="V67" i="3" l="1"/>
  <c r="V69" i="3" s="1"/>
  <c r="V70" i="3" s="1"/>
  <c r="Y66" i="3"/>
  <c r="X68" i="3"/>
  <c r="W70" i="3" l="1"/>
  <c r="W67" i="3"/>
  <c r="W69" i="3" s="1"/>
  <c r="Y68" i="3"/>
  <c r="Z66" i="3"/>
  <c r="X67" i="3" l="1"/>
  <c r="X69" i="3" s="1"/>
  <c r="X70" i="3"/>
  <c r="Z68" i="3"/>
  <c r="AA66" i="3"/>
  <c r="Y67" i="3" l="1"/>
  <c r="Y69" i="3" s="1"/>
  <c r="Y70" i="3" s="1"/>
  <c r="AA68" i="3"/>
  <c r="AB66" i="3"/>
  <c r="Z70" i="3" l="1"/>
  <c r="Z67" i="3"/>
  <c r="Z69" i="3" s="1"/>
  <c r="AC66" i="3"/>
  <c r="AB68" i="3"/>
  <c r="AA70" i="3" l="1"/>
  <c r="AA67" i="3"/>
  <c r="AA69" i="3" s="1"/>
  <c r="AD66" i="3"/>
  <c r="AC68" i="3"/>
  <c r="AB67" i="3" l="1"/>
  <c r="AB69" i="3" s="1"/>
  <c r="AB70" i="3" s="1"/>
  <c r="AD68" i="3"/>
  <c r="AE66" i="3"/>
  <c r="AC70" i="3" l="1"/>
  <c r="AC67" i="3"/>
  <c r="AC69" i="3" s="1"/>
  <c r="AE68" i="3"/>
  <c r="AE67" i="3"/>
  <c r="AE70" i="3"/>
  <c r="AE69" i="3"/>
  <c r="AF66" i="3"/>
  <c r="AD67" i="3" l="1"/>
  <c r="AD69" i="3" s="1"/>
  <c r="AD70" i="3" s="1"/>
  <c r="AF70" i="3"/>
  <c r="AF69" i="3"/>
  <c r="AG66" i="3"/>
  <c r="AF68" i="3"/>
  <c r="AF67" i="3"/>
  <c r="AG67" i="3" l="1"/>
  <c r="AH66" i="3"/>
  <c r="AG70" i="3"/>
  <c r="AG68" i="3"/>
  <c r="AG69" i="3"/>
  <c r="AH67" i="3" l="1"/>
  <c r="AI66" i="3"/>
  <c r="AH69" i="3"/>
  <c r="AH70" i="3"/>
  <c r="AH68" i="3"/>
  <c r="AI68" i="3" l="1"/>
  <c r="AI67" i="3"/>
  <c r="AI69" i="3"/>
  <c r="AI70" i="3"/>
  <c r="AJ66" i="3"/>
  <c r="AJ70" i="3" l="1"/>
  <c r="AJ69" i="3"/>
  <c r="AK66" i="3"/>
  <c r="AJ68" i="3"/>
  <c r="AJ67" i="3"/>
  <c r="AK70" i="3" l="1"/>
  <c r="AK68" i="3"/>
  <c r="AK69" i="3"/>
  <c r="AL66" i="3"/>
  <c r="AK67" i="3"/>
  <c r="AL67" i="3" l="1"/>
  <c r="AM66" i="3"/>
  <c r="AL70" i="3"/>
  <c r="AL68" i="3"/>
  <c r="AL69" i="3"/>
  <c r="AM68" i="3" l="1"/>
  <c r="AM67" i="3"/>
  <c r="AN66" i="3"/>
  <c r="AM69" i="3"/>
  <c r="AM70" i="3"/>
  <c r="AN70" i="3" l="1"/>
  <c r="AN69" i="3"/>
  <c r="AO66" i="3"/>
  <c r="AN67" i="3"/>
  <c r="AN68" i="3"/>
  <c r="AO69" i="3" l="1"/>
  <c r="AO70" i="3"/>
  <c r="AO68" i="3"/>
  <c r="AP66" i="3"/>
  <c r="AO67" i="3"/>
  <c r="AP70" i="3" l="1"/>
  <c r="AP68" i="3"/>
  <c r="AP67" i="3"/>
  <c r="AP69" i="3"/>
  <c r="AQ66" i="3"/>
  <c r="AQ68" i="3" l="1"/>
  <c r="D68" i="3" s="1"/>
  <c r="AQ67" i="3"/>
  <c r="D67" i="3" s="1"/>
  <c r="AQ70" i="3"/>
  <c r="AQ69" i="3"/>
  <c r="E72" i="3" l="1"/>
  <c r="D71" i="3"/>
  <c r="L15" i="3"/>
  <c r="L16" i="3" s="1"/>
  <c r="L17" i="3" s="1"/>
  <c r="L18" i="3" s="1"/>
  <c r="L19" i="3" s="1"/>
  <c r="H85" i="3" l="1"/>
  <c r="E88" i="3"/>
  <c r="H84" i="3"/>
  <c r="K90" i="3"/>
  <c r="E84" i="3"/>
  <c r="E101" i="3"/>
  <c r="E83" i="3"/>
  <c r="K78" i="3"/>
  <c r="H92" i="3"/>
  <c r="H93" i="3"/>
  <c r="H101" i="3"/>
  <c r="K81" i="3"/>
  <c r="H91" i="3"/>
  <c r="H78" i="3"/>
  <c r="H77" i="3"/>
  <c r="K102" i="3"/>
  <c r="K80" i="3"/>
  <c r="E77" i="3"/>
  <c r="E87" i="3"/>
  <c r="E100" i="3"/>
  <c r="E78" i="3"/>
  <c r="E91" i="3"/>
  <c r="H83" i="3"/>
  <c r="H96" i="3"/>
  <c r="E79" i="3"/>
  <c r="E92" i="3"/>
  <c r="H100" i="3"/>
  <c r="H94" i="3"/>
  <c r="E97" i="3"/>
  <c r="K91" i="3"/>
  <c r="K95" i="3"/>
  <c r="K94" i="3"/>
  <c r="K97" i="3"/>
  <c r="K85" i="3"/>
  <c r="H88" i="3"/>
  <c r="H82" i="3"/>
  <c r="H95" i="3"/>
  <c r="E94" i="3"/>
  <c r="H86" i="3"/>
  <c r="H99" i="3"/>
  <c r="E82" i="3"/>
  <c r="E95" i="3"/>
  <c r="H87" i="3"/>
  <c r="E102" i="3"/>
  <c r="E96" i="3"/>
  <c r="H102" i="3"/>
  <c r="K100" i="3"/>
  <c r="K88" i="3"/>
  <c r="K83" i="3"/>
  <c r="K98" i="3"/>
  <c r="K101" i="3"/>
  <c r="E80" i="3"/>
  <c r="E90" i="3"/>
  <c r="H98" i="3"/>
  <c r="E81" i="3"/>
  <c r="H89" i="3"/>
  <c r="H81" i="3"/>
  <c r="E85" i="3"/>
  <c r="E98" i="3"/>
  <c r="H90" i="3"/>
  <c r="E89" i="3"/>
  <c r="H97" i="3"/>
  <c r="E93" i="3"/>
  <c r="K86" i="3"/>
  <c r="K89" i="3"/>
  <c r="K77" i="3"/>
  <c r="K92" i="3"/>
  <c r="K87" i="3"/>
  <c r="H80" i="3"/>
  <c r="E86" i="3"/>
  <c r="E99" i="3"/>
  <c r="H79" i="3"/>
  <c r="K84" i="3"/>
  <c r="K79" i="3"/>
  <c r="K93" i="3"/>
  <c r="K99" i="3"/>
  <c r="K82" i="3"/>
  <c r="K96" i="3"/>
  <c r="L26" i="3"/>
  <c r="L28" i="3" s="1"/>
  <c r="G76" i="3"/>
  <c r="J76" i="3"/>
  <c r="D76" i="3"/>
  <c r="L29" i="3" l="1"/>
</calcChain>
</file>

<file path=xl/sharedStrings.xml><?xml version="1.0" encoding="utf-8"?>
<sst xmlns="http://schemas.openxmlformats.org/spreadsheetml/2006/main" count="113" uniqueCount="86">
  <si>
    <t>FECHA:</t>
  </si>
  <si>
    <t>NOMBRE EJECUTIVO DE CUENTA:</t>
  </si>
  <si>
    <t>CLIENTE:</t>
  </si>
  <si>
    <t>IVA</t>
  </si>
  <si>
    <t>TIEMPO (MESES):</t>
  </si>
  <si>
    <t>TOTAL</t>
  </si>
  <si>
    <t>CANTIDAD</t>
  </si>
  <si>
    <t>Transportes</t>
  </si>
  <si>
    <t>Imprevistos</t>
  </si>
  <si>
    <t>OTROS COSTOS</t>
  </si>
  <si>
    <t xml:space="preserve">% </t>
  </si>
  <si>
    <t>VALOR PERIODO</t>
  </si>
  <si>
    <t>GASTOS FINANCIEROS</t>
  </si>
  <si>
    <t>Deuda</t>
  </si>
  <si>
    <t>Equity</t>
  </si>
  <si>
    <t>DTF</t>
  </si>
  <si>
    <t>Tasa Crédito</t>
  </si>
  <si>
    <t>Tasa E.A</t>
  </si>
  <si>
    <t>Tasa Mensual</t>
  </si>
  <si>
    <t>Plazo (meses)</t>
  </si>
  <si>
    <t>INTERES</t>
  </si>
  <si>
    <t>CUOTA</t>
  </si>
  <si>
    <t>ABONO A K</t>
  </si>
  <si>
    <t>MES</t>
  </si>
  <si>
    <t>SALDO</t>
  </si>
  <si>
    <t>Valor</t>
  </si>
  <si>
    <t>TIPO DE COSTO</t>
  </si>
  <si>
    <t>AMORTIZACIÓN</t>
  </si>
  <si>
    <t>**NOTA: Campos azules a completar</t>
  </si>
  <si>
    <t>MARGEN DEL PROYECTO</t>
  </si>
  <si>
    <t>MARGEN</t>
  </si>
  <si>
    <t>TAX SHIELD</t>
  </si>
  <si>
    <t>TOTAL COSTOS</t>
  </si>
  <si>
    <t>RESUMÉN</t>
  </si>
  <si>
    <t>EVALUACIÓN DE VENTA O ARRIENDO DE EQUIPOS</t>
  </si>
  <si>
    <t>PROVEEDOR</t>
  </si>
  <si>
    <t>MOD/REF/COT</t>
  </si>
  <si>
    <t>DESCRIPCIÓN</t>
  </si>
  <si>
    <t>COSTO UNIT</t>
  </si>
  <si>
    <t>COSTO UNIT (COP)</t>
  </si>
  <si>
    <t>COSTO UNIT (USD)</t>
  </si>
  <si>
    <t>TOTAL VENTA</t>
  </si>
  <si>
    <t>COSTO TOTAL(COP)</t>
  </si>
  <si>
    <t>DÓLAR COMPRA</t>
  </si>
  <si>
    <t>COSTO REAL (USD)</t>
  </si>
  <si>
    <t>Valor del pliego</t>
  </si>
  <si>
    <t>Valor estampillas</t>
  </si>
  <si>
    <t>Valor póliza de seriedad</t>
  </si>
  <si>
    <t>Valor legalización contrato 1%</t>
  </si>
  <si>
    <t>Gastos operativos</t>
  </si>
  <si>
    <t>Comisión vendedor 8 X 1000</t>
  </si>
  <si>
    <t>Retecompras 3.5%</t>
  </si>
  <si>
    <t>ReteICA 11.04x1000</t>
  </si>
  <si>
    <t>CANON DE ARRIENDO</t>
  </si>
  <si>
    <t>NUMERO DE MESES</t>
  </si>
  <si>
    <t>DEPRECIACIÓN MESES</t>
  </si>
  <si>
    <t>CANON UNITARIO</t>
  </si>
  <si>
    <t>CANON TOTAL</t>
  </si>
  <si>
    <t>CANÓN AJUSTADO</t>
  </si>
  <si>
    <t>INVERSIÓN ELEMENTOS-EQUIPOS</t>
  </si>
  <si>
    <t>INVERSIONES</t>
  </si>
  <si>
    <t>COSTO IVATOTAL</t>
  </si>
  <si>
    <t>COSTO SIN IVA</t>
  </si>
  <si>
    <t>ES VENTA ?</t>
  </si>
  <si>
    <t>ES ARRIENDO ?</t>
  </si>
  <si>
    <t>SI</t>
  </si>
  <si>
    <t>NO</t>
  </si>
  <si>
    <t>CANON SIN IVA</t>
  </si>
  <si>
    <t>TOTAL CANON</t>
  </si>
  <si>
    <t>INGRESOS VENTA</t>
  </si>
  <si>
    <t>UTILIDAD</t>
  </si>
  <si>
    <t>%UTILIDAD</t>
  </si>
  <si>
    <t>INGRESO ARRIENDO</t>
  </si>
  <si>
    <t>PRECIO UNITARIO</t>
  </si>
  <si>
    <t>PRECIO VENTA IVA</t>
  </si>
  <si>
    <t>COSTO TOTAL  IVA</t>
  </si>
  <si>
    <t>VALOR SALVAMENTO</t>
  </si>
  <si>
    <t>RECUPERACIÓN ACTIVOS</t>
  </si>
  <si>
    <t>ESCENARIOS VENTA</t>
  </si>
  <si>
    <t>PRESUPUESTO</t>
  </si>
  <si>
    <t>VARIACIÓN DE MARGEN</t>
  </si>
  <si>
    <t xml:space="preserve">RESUMEN </t>
  </si>
  <si>
    <t>COSTO %</t>
  </si>
  <si>
    <t>PRESUPUESTO ENTIDAD</t>
  </si>
  <si>
    <t>MPS</t>
  </si>
  <si>
    <t>GC-P02-F06-R0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</si>
</sst>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[$-240A]d&quot; de &quot;mmmm&quot; de &quot;yyyy;@"/>
    <numFmt numFmtId="167" formatCode="_(&quot;$&quot;\ * #,##0_);_(&quot;$&quot;\ * \(#,##0\);_(&quot;$&quot;\ * &quot;-&quot;??_);_(@_)"/>
    <numFmt numFmtId="168" formatCode="0.0%"/>
    <numFmt numFmtId="169" formatCode="0.000%"/>
    <numFmt numFmtId="170" formatCode="_([$USD]\ * #,##0.0_);_([$USD]\ * \(#,##0.0\);_([$USD]\ * &quot;-&quot;?_);_(@_)"/>
    <numFmt numFmtId="171" formatCode="_(&quot;$&quot;\ * #,##0.0_);_(&quot;$&quot;\ * \(#,##0.0\);_(&quot;$&quot;\ * &quot;-&quot;??_);_(@_)"/>
    <numFmt numFmtId="172" formatCode="_(* #,##0_);_(* \(#,##0\);_(* &quot;-&quot;??_);_(@_)"/>
    <numFmt numFmtId="173" formatCode="_([$USD]\ * #,##0_);_([$USD]\ * \(#,##0\);_([$USD]\ * &quot;-&quot;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i/>
      <sz val="8"/>
      <color theme="1"/>
      <name val="Verdana"/>
      <family val="2"/>
    </font>
    <font>
      <sz val="8"/>
      <color theme="0"/>
      <name val="Verdana"/>
      <family val="2"/>
    </font>
    <font>
      <i/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/>
      <right/>
      <top style="thin">
        <color rgb="FFBF1739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 applyAlignment="1">
      <alignment horizontal="center"/>
    </xf>
    <xf numFmtId="0" fontId="3" fillId="0" borderId="21" xfId="0" applyFont="1" applyBorder="1" applyAlignment="1">
      <alignment horizontal="right"/>
    </xf>
    <xf numFmtId="0" fontId="4" fillId="2" borderId="22" xfId="0" applyFont="1" applyFill="1" applyBorder="1"/>
    <xf numFmtId="0" fontId="4" fillId="2" borderId="0" xfId="0" applyFont="1" applyFill="1" applyBorder="1"/>
    <xf numFmtId="0" fontId="4" fillId="0" borderId="0" xfId="0" applyFont="1" applyBorder="1"/>
    <xf numFmtId="0" fontId="4" fillId="0" borderId="0" xfId="0" applyFont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3" fillId="0" borderId="0" xfId="0" applyFont="1"/>
    <xf numFmtId="0" fontId="3" fillId="0" borderId="0" xfId="0" applyFont="1"/>
    <xf numFmtId="0" fontId="6" fillId="3" borderId="13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left"/>
    </xf>
    <xf numFmtId="166" fontId="4" fillId="2" borderId="2" xfId="0" applyNumberFormat="1" applyFont="1" applyFill="1" applyBorder="1" applyAlignment="1">
      <alignment horizontal="left"/>
    </xf>
    <xf numFmtId="166" fontId="4" fillId="2" borderId="3" xfId="0" applyNumberFormat="1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5" borderId="5" xfId="0" applyFont="1" applyFill="1" applyBorder="1"/>
    <xf numFmtId="0" fontId="7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8" fillId="0" borderId="7" xfId="0" applyFont="1" applyBorder="1"/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/>
    <xf numFmtId="0" fontId="3" fillId="0" borderId="8" xfId="0" applyFont="1" applyBorder="1"/>
    <xf numFmtId="0" fontId="5" fillId="3" borderId="13" xfId="0" applyFont="1" applyFill="1" applyBorder="1"/>
    <xf numFmtId="171" fontId="5" fillId="5" borderId="13" xfId="1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9" fontId="5" fillId="5" borderId="13" xfId="0" applyNumberFormat="1" applyFont="1" applyFill="1" applyBorder="1" applyAlignment="1">
      <alignment horizontal="center"/>
    </xf>
    <xf numFmtId="167" fontId="5" fillId="5" borderId="13" xfId="0" applyNumberFormat="1" applyFont="1" applyFill="1" applyBorder="1"/>
    <xf numFmtId="172" fontId="3" fillId="0" borderId="0" xfId="3" applyNumberFormat="1" applyFont="1" applyBorder="1"/>
    <xf numFmtId="0" fontId="3" fillId="0" borderId="7" xfId="0" applyFont="1" applyBorder="1"/>
    <xf numFmtId="167" fontId="5" fillId="0" borderId="13" xfId="0" applyNumberFormat="1" applyFont="1" applyBorder="1"/>
    <xf numFmtId="164" fontId="3" fillId="5" borderId="0" xfId="1" applyFont="1" applyFill="1" applyBorder="1"/>
    <xf numFmtId="167" fontId="3" fillId="0" borderId="0" xfId="0" applyNumberFormat="1" applyFont="1" applyBorder="1" applyAlignment="1">
      <alignment horizontal="center"/>
    </xf>
    <xf numFmtId="167" fontId="3" fillId="0" borderId="0" xfId="1" applyNumberFormat="1" applyFont="1" applyBorder="1" applyAlignment="1">
      <alignment horizontal="center"/>
    </xf>
    <xf numFmtId="167" fontId="3" fillId="0" borderId="0" xfId="0" applyNumberFormat="1" applyFont="1" applyBorder="1"/>
    <xf numFmtId="0" fontId="5" fillId="0" borderId="7" xfId="0" applyFont="1" applyBorder="1" applyAlignment="1">
      <alignment horizontal="right"/>
    </xf>
    <xf numFmtId="0" fontId="5" fillId="5" borderId="13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9" fontId="5" fillId="0" borderId="12" xfId="0" applyNumberFormat="1" applyFont="1" applyFill="1" applyBorder="1" applyAlignment="1">
      <alignment horizontal="center"/>
    </xf>
    <xf numFmtId="167" fontId="3" fillId="0" borderId="12" xfId="0" applyNumberFormat="1" applyFont="1" applyBorder="1" applyAlignment="1">
      <alignment horizontal="center"/>
    </xf>
    <xf numFmtId="167" fontId="3" fillId="0" borderId="12" xfId="1" applyNumberFormat="1" applyFont="1" applyBorder="1" applyAlignment="1">
      <alignment horizontal="center"/>
    </xf>
    <xf numFmtId="167" fontId="3" fillId="0" borderId="17" xfId="1" applyNumberFormat="1" applyFont="1" applyBorder="1" applyAlignment="1">
      <alignment horizontal="center"/>
    </xf>
    <xf numFmtId="167" fontId="5" fillId="0" borderId="8" xfId="0" applyNumberFormat="1" applyFont="1" applyBorder="1"/>
    <xf numFmtId="10" fontId="5" fillId="0" borderId="13" xfId="2" applyNumberFormat="1" applyFont="1" applyBorder="1"/>
    <xf numFmtId="9" fontId="5" fillId="5" borderId="13" xfId="2" applyFont="1" applyFill="1" applyBorder="1" applyAlignment="1"/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7" fontId="5" fillId="0" borderId="12" xfId="0" applyNumberFormat="1" applyFont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8" fontId="5" fillId="5" borderId="12" xfId="2" applyNumberFormat="1" applyFont="1" applyFill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0" fontId="5" fillId="3" borderId="0" xfId="0" applyFont="1" applyFill="1" applyBorder="1"/>
    <xf numFmtId="10" fontId="5" fillId="0" borderId="0" xfId="2" applyNumberFormat="1" applyFont="1" applyBorder="1"/>
    <xf numFmtId="164" fontId="3" fillId="0" borderId="8" xfId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167" fontId="3" fillId="0" borderId="10" xfId="1" applyNumberFormat="1" applyFont="1" applyBorder="1"/>
    <xf numFmtId="167" fontId="3" fillId="0" borderId="11" xfId="0" applyNumberFormat="1" applyFont="1" applyBorder="1"/>
    <xf numFmtId="0" fontId="3" fillId="0" borderId="11" xfId="0" applyFont="1" applyBorder="1"/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5" fillId="3" borderId="18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4" xfId="0" applyFont="1" applyFill="1" applyBorder="1" applyAlignment="1"/>
    <xf numFmtId="0" fontId="5" fillId="3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/>
    <xf numFmtId="0" fontId="5" fillId="5" borderId="15" xfId="0" applyFont="1" applyFill="1" applyBorder="1" applyAlignment="1">
      <alignment horizontal="center"/>
    </xf>
    <xf numFmtId="173" fontId="5" fillId="5" borderId="15" xfId="0" applyNumberFormat="1" applyFont="1" applyFill="1" applyBorder="1" applyAlignment="1">
      <alignment horizontal="center"/>
    </xf>
    <xf numFmtId="9" fontId="5" fillId="5" borderId="15" xfId="0" applyNumberFormat="1" applyFont="1" applyFill="1" applyBorder="1" applyAlignment="1">
      <alignment horizontal="center"/>
    </xf>
    <xf numFmtId="170" fontId="3" fillId="0" borderId="15" xfId="0" applyNumberFormat="1" applyFont="1" applyBorder="1" applyAlignment="1">
      <alignment horizontal="center"/>
    </xf>
    <xf numFmtId="167" fontId="3" fillId="0" borderId="15" xfId="0" applyNumberFormat="1" applyFont="1" applyBorder="1" applyAlignment="1">
      <alignment horizontal="center"/>
    </xf>
    <xf numFmtId="167" fontId="3" fillId="0" borderId="15" xfId="1" applyNumberFormat="1" applyFont="1" applyBorder="1" applyAlignment="1">
      <alignment horizontal="center"/>
    </xf>
    <xf numFmtId="170" fontId="5" fillId="5" borderId="15" xfId="0" applyNumberFormat="1" applyFont="1" applyFill="1" applyBorder="1" applyAlignment="1">
      <alignment horizontal="center"/>
    </xf>
    <xf numFmtId="9" fontId="5" fillId="5" borderId="15" xfId="2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7" fontId="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3" borderId="18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0" borderId="18" xfId="0" applyFont="1" applyBorder="1"/>
    <xf numFmtId="0" fontId="3" fillId="0" borderId="14" xfId="0" applyFont="1" applyBorder="1"/>
    <xf numFmtId="10" fontId="5" fillId="5" borderId="14" xfId="2" applyNumberFormat="1" applyFont="1" applyFill="1" applyBorder="1" applyAlignment="1">
      <alignment horizontal="center"/>
    </xf>
    <xf numFmtId="167" fontId="3" fillId="0" borderId="14" xfId="1" applyNumberFormat="1" applyFont="1" applyBorder="1"/>
    <xf numFmtId="0" fontId="3" fillId="0" borderId="15" xfId="0" applyFont="1" applyBorder="1" applyAlignment="1">
      <alignment horizontal="center"/>
    </xf>
    <xf numFmtId="167" fontId="3" fillId="0" borderId="15" xfId="1" applyNumberFormat="1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7" fontId="5" fillId="0" borderId="0" xfId="1" applyNumberFormat="1" applyFont="1" applyBorder="1"/>
    <xf numFmtId="167" fontId="5" fillId="0" borderId="0" xfId="0" applyNumberFormat="1" applyFont="1" applyBorder="1"/>
    <xf numFmtId="0" fontId="3" fillId="0" borderId="5" xfId="0" applyFont="1" applyBorder="1"/>
    <xf numFmtId="0" fontId="5" fillId="3" borderId="12" xfId="0" applyFont="1" applyFill="1" applyBorder="1"/>
    <xf numFmtId="9" fontId="5" fillId="5" borderId="12" xfId="2" applyFont="1" applyFill="1" applyBorder="1" applyAlignment="1">
      <alignment horizontal="center"/>
    </xf>
    <xf numFmtId="10" fontId="5" fillId="5" borderId="12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10" fontId="5" fillId="0" borderId="12" xfId="2" applyNumberFormat="1" applyFont="1" applyBorder="1" applyAlignment="1">
      <alignment horizontal="center"/>
    </xf>
    <xf numFmtId="9" fontId="5" fillId="0" borderId="12" xfId="2" applyFont="1" applyBorder="1" applyAlignment="1">
      <alignment horizontal="center"/>
    </xf>
    <xf numFmtId="167" fontId="5" fillId="5" borderId="12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7" fontId="3" fillId="0" borderId="12" xfId="1" applyNumberFormat="1" applyFont="1" applyBorder="1"/>
    <xf numFmtId="167" fontId="3" fillId="0" borderId="0" xfId="1" applyNumberFormat="1" applyFont="1" applyBorder="1"/>
    <xf numFmtId="167" fontId="3" fillId="0" borderId="8" xfId="1" applyNumberFormat="1" applyFont="1" applyBorder="1"/>
    <xf numFmtId="167" fontId="3" fillId="0" borderId="0" xfId="1" applyNumberFormat="1" applyFont="1"/>
    <xf numFmtId="169" fontId="3" fillId="0" borderId="10" xfId="2" applyNumberFormat="1" applyFont="1" applyBorder="1"/>
    <xf numFmtId="0" fontId="5" fillId="0" borderId="7" xfId="0" applyFont="1" applyBorder="1"/>
    <xf numFmtId="0" fontId="5" fillId="0" borderId="0" xfId="0" applyFont="1" applyBorder="1" applyAlignment="1">
      <alignment horizontal="center"/>
    </xf>
    <xf numFmtId="9" fontId="3" fillId="0" borderId="0" xfId="0" applyNumberFormat="1" applyFont="1" applyBorder="1"/>
    <xf numFmtId="167" fontId="5" fillId="3" borderId="12" xfId="0" applyNumberFormat="1" applyFont="1" applyFill="1" applyBorder="1"/>
    <xf numFmtId="0" fontId="7" fillId="3" borderId="12" xfId="0" applyFont="1" applyFill="1" applyBorder="1" applyAlignment="1">
      <alignment horizontal="center"/>
    </xf>
    <xf numFmtId="9" fontId="5" fillId="5" borderId="7" xfId="0" applyNumberFormat="1" applyFont="1" applyFill="1" applyBorder="1"/>
    <xf numFmtId="9" fontId="5" fillId="0" borderId="0" xfId="2" applyFont="1" applyBorder="1" applyAlignment="1">
      <alignment horizontal="center" vertical="center"/>
    </xf>
    <xf numFmtId="9" fontId="5" fillId="0" borderId="0" xfId="0" applyNumberFormat="1" applyFont="1" applyBorder="1"/>
    <xf numFmtId="0" fontId="3" fillId="0" borderId="7" xfId="0" applyFont="1" applyBorder="1" applyAlignment="1">
      <alignment horizontal="right"/>
    </xf>
    <xf numFmtId="10" fontId="5" fillId="0" borderId="0" xfId="0" applyNumberFormat="1" applyFont="1" applyBorder="1" applyAlignment="1">
      <alignment horizontal="center"/>
    </xf>
    <xf numFmtId="9" fontId="3" fillId="0" borderId="7" xfId="0" applyNumberFormat="1" applyFont="1" applyBorder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F1739"/>
      <color rgb="FF00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0</xdr:row>
      <xdr:rowOff>0</xdr:rowOff>
    </xdr:from>
    <xdr:to>
      <xdr:col>2</xdr:col>
      <xdr:colOff>468382</xdr:colOff>
      <xdr:row>3</xdr:row>
      <xdr:rowOff>24102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85725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03"/>
  <sheetViews>
    <sheetView showGridLines="0" tabSelected="1" zoomScaleNormal="100" workbookViewId="0">
      <selection activeCell="B5" sqref="B5"/>
    </sheetView>
  </sheetViews>
  <sheetFormatPr baseColWidth="10" defaultRowHeight="10.5" x14ac:dyDescent="0.15"/>
  <cols>
    <col min="1" max="1" width="1" style="11" customWidth="1"/>
    <col min="2" max="2" width="20.7109375" style="11" customWidth="1"/>
    <col min="3" max="3" width="24" style="11" customWidth="1"/>
    <col min="4" max="4" width="18.85546875" style="11" customWidth="1"/>
    <col min="5" max="5" width="24" style="11" customWidth="1"/>
    <col min="6" max="6" width="23" style="11" customWidth="1"/>
    <col min="7" max="7" width="24" style="11" customWidth="1"/>
    <col min="8" max="8" width="25.7109375" style="11" customWidth="1"/>
    <col min="9" max="9" width="22.85546875" style="11" customWidth="1"/>
    <col min="10" max="10" width="25.42578125" style="11" bestFit="1" customWidth="1"/>
    <col min="11" max="11" width="32.140625" style="11" customWidth="1"/>
    <col min="12" max="12" width="22.28515625" style="11" customWidth="1"/>
    <col min="13" max="13" width="23.140625" style="11" customWidth="1"/>
    <col min="14" max="14" width="7.85546875" style="11" customWidth="1"/>
    <col min="15" max="16384" width="11.42578125" style="11"/>
  </cols>
  <sheetData>
    <row r="1" spans="2:15" ht="18" customHeight="1" x14ac:dyDescent="0.1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5" ht="18" customHeight="1" x14ac:dyDescent="0.25"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5" ht="18" customHeight="1" x14ac:dyDescent="0.15">
      <c r="B3" s="2" t="s">
        <v>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s="6" customFormat="1" ht="18.75" customHeight="1" thickBot="1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s="6" customFormat="1" ht="11.25" thickBot="1" x14ac:dyDescent="0.2">
      <c r="B5" s="12" t="s">
        <v>0</v>
      </c>
      <c r="C5" s="13">
        <f ca="1">+TODAY()</f>
        <v>43391</v>
      </c>
      <c r="D5" s="14"/>
      <c r="E5" s="14"/>
      <c r="F5" s="15"/>
      <c r="G5" s="16" t="s">
        <v>4</v>
      </c>
      <c r="H5" s="17"/>
      <c r="I5" s="18"/>
      <c r="J5" s="19"/>
      <c r="K5" s="19"/>
      <c r="L5" s="19"/>
      <c r="M5" s="19"/>
      <c r="N5" s="20"/>
    </row>
    <row r="6" spans="2:15" s="6" customFormat="1" ht="11.25" thickBot="1" x14ac:dyDescent="0.2">
      <c r="B6" s="12" t="s">
        <v>2</v>
      </c>
      <c r="C6" s="21" t="e">
        <f>+#REF!</f>
        <v>#REF!</v>
      </c>
      <c r="D6" s="22"/>
      <c r="E6" s="22"/>
      <c r="F6" s="23"/>
      <c r="G6" s="16" t="s">
        <v>1</v>
      </c>
      <c r="H6" s="17"/>
      <c r="I6" s="21" t="e">
        <f>+#REF!</f>
        <v>#REF!</v>
      </c>
      <c r="J6" s="22"/>
      <c r="K6" s="22"/>
      <c r="L6" s="22"/>
      <c r="M6" s="22"/>
      <c r="N6" s="23"/>
    </row>
    <row r="7" spans="2:15" s="6" customFormat="1" ht="11.25" thickBot="1" x14ac:dyDescent="0.2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2:15" ht="11.25" thickBot="1" x14ac:dyDescent="0.2">
      <c r="B8" s="24" t="s">
        <v>81</v>
      </c>
      <c r="C8" s="25"/>
      <c r="D8" s="25"/>
      <c r="E8" s="25"/>
      <c r="F8" s="25"/>
      <c r="G8" s="25"/>
      <c r="H8" s="25"/>
      <c r="I8" s="25"/>
      <c r="J8" s="26"/>
      <c r="K8" s="27" t="s">
        <v>29</v>
      </c>
      <c r="L8" s="28"/>
      <c r="M8" s="28"/>
      <c r="N8" s="29"/>
    </row>
    <row r="9" spans="2:15" x14ac:dyDescent="0.15">
      <c r="B9" s="30"/>
      <c r="C9" s="31" t="s">
        <v>28</v>
      </c>
      <c r="D9" s="32"/>
      <c r="E9" s="32"/>
      <c r="F9" s="32"/>
      <c r="G9" s="32"/>
      <c r="H9" s="32"/>
      <c r="I9" s="32"/>
      <c r="J9" s="33"/>
      <c r="K9" s="34"/>
      <c r="L9" s="34"/>
      <c r="M9" s="34"/>
      <c r="N9" s="35"/>
    </row>
    <row r="10" spans="2:15" ht="11.25" thickBot="1" x14ac:dyDescent="0.2">
      <c r="B10" s="36" t="s">
        <v>65</v>
      </c>
      <c r="C10" s="37"/>
      <c r="D10" s="38"/>
      <c r="E10" s="38"/>
      <c r="F10" s="38"/>
      <c r="G10" s="38"/>
      <c r="H10" s="38"/>
      <c r="I10" s="38"/>
      <c r="J10" s="39"/>
      <c r="K10" s="40"/>
      <c r="L10" s="40"/>
      <c r="M10" s="40"/>
      <c r="N10" s="41"/>
    </row>
    <row r="11" spans="2:15" ht="11.25" thickBot="1" x14ac:dyDescent="0.2">
      <c r="B11" s="36" t="s">
        <v>66</v>
      </c>
      <c r="C11" s="42" t="s">
        <v>43</v>
      </c>
      <c r="D11" s="43">
        <v>3100</v>
      </c>
      <c r="E11" s="38"/>
      <c r="F11" s="38"/>
      <c r="G11" s="38"/>
      <c r="H11" s="44" t="s">
        <v>3</v>
      </c>
      <c r="I11" s="45">
        <v>0.19</v>
      </c>
      <c r="J11" s="39"/>
      <c r="K11" s="42" t="s">
        <v>83</v>
      </c>
      <c r="L11" s="46"/>
      <c r="M11" s="47"/>
      <c r="N11" s="41"/>
    </row>
    <row r="12" spans="2:15" ht="11.25" thickBot="1" x14ac:dyDescent="0.2">
      <c r="B12" s="48"/>
      <c r="C12" s="40"/>
      <c r="D12" s="40"/>
      <c r="E12" s="38"/>
      <c r="F12" s="40"/>
      <c r="G12" s="40"/>
      <c r="H12" s="40"/>
      <c r="J12" s="39"/>
      <c r="K12" s="42" t="s">
        <v>69</v>
      </c>
      <c r="L12" s="49">
        <f>+IF(C14="NO","",J22)</f>
        <v>0</v>
      </c>
      <c r="M12" s="50"/>
      <c r="N12" s="41"/>
    </row>
    <row r="13" spans="2:15" ht="11.25" thickBot="1" x14ac:dyDescent="0.2">
      <c r="B13" s="48"/>
      <c r="C13" s="40"/>
      <c r="D13" s="40"/>
      <c r="E13" s="38"/>
      <c r="F13" s="38"/>
      <c r="G13" s="38"/>
      <c r="I13" s="51"/>
      <c r="J13" s="52"/>
      <c r="K13" s="42" t="s">
        <v>60</v>
      </c>
      <c r="L13" s="49">
        <f>+IF(C14="NO","",-G22)</f>
        <v>0</v>
      </c>
      <c r="M13" s="53"/>
      <c r="N13" s="41"/>
    </row>
    <row r="14" spans="2:15" ht="11.25" thickBot="1" x14ac:dyDescent="0.2">
      <c r="B14" s="54" t="s">
        <v>63</v>
      </c>
      <c r="C14" s="55" t="s">
        <v>65</v>
      </c>
      <c r="D14" s="45"/>
      <c r="E14" s="38"/>
      <c r="F14" s="38"/>
      <c r="G14" s="38"/>
      <c r="H14" s="52"/>
      <c r="I14" s="38"/>
      <c r="J14" s="39"/>
      <c r="K14" s="42" t="s">
        <v>9</v>
      </c>
      <c r="L14" s="49">
        <f>+IF(C14="NO","",-(L53+L57+L56+L54+L55))</f>
        <v>0</v>
      </c>
      <c r="M14" s="53"/>
      <c r="N14" s="41"/>
    </row>
    <row r="15" spans="2:15" ht="39.75" customHeight="1" thickBot="1" x14ac:dyDescent="0.2">
      <c r="B15" s="56" t="s">
        <v>60</v>
      </c>
      <c r="C15" s="57"/>
      <c r="D15" s="58" t="s">
        <v>30</v>
      </c>
      <c r="E15" s="59" t="s">
        <v>38</v>
      </c>
      <c r="F15" s="59" t="s">
        <v>62</v>
      </c>
      <c r="G15" s="60" t="s">
        <v>75</v>
      </c>
      <c r="H15" s="59" t="s">
        <v>73</v>
      </c>
      <c r="I15" s="60" t="s">
        <v>3</v>
      </c>
      <c r="J15" s="61" t="s">
        <v>74</v>
      </c>
      <c r="K15" s="42" t="s">
        <v>12</v>
      </c>
      <c r="L15" s="49">
        <f>+IF(C14="NO","",-D67)</f>
        <v>0</v>
      </c>
      <c r="M15" s="53"/>
      <c r="N15" s="41"/>
    </row>
    <row r="16" spans="2:15" ht="11.25" thickBot="1" x14ac:dyDescent="0.2">
      <c r="B16" s="62">
        <f t="shared" ref="B16:B21" si="0">+IF($C$14="NO","",D37)</f>
        <v>0</v>
      </c>
      <c r="C16" s="63"/>
      <c r="D16" s="64">
        <v>0.28000000000000003</v>
      </c>
      <c r="E16" s="65">
        <f t="shared" ref="E16:E21" si="1">+IF(B16="","",J37)</f>
        <v>0</v>
      </c>
      <c r="F16" s="65">
        <f t="shared" ref="F16:F21" si="2">+IF(B16="","",K37)</f>
        <v>0</v>
      </c>
      <c r="G16" s="65">
        <f>+IF(B16="","",F16*(1+$I$11))</f>
        <v>0</v>
      </c>
      <c r="H16" s="66">
        <f>+IF(B16="","",(I37*(1+D16))*$D$11)</f>
        <v>0</v>
      </c>
      <c r="I16" s="66">
        <f>+IF(B16="","",H16*($I$11))</f>
        <v>0</v>
      </c>
      <c r="J16" s="67">
        <f>+IF(B16="","",(I16+H16)*F37)</f>
        <v>0</v>
      </c>
      <c r="K16" s="42" t="s">
        <v>31</v>
      </c>
      <c r="L16" s="68">
        <f>+-(33%*(SUM(L12:L15)))+(33%*(SUM(L12:L14)))</f>
        <v>0</v>
      </c>
      <c r="M16" s="53"/>
      <c r="N16" s="41"/>
    </row>
    <row r="17" spans="2:14" ht="11.25" thickBot="1" x14ac:dyDescent="0.2">
      <c r="B17" s="62">
        <f t="shared" si="0"/>
        <v>0</v>
      </c>
      <c r="C17" s="63"/>
      <c r="D17" s="64">
        <v>0.28000000000000003</v>
      </c>
      <c r="E17" s="65">
        <f t="shared" si="1"/>
        <v>0</v>
      </c>
      <c r="F17" s="65">
        <f t="shared" si="2"/>
        <v>0</v>
      </c>
      <c r="G17" s="65">
        <f t="shared" ref="G17:G21" si="3">+IF(B17="","",F17*(1+$I$11))</f>
        <v>0</v>
      </c>
      <c r="H17" s="66">
        <f>+IF(B17="","",(I38*(1+D17))*$D$11)</f>
        <v>0</v>
      </c>
      <c r="I17" s="66">
        <f>+IF(B17="","",H17*($I$11))</f>
        <v>0</v>
      </c>
      <c r="J17" s="67">
        <f>+IF(B17="","",(I17+H17)*F38)</f>
        <v>0</v>
      </c>
      <c r="K17" s="42" t="s">
        <v>32</v>
      </c>
      <c r="L17" s="49">
        <f>+SUM(L13:L16)</f>
        <v>0</v>
      </c>
      <c r="M17" s="53"/>
      <c r="N17" s="41"/>
    </row>
    <row r="18" spans="2:14" ht="11.25" thickBot="1" x14ac:dyDescent="0.2">
      <c r="B18" s="62">
        <f t="shared" si="0"/>
        <v>0</v>
      </c>
      <c r="C18" s="63"/>
      <c r="D18" s="64">
        <v>0.28000000000000003</v>
      </c>
      <c r="E18" s="65">
        <f t="shared" si="1"/>
        <v>0</v>
      </c>
      <c r="F18" s="65">
        <f t="shared" si="2"/>
        <v>0</v>
      </c>
      <c r="G18" s="65">
        <f t="shared" si="3"/>
        <v>0</v>
      </c>
      <c r="H18" s="66">
        <f>+IF(B18="","",(G39*(1+D18))*$D$11)</f>
        <v>0</v>
      </c>
      <c r="I18" s="66">
        <f t="shared" ref="I18:I21" si="4">+IF(B18="","",H18*($I$11))</f>
        <v>0</v>
      </c>
      <c r="J18" s="67">
        <f t="shared" ref="J18:J21" si="5">+IF(B18="","",(I18+H18)*F39)</f>
        <v>0</v>
      </c>
      <c r="K18" s="42" t="s">
        <v>70</v>
      </c>
      <c r="L18" s="49">
        <f>+L12+L17</f>
        <v>0</v>
      </c>
      <c r="M18" s="53"/>
      <c r="N18" s="41"/>
    </row>
    <row r="19" spans="2:14" ht="11.25" thickBot="1" x14ac:dyDescent="0.2">
      <c r="B19" s="62">
        <f t="shared" si="0"/>
        <v>0</v>
      </c>
      <c r="C19" s="63"/>
      <c r="D19" s="64">
        <v>0.28000000000000003</v>
      </c>
      <c r="E19" s="65">
        <f t="shared" si="1"/>
        <v>0</v>
      </c>
      <c r="F19" s="65">
        <f t="shared" si="2"/>
        <v>0</v>
      </c>
      <c r="G19" s="65">
        <f t="shared" si="3"/>
        <v>0</v>
      </c>
      <c r="H19" s="66">
        <f>+IF(B19="","",(G40*(1+D19))*$D$11)</f>
        <v>0</v>
      </c>
      <c r="I19" s="66">
        <f t="shared" si="4"/>
        <v>0</v>
      </c>
      <c r="J19" s="67">
        <f t="shared" si="5"/>
        <v>0</v>
      </c>
      <c r="K19" s="42" t="s">
        <v>71</v>
      </c>
      <c r="L19" s="69" t="e">
        <f>+IF(C15="NO","",L18/L12)</f>
        <v>#DIV/0!</v>
      </c>
      <c r="M19" s="53"/>
      <c r="N19" s="41"/>
    </row>
    <row r="20" spans="2:14" ht="11.25" thickBot="1" x14ac:dyDescent="0.2">
      <c r="B20" s="62">
        <f t="shared" si="0"/>
        <v>0</v>
      </c>
      <c r="C20" s="63"/>
      <c r="D20" s="64">
        <v>0.28000000000000003</v>
      </c>
      <c r="E20" s="65">
        <f t="shared" si="1"/>
        <v>0</v>
      </c>
      <c r="F20" s="65">
        <f t="shared" si="2"/>
        <v>0</v>
      </c>
      <c r="G20" s="65">
        <f t="shared" si="3"/>
        <v>0</v>
      </c>
      <c r="H20" s="66">
        <f>+IF(B20="","",(G41*(1+D20))*$D$11)</f>
        <v>0</v>
      </c>
      <c r="I20" s="66">
        <f t="shared" si="4"/>
        <v>0</v>
      </c>
      <c r="J20" s="67">
        <f t="shared" si="5"/>
        <v>0</v>
      </c>
      <c r="M20" s="53"/>
      <c r="N20" s="41"/>
    </row>
    <row r="21" spans="2:14" ht="11.25" thickBot="1" x14ac:dyDescent="0.2">
      <c r="B21" s="62">
        <f t="shared" si="0"/>
        <v>0</v>
      </c>
      <c r="C21" s="63"/>
      <c r="D21" s="64">
        <v>0.28000000000000003</v>
      </c>
      <c r="E21" s="65">
        <f t="shared" si="1"/>
        <v>0</v>
      </c>
      <c r="F21" s="65">
        <f t="shared" si="2"/>
        <v>0</v>
      </c>
      <c r="G21" s="65">
        <f t="shared" si="3"/>
        <v>0</v>
      </c>
      <c r="H21" s="66">
        <f>+IF(B21="","",(G42*(1+D21))*$D$11)</f>
        <v>0</v>
      </c>
      <c r="I21" s="66">
        <f t="shared" si="4"/>
        <v>0</v>
      </c>
      <c r="J21" s="67">
        <f t="shared" si="5"/>
        <v>0</v>
      </c>
      <c r="K21" s="42" t="s">
        <v>77</v>
      </c>
      <c r="L21" s="70">
        <v>0.1</v>
      </c>
      <c r="M21" s="53"/>
      <c r="N21" s="41"/>
    </row>
    <row r="22" spans="2:14" ht="11.25" thickBot="1" x14ac:dyDescent="0.2">
      <c r="B22" s="71"/>
      <c r="C22" s="72"/>
      <c r="D22" s="38"/>
      <c r="E22" s="73" t="s">
        <v>41</v>
      </c>
      <c r="F22" s="73">
        <f>+SUM(F16:F21)</f>
        <v>0</v>
      </c>
      <c r="G22" s="73">
        <f t="shared" ref="G22:J22" si="6">+SUM(G16:G21)</f>
        <v>0</v>
      </c>
      <c r="H22" s="73">
        <f t="shared" si="6"/>
        <v>0</v>
      </c>
      <c r="I22" s="73">
        <f t="shared" si="6"/>
        <v>0</v>
      </c>
      <c r="J22" s="73">
        <f t="shared" si="6"/>
        <v>0</v>
      </c>
      <c r="K22" s="42" t="s">
        <v>72</v>
      </c>
      <c r="L22" s="49" t="str">
        <f>+IF(C24="NO","",H32*I5)</f>
        <v/>
      </c>
      <c r="M22" s="53"/>
      <c r="N22" s="41"/>
    </row>
    <row r="23" spans="2:14" ht="11.25" thickBot="1" x14ac:dyDescent="0.2">
      <c r="B23" s="48"/>
      <c r="C23" s="38"/>
      <c r="D23" s="38"/>
      <c r="E23" s="38"/>
      <c r="F23" s="38"/>
      <c r="G23" s="38"/>
      <c r="H23" s="38"/>
      <c r="I23" s="38"/>
      <c r="J23" s="39"/>
      <c r="K23" s="42" t="s">
        <v>76</v>
      </c>
      <c r="L23" s="49" t="str">
        <f>+IF(C24="NO","",(K43*L21))</f>
        <v/>
      </c>
      <c r="M23" s="53"/>
      <c r="N23" s="41"/>
    </row>
    <row r="24" spans="2:14" ht="11.25" thickBot="1" x14ac:dyDescent="0.2">
      <c r="B24" s="54" t="s">
        <v>64</v>
      </c>
      <c r="C24" s="55" t="s">
        <v>66</v>
      </c>
      <c r="D24" s="38"/>
      <c r="E24" s="38"/>
      <c r="F24" s="38"/>
      <c r="G24" s="38"/>
      <c r="H24" s="38"/>
      <c r="I24" s="38"/>
      <c r="J24" s="39"/>
      <c r="K24" s="42" t="s">
        <v>60</v>
      </c>
      <c r="L24" s="49" t="str">
        <f>+IF(C24="NO","",-M43)</f>
        <v/>
      </c>
      <c r="M24" s="53"/>
      <c r="N24" s="41"/>
    </row>
    <row r="25" spans="2:14" ht="11.25" thickBot="1" x14ac:dyDescent="0.2">
      <c r="B25" s="74" t="s">
        <v>60</v>
      </c>
      <c r="C25" s="75"/>
      <c r="D25" s="76" t="s">
        <v>30</v>
      </c>
      <c r="E25" s="76" t="s">
        <v>56</v>
      </c>
      <c r="F25" s="76" t="s">
        <v>67</v>
      </c>
      <c r="G25" s="76" t="s">
        <v>3</v>
      </c>
      <c r="H25" s="76" t="s">
        <v>57</v>
      </c>
      <c r="I25" s="38"/>
      <c r="J25" s="39"/>
      <c r="K25" s="42" t="s">
        <v>12</v>
      </c>
      <c r="L25" s="49" t="str">
        <f>+IF(C24="NO","",-D67)</f>
        <v/>
      </c>
      <c r="M25" s="53"/>
      <c r="N25" s="41"/>
    </row>
    <row r="26" spans="2:14" ht="11.25" thickBot="1" x14ac:dyDescent="0.2">
      <c r="B26" s="77">
        <f t="shared" ref="B26:B31" si="7">+D37</f>
        <v>0</v>
      </c>
      <c r="C26" s="78"/>
      <c r="D26" s="79">
        <v>0.12</v>
      </c>
      <c r="E26" s="66" t="e">
        <f t="shared" ref="E26:E31" si="8">+IF(B26="","",H53/E53)</f>
        <v>#VALUE!</v>
      </c>
      <c r="F26" s="66" t="e">
        <f t="shared" ref="F26:F31" si="9">+IF(B26="","",E26*E53)</f>
        <v>#VALUE!</v>
      </c>
      <c r="G26" s="66" t="e">
        <f t="shared" ref="G26:G31" si="10">+IF(B26="","",F26*$I$11)</f>
        <v>#VALUE!</v>
      </c>
      <c r="H26" s="65" t="e">
        <f t="shared" ref="H26:H31" si="11">+IF(B26="","",F26+G26)</f>
        <v>#VALUE!</v>
      </c>
      <c r="I26" s="38"/>
      <c r="J26" s="39"/>
      <c r="K26" s="42" t="s">
        <v>31</v>
      </c>
      <c r="L26" s="49">
        <f>+(33%*(SUM(L22:L25)))-(33%*(SUM(L22:L24)))</f>
        <v>0</v>
      </c>
      <c r="M26" s="53"/>
      <c r="N26" s="41"/>
    </row>
    <row r="27" spans="2:14" ht="11.25" thickBot="1" x14ac:dyDescent="0.2">
      <c r="B27" s="77">
        <f t="shared" si="7"/>
        <v>0</v>
      </c>
      <c r="C27" s="78"/>
      <c r="D27" s="79">
        <v>0.12</v>
      </c>
      <c r="E27" s="66" t="e">
        <f t="shared" si="8"/>
        <v>#VALUE!</v>
      </c>
      <c r="F27" s="66" t="e">
        <f t="shared" si="9"/>
        <v>#VALUE!</v>
      </c>
      <c r="G27" s="66" t="e">
        <f t="shared" si="10"/>
        <v>#VALUE!</v>
      </c>
      <c r="H27" s="65" t="e">
        <f t="shared" si="11"/>
        <v>#VALUE!</v>
      </c>
      <c r="I27" s="38"/>
      <c r="J27" s="39"/>
      <c r="K27" s="42" t="s">
        <v>9</v>
      </c>
      <c r="L27" s="68" t="str">
        <f>+IF(C24="NO","",-L58)</f>
        <v/>
      </c>
      <c r="M27" s="53"/>
      <c r="N27" s="41"/>
    </row>
    <row r="28" spans="2:14" ht="11.25" thickBot="1" x14ac:dyDescent="0.2">
      <c r="B28" s="77">
        <f t="shared" si="7"/>
        <v>0</v>
      </c>
      <c r="C28" s="78"/>
      <c r="D28" s="79">
        <v>0.12</v>
      </c>
      <c r="E28" s="66" t="e">
        <f t="shared" si="8"/>
        <v>#VALUE!</v>
      </c>
      <c r="F28" s="66" t="e">
        <f t="shared" si="9"/>
        <v>#VALUE!</v>
      </c>
      <c r="G28" s="66" t="e">
        <f t="shared" si="10"/>
        <v>#VALUE!</v>
      </c>
      <c r="H28" s="65" t="e">
        <f t="shared" si="11"/>
        <v>#VALUE!</v>
      </c>
      <c r="I28" s="38"/>
      <c r="J28" s="80"/>
      <c r="K28" s="42" t="s">
        <v>70</v>
      </c>
      <c r="L28" s="49">
        <f>+SUM(L22:L27)</f>
        <v>0</v>
      </c>
      <c r="M28" s="40"/>
      <c r="N28" s="41"/>
    </row>
    <row r="29" spans="2:14" ht="11.25" thickBot="1" x14ac:dyDescent="0.2">
      <c r="B29" s="77">
        <f t="shared" si="7"/>
        <v>0</v>
      </c>
      <c r="C29" s="78"/>
      <c r="D29" s="79">
        <v>0.12</v>
      </c>
      <c r="E29" s="66" t="e">
        <f t="shared" si="8"/>
        <v>#VALUE!</v>
      </c>
      <c r="F29" s="66" t="e">
        <f t="shared" si="9"/>
        <v>#VALUE!</v>
      </c>
      <c r="G29" s="66" t="e">
        <f t="shared" si="10"/>
        <v>#VALUE!</v>
      </c>
      <c r="H29" s="65" t="e">
        <f t="shared" si="11"/>
        <v>#VALUE!</v>
      </c>
      <c r="I29" s="38"/>
      <c r="J29" s="80"/>
      <c r="K29" s="42" t="s">
        <v>71</v>
      </c>
      <c r="L29" s="69" t="str">
        <f>+IF(C24="NO","",L28/$L$22)</f>
        <v/>
      </c>
      <c r="M29" s="40"/>
      <c r="N29" s="41"/>
    </row>
    <row r="30" spans="2:14" x14ac:dyDescent="0.15">
      <c r="B30" s="77">
        <f t="shared" si="7"/>
        <v>0</v>
      </c>
      <c r="C30" s="78"/>
      <c r="D30" s="79">
        <v>0.12</v>
      </c>
      <c r="E30" s="66" t="e">
        <f t="shared" si="8"/>
        <v>#VALUE!</v>
      </c>
      <c r="F30" s="66" t="e">
        <f t="shared" si="9"/>
        <v>#VALUE!</v>
      </c>
      <c r="G30" s="66" t="e">
        <f t="shared" si="10"/>
        <v>#VALUE!</v>
      </c>
      <c r="H30" s="65" t="e">
        <f t="shared" si="11"/>
        <v>#VALUE!</v>
      </c>
      <c r="I30" s="38"/>
      <c r="J30" s="80"/>
      <c r="K30" s="81"/>
      <c r="L30" s="82"/>
      <c r="M30" s="40"/>
      <c r="N30" s="41"/>
    </row>
    <row r="31" spans="2:14" x14ac:dyDescent="0.15">
      <c r="B31" s="77">
        <f t="shared" si="7"/>
        <v>0</v>
      </c>
      <c r="C31" s="78"/>
      <c r="D31" s="79">
        <v>0.12</v>
      </c>
      <c r="E31" s="66" t="e">
        <f t="shared" si="8"/>
        <v>#VALUE!</v>
      </c>
      <c r="F31" s="66" t="e">
        <f t="shared" si="9"/>
        <v>#VALUE!</v>
      </c>
      <c r="G31" s="66" t="e">
        <f t="shared" si="10"/>
        <v>#VALUE!</v>
      </c>
      <c r="H31" s="65" t="e">
        <f t="shared" si="11"/>
        <v>#VALUE!</v>
      </c>
      <c r="I31" s="52"/>
      <c r="J31" s="83"/>
      <c r="K31" s="40"/>
      <c r="L31" s="40"/>
      <c r="M31" s="40"/>
      <c r="N31" s="41"/>
    </row>
    <row r="32" spans="2:14" x14ac:dyDescent="0.15">
      <c r="B32" s="48"/>
      <c r="C32" s="40"/>
      <c r="D32" s="40"/>
      <c r="E32" s="38"/>
      <c r="F32" s="84" t="s">
        <v>68</v>
      </c>
      <c r="G32" s="73" t="e">
        <f>+SUM(G26:G31)</f>
        <v>#VALUE!</v>
      </c>
      <c r="H32" s="73" t="e">
        <f>+SUM(H26:H31)</f>
        <v>#VALUE!</v>
      </c>
      <c r="I32" s="52"/>
      <c r="J32" s="83"/>
      <c r="K32" s="40"/>
      <c r="L32" s="40"/>
      <c r="M32" s="40"/>
      <c r="N32" s="41"/>
    </row>
    <row r="33" spans="2:14" ht="11.25" thickBot="1" x14ac:dyDescent="0.2">
      <c r="B33" s="85"/>
      <c r="C33" s="86"/>
      <c r="D33" s="86"/>
      <c r="E33" s="86"/>
      <c r="F33" s="87"/>
      <c r="G33" s="87"/>
      <c r="H33" s="87"/>
      <c r="I33" s="87"/>
      <c r="J33" s="88"/>
      <c r="K33" s="86"/>
      <c r="L33" s="86"/>
      <c r="M33" s="86"/>
      <c r="N33" s="89"/>
    </row>
    <row r="34" spans="2:14" ht="11.25" thickBot="1" x14ac:dyDescent="0.2">
      <c r="B34" s="24" t="s">
        <v>59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6"/>
    </row>
    <row r="35" spans="2:14" x14ac:dyDescent="0.15">
      <c r="B35" s="90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2"/>
    </row>
    <row r="36" spans="2:14" x14ac:dyDescent="0.15">
      <c r="B36" s="93" t="s">
        <v>35</v>
      </c>
      <c r="C36" s="94" t="s">
        <v>36</v>
      </c>
      <c r="D36" s="95" t="s">
        <v>37</v>
      </c>
      <c r="E36" s="95"/>
      <c r="F36" s="94" t="s">
        <v>6</v>
      </c>
      <c r="G36" s="94" t="s">
        <v>44</v>
      </c>
      <c r="H36" s="94" t="s">
        <v>82</v>
      </c>
      <c r="I36" s="96" t="s">
        <v>40</v>
      </c>
      <c r="J36" s="96" t="s">
        <v>39</v>
      </c>
      <c r="K36" s="94" t="s">
        <v>42</v>
      </c>
      <c r="L36" s="94" t="s">
        <v>3</v>
      </c>
      <c r="M36" s="94" t="s">
        <v>61</v>
      </c>
      <c r="N36" s="97"/>
    </row>
    <row r="37" spans="2:14" x14ac:dyDescent="0.15">
      <c r="B37" s="98" t="s">
        <v>84</v>
      </c>
      <c r="C37" s="99"/>
      <c r="D37" s="100"/>
      <c r="E37" s="100"/>
      <c r="F37" s="101"/>
      <c r="G37" s="102"/>
      <c r="H37" s="103">
        <v>1</v>
      </c>
      <c r="I37" s="104">
        <f>+G37*(H37)</f>
        <v>0</v>
      </c>
      <c r="J37" s="105">
        <f>+I37*$D$11</f>
        <v>0</v>
      </c>
      <c r="K37" s="105">
        <f>+J37*F37</f>
        <v>0</v>
      </c>
      <c r="L37" s="106">
        <f>+K37*($I$11)</f>
        <v>0</v>
      </c>
      <c r="M37" s="105">
        <f>+K37+L37</f>
        <v>0</v>
      </c>
      <c r="N37" s="97"/>
    </row>
    <row r="38" spans="2:14" x14ac:dyDescent="0.15">
      <c r="B38" s="98"/>
      <c r="C38" s="99"/>
      <c r="D38" s="100"/>
      <c r="E38" s="100"/>
      <c r="F38" s="101"/>
      <c r="G38" s="107"/>
      <c r="H38" s="108">
        <v>1</v>
      </c>
      <c r="I38" s="104">
        <f t="shared" ref="I38:I42" si="12">+G38*(H38)</f>
        <v>0</v>
      </c>
      <c r="J38" s="105">
        <f>+I38*$D$11</f>
        <v>0</v>
      </c>
      <c r="K38" s="105">
        <f>+J38*F38</f>
        <v>0</v>
      </c>
      <c r="L38" s="106">
        <f>+K38*($I$11)</f>
        <v>0</v>
      </c>
      <c r="M38" s="105">
        <f t="shared" ref="M38:M42" si="13">+K38+L38</f>
        <v>0</v>
      </c>
      <c r="N38" s="97"/>
    </row>
    <row r="39" spans="2:14" x14ac:dyDescent="0.15">
      <c r="B39" s="98"/>
      <c r="C39" s="99"/>
      <c r="D39" s="100"/>
      <c r="E39" s="100"/>
      <c r="F39" s="101"/>
      <c r="G39" s="107"/>
      <c r="H39" s="108">
        <v>1</v>
      </c>
      <c r="I39" s="104">
        <f t="shared" si="12"/>
        <v>0</v>
      </c>
      <c r="J39" s="105">
        <f>+I39*$D$11</f>
        <v>0</v>
      </c>
      <c r="K39" s="105">
        <f>+I39*$D$11*F39</f>
        <v>0</v>
      </c>
      <c r="L39" s="106">
        <f>+K39*($I$11)</f>
        <v>0</v>
      </c>
      <c r="M39" s="105">
        <f t="shared" si="13"/>
        <v>0</v>
      </c>
      <c r="N39" s="97"/>
    </row>
    <row r="40" spans="2:14" x14ac:dyDescent="0.15">
      <c r="B40" s="98"/>
      <c r="C40" s="99"/>
      <c r="D40" s="100"/>
      <c r="E40" s="100"/>
      <c r="F40" s="101"/>
      <c r="G40" s="107"/>
      <c r="H40" s="108">
        <v>1</v>
      </c>
      <c r="I40" s="104">
        <f t="shared" si="12"/>
        <v>0</v>
      </c>
      <c r="J40" s="105">
        <f t="shared" ref="J40:J41" si="14">+I40*$D$11</f>
        <v>0</v>
      </c>
      <c r="K40" s="105">
        <f t="shared" ref="K40:K41" si="15">+I40*$D$11*F40</f>
        <v>0</v>
      </c>
      <c r="L40" s="106">
        <f t="shared" ref="L40:L41" si="16">+K40*($I$11)</f>
        <v>0</v>
      </c>
      <c r="M40" s="105">
        <f t="shared" ref="M40:M41" si="17">+K40+L40</f>
        <v>0</v>
      </c>
      <c r="N40" s="97"/>
    </row>
    <row r="41" spans="2:14" x14ac:dyDescent="0.15">
      <c r="B41" s="98"/>
      <c r="C41" s="99"/>
      <c r="D41" s="100"/>
      <c r="E41" s="100"/>
      <c r="F41" s="101"/>
      <c r="G41" s="107"/>
      <c r="H41" s="103">
        <v>1</v>
      </c>
      <c r="I41" s="104">
        <f t="shared" si="12"/>
        <v>0</v>
      </c>
      <c r="J41" s="105">
        <f t="shared" si="14"/>
        <v>0</v>
      </c>
      <c r="K41" s="105">
        <f t="shared" si="15"/>
        <v>0</v>
      </c>
      <c r="L41" s="106">
        <f t="shared" si="16"/>
        <v>0</v>
      </c>
      <c r="M41" s="105">
        <f t="shared" si="17"/>
        <v>0</v>
      </c>
      <c r="N41" s="97"/>
    </row>
    <row r="42" spans="2:14" x14ac:dyDescent="0.15">
      <c r="B42" s="98"/>
      <c r="C42" s="99"/>
      <c r="D42" s="100"/>
      <c r="E42" s="100"/>
      <c r="F42" s="101"/>
      <c r="G42" s="107"/>
      <c r="H42" s="103">
        <v>1</v>
      </c>
      <c r="I42" s="104">
        <f t="shared" si="12"/>
        <v>0</v>
      </c>
      <c r="J42" s="105">
        <f>+I42*$D$11</f>
        <v>0</v>
      </c>
      <c r="K42" s="105">
        <f>+I42*$D$11*F42</f>
        <v>0</v>
      </c>
      <c r="L42" s="106">
        <f>+K42*($I$11)</f>
        <v>0</v>
      </c>
      <c r="M42" s="105">
        <f t="shared" si="13"/>
        <v>0</v>
      </c>
      <c r="N42" s="97"/>
    </row>
    <row r="43" spans="2:14" x14ac:dyDescent="0.15">
      <c r="B43" s="109"/>
      <c r="C43" s="110"/>
      <c r="D43" s="110"/>
      <c r="E43" s="110"/>
      <c r="F43" s="110"/>
      <c r="G43" s="110"/>
      <c r="H43" s="110"/>
      <c r="I43" s="110"/>
      <c r="J43" s="40"/>
      <c r="K43" s="111">
        <f>+SUM(K37:K42)</f>
        <v>0</v>
      </c>
      <c r="L43" s="111">
        <f>+SUM(L37:L42)</f>
        <v>0</v>
      </c>
      <c r="M43" s="111">
        <f>+SUM(M37:M42)</f>
        <v>0</v>
      </c>
      <c r="N43" s="97"/>
    </row>
    <row r="44" spans="2:14" ht="11.25" thickBot="1" x14ac:dyDescent="0.2">
      <c r="B44" s="112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4"/>
    </row>
    <row r="45" spans="2:14" ht="11.25" thickBot="1" x14ac:dyDescent="0.2">
      <c r="B45" s="24" t="s">
        <v>53</v>
      </c>
      <c r="C45" s="25"/>
      <c r="D45" s="25"/>
      <c r="E45" s="25"/>
      <c r="F45" s="25"/>
      <c r="G45" s="25"/>
      <c r="H45" s="26"/>
      <c r="I45" s="24" t="s">
        <v>9</v>
      </c>
      <c r="J45" s="25"/>
      <c r="K45" s="25"/>
      <c r="L45" s="25"/>
      <c r="M45" s="25"/>
      <c r="N45" s="26"/>
    </row>
    <row r="46" spans="2:14" ht="11.25" thickBot="1" x14ac:dyDescent="0.2">
      <c r="B46" s="90"/>
      <c r="C46" s="91"/>
      <c r="D46" s="91"/>
      <c r="E46" s="91"/>
      <c r="F46" s="91"/>
      <c r="G46" s="91"/>
      <c r="H46" s="92"/>
      <c r="I46" s="90"/>
      <c r="J46" s="91"/>
      <c r="K46" s="91"/>
      <c r="L46" s="91"/>
      <c r="M46" s="91"/>
      <c r="N46" s="92"/>
    </row>
    <row r="47" spans="2:14" ht="11.25" thickBot="1" x14ac:dyDescent="0.2">
      <c r="B47" s="48"/>
      <c r="C47" s="42" t="s">
        <v>54</v>
      </c>
      <c r="D47" s="55">
        <v>36</v>
      </c>
      <c r="E47" s="40"/>
      <c r="F47" s="40"/>
      <c r="G47" s="40"/>
      <c r="H47" s="41"/>
      <c r="I47" s="115" t="s">
        <v>26</v>
      </c>
      <c r="J47" s="116"/>
      <c r="K47" s="94" t="s">
        <v>10</v>
      </c>
      <c r="L47" s="94" t="s">
        <v>11</v>
      </c>
      <c r="N47" s="41"/>
    </row>
    <row r="48" spans="2:14" ht="11.25" thickBot="1" x14ac:dyDescent="0.2">
      <c r="B48" s="48"/>
      <c r="C48" s="42" t="s">
        <v>55</v>
      </c>
      <c r="D48" s="55">
        <v>34</v>
      </c>
      <c r="E48" s="40"/>
      <c r="F48" s="40"/>
      <c r="G48" s="40"/>
      <c r="H48" s="41"/>
      <c r="I48" s="117" t="s">
        <v>45</v>
      </c>
      <c r="J48" s="118"/>
      <c r="K48" s="119">
        <v>0</v>
      </c>
      <c r="L48" s="120">
        <f>+K48*$M$43</f>
        <v>0</v>
      </c>
      <c r="N48" s="41"/>
    </row>
    <row r="49" spans="2:14" x14ac:dyDescent="0.15">
      <c r="B49" s="40"/>
      <c r="C49" s="40"/>
      <c r="D49" s="40"/>
      <c r="E49" s="40"/>
      <c r="F49" s="40"/>
      <c r="G49" s="40"/>
      <c r="H49" s="41"/>
      <c r="I49" s="117" t="s">
        <v>46</v>
      </c>
      <c r="J49" s="118"/>
      <c r="K49" s="119">
        <v>0.02</v>
      </c>
      <c r="L49" s="120">
        <f t="shared" ref="L49:L57" si="18">+K49*$M$43</f>
        <v>0</v>
      </c>
      <c r="N49" s="41"/>
    </row>
    <row r="50" spans="2:14" x14ac:dyDescent="0.15">
      <c r="B50" s="48"/>
      <c r="E50" s="40"/>
      <c r="F50" s="40"/>
      <c r="G50" s="40"/>
      <c r="H50" s="41"/>
      <c r="I50" s="117" t="s">
        <v>47</v>
      </c>
      <c r="J50" s="118"/>
      <c r="K50" s="119">
        <v>5.0000000000000001E-3</v>
      </c>
      <c r="L50" s="120">
        <f t="shared" si="18"/>
        <v>0</v>
      </c>
      <c r="N50" s="41"/>
    </row>
    <row r="51" spans="2:14" x14ac:dyDescent="0.15">
      <c r="B51" s="48"/>
      <c r="C51" s="40"/>
      <c r="D51" s="40"/>
      <c r="E51" s="40"/>
      <c r="F51" s="40"/>
      <c r="G51" s="40"/>
      <c r="H51" s="41"/>
      <c r="I51" s="117" t="s">
        <v>48</v>
      </c>
      <c r="J51" s="118"/>
      <c r="K51" s="119">
        <v>2E-3</v>
      </c>
      <c r="L51" s="120">
        <f t="shared" si="18"/>
        <v>0</v>
      </c>
      <c r="N51" s="41"/>
    </row>
    <row r="52" spans="2:14" x14ac:dyDescent="0.15">
      <c r="B52" s="93" t="s">
        <v>36</v>
      </c>
      <c r="C52" s="116" t="s">
        <v>37</v>
      </c>
      <c r="D52" s="116"/>
      <c r="E52" s="94" t="s">
        <v>6</v>
      </c>
      <c r="F52" s="94" t="s">
        <v>56</v>
      </c>
      <c r="G52" s="94" t="s">
        <v>57</v>
      </c>
      <c r="H52" s="94" t="s">
        <v>58</v>
      </c>
      <c r="I52" s="117" t="s">
        <v>49</v>
      </c>
      <c r="J52" s="118"/>
      <c r="K52" s="119">
        <v>5.0000000000000001E-3</v>
      </c>
      <c r="L52" s="120">
        <f t="shared" si="18"/>
        <v>0</v>
      </c>
      <c r="N52" s="41"/>
    </row>
    <row r="53" spans="2:14" x14ac:dyDescent="0.15">
      <c r="B53" s="98">
        <f t="shared" ref="B53:C58" si="19">+C37</f>
        <v>0</v>
      </c>
      <c r="C53" s="121">
        <f t="shared" si="19"/>
        <v>0</v>
      </c>
      <c r="D53" s="121"/>
      <c r="E53" s="101"/>
      <c r="F53" s="122">
        <f>+((J37/$D$48))*(1+$D$26)</f>
        <v>0</v>
      </c>
      <c r="G53" s="122">
        <f>+F53*E53</f>
        <v>0</v>
      </c>
      <c r="H53" s="122" t="str">
        <f>+IF(G53=0,"",G53+(($L$58/($D$47))/COUNTA(E53:E58)))</f>
        <v/>
      </c>
      <c r="I53" s="117" t="s">
        <v>50</v>
      </c>
      <c r="J53" s="118"/>
      <c r="K53" s="119">
        <v>8.0000000000000002E-3</v>
      </c>
      <c r="L53" s="120">
        <f t="shared" si="18"/>
        <v>0</v>
      </c>
      <c r="N53" s="41"/>
    </row>
    <row r="54" spans="2:14" x14ac:dyDescent="0.15">
      <c r="B54" s="98">
        <f t="shared" si="19"/>
        <v>0</v>
      </c>
      <c r="C54" s="121">
        <f t="shared" si="19"/>
        <v>0</v>
      </c>
      <c r="D54" s="121"/>
      <c r="E54" s="101"/>
      <c r="F54" s="122">
        <f>+((J38/$D$48))*(1+$D$27)</f>
        <v>0</v>
      </c>
      <c r="G54" s="120">
        <f t="shared" ref="G54:G57" si="20">+F54*E54</f>
        <v>0</v>
      </c>
      <c r="H54" s="122" t="str">
        <f t="shared" ref="H54:H58" si="21">+IF(G54=0,"",G54+(($L$58/($D$47))/COUNTA(E54:E59)))</f>
        <v/>
      </c>
      <c r="I54" s="117" t="s">
        <v>51</v>
      </c>
      <c r="J54" s="118"/>
      <c r="K54" s="119">
        <f>3.5%*0.1</f>
        <v>3.5000000000000005E-3</v>
      </c>
      <c r="L54" s="120">
        <f t="shared" si="18"/>
        <v>0</v>
      </c>
      <c r="N54" s="41"/>
    </row>
    <row r="55" spans="2:14" x14ac:dyDescent="0.15">
      <c r="B55" s="98">
        <f t="shared" si="19"/>
        <v>0</v>
      </c>
      <c r="C55" s="121">
        <f t="shared" si="19"/>
        <v>0</v>
      </c>
      <c r="D55" s="121"/>
      <c r="E55" s="101"/>
      <c r="F55" s="122">
        <f>+((J39/$D$48))*(1+$D$28)</f>
        <v>0</v>
      </c>
      <c r="G55" s="122">
        <f t="shared" si="20"/>
        <v>0</v>
      </c>
      <c r="H55" s="122" t="str">
        <f t="shared" si="21"/>
        <v/>
      </c>
      <c r="I55" s="117" t="s">
        <v>52</v>
      </c>
      <c r="J55" s="118"/>
      <c r="K55" s="119">
        <f>11.04/1000</f>
        <v>1.1039999999999999E-2</v>
      </c>
      <c r="L55" s="120">
        <f t="shared" si="18"/>
        <v>0</v>
      </c>
      <c r="N55" s="41"/>
    </row>
    <row r="56" spans="2:14" x14ac:dyDescent="0.15">
      <c r="B56" s="98">
        <f t="shared" si="19"/>
        <v>0</v>
      </c>
      <c r="C56" s="121">
        <f t="shared" si="19"/>
        <v>0</v>
      </c>
      <c r="D56" s="121"/>
      <c r="E56" s="101"/>
      <c r="F56" s="122">
        <f>+((J40/$D$48))*(1+$D$29)</f>
        <v>0</v>
      </c>
      <c r="G56" s="122">
        <f t="shared" si="20"/>
        <v>0</v>
      </c>
      <c r="H56" s="122" t="str">
        <f t="shared" si="21"/>
        <v/>
      </c>
      <c r="I56" s="117" t="s">
        <v>7</v>
      </c>
      <c r="J56" s="118"/>
      <c r="K56" s="119">
        <v>5.0000000000000001E-3</v>
      </c>
      <c r="L56" s="120">
        <f t="shared" si="18"/>
        <v>0</v>
      </c>
      <c r="N56" s="41"/>
    </row>
    <row r="57" spans="2:14" x14ac:dyDescent="0.15">
      <c r="B57" s="98">
        <f t="shared" si="19"/>
        <v>0</v>
      </c>
      <c r="C57" s="121">
        <f t="shared" si="19"/>
        <v>0</v>
      </c>
      <c r="D57" s="121"/>
      <c r="E57" s="101"/>
      <c r="F57" s="122">
        <f>+((J41/$D$48))*(1+$D$30)</f>
        <v>0</v>
      </c>
      <c r="G57" s="122">
        <f t="shared" si="20"/>
        <v>0</v>
      </c>
      <c r="H57" s="122" t="str">
        <f t="shared" si="21"/>
        <v/>
      </c>
      <c r="I57" s="117" t="s">
        <v>8</v>
      </c>
      <c r="J57" s="118"/>
      <c r="K57" s="119">
        <v>0.02</v>
      </c>
      <c r="L57" s="120">
        <f t="shared" si="18"/>
        <v>0</v>
      </c>
      <c r="N57" s="41"/>
    </row>
    <row r="58" spans="2:14" x14ac:dyDescent="0.15">
      <c r="B58" s="98">
        <f t="shared" si="19"/>
        <v>0</v>
      </c>
      <c r="C58" s="121">
        <f t="shared" si="19"/>
        <v>0</v>
      </c>
      <c r="D58" s="121"/>
      <c r="E58" s="101"/>
      <c r="F58" s="122">
        <f>+((J42/$D$48))*(1+$D$31)</f>
        <v>0</v>
      </c>
      <c r="G58" s="122">
        <f t="shared" ref="G58" si="22">+F58*E58</f>
        <v>0</v>
      </c>
      <c r="H58" s="122" t="str">
        <f t="shared" si="21"/>
        <v/>
      </c>
      <c r="I58" s="123" t="s">
        <v>5</v>
      </c>
      <c r="J58" s="124"/>
      <c r="K58" s="124"/>
      <c r="L58" s="125">
        <f>+SUM(L48:L57)</f>
        <v>0</v>
      </c>
      <c r="N58" s="41"/>
    </row>
    <row r="59" spans="2:14" ht="11.25" thickBot="1" x14ac:dyDescent="0.2">
      <c r="B59" s="85"/>
      <c r="C59" s="86"/>
      <c r="D59" s="86"/>
      <c r="E59" s="86"/>
      <c r="F59" s="86"/>
      <c r="G59" s="126">
        <f>+SUM(G53:G57)</f>
        <v>0</v>
      </c>
      <c r="H59" s="126">
        <f>+SUM(H53:H57)</f>
        <v>0</v>
      </c>
      <c r="I59" s="85"/>
      <c r="J59" s="86"/>
      <c r="K59" s="86"/>
      <c r="L59" s="86"/>
      <c r="M59" s="86"/>
      <c r="N59" s="89"/>
    </row>
    <row r="60" spans="2:14" ht="11.25" thickBot="1" x14ac:dyDescent="0.2">
      <c r="B60" s="24" t="s">
        <v>12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6"/>
    </row>
    <row r="61" spans="2:14" x14ac:dyDescent="0.15">
      <c r="B61" s="12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5"/>
    </row>
    <row r="62" spans="2:14" x14ac:dyDescent="0.15">
      <c r="B62" s="48"/>
      <c r="C62" s="128" t="s">
        <v>13</v>
      </c>
      <c r="D62" s="129">
        <v>1</v>
      </c>
      <c r="E62" s="128" t="s">
        <v>15</v>
      </c>
      <c r="F62" s="130">
        <v>5.5300000000000002E-2</v>
      </c>
      <c r="G62" s="128" t="s">
        <v>19</v>
      </c>
      <c r="H62" s="131">
        <v>6</v>
      </c>
      <c r="I62" s="128" t="s">
        <v>17</v>
      </c>
      <c r="J62" s="132">
        <f>+((1+F62)*(1+F63))-1</f>
        <v>0.12917099999999992</v>
      </c>
      <c r="K62" s="40"/>
      <c r="L62" s="40"/>
      <c r="M62" s="40"/>
      <c r="N62" s="41"/>
    </row>
    <row r="63" spans="2:14" x14ac:dyDescent="0.15">
      <c r="B63" s="48"/>
      <c r="C63" s="128" t="s">
        <v>14</v>
      </c>
      <c r="D63" s="133">
        <f>1-D62</f>
        <v>0</v>
      </c>
      <c r="E63" s="128" t="s">
        <v>16</v>
      </c>
      <c r="F63" s="130">
        <v>7.0000000000000007E-2</v>
      </c>
      <c r="G63" s="128" t="s">
        <v>25</v>
      </c>
      <c r="H63" s="134">
        <f>+K43</f>
        <v>0</v>
      </c>
      <c r="I63" s="128" t="s">
        <v>18</v>
      </c>
      <c r="J63" s="132">
        <f>+(1+J62)^(1/12)-1</f>
        <v>1.0175062051559269E-2</v>
      </c>
      <c r="K63" s="40"/>
      <c r="L63" s="40"/>
      <c r="M63" s="40"/>
      <c r="N63" s="41"/>
    </row>
    <row r="64" spans="2:14" x14ac:dyDescent="0.15">
      <c r="B64" s="48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1"/>
    </row>
    <row r="65" spans="2:49" x14ac:dyDescent="0.15">
      <c r="B65" s="48"/>
      <c r="C65" s="135" t="s">
        <v>27</v>
      </c>
      <c r="D65" s="135"/>
      <c r="E65" s="40"/>
      <c r="F65" s="40"/>
      <c r="G65" s="40"/>
      <c r="H65" s="40"/>
      <c r="I65" s="40"/>
      <c r="J65" s="40"/>
      <c r="K65" s="40"/>
      <c r="L65" s="40"/>
      <c r="M65" s="40"/>
      <c r="N65" s="41"/>
    </row>
    <row r="66" spans="2:49" x14ac:dyDescent="0.15">
      <c r="B66" s="48"/>
      <c r="C66" s="128" t="s">
        <v>23</v>
      </c>
      <c r="D66" s="136" t="s">
        <v>33</v>
      </c>
      <c r="E66" s="40">
        <v>0</v>
      </c>
      <c r="F66" s="40">
        <f>+IF(E66&lt;$H$62,E66+1,"")</f>
        <v>1</v>
      </c>
      <c r="G66" s="40">
        <f t="shared" ref="G66:AQ66" si="23">+IF(F66&lt;$H$62,F66+1,"")</f>
        <v>2</v>
      </c>
      <c r="H66" s="40">
        <f t="shared" si="23"/>
        <v>3</v>
      </c>
      <c r="I66" s="40">
        <f t="shared" si="23"/>
        <v>4</v>
      </c>
      <c r="J66" s="40">
        <f t="shared" si="23"/>
        <v>5</v>
      </c>
      <c r="K66" s="40">
        <f t="shared" si="23"/>
        <v>6</v>
      </c>
      <c r="L66" s="40" t="str">
        <f t="shared" si="23"/>
        <v/>
      </c>
      <c r="M66" s="40"/>
      <c r="N66" s="41" t="str">
        <f>+IF(L66&lt;$H$62,L66+1,"")</f>
        <v/>
      </c>
      <c r="O66" s="40" t="str">
        <f t="shared" si="23"/>
        <v/>
      </c>
      <c r="P66" s="40" t="str">
        <f t="shared" si="23"/>
        <v/>
      </c>
      <c r="Q66" s="40" t="str">
        <f t="shared" si="23"/>
        <v/>
      </c>
      <c r="R66" s="40" t="str">
        <f t="shared" si="23"/>
        <v/>
      </c>
      <c r="S66" s="40" t="str">
        <f t="shared" si="23"/>
        <v/>
      </c>
      <c r="T66" s="40" t="str">
        <f t="shared" si="23"/>
        <v/>
      </c>
      <c r="U66" s="40" t="str">
        <f t="shared" si="23"/>
        <v/>
      </c>
      <c r="V66" s="40" t="str">
        <f t="shared" si="23"/>
        <v/>
      </c>
      <c r="W66" s="40" t="str">
        <f t="shared" si="23"/>
        <v/>
      </c>
      <c r="X66" s="40" t="str">
        <f t="shared" si="23"/>
        <v/>
      </c>
      <c r="Y66" s="40" t="str">
        <f t="shared" si="23"/>
        <v/>
      </c>
      <c r="Z66" s="40" t="str">
        <f t="shared" si="23"/>
        <v/>
      </c>
      <c r="AA66" s="40" t="str">
        <f t="shared" si="23"/>
        <v/>
      </c>
      <c r="AB66" s="40" t="str">
        <f t="shared" si="23"/>
        <v/>
      </c>
      <c r="AC66" s="40" t="str">
        <f t="shared" si="23"/>
        <v/>
      </c>
      <c r="AD66" s="40" t="str">
        <f t="shared" si="23"/>
        <v/>
      </c>
      <c r="AE66" s="40" t="str">
        <f t="shared" si="23"/>
        <v/>
      </c>
      <c r="AF66" s="40" t="str">
        <f t="shared" si="23"/>
        <v/>
      </c>
      <c r="AG66" s="40" t="str">
        <f t="shared" si="23"/>
        <v/>
      </c>
      <c r="AH66" s="40" t="str">
        <f t="shared" si="23"/>
        <v/>
      </c>
      <c r="AI66" s="40" t="str">
        <f t="shared" si="23"/>
        <v/>
      </c>
      <c r="AJ66" s="40" t="str">
        <f t="shared" si="23"/>
        <v/>
      </c>
      <c r="AK66" s="40" t="str">
        <f t="shared" si="23"/>
        <v/>
      </c>
      <c r="AL66" s="40" t="str">
        <f t="shared" si="23"/>
        <v/>
      </c>
      <c r="AM66" s="40" t="str">
        <f t="shared" si="23"/>
        <v/>
      </c>
      <c r="AN66" s="40" t="str">
        <f t="shared" si="23"/>
        <v/>
      </c>
      <c r="AO66" s="40" t="str">
        <f t="shared" si="23"/>
        <v/>
      </c>
      <c r="AP66" s="40" t="str">
        <f t="shared" si="23"/>
        <v/>
      </c>
      <c r="AQ66" s="40" t="str">
        <f t="shared" si="23"/>
        <v/>
      </c>
    </row>
    <row r="67" spans="2:49" x14ac:dyDescent="0.15">
      <c r="B67" s="48"/>
      <c r="C67" s="128" t="s">
        <v>20</v>
      </c>
      <c r="D67" s="137">
        <f>+SUM(F67:AW67)</f>
        <v>0</v>
      </c>
      <c r="E67" s="138"/>
      <c r="F67" s="138">
        <f>+IF(F66="","",IF(F66="","",E70*$J$63))</f>
        <v>0</v>
      </c>
      <c r="G67" s="138">
        <f>+IF(G66="","",IF(G66="","",F70*$J$63))</f>
        <v>0</v>
      </c>
      <c r="H67" s="138">
        <f t="shared" ref="H67:AW67" si="24">+IF(H66="","",IF(H66="","",G70*$J$63))</f>
        <v>0</v>
      </c>
      <c r="I67" s="138">
        <f t="shared" si="24"/>
        <v>0</v>
      </c>
      <c r="J67" s="138">
        <f t="shared" si="24"/>
        <v>0</v>
      </c>
      <c r="K67" s="138">
        <f t="shared" si="24"/>
        <v>0</v>
      </c>
      <c r="L67" s="138" t="str">
        <f t="shared" si="24"/>
        <v/>
      </c>
      <c r="M67" s="138"/>
      <c r="N67" s="139" t="str">
        <f>+IF(N66="","",IF(N66="","",L70*$J$63))</f>
        <v/>
      </c>
      <c r="O67" s="140" t="str">
        <f t="shared" si="24"/>
        <v/>
      </c>
      <c r="P67" s="140" t="str">
        <f t="shared" si="24"/>
        <v/>
      </c>
      <c r="Q67" s="140" t="str">
        <f t="shared" si="24"/>
        <v/>
      </c>
      <c r="R67" s="140" t="str">
        <f t="shared" si="24"/>
        <v/>
      </c>
      <c r="S67" s="140" t="str">
        <f t="shared" si="24"/>
        <v/>
      </c>
      <c r="T67" s="140" t="str">
        <f t="shared" si="24"/>
        <v/>
      </c>
      <c r="U67" s="140" t="str">
        <f t="shared" si="24"/>
        <v/>
      </c>
      <c r="V67" s="140" t="str">
        <f t="shared" si="24"/>
        <v/>
      </c>
      <c r="W67" s="140" t="str">
        <f t="shared" si="24"/>
        <v/>
      </c>
      <c r="X67" s="140" t="str">
        <f t="shared" si="24"/>
        <v/>
      </c>
      <c r="Y67" s="140" t="str">
        <f t="shared" si="24"/>
        <v/>
      </c>
      <c r="Z67" s="140" t="str">
        <f t="shared" si="24"/>
        <v/>
      </c>
      <c r="AA67" s="140" t="str">
        <f t="shared" si="24"/>
        <v/>
      </c>
      <c r="AB67" s="140" t="str">
        <f t="shared" si="24"/>
        <v/>
      </c>
      <c r="AC67" s="140" t="str">
        <f t="shared" si="24"/>
        <v/>
      </c>
      <c r="AD67" s="140" t="str">
        <f t="shared" si="24"/>
        <v/>
      </c>
      <c r="AE67" s="140" t="str">
        <f t="shared" si="24"/>
        <v/>
      </c>
      <c r="AF67" s="140" t="str">
        <f t="shared" si="24"/>
        <v/>
      </c>
      <c r="AG67" s="140" t="str">
        <f t="shared" si="24"/>
        <v/>
      </c>
      <c r="AH67" s="140" t="str">
        <f t="shared" si="24"/>
        <v/>
      </c>
      <c r="AI67" s="140" t="str">
        <f t="shared" si="24"/>
        <v/>
      </c>
      <c r="AJ67" s="140" t="str">
        <f t="shared" si="24"/>
        <v/>
      </c>
      <c r="AK67" s="140" t="str">
        <f t="shared" si="24"/>
        <v/>
      </c>
      <c r="AL67" s="140" t="str">
        <f t="shared" si="24"/>
        <v/>
      </c>
      <c r="AM67" s="140" t="str">
        <f t="shared" si="24"/>
        <v/>
      </c>
      <c r="AN67" s="140" t="str">
        <f t="shared" si="24"/>
        <v/>
      </c>
      <c r="AO67" s="140" t="str">
        <f t="shared" si="24"/>
        <v/>
      </c>
      <c r="AP67" s="140" t="str">
        <f t="shared" si="24"/>
        <v/>
      </c>
      <c r="AQ67" s="11" t="str">
        <f t="shared" si="24"/>
        <v/>
      </c>
      <c r="AR67" s="11" t="str">
        <f t="shared" si="24"/>
        <v/>
      </c>
      <c r="AS67" s="11" t="str">
        <f t="shared" si="24"/>
        <v/>
      </c>
      <c r="AT67" s="11" t="str">
        <f t="shared" si="24"/>
        <v/>
      </c>
      <c r="AU67" s="11" t="str">
        <f t="shared" si="24"/>
        <v/>
      </c>
      <c r="AV67" s="11" t="str">
        <f t="shared" si="24"/>
        <v/>
      </c>
      <c r="AW67" s="11" t="str">
        <f t="shared" si="24"/>
        <v/>
      </c>
    </row>
    <row r="68" spans="2:49" x14ac:dyDescent="0.15">
      <c r="B68" s="48"/>
      <c r="C68" s="128" t="s">
        <v>21</v>
      </c>
      <c r="D68" s="137">
        <f>+SUM(F68:AW68)</f>
        <v>0</v>
      </c>
      <c r="E68" s="138"/>
      <c r="F68" s="138">
        <f>+IF(F66="","",IF(F66="","",PMT($J$63,$H$62,-$E$70)))</f>
        <v>0</v>
      </c>
      <c r="G68" s="138">
        <f t="shared" ref="G68:AW68" si="25">+IF(G66="","",IF(G66="","",PMT($J$63,$H$62,-$E$70)))</f>
        <v>0</v>
      </c>
      <c r="H68" s="138">
        <f t="shared" si="25"/>
        <v>0</v>
      </c>
      <c r="I68" s="138">
        <f t="shared" si="25"/>
        <v>0</v>
      </c>
      <c r="J68" s="138">
        <f t="shared" si="25"/>
        <v>0</v>
      </c>
      <c r="K68" s="138">
        <f t="shared" si="25"/>
        <v>0</v>
      </c>
      <c r="L68" s="138" t="str">
        <f t="shared" si="25"/>
        <v/>
      </c>
      <c r="M68" s="138"/>
      <c r="N68" s="139" t="str">
        <f t="shared" si="25"/>
        <v/>
      </c>
      <c r="O68" s="140" t="str">
        <f t="shared" si="25"/>
        <v/>
      </c>
      <c r="P68" s="140" t="str">
        <f t="shared" si="25"/>
        <v/>
      </c>
      <c r="Q68" s="140" t="str">
        <f t="shared" si="25"/>
        <v/>
      </c>
      <c r="R68" s="140" t="str">
        <f t="shared" si="25"/>
        <v/>
      </c>
      <c r="S68" s="140" t="str">
        <f t="shared" si="25"/>
        <v/>
      </c>
      <c r="T68" s="140" t="str">
        <f t="shared" si="25"/>
        <v/>
      </c>
      <c r="U68" s="140" t="str">
        <f t="shared" si="25"/>
        <v/>
      </c>
      <c r="V68" s="140" t="str">
        <f t="shared" si="25"/>
        <v/>
      </c>
      <c r="W68" s="140" t="str">
        <f t="shared" si="25"/>
        <v/>
      </c>
      <c r="X68" s="140" t="str">
        <f t="shared" si="25"/>
        <v/>
      </c>
      <c r="Y68" s="140" t="str">
        <f t="shared" si="25"/>
        <v/>
      </c>
      <c r="Z68" s="140" t="str">
        <f t="shared" si="25"/>
        <v/>
      </c>
      <c r="AA68" s="140" t="str">
        <f t="shared" si="25"/>
        <v/>
      </c>
      <c r="AB68" s="140" t="str">
        <f t="shared" si="25"/>
        <v/>
      </c>
      <c r="AC68" s="140" t="str">
        <f t="shared" si="25"/>
        <v/>
      </c>
      <c r="AD68" s="140" t="str">
        <f t="shared" si="25"/>
        <v/>
      </c>
      <c r="AE68" s="140" t="str">
        <f t="shared" si="25"/>
        <v/>
      </c>
      <c r="AF68" s="140" t="str">
        <f t="shared" si="25"/>
        <v/>
      </c>
      <c r="AG68" s="140" t="str">
        <f t="shared" si="25"/>
        <v/>
      </c>
      <c r="AH68" s="140" t="str">
        <f t="shared" si="25"/>
        <v/>
      </c>
      <c r="AI68" s="140" t="str">
        <f t="shared" si="25"/>
        <v/>
      </c>
      <c r="AJ68" s="140" t="str">
        <f t="shared" si="25"/>
        <v/>
      </c>
      <c r="AK68" s="140" t="str">
        <f t="shared" si="25"/>
        <v/>
      </c>
      <c r="AL68" s="140" t="str">
        <f t="shared" si="25"/>
        <v/>
      </c>
      <c r="AM68" s="140" t="str">
        <f t="shared" si="25"/>
        <v/>
      </c>
      <c r="AN68" s="140" t="str">
        <f t="shared" si="25"/>
        <v/>
      </c>
      <c r="AO68" s="140" t="str">
        <f t="shared" si="25"/>
        <v/>
      </c>
      <c r="AP68" s="140" t="str">
        <f t="shared" si="25"/>
        <v/>
      </c>
      <c r="AQ68" s="11" t="str">
        <f t="shared" si="25"/>
        <v/>
      </c>
      <c r="AR68" s="11" t="str">
        <f t="shared" si="25"/>
        <v/>
      </c>
      <c r="AS68" s="11" t="str">
        <f t="shared" si="25"/>
        <v/>
      </c>
      <c r="AT68" s="11" t="str">
        <f t="shared" si="25"/>
        <v/>
      </c>
      <c r="AU68" s="11" t="str">
        <f t="shared" si="25"/>
        <v/>
      </c>
      <c r="AV68" s="11" t="str">
        <f t="shared" si="25"/>
        <v/>
      </c>
      <c r="AW68" s="11" t="str">
        <f t="shared" si="25"/>
        <v/>
      </c>
    </row>
    <row r="69" spans="2:49" x14ac:dyDescent="0.15">
      <c r="B69" s="48"/>
      <c r="C69" s="128" t="s">
        <v>22</v>
      </c>
      <c r="D69" s="137">
        <v>0</v>
      </c>
      <c r="E69" s="138"/>
      <c r="F69" s="138">
        <f>+IF(F66="","",IF(F66="","",F68-F67))</f>
        <v>0</v>
      </c>
      <c r="G69" s="138">
        <f t="shared" ref="G69:AW69" si="26">+IF(G66="","",IF(G66="","",G68-G67))</f>
        <v>0</v>
      </c>
      <c r="H69" s="138">
        <f t="shared" si="26"/>
        <v>0</v>
      </c>
      <c r="I69" s="138">
        <f t="shared" si="26"/>
        <v>0</v>
      </c>
      <c r="J69" s="138">
        <f t="shared" si="26"/>
        <v>0</v>
      </c>
      <c r="K69" s="138">
        <f t="shared" si="26"/>
        <v>0</v>
      </c>
      <c r="L69" s="138" t="str">
        <f t="shared" si="26"/>
        <v/>
      </c>
      <c r="M69" s="138"/>
      <c r="N69" s="139" t="str">
        <f t="shared" si="26"/>
        <v/>
      </c>
      <c r="O69" s="140" t="str">
        <f t="shared" si="26"/>
        <v/>
      </c>
      <c r="P69" s="140" t="str">
        <f t="shared" si="26"/>
        <v/>
      </c>
      <c r="Q69" s="140" t="str">
        <f t="shared" si="26"/>
        <v/>
      </c>
      <c r="R69" s="140" t="str">
        <f t="shared" si="26"/>
        <v/>
      </c>
      <c r="S69" s="140" t="str">
        <f t="shared" si="26"/>
        <v/>
      </c>
      <c r="T69" s="140" t="str">
        <f t="shared" si="26"/>
        <v/>
      </c>
      <c r="U69" s="140" t="str">
        <f t="shared" si="26"/>
        <v/>
      </c>
      <c r="V69" s="140" t="str">
        <f t="shared" si="26"/>
        <v/>
      </c>
      <c r="W69" s="140" t="str">
        <f t="shared" si="26"/>
        <v/>
      </c>
      <c r="X69" s="140" t="str">
        <f t="shared" si="26"/>
        <v/>
      </c>
      <c r="Y69" s="140" t="str">
        <f t="shared" si="26"/>
        <v/>
      </c>
      <c r="Z69" s="140" t="str">
        <f t="shared" si="26"/>
        <v/>
      </c>
      <c r="AA69" s="140" t="str">
        <f t="shared" si="26"/>
        <v/>
      </c>
      <c r="AB69" s="140" t="str">
        <f t="shared" si="26"/>
        <v/>
      </c>
      <c r="AC69" s="140" t="str">
        <f t="shared" si="26"/>
        <v/>
      </c>
      <c r="AD69" s="140" t="str">
        <f t="shared" si="26"/>
        <v/>
      </c>
      <c r="AE69" s="140" t="str">
        <f t="shared" si="26"/>
        <v/>
      </c>
      <c r="AF69" s="140" t="str">
        <f t="shared" si="26"/>
        <v/>
      </c>
      <c r="AG69" s="140" t="str">
        <f t="shared" si="26"/>
        <v/>
      </c>
      <c r="AH69" s="140" t="str">
        <f t="shared" si="26"/>
        <v/>
      </c>
      <c r="AI69" s="140" t="str">
        <f t="shared" si="26"/>
        <v/>
      </c>
      <c r="AJ69" s="140" t="str">
        <f t="shared" si="26"/>
        <v/>
      </c>
      <c r="AK69" s="140" t="str">
        <f t="shared" si="26"/>
        <v/>
      </c>
      <c r="AL69" s="140" t="str">
        <f t="shared" si="26"/>
        <v/>
      </c>
      <c r="AM69" s="140" t="str">
        <f t="shared" si="26"/>
        <v/>
      </c>
      <c r="AN69" s="140" t="str">
        <f t="shared" si="26"/>
        <v/>
      </c>
      <c r="AO69" s="140" t="str">
        <f t="shared" si="26"/>
        <v/>
      </c>
      <c r="AP69" s="140" t="str">
        <f t="shared" si="26"/>
        <v/>
      </c>
      <c r="AQ69" s="11" t="str">
        <f t="shared" si="26"/>
        <v/>
      </c>
      <c r="AR69" s="11" t="str">
        <f t="shared" si="26"/>
        <v/>
      </c>
      <c r="AS69" s="11" t="str">
        <f t="shared" si="26"/>
        <v/>
      </c>
      <c r="AT69" s="11" t="str">
        <f t="shared" si="26"/>
        <v/>
      </c>
      <c r="AU69" s="11" t="str">
        <f t="shared" si="26"/>
        <v/>
      </c>
      <c r="AV69" s="11" t="str">
        <f t="shared" si="26"/>
        <v/>
      </c>
      <c r="AW69" s="11" t="str">
        <f t="shared" si="26"/>
        <v/>
      </c>
    </row>
    <row r="70" spans="2:49" x14ac:dyDescent="0.15">
      <c r="B70" s="48"/>
      <c r="C70" s="128" t="s">
        <v>24</v>
      </c>
      <c r="D70" s="137">
        <v>0</v>
      </c>
      <c r="E70" s="138">
        <f>+H63*$D$62</f>
        <v>0</v>
      </c>
      <c r="F70" s="138">
        <f>+IF(F66="","",IF(F66="","",E70-F69))</f>
        <v>0</v>
      </c>
      <c r="G70" s="138">
        <f t="shared" ref="G70:AW70" si="27">+IF(G66="","",IF(G66="","",F70-G69))</f>
        <v>0</v>
      </c>
      <c r="H70" s="138">
        <f t="shared" si="27"/>
        <v>0</v>
      </c>
      <c r="I70" s="138">
        <f>+IF(I66="","",IF(I66="","",H70-I69))</f>
        <v>0</v>
      </c>
      <c r="J70" s="138">
        <f>+IF(J66="","",IF(J66="","",I70-J69))</f>
        <v>0</v>
      </c>
      <c r="K70" s="138">
        <f t="shared" si="27"/>
        <v>0</v>
      </c>
      <c r="L70" s="138" t="str">
        <f t="shared" si="27"/>
        <v/>
      </c>
      <c r="M70" s="138"/>
      <c r="N70" s="139" t="str">
        <f>+IF(N66="","",IF(N66="","",L70-N69))</f>
        <v/>
      </c>
      <c r="O70" s="140" t="str">
        <f t="shared" si="27"/>
        <v/>
      </c>
      <c r="P70" s="140" t="str">
        <f t="shared" si="27"/>
        <v/>
      </c>
      <c r="Q70" s="140" t="str">
        <f t="shared" si="27"/>
        <v/>
      </c>
      <c r="R70" s="140" t="str">
        <f t="shared" si="27"/>
        <v/>
      </c>
      <c r="S70" s="140" t="str">
        <f t="shared" si="27"/>
        <v/>
      </c>
      <c r="T70" s="140" t="str">
        <f t="shared" si="27"/>
        <v/>
      </c>
      <c r="U70" s="140" t="str">
        <f t="shared" si="27"/>
        <v/>
      </c>
      <c r="V70" s="140" t="str">
        <f t="shared" si="27"/>
        <v/>
      </c>
      <c r="W70" s="140" t="str">
        <f t="shared" si="27"/>
        <v/>
      </c>
      <c r="X70" s="140" t="str">
        <f t="shared" si="27"/>
        <v/>
      </c>
      <c r="Y70" s="140" t="str">
        <f t="shared" si="27"/>
        <v/>
      </c>
      <c r="Z70" s="140" t="str">
        <f t="shared" si="27"/>
        <v/>
      </c>
      <c r="AA70" s="140" t="str">
        <f t="shared" si="27"/>
        <v/>
      </c>
      <c r="AB70" s="140" t="str">
        <f t="shared" si="27"/>
        <v/>
      </c>
      <c r="AC70" s="140" t="str">
        <f t="shared" si="27"/>
        <v/>
      </c>
      <c r="AD70" s="140" t="str">
        <f t="shared" si="27"/>
        <v/>
      </c>
      <c r="AE70" s="140" t="str">
        <f t="shared" si="27"/>
        <v/>
      </c>
      <c r="AF70" s="140" t="str">
        <f t="shared" si="27"/>
        <v/>
      </c>
      <c r="AG70" s="140" t="str">
        <f t="shared" si="27"/>
        <v/>
      </c>
      <c r="AH70" s="140" t="str">
        <f t="shared" si="27"/>
        <v/>
      </c>
      <c r="AI70" s="140" t="str">
        <f t="shared" si="27"/>
        <v/>
      </c>
      <c r="AJ70" s="140" t="str">
        <f t="shared" si="27"/>
        <v/>
      </c>
      <c r="AK70" s="140" t="str">
        <f t="shared" si="27"/>
        <v/>
      </c>
      <c r="AL70" s="140" t="str">
        <f t="shared" si="27"/>
        <v/>
      </c>
      <c r="AM70" s="140" t="str">
        <f t="shared" si="27"/>
        <v/>
      </c>
      <c r="AN70" s="140" t="str">
        <f t="shared" si="27"/>
        <v/>
      </c>
      <c r="AO70" s="140" t="str">
        <f t="shared" si="27"/>
        <v/>
      </c>
      <c r="AP70" s="140" t="str">
        <f t="shared" si="27"/>
        <v/>
      </c>
      <c r="AQ70" s="11" t="str">
        <f t="shared" si="27"/>
        <v/>
      </c>
      <c r="AR70" s="11" t="str">
        <f t="shared" si="27"/>
        <v/>
      </c>
      <c r="AS70" s="11" t="str">
        <f t="shared" si="27"/>
        <v/>
      </c>
      <c r="AT70" s="11" t="str">
        <f t="shared" si="27"/>
        <v/>
      </c>
      <c r="AU70" s="11" t="str">
        <f t="shared" si="27"/>
        <v/>
      </c>
      <c r="AV70" s="11" t="str">
        <f t="shared" si="27"/>
        <v/>
      </c>
      <c r="AW70" s="11" t="str">
        <f t="shared" si="27"/>
        <v/>
      </c>
    </row>
    <row r="71" spans="2:49" x14ac:dyDescent="0.15">
      <c r="B71" s="48"/>
      <c r="C71" s="128" t="s">
        <v>5</v>
      </c>
      <c r="D71" s="137">
        <f>+E70+D67</f>
        <v>0</v>
      </c>
      <c r="E71" s="40"/>
      <c r="F71" s="40"/>
      <c r="G71" s="40"/>
      <c r="H71" s="40"/>
      <c r="I71" s="40"/>
      <c r="J71" s="40"/>
      <c r="K71" s="40"/>
      <c r="L71" s="40"/>
      <c r="M71" s="40"/>
      <c r="N71" s="41"/>
    </row>
    <row r="72" spans="2:49" ht="11.25" thickBot="1" x14ac:dyDescent="0.2">
      <c r="B72" s="85"/>
      <c r="C72" s="86"/>
      <c r="D72" s="86"/>
      <c r="E72" s="141" t="e">
        <f>+D67/E70</f>
        <v>#DIV/0!</v>
      </c>
      <c r="F72" s="86"/>
      <c r="G72" s="86"/>
      <c r="H72" s="86"/>
      <c r="I72" s="86"/>
      <c r="J72" s="86"/>
      <c r="K72" s="86"/>
      <c r="L72" s="86"/>
      <c r="M72" s="86"/>
      <c r="N72" s="89"/>
    </row>
    <row r="73" spans="2:49" ht="11.25" thickBot="1" x14ac:dyDescent="0.2">
      <c r="B73" s="24" t="s">
        <v>78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6"/>
    </row>
    <row r="74" spans="2:49" x14ac:dyDescent="0.15">
      <c r="B74" s="12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5"/>
    </row>
    <row r="75" spans="2:49" x14ac:dyDescent="0.15">
      <c r="B75" s="142" t="s">
        <v>80</v>
      </c>
      <c r="C75" s="40"/>
      <c r="D75" s="143" t="s">
        <v>70</v>
      </c>
      <c r="E75" s="144"/>
      <c r="F75" s="144"/>
      <c r="G75" s="143" t="s">
        <v>70</v>
      </c>
      <c r="H75" s="40"/>
      <c r="I75" s="40"/>
      <c r="J75" s="143" t="s">
        <v>70</v>
      </c>
      <c r="K75" s="40"/>
      <c r="L75" s="40"/>
      <c r="M75" s="40"/>
      <c r="N75" s="41"/>
    </row>
    <row r="76" spans="2:49" x14ac:dyDescent="0.15">
      <c r="B76" s="48"/>
      <c r="C76" s="40"/>
      <c r="D76" s="145">
        <f>+L17</f>
        <v>0</v>
      </c>
      <c r="E76" s="146" t="s">
        <v>79</v>
      </c>
      <c r="F76" s="40"/>
      <c r="G76" s="145">
        <f>+L17</f>
        <v>0</v>
      </c>
      <c r="H76" s="146" t="s">
        <v>79</v>
      </c>
      <c r="I76" s="40"/>
      <c r="J76" s="145">
        <f>+L17</f>
        <v>0</v>
      </c>
      <c r="K76" s="146" t="s">
        <v>79</v>
      </c>
      <c r="L76" s="40"/>
      <c r="M76" s="40"/>
      <c r="N76" s="41"/>
    </row>
    <row r="77" spans="2:49" x14ac:dyDescent="0.15">
      <c r="B77" s="147">
        <v>0.01</v>
      </c>
      <c r="C77" s="148">
        <v>0</v>
      </c>
      <c r="D77" s="125">
        <f t="dataTable" ref="D77:D102" dt2D="0" dtr="0" r1="D14"/>
        <v>0</v>
      </c>
      <c r="E77" s="125">
        <f>+D77-SUM($L$13:$L$15)</f>
        <v>0</v>
      </c>
      <c r="F77" s="149">
        <f>+C102+$B$77</f>
        <v>0.26000000000000006</v>
      </c>
      <c r="G77" s="125">
        <f t="dataTable" ref="G77:G102" dt2D="0" dtr="0" r1="D14"/>
        <v>0</v>
      </c>
      <c r="H77" s="125">
        <f>+G77-SUM($L$13:$L$15)</f>
        <v>0</v>
      </c>
      <c r="I77" s="149">
        <f>+F102+$B$77</f>
        <v>0.52000000000000024</v>
      </c>
      <c r="J77" s="125">
        <f t="dataTable" ref="J77:J102" dt2D="0" dtr="0" r1="D14"/>
        <v>0</v>
      </c>
      <c r="K77" s="125">
        <f>+J77-SUM($L$13:$L$15)</f>
        <v>0</v>
      </c>
      <c r="L77" s="149"/>
      <c r="M77" s="149"/>
      <c r="N77" s="41"/>
    </row>
    <row r="78" spans="2:49" x14ac:dyDescent="0.15">
      <c r="B78" s="150"/>
      <c r="C78" s="151">
        <f t="shared" ref="C78:C102" si="28">+C77+$B$77</f>
        <v>0.01</v>
      </c>
      <c r="D78" s="125">
        <v>0</v>
      </c>
      <c r="E78" s="125">
        <f t="shared" ref="E78:E102" si="29">+D78-SUM($L$13:$L$15)</f>
        <v>0</v>
      </c>
      <c r="F78" s="149">
        <f t="shared" ref="F78:F102" si="30">+F77+$B$77</f>
        <v>0.27000000000000007</v>
      </c>
      <c r="G78" s="125">
        <v>0</v>
      </c>
      <c r="H78" s="125">
        <f>+G78-SUM($L$13:$L$15)</f>
        <v>0</v>
      </c>
      <c r="I78" s="149">
        <f t="shared" ref="I78:I102" si="31">+I77+$B$77</f>
        <v>0.53000000000000025</v>
      </c>
      <c r="J78" s="125">
        <v>0</v>
      </c>
      <c r="K78" s="125">
        <f t="shared" ref="K78:K102" si="32">+J78-SUM($L$13:$L$15)</f>
        <v>0</v>
      </c>
      <c r="L78" s="138"/>
      <c r="M78" s="138"/>
      <c r="N78" s="41"/>
    </row>
    <row r="79" spans="2:49" x14ac:dyDescent="0.15">
      <c r="B79" s="150"/>
      <c r="C79" s="151">
        <f t="shared" si="28"/>
        <v>0.02</v>
      </c>
      <c r="D79" s="125">
        <v>0</v>
      </c>
      <c r="E79" s="125">
        <f t="shared" si="29"/>
        <v>0</v>
      </c>
      <c r="F79" s="149">
        <f t="shared" si="30"/>
        <v>0.28000000000000008</v>
      </c>
      <c r="G79" s="125">
        <v>0</v>
      </c>
      <c r="H79" s="125">
        <f>+G79-SUM($L$13:$L$15)</f>
        <v>0</v>
      </c>
      <c r="I79" s="149">
        <f t="shared" si="31"/>
        <v>0.54000000000000026</v>
      </c>
      <c r="J79" s="125">
        <v>0</v>
      </c>
      <c r="K79" s="125">
        <f t="shared" si="32"/>
        <v>0</v>
      </c>
      <c r="L79" s="138"/>
      <c r="M79" s="138"/>
      <c r="N79" s="41"/>
    </row>
    <row r="80" spans="2:49" x14ac:dyDescent="0.15">
      <c r="B80" s="152"/>
      <c r="C80" s="151">
        <f t="shared" si="28"/>
        <v>0.03</v>
      </c>
      <c r="D80" s="125">
        <v>0</v>
      </c>
      <c r="E80" s="125">
        <f t="shared" si="29"/>
        <v>0</v>
      </c>
      <c r="F80" s="149">
        <f t="shared" si="30"/>
        <v>0.29000000000000009</v>
      </c>
      <c r="G80" s="125">
        <v>0</v>
      </c>
      <c r="H80" s="125">
        <f>+G80-SUM($L$13:$L$15)</f>
        <v>0</v>
      </c>
      <c r="I80" s="149">
        <f t="shared" si="31"/>
        <v>0.55000000000000027</v>
      </c>
      <c r="J80" s="125">
        <v>0</v>
      </c>
      <c r="K80" s="125">
        <f t="shared" si="32"/>
        <v>0</v>
      </c>
      <c r="L80" s="138"/>
      <c r="M80" s="138"/>
      <c r="N80" s="41"/>
    </row>
    <row r="81" spans="2:14" x14ac:dyDescent="0.15">
      <c r="B81" s="48"/>
      <c r="C81" s="151">
        <f t="shared" si="28"/>
        <v>0.04</v>
      </c>
      <c r="D81" s="125">
        <v>0</v>
      </c>
      <c r="E81" s="125">
        <f t="shared" si="29"/>
        <v>0</v>
      </c>
      <c r="F81" s="149">
        <f t="shared" si="30"/>
        <v>0.3000000000000001</v>
      </c>
      <c r="G81" s="125">
        <v>0</v>
      </c>
      <c r="H81" s="125">
        <f>+G81-SUM($L$13:$L$15)</f>
        <v>0</v>
      </c>
      <c r="I81" s="149">
        <f t="shared" si="31"/>
        <v>0.56000000000000028</v>
      </c>
      <c r="J81" s="125">
        <v>0</v>
      </c>
      <c r="K81" s="125">
        <f t="shared" si="32"/>
        <v>0</v>
      </c>
      <c r="L81" s="138"/>
      <c r="M81" s="138"/>
      <c r="N81" s="41"/>
    </row>
    <row r="82" spans="2:14" x14ac:dyDescent="0.15">
      <c r="B82" s="48"/>
      <c r="C82" s="151">
        <f t="shared" si="28"/>
        <v>0.05</v>
      </c>
      <c r="D82" s="125">
        <v>0</v>
      </c>
      <c r="E82" s="125">
        <f t="shared" si="29"/>
        <v>0</v>
      </c>
      <c r="F82" s="149">
        <f t="shared" si="30"/>
        <v>0.31000000000000011</v>
      </c>
      <c r="G82" s="125">
        <v>0</v>
      </c>
      <c r="H82" s="125">
        <f t="shared" ref="H82:H102" si="33">+G82-SUM($L$13:$L$15)</f>
        <v>0</v>
      </c>
      <c r="I82" s="149">
        <f t="shared" si="31"/>
        <v>0.57000000000000028</v>
      </c>
      <c r="J82" s="125">
        <v>0</v>
      </c>
      <c r="K82" s="125">
        <f t="shared" si="32"/>
        <v>0</v>
      </c>
      <c r="L82" s="138"/>
      <c r="M82" s="138"/>
      <c r="N82" s="41"/>
    </row>
    <row r="83" spans="2:14" x14ac:dyDescent="0.15">
      <c r="B83" s="48"/>
      <c r="C83" s="151">
        <f t="shared" si="28"/>
        <v>6.0000000000000005E-2</v>
      </c>
      <c r="D83" s="125">
        <v>0</v>
      </c>
      <c r="E83" s="125">
        <f t="shared" si="29"/>
        <v>0</v>
      </c>
      <c r="F83" s="149">
        <f t="shared" si="30"/>
        <v>0.32000000000000012</v>
      </c>
      <c r="G83" s="125">
        <v>0</v>
      </c>
      <c r="H83" s="125">
        <f t="shared" si="33"/>
        <v>0</v>
      </c>
      <c r="I83" s="149">
        <f t="shared" si="31"/>
        <v>0.58000000000000029</v>
      </c>
      <c r="J83" s="125">
        <v>0</v>
      </c>
      <c r="K83" s="125">
        <f t="shared" si="32"/>
        <v>0</v>
      </c>
      <c r="L83" s="138"/>
      <c r="M83" s="138"/>
      <c r="N83" s="41"/>
    </row>
    <row r="84" spans="2:14" x14ac:dyDescent="0.15">
      <c r="B84" s="48"/>
      <c r="C84" s="151">
        <f t="shared" si="28"/>
        <v>7.0000000000000007E-2</v>
      </c>
      <c r="D84" s="125">
        <v>0</v>
      </c>
      <c r="E84" s="125">
        <f t="shared" si="29"/>
        <v>0</v>
      </c>
      <c r="F84" s="149">
        <f t="shared" si="30"/>
        <v>0.33000000000000013</v>
      </c>
      <c r="G84" s="125">
        <v>0</v>
      </c>
      <c r="H84" s="125">
        <f t="shared" si="33"/>
        <v>0</v>
      </c>
      <c r="I84" s="149">
        <f t="shared" si="31"/>
        <v>0.5900000000000003</v>
      </c>
      <c r="J84" s="125">
        <v>0</v>
      </c>
      <c r="K84" s="125">
        <f t="shared" si="32"/>
        <v>0</v>
      </c>
      <c r="L84" s="138"/>
      <c r="M84" s="138"/>
      <c r="N84" s="41"/>
    </row>
    <row r="85" spans="2:14" x14ac:dyDescent="0.15">
      <c r="B85" s="48"/>
      <c r="C85" s="151">
        <f t="shared" si="28"/>
        <v>0.08</v>
      </c>
      <c r="D85" s="125">
        <v>0</v>
      </c>
      <c r="E85" s="125">
        <f t="shared" si="29"/>
        <v>0</v>
      </c>
      <c r="F85" s="149">
        <f t="shared" si="30"/>
        <v>0.34000000000000014</v>
      </c>
      <c r="G85" s="125">
        <v>0</v>
      </c>
      <c r="H85" s="125">
        <f t="shared" si="33"/>
        <v>0</v>
      </c>
      <c r="I85" s="149">
        <f t="shared" si="31"/>
        <v>0.60000000000000031</v>
      </c>
      <c r="J85" s="125">
        <v>0</v>
      </c>
      <c r="K85" s="125">
        <f t="shared" si="32"/>
        <v>0</v>
      </c>
      <c r="L85" s="138"/>
      <c r="M85" s="138"/>
      <c r="N85" s="41"/>
    </row>
    <row r="86" spans="2:14" x14ac:dyDescent="0.15">
      <c r="B86" s="48"/>
      <c r="C86" s="151">
        <f t="shared" si="28"/>
        <v>0.09</v>
      </c>
      <c r="D86" s="125">
        <v>0</v>
      </c>
      <c r="E86" s="125">
        <f t="shared" si="29"/>
        <v>0</v>
      </c>
      <c r="F86" s="149">
        <f t="shared" si="30"/>
        <v>0.35000000000000014</v>
      </c>
      <c r="G86" s="125">
        <v>0</v>
      </c>
      <c r="H86" s="125">
        <f t="shared" si="33"/>
        <v>0</v>
      </c>
      <c r="I86" s="149">
        <f t="shared" si="31"/>
        <v>0.61000000000000032</v>
      </c>
      <c r="J86" s="125">
        <v>0</v>
      </c>
      <c r="K86" s="125">
        <f t="shared" si="32"/>
        <v>0</v>
      </c>
      <c r="L86" s="138"/>
      <c r="M86" s="138"/>
      <c r="N86" s="41"/>
    </row>
    <row r="87" spans="2:14" x14ac:dyDescent="0.15">
      <c r="B87" s="48"/>
      <c r="C87" s="151">
        <f t="shared" si="28"/>
        <v>9.9999999999999992E-2</v>
      </c>
      <c r="D87" s="125">
        <v>0</v>
      </c>
      <c r="E87" s="125">
        <f t="shared" si="29"/>
        <v>0</v>
      </c>
      <c r="F87" s="149">
        <f t="shared" si="30"/>
        <v>0.36000000000000015</v>
      </c>
      <c r="G87" s="125">
        <v>0</v>
      </c>
      <c r="H87" s="125">
        <f t="shared" si="33"/>
        <v>0</v>
      </c>
      <c r="I87" s="149">
        <f t="shared" si="31"/>
        <v>0.62000000000000033</v>
      </c>
      <c r="J87" s="125">
        <v>0</v>
      </c>
      <c r="K87" s="125">
        <f t="shared" si="32"/>
        <v>0</v>
      </c>
      <c r="L87" s="138"/>
      <c r="M87" s="138"/>
      <c r="N87" s="41"/>
    </row>
    <row r="88" spans="2:14" x14ac:dyDescent="0.15">
      <c r="B88" s="48"/>
      <c r="C88" s="151">
        <f t="shared" si="28"/>
        <v>0.10999999999999999</v>
      </c>
      <c r="D88" s="125">
        <v>0</v>
      </c>
      <c r="E88" s="125">
        <f t="shared" si="29"/>
        <v>0</v>
      </c>
      <c r="F88" s="149">
        <f t="shared" si="30"/>
        <v>0.37000000000000016</v>
      </c>
      <c r="G88" s="125">
        <v>0</v>
      </c>
      <c r="H88" s="125">
        <f t="shared" si="33"/>
        <v>0</v>
      </c>
      <c r="I88" s="149">
        <f t="shared" si="31"/>
        <v>0.63000000000000034</v>
      </c>
      <c r="J88" s="125">
        <v>0</v>
      </c>
      <c r="K88" s="125">
        <f t="shared" si="32"/>
        <v>0</v>
      </c>
      <c r="L88" s="138"/>
      <c r="M88" s="138"/>
      <c r="N88" s="41"/>
    </row>
    <row r="89" spans="2:14" x14ac:dyDescent="0.15">
      <c r="B89" s="48"/>
      <c r="C89" s="151">
        <f t="shared" si="28"/>
        <v>0.11999999999999998</v>
      </c>
      <c r="D89" s="125">
        <v>0</v>
      </c>
      <c r="E89" s="125">
        <f t="shared" si="29"/>
        <v>0</v>
      </c>
      <c r="F89" s="149">
        <f t="shared" si="30"/>
        <v>0.38000000000000017</v>
      </c>
      <c r="G89" s="125">
        <v>0</v>
      </c>
      <c r="H89" s="125">
        <f t="shared" si="33"/>
        <v>0</v>
      </c>
      <c r="I89" s="149">
        <f t="shared" si="31"/>
        <v>0.64000000000000035</v>
      </c>
      <c r="J89" s="125">
        <v>0</v>
      </c>
      <c r="K89" s="125">
        <f t="shared" si="32"/>
        <v>0</v>
      </c>
      <c r="L89" s="138"/>
      <c r="M89" s="138"/>
      <c r="N89" s="41"/>
    </row>
    <row r="90" spans="2:14" x14ac:dyDescent="0.15">
      <c r="B90" s="48"/>
      <c r="C90" s="151">
        <f t="shared" si="28"/>
        <v>0.12999999999999998</v>
      </c>
      <c r="D90" s="125">
        <v>0</v>
      </c>
      <c r="E90" s="125">
        <f t="shared" si="29"/>
        <v>0</v>
      </c>
      <c r="F90" s="149">
        <f t="shared" si="30"/>
        <v>0.39000000000000018</v>
      </c>
      <c r="G90" s="125">
        <v>0</v>
      </c>
      <c r="H90" s="125">
        <f t="shared" si="33"/>
        <v>0</v>
      </c>
      <c r="I90" s="149">
        <f t="shared" si="31"/>
        <v>0.65000000000000036</v>
      </c>
      <c r="J90" s="125">
        <v>0</v>
      </c>
      <c r="K90" s="125">
        <f t="shared" si="32"/>
        <v>0</v>
      </c>
      <c r="L90" s="138"/>
      <c r="M90" s="138"/>
      <c r="N90" s="41"/>
    </row>
    <row r="91" spans="2:14" x14ac:dyDescent="0.15">
      <c r="B91" s="48"/>
      <c r="C91" s="151">
        <f t="shared" si="28"/>
        <v>0.13999999999999999</v>
      </c>
      <c r="D91" s="125">
        <v>0</v>
      </c>
      <c r="E91" s="125">
        <f t="shared" si="29"/>
        <v>0</v>
      </c>
      <c r="F91" s="149">
        <f t="shared" si="30"/>
        <v>0.40000000000000019</v>
      </c>
      <c r="G91" s="125">
        <v>0</v>
      </c>
      <c r="H91" s="125">
        <f t="shared" si="33"/>
        <v>0</v>
      </c>
      <c r="I91" s="149">
        <f t="shared" si="31"/>
        <v>0.66000000000000036</v>
      </c>
      <c r="J91" s="125">
        <v>0</v>
      </c>
      <c r="K91" s="125">
        <f t="shared" si="32"/>
        <v>0</v>
      </c>
      <c r="L91" s="138"/>
      <c r="M91" s="138"/>
      <c r="N91" s="41"/>
    </row>
    <row r="92" spans="2:14" x14ac:dyDescent="0.15">
      <c r="B92" s="48"/>
      <c r="C92" s="151">
        <f t="shared" si="28"/>
        <v>0.15</v>
      </c>
      <c r="D92" s="125">
        <v>0</v>
      </c>
      <c r="E92" s="125">
        <f t="shared" si="29"/>
        <v>0</v>
      </c>
      <c r="F92" s="149">
        <f t="shared" si="30"/>
        <v>0.4100000000000002</v>
      </c>
      <c r="G92" s="125">
        <v>0</v>
      </c>
      <c r="H92" s="125">
        <f t="shared" si="33"/>
        <v>0</v>
      </c>
      <c r="I92" s="149">
        <f t="shared" si="31"/>
        <v>0.67000000000000037</v>
      </c>
      <c r="J92" s="125">
        <v>0</v>
      </c>
      <c r="K92" s="125">
        <f t="shared" si="32"/>
        <v>0</v>
      </c>
      <c r="L92" s="138"/>
      <c r="M92" s="138"/>
      <c r="N92" s="41"/>
    </row>
    <row r="93" spans="2:14" x14ac:dyDescent="0.15">
      <c r="B93" s="48"/>
      <c r="C93" s="151">
        <f t="shared" si="28"/>
        <v>0.16</v>
      </c>
      <c r="D93" s="125">
        <v>0</v>
      </c>
      <c r="E93" s="125">
        <f t="shared" si="29"/>
        <v>0</v>
      </c>
      <c r="F93" s="149">
        <f t="shared" si="30"/>
        <v>0.42000000000000021</v>
      </c>
      <c r="G93" s="125">
        <v>0</v>
      </c>
      <c r="H93" s="125">
        <f t="shared" si="33"/>
        <v>0</v>
      </c>
      <c r="I93" s="149">
        <f t="shared" si="31"/>
        <v>0.68000000000000038</v>
      </c>
      <c r="J93" s="125">
        <v>0</v>
      </c>
      <c r="K93" s="125">
        <f t="shared" si="32"/>
        <v>0</v>
      </c>
      <c r="L93" s="138"/>
      <c r="M93" s="138"/>
      <c r="N93" s="41"/>
    </row>
    <row r="94" spans="2:14" x14ac:dyDescent="0.15">
      <c r="B94" s="48"/>
      <c r="C94" s="151">
        <f t="shared" si="28"/>
        <v>0.17</v>
      </c>
      <c r="D94" s="125">
        <v>0</v>
      </c>
      <c r="E94" s="125">
        <f t="shared" si="29"/>
        <v>0</v>
      </c>
      <c r="F94" s="149">
        <f t="shared" si="30"/>
        <v>0.43000000000000022</v>
      </c>
      <c r="G94" s="125">
        <v>0</v>
      </c>
      <c r="H94" s="125">
        <f t="shared" si="33"/>
        <v>0</v>
      </c>
      <c r="I94" s="149">
        <f t="shared" si="31"/>
        <v>0.69000000000000039</v>
      </c>
      <c r="J94" s="125">
        <v>0</v>
      </c>
      <c r="K94" s="125">
        <f t="shared" si="32"/>
        <v>0</v>
      </c>
      <c r="L94" s="138"/>
      <c r="M94" s="138"/>
      <c r="N94" s="41"/>
    </row>
    <row r="95" spans="2:14" x14ac:dyDescent="0.15">
      <c r="B95" s="48"/>
      <c r="C95" s="151">
        <f t="shared" si="28"/>
        <v>0.18000000000000002</v>
      </c>
      <c r="D95" s="125">
        <v>0</v>
      </c>
      <c r="E95" s="125">
        <f t="shared" si="29"/>
        <v>0</v>
      </c>
      <c r="F95" s="149">
        <f t="shared" si="30"/>
        <v>0.44000000000000022</v>
      </c>
      <c r="G95" s="125">
        <v>0</v>
      </c>
      <c r="H95" s="125">
        <f t="shared" si="33"/>
        <v>0</v>
      </c>
      <c r="I95" s="149">
        <f t="shared" si="31"/>
        <v>0.7000000000000004</v>
      </c>
      <c r="J95" s="125">
        <v>0</v>
      </c>
      <c r="K95" s="125">
        <f t="shared" si="32"/>
        <v>0</v>
      </c>
      <c r="L95" s="138"/>
      <c r="M95" s="138"/>
      <c r="N95" s="41"/>
    </row>
    <row r="96" spans="2:14" x14ac:dyDescent="0.15">
      <c r="B96" s="48"/>
      <c r="C96" s="151">
        <f t="shared" si="28"/>
        <v>0.19000000000000003</v>
      </c>
      <c r="D96" s="125">
        <v>0</v>
      </c>
      <c r="E96" s="125">
        <f t="shared" si="29"/>
        <v>0</v>
      </c>
      <c r="F96" s="149">
        <f t="shared" si="30"/>
        <v>0.45000000000000023</v>
      </c>
      <c r="G96" s="125">
        <v>0</v>
      </c>
      <c r="H96" s="125">
        <f t="shared" si="33"/>
        <v>0</v>
      </c>
      <c r="I96" s="149">
        <f t="shared" si="31"/>
        <v>0.71000000000000041</v>
      </c>
      <c r="J96" s="125">
        <v>0</v>
      </c>
      <c r="K96" s="125">
        <f t="shared" si="32"/>
        <v>0</v>
      </c>
      <c r="L96" s="138"/>
      <c r="M96" s="138"/>
      <c r="N96" s="41"/>
    </row>
    <row r="97" spans="2:14" x14ac:dyDescent="0.15">
      <c r="B97" s="48"/>
      <c r="C97" s="151">
        <f t="shared" si="28"/>
        <v>0.20000000000000004</v>
      </c>
      <c r="D97" s="125">
        <v>0</v>
      </c>
      <c r="E97" s="125">
        <f t="shared" si="29"/>
        <v>0</v>
      </c>
      <c r="F97" s="149">
        <f t="shared" si="30"/>
        <v>0.46000000000000024</v>
      </c>
      <c r="G97" s="125">
        <v>0</v>
      </c>
      <c r="H97" s="125">
        <f t="shared" si="33"/>
        <v>0</v>
      </c>
      <c r="I97" s="149">
        <f t="shared" si="31"/>
        <v>0.72000000000000042</v>
      </c>
      <c r="J97" s="125">
        <v>0</v>
      </c>
      <c r="K97" s="125">
        <f t="shared" si="32"/>
        <v>0</v>
      </c>
      <c r="L97" s="138"/>
      <c r="M97" s="138"/>
      <c r="N97" s="41"/>
    </row>
    <row r="98" spans="2:14" x14ac:dyDescent="0.15">
      <c r="B98" s="48"/>
      <c r="C98" s="151">
        <f t="shared" si="28"/>
        <v>0.21000000000000005</v>
      </c>
      <c r="D98" s="125">
        <v>0</v>
      </c>
      <c r="E98" s="125">
        <f t="shared" si="29"/>
        <v>0</v>
      </c>
      <c r="F98" s="149">
        <f t="shared" si="30"/>
        <v>0.47000000000000025</v>
      </c>
      <c r="G98" s="125">
        <v>0</v>
      </c>
      <c r="H98" s="125">
        <f t="shared" si="33"/>
        <v>0</v>
      </c>
      <c r="I98" s="149">
        <f t="shared" si="31"/>
        <v>0.73000000000000043</v>
      </c>
      <c r="J98" s="125">
        <v>0</v>
      </c>
      <c r="K98" s="125">
        <f t="shared" si="32"/>
        <v>0</v>
      </c>
      <c r="L98" s="138"/>
      <c r="M98" s="138"/>
      <c r="N98" s="41"/>
    </row>
    <row r="99" spans="2:14" x14ac:dyDescent="0.15">
      <c r="B99" s="48"/>
      <c r="C99" s="151">
        <f t="shared" si="28"/>
        <v>0.22000000000000006</v>
      </c>
      <c r="D99" s="125">
        <v>0</v>
      </c>
      <c r="E99" s="125">
        <f t="shared" si="29"/>
        <v>0</v>
      </c>
      <c r="F99" s="149">
        <f t="shared" si="30"/>
        <v>0.48000000000000026</v>
      </c>
      <c r="G99" s="125">
        <v>0</v>
      </c>
      <c r="H99" s="125">
        <f t="shared" si="33"/>
        <v>0</v>
      </c>
      <c r="I99" s="149">
        <f t="shared" si="31"/>
        <v>0.74000000000000044</v>
      </c>
      <c r="J99" s="125">
        <v>0</v>
      </c>
      <c r="K99" s="125">
        <f t="shared" si="32"/>
        <v>0</v>
      </c>
      <c r="L99" s="138"/>
      <c r="M99" s="138"/>
      <c r="N99" s="41"/>
    </row>
    <row r="100" spans="2:14" x14ac:dyDescent="0.15">
      <c r="B100" s="48"/>
      <c r="C100" s="151">
        <f t="shared" si="28"/>
        <v>0.23000000000000007</v>
      </c>
      <c r="D100" s="125">
        <v>0</v>
      </c>
      <c r="E100" s="125">
        <f t="shared" si="29"/>
        <v>0</v>
      </c>
      <c r="F100" s="149">
        <f t="shared" si="30"/>
        <v>0.49000000000000027</v>
      </c>
      <c r="G100" s="125">
        <v>0</v>
      </c>
      <c r="H100" s="125">
        <f t="shared" si="33"/>
        <v>0</v>
      </c>
      <c r="I100" s="149">
        <f t="shared" si="31"/>
        <v>0.75000000000000044</v>
      </c>
      <c r="J100" s="125">
        <v>0</v>
      </c>
      <c r="K100" s="125">
        <f t="shared" si="32"/>
        <v>0</v>
      </c>
      <c r="L100" s="138"/>
      <c r="M100" s="138"/>
      <c r="N100" s="41"/>
    </row>
    <row r="101" spans="2:14" x14ac:dyDescent="0.15">
      <c r="B101" s="48"/>
      <c r="C101" s="151">
        <f t="shared" si="28"/>
        <v>0.24000000000000007</v>
      </c>
      <c r="D101" s="125">
        <v>0</v>
      </c>
      <c r="E101" s="125">
        <f t="shared" si="29"/>
        <v>0</v>
      </c>
      <c r="F101" s="149">
        <f t="shared" si="30"/>
        <v>0.50000000000000022</v>
      </c>
      <c r="G101" s="125">
        <v>0</v>
      </c>
      <c r="H101" s="125">
        <f t="shared" si="33"/>
        <v>0</v>
      </c>
      <c r="I101" s="149">
        <f t="shared" si="31"/>
        <v>0.76000000000000045</v>
      </c>
      <c r="J101" s="125">
        <v>0</v>
      </c>
      <c r="K101" s="125">
        <f t="shared" si="32"/>
        <v>0</v>
      </c>
      <c r="L101" s="138"/>
      <c r="M101" s="138"/>
      <c r="N101" s="41"/>
    </row>
    <row r="102" spans="2:14" x14ac:dyDescent="0.15">
      <c r="B102" s="48"/>
      <c r="C102" s="151">
        <f t="shared" si="28"/>
        <v>0.25000000000000006</v>
      </c>
      <c r="D102" s="125">
        <v>0</v>
      </c>
      <c r="E102" s="125">
        <f t="shared" si="29"/>
        <v>0</v>
      </c>
      <c r="F102" s="149">
        <f t="shared" si="30"/>
        <v>0.51000000000000023</v>
      </c>
      <c r="G102" s="125">
        <v>0</v>
      </c>
      <c r="H102" s="125">
        <f t="shared" si="33"/>
        <v>0</v>
      </c>
      <c r="I102" s="149">
        <f t="shared" si="31"/>
        <v>0.77000000000000046</v>
      </c>
      <c r="J102" s="125">
        <v>0</v>
      </c>
      <c r="K102" s="125">
        <f t="shared" si="32"/>
        <v>0</v>
      </c>
      <c r="L102" s="138"/>
      <c r="M102" s="138"/>
      <c r="N102" s="41"/>
    </row>
    <row r="103" spans="2:14" ht="11.25" thickBot="1" x14ac:dyDescent="0.2">
      <c r="B103" s="85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9"/>
    </row>
  </sheetData>
  <mergeCells count="40">
    <mergeCell ref="I45:N45"/>
    <mergeCell ref="B21:C21"/>
    <mergeCell ref="B34:N34"/>
    <mergeCell ref="B19:C19"/>
    <mergeCell ref="B20:C20"/>
    <mergeCell ref="B28:C28"/>
    <mergeCell ref="B29:C29"/>
    <mergeCell ref="B30:C30"/>
    <mergeCell ref="B31:C31"/>
    <mergeCell ref="I47:J47"/>
    <mergeCell ref="I58:K58"/>
    <mergeCell ref="B60:N60"/>
    <mergeCell ref="C65:D65"/>
    <mergeCell ref="B73:N73"/>
    <mergeCell ref="C56:D56"/>
    <mergeCell ref="C57:D57"/>
    <mergeCell ref="C55:D55"/>
    <mergeCell ref="C52:D52"/>
    <mergeCell ref="C53:D53"/>
    <mergeCell ref="C54:D54"/>
    <mergeCell ref="C58:D58"/>
    <mergeCell ref="B22:C22"/>
    <mergeCell ref="B45:H45"/>
    <mergeCell ref="B25:C25"/>
    <mergeCell ref="B26:C26"/>
    <mergeCell ref="B27:C27"/>
    <mergeCell ref="B1:N1"/>
    <mergeCell ref="B2:N2"/>
    <mergeCell ref="B3:N3"/>
    <mergeCell ref="B17:C17"/>
    <mergeCell ref="B18:C18"/>
    <mergeCell ref="B15:C15"/>
    <mergeCell ref="B16:C16"/>
    <mergeCell ref="B8:J8"/>
    <mergeCell ref="K8:N8"/>
    <mergeCell ref="G5:H5"/>
    <mergeCell ref="I5:N5"/>
    <mergeCell ref="C6:F6"/>
    <mergeCell ref="G6:H6"/>
    <mergeCell ref="I6:N6"/>
  </mergeCells>
  <conditionalFormatting sqref="D77:D10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{C2DC9688-26D5-4CD7-9F10-20859514061F}</x14:id>
        </ext>
      </extLst>
    </cfRule>
  </conditionalFormatting>
  <conditionalFormatting sqref="G77:G10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{09D959FD-E421-4A0C-BEED-4CA45027C78B}</x14:id>
        </ext>
      </extLst>
    </cfRule>
  </conditionalFormatting>
  <conditionalFormatting sqref="J77:J10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{72E6FDAE-80BB-46A5-BDDF-FA16C354E2BB}</x14:id>
        </ext>
      </extLst>
    </cfRule>
  </conditionalFormatting>
  <conditionalFormatting sqref="L11">
    <cfRule type="cellIs" dxfId="2" priority="3" operator="greaterThan">
      <formula>$L$12</formula>
    </cfRule>
  </conditionalFormatting>
  <conditionalFormatting sqref="L17">
    <cfRule type="cellIs" dxfId="1" priority="2" operator="lessThan">
      <formula>0</formula>
    </cfRule>
  </conditionalFormatting>
  <conditionalFormatting sqref="L18">
    <cfRule type="cellIs" dxfId="0" priority="1" operator="lessThan">
      <formula>0</formula>
    </cfRule>
  </conditionalFormatting>
  <dataValidations disablePrompts="1" count="1">
    <dataValidation type="list" allowBlank="1" showInputMessage="1" showErrorMessage="1" sqref="C14 C24">
      <formula1>$B$9:$B$11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DC9688-26D5-4CD7-9F10-2085951406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D77:D102</xm:sqref>
        </x14:conditionalFormatting>
        <x14:conditionalFormatting xmlns:xm="http://schemas.microsoft.com/office/excel/2006/main">
          <x14:cfRule type="dataBar" id="{09D959FD-E421-4A0C-BEED-4CA45027C7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G77:G102</xm:sqref>
        </x14:conditionalFormatting>
        <x14:conditionalFormatting xmlns:xm="http://schemas.microsoft.com/office/excel/2006/main">
          <x14:cfRule type="dataBar" id="{72E6FDAE-80BB-46A5-BDDF-FA16C354E2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J77:J102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 DE VENTA-ARRIENDO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Anderson Carrillo</cp:lastModifiedBy>
  <dcterms:created xsi:type="dcterms:W3CDTF">2017-08-16T15:18:35Z</dcterms:created>
  <dcterms:modified xsi:type="dcterms:W3CDTF">2018-10-18T17:30:24Z</dcterms:modified>
</cp:coreProperties>
</file>