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wnloads\Jose_Baguncas\"/>
    </mc:Choice>
  </mc:AlternateContent>
  <xr:revisionPtr revIDLastSave="0" documentId="8_{1DA8DAFB-35A1-4754-BACD-883C67DE00EF}" xr6:coauthVersionLast="47" xr6:coauthVersionMax="47" xr10:uidLastSave="{00000000-0000-0000-0000-000000000000}"/>
  <bookViews>
    <workbookView xWindow="-120" yWindow="-120" windowWidth="20730" windowHeight="11040" tabRatio="0" xr2:uid="{2EF25CB6-3445-43EC-8AC4-33F09B4A4EFE}"/>
  </bookViews>
  <sheets>
    <sheet name="Planilha1" sheetId="1" r:id="rId1"/>
    <sheet name="Planilha2" sheetId="2" r:id="rId2"/>
  </sheets>
  <definedNames>
    <definedName name="aporte">Planilha1!$D$16</definedName>
    <definedName name="carteira_carteira">Planilha1!$D$12</definedName>
    <definedName name="patrimonio">Planilha1!$D$19</definedName>
    <definedName name="perfil">Planilha1!$C$29</definedName>
    <definedName name="qtd_anos">Planilha1!$D$17</definedName>
    <definedName name="salario">Planilha1!$D$11</definedName>
    <definedName name="sugestao_investimento">Planilha1!$D$13</definedName>
    <definedName name="taxa_mensal">Planilha1!$D$18</definedName>
    <definedName name="Z_D722C826_FF50_463A_A7AF_3B1AEE49EDAF_.wvu.Cols" localSheetId="0" hidden="1">Planilha1!$F:$XFD</definedName>
    <definedName name="Z_D722C826_FF50_463A_A7AF_3B1AEE49EDAF_.wvu.Rows" localSheetId="0" hidden="1">Planilha1!$75:$1048576,Planilha1!$61:$74</definedName>
  </definedNames>
  <calcPr calcId="191029"/>
  <customWorkbookViews>
    <customWorkbookView name="j" guid="{D722C826-FF50-463A-A7AF-3B1AEE49EDAF}" maximized="1" xWindow="-8" yWindow="-8" windowWidth="1382" windowHeight="736" tabRatio="0" activeSheetId="1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3" i="1"/>
  <c r="B13" i="2"/>
  <c r="B14" i="2"/>
  <c r="B15" i="2"/>
  <c r="B16" i="2"/>
  <c r="B17" i="2"/>
  <c r="B18" i="2"/>
  <c r="B19" i="2"/>
  <c r="B20" i="2"/>
  <c r="B21" i="2"/>
  <c r="B22" i="2"/>
  <c r="B23" i="2"/>
  <c r="B24" i="2"/>
  <c r="B8" i="2"/>
  <c r="B9" i="2"/>
  <c r="B10" i="2"/>
  <c r="B11" i="2"/>
  <c r="B12" i="2"/>
  <c r="B7" i="2"/>
  <c r="C30" i="1"/>
  <c r="D34" i="1" s="1"/>
  <c r="C23" i="1"/>
  <c r="D23" i="1" s="1"/>
  <c r="C24" i="1"/>
  <c r="D24" i="1" s="1"/>
  <c r="C25" i="1"/>
  <c r="C26" i="1"/>
  <c r="D26" i="1" s="1"/>
  <c r="C27" i="1"/>
  <c r="D27" i="1" s="1"/>
  <c r="D19" i="1"/>
  <c r="D20" i="1" s="1" a="1"/>
  <c r="D20" i="1" s="1"/>
  <c r="D25" i="1"/>
  <c r="D13" i="1"/>
  <c r="D37" i="1" l="1"/>
  <c r="D36" i="1"/>
  <c r="D33" i="1"/>
  <c r="D35" i="1"/>
  <c r="D38" i="1"/>
  <c r="D39" i="1" s="1"/>
  <c r="C3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<sst xmlns="http://schemas.openxmlformats.org/spreadsheetml/2006/main" count="69" uniqueCount="34">
  <si>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INVESTIMENTO MENSAL</t>
  </si>
  <si>
    <t>Dividendo Mensais ?</t>
  </si>
  <si>
    <t>Patrimônio Acumulado ?</t>
  </si>
  <si>
    <t>Quanto Investir por mês ?</t>
  </si>
  <si>
    <t>Por Quantos Anos ?</t>
  </si>
  <si>
    <t>Taxa de Rendimento Mensal ?</t>
  </si>
  <si>
    <t>Cenários</t>
  </si>
  <si>
    <t>Quanto em 2 Anos ?</t>
  </si>
  <si>
    <t>Quanto em 30 Anos ?</t>
  </si>
  <si>
    <t>Quanto em 20 Anos ?</t>
  </si>
  <si>
    <t>Quanto em 5 Anos ?</t>
  </si>
  <si>
    <t>Quanto em 10 Anos ?</t>
  </si>
  <si>
    <t>Dividendos</t>
  </si>
  <si>
    <t>CONFIGURAÇÕES</t>
  </si>
  <si>
    <t>Rendimento Carteira</t>
  </si>
  <si>
    <t>Sugestão de Investimento</t>
  </si>
  <si>
    <t>AGRESSIVO</t>
  </si>
  <si>
    <t>VALOR A SER INVESTIDO POR MÊS</t>
  </si>
  <si>
    <t>PERFIL</t>
  </si>
  <si>
    <t>TIPO DE FII</t>
  </si>
  <si>
    <t>Valores</t>
  </si>
  <si>
    <t>Porcentual Sugerido</t>
  </si>
  <si>
    <t>PAPEL</t>
  </si>
  <si>
    <t>TIJOLO</t>
  </si>
  <si>
    <t>HIBRIDOS</t>
  </si>
  <si>
    <t>FOFs</t>
  </si>
  <si>
    <t>DESENVOLVIMENTO</t>
  </si>
  <si>
    <t>HOTELARIAS</t>
  </si>
  <si>
    <t>Tipo de FII</t>
  </si>
  <si>
    <t>%</t>
  </si>
  <si>
    <t>CONSERVADOR</t>
  </si>
  <si>
    <t>CHAVE</t>
  </si>
  <si>
    <t>MODERADO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</si>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</sst>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theme="0"/>
      <name val="Aptos Narrow"/>
      <family val="2"/>
    </font>
    <font>
      <sz val="13"/>
      <color theme="1"/>
      <name val="Aptos Narrow"/>
      <family val="2"/>
    </font>
    <font>
      <b/>
      <sz val="13"/>
      <color theme="1"/>
      <name val="Aptos Narrow"/>
      <family val="2"/>
    </font>
    <font>
      <sz val="11"/>
      <color theme="1"/>
      <name val="Aptos Narrow"/>
      <family val="2"/>
    </font>
    <font>
      <b/>
      <sz val="13"/>
      <color theme="0"/>
      <name val="Aptos Narrow"/>
      <family val="2"/>
    </font>
    <font>
      <sz val="11"/>
      <color theme="0"/>
      <name val="Aptos Narrow"/>
      <family val="2"/>
    </font>
    <font>
      <b/>
      <sz val="11"/>
      <color theme="1"/>
      <name val="Aptos Narrow"/>
      <family val="2"/>
    </font>
    <font>
      <b/>
      <sz val="14"/>
      <color theme="0"/>
      <name val="Aptos Narrow"/>
      <family val="2"/>
    </font>
    <font>
      <b/>
      <sz val="12"/>
      <color theme="1"/>
      <name val="Aptos Narrow"/>
      <family val="2"/>
    </font>
    <font>
      <b/>
      <sz val="11"/>
      <color rgb="FF9C57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 tint="-0.24994659260841701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indexed="64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164" fontId="5" fillId="4" borderId="18" xfId="0" applyNumberFormat="1" applyFont="1" applyFill="1" applyBorder="1" applyAlignment="1">
      <alignment horizontal="center" vertical="center"/>
    </xf>
    <xf numFmtId="164" fontId="5" fillId="4" borderId="19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23" xfId="0" applyNumberFormat="1" applyFont="1" applyFill="1" applyBorder="1" applyAlignment="1">
      <alignment horizontal="center" vertical="center"/>
    </xf>
    <xf numFmtId="164" fontId="9" fillId="4" borderId="22" xfId="0" applyNumberFormat="1" applyFont="1" applyFill="1" applyBorder="1" applyAlignment="1">
      <alignment horizontal="center" vertical="center"/>
    </xf>
    <xf numFmtId="164" fontId="9" fillId="4" borderId="21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 vertical="center"/>
    </xf>
    <xf numFmtId="8" fontId="5" fillId="4" borderId="9" xfId="0" applyNumberFormat="1" applyFont="1" applyFill="1" applyBorder="1" applyAlignment="1">
      <alignment horizontal="center" vertical="center"/>
    </xf>
    <xf numFmtId="8" fontId="5" fillId="4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11" fillId="4" borderId="13" xfId="0" applyFont="1" applyFill="1" applyBorder="1" applyAlignment="1">
      <alignment horizontal="left" vertical="center" indent="2"/>
    </xf>
    <xf numFmtId="0" fontId="11" fillId="4" borderId="14" xfId="0" applyFont="1" applyFill="1" applyBorder="1" applyAlignment="1">
      <alignment horizontal="left" vertical="center" indent="2"/>
    </xf>
    <xf numFmtId="0" fontId="11" fillId="4" borderId="15" xfId="0" applyFont="1" applyFill="1" applyBorder="1" applyAlignment="1">
      <alignment horizontal="left" vertical="center" indent="2"/>
    </xf>
    <xf numFmtId="164" fontId="4" fillId="5" borderId="25" xfId="0" applyNumberFormat="1" applyFont="1" applyFill="1" applyBorder="1" applyAlignment="1" applyProtection="1">
      <alignment horizontal="center" vertical="center"/>
      <protection locked="0"/>
    </xf>
    <xf numFmtId="1" fontId="4" fillId="5" borderId="9" xfId="0" applyNumberFormat="1" applyFont="1" applyFill="1" applyBorder="1" applyAlignment="1" applyProtection="1">
      <alignment horizontal="center" vertical="center"/>
      <protection locked="0"/>
    </xf>
    <xf numFmtId="10" fontId="4" fillId="5" borderId="9" xfId="2" applyNumberFormat="1" applyFont="1" applyFill="1" applyBorder="1" applyAlignment="1" applyProtection="1">
      <alignment horizontal="center" vertical="center"/>
      <protection locked="0"/>
    </xf>
    <xf numFmtId="164" fontId="6" fillId="5" borderId="7" xfId="0" applyNumberFormat="1" applyFont="1" applyFill="1" applyBorder="1" applyAlignment="1" applyProtection="1">
      <alignment horizontal="center" vertical="center"/>
      <protection locked="0"/>
    </xf>
    <xf numFmtId="10" fontId="6" fillId="5" borderId="9" xfId="0" applyNumberFormat="1" applyFont="1" applyFill="1" applyBorder="1" applyAlignment="1" applyProtection="1">
      <alignment horizontal="center"/>
      <protection locked="0"/>
    </xf>
    <xf numFmtId="164" fontId="6" fillId="4" borderId="1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35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indent="2"/>
    </xf>
    <xf numFmtId="164" fontId="6" fillId="7" borderId="4" xfId="0" applyNumberFormat="1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9" fontId="6" fillId="4" borderId="37" xfId="0" applyNumberFormat="1" applyFont="1" applyFill="1" applyBorder="1" applyAlignment="1">
      <alignment horizontal="center" vertical="center"/>
    </xf>
    <xf numFmtId="164" fontId="6" fillId="4" borderId="25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9" fontId="6" fillId="4" borderId="39" xfId="0" applyNumberFormat="1" applyFont="1" applyFill="1" applyBorder="1" applyAlignment="1">
      <alignment horizontal="center" vertical="center"/>
    </xf>
    <xf numFmtId="164" fontId="6" fillId="4" borderId="40" xfId="0" applyNumberFormat="1" applyFont="1" applyFill="1" applyBorder="1" applyAlignment="1">
      <alignment horizontal="center" vertical="center"/>
    </xf>
    <xf numFmtId="0" fontId="2" fillId="2" borderId="2" xfId="3" applyBorder="1" applyAlignment="1">
      <alignment horizontal="left" indent="2"/>
    </xf>
    <xf numFmtId="0" fontId="0" fillId="0" borderId="41" xfId="0" applyBorder="1"/>
    <xf numFmtId="0" fontId="6" fillId="0" borderId="41" xfId="0" applyFont="1" applyBorder="1" applyAlignment="1">
      <alignment horizontal="center" vertical="center"/>
    </xf>
    <xf numFmtId="9" fontId="0" fillId="0" borderId="0" xfId="2" applyFont="1" applyAlignment="1">
      <alignment horizontal="center"/>
    </xf>
    <xf numFmtId="9" fontId="0" fillId="0" borderId="41" xfId="2" applyFont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0" fontId="6" fillId="4" borderId="4" xfId="0" applyFont="1" applyFill="1" applyBorder="1" applyAlignment="1">
      <alignment horizontal="left" indent="2"/>
    </xf>
    <xf numFmtId="9" fontId="6" fillId="7" borderId="24" xfId="0" applyNumberFormat="1" applyFont="1" applyFill="1" applyBorder="1" applyAlignment="1">
      <alignment horizontal="center"/>
    </xf>
    <xf numFmtId="0" fontId="10" fillId="6" borderId="11" xfId="0" applyFont="1" applyFill="1" applyBorder="1" applyAlignment="1">
      <alignment horizontal="left" vertical="center" indent="2"/>
    </xf>
    <xf numFmtId="0" fontId="10" fillId="6" borderId="16" xfId="0" applyFont="1" applyFill="1" applyBorder="1" applyAlignment="1">
      <alignment horizontal="left" vertical="center" indent="2"/>
    </xf>
    <xf numFmtId="0" fontId="10" fillId="6" borderId="12" xfId="0" applyFont="1" applyFill="1" applyBorder="1" applyAlignment="1">
      <alignment horizontal="left" vertical="center" indent="2"/>
    </xf>
    <xf numFmtId="0" fontId="11" fillId="4" borderId="6" xfId="1" applyNumberFormat="1" applyFont="1" applyFill="1" applyBorder="1" applyAlignment="1">
      <alignment horizontal="left" vertical="center" indent="2"/>
    </xf>
    <xf numFmtId="0" fontId="11" fillId="4" borderId="32" xfId="1" applyNumberFormat="1" applyFont="1" applyFill="1" applyBorder="1" applyAlignment="1">
      <alignment horizontal="left" vertical="center" indent="2"/>
    </xf>
    <xf numFmtId="0" fontId="11" fillId="4" borderId="8" xfId="0" applyFont="1" applyFill="1" applyBorder="1" applyAlignment="1">
      <alignment horizontal="left" vertical="center" indent="2"/>
    </xf>
    <xf numFmtId="0" fontId="11" fillId="4" borderId="5" xfId="0" applyFont="1" applyFill="1" applyBorder="1" applyAlignment="1">
      <alignment horizontal="left" vertical="center" indent="2"/>
    </xf>
    <xf numFmtId="0" fontId="11" fillId="4" borderId="33" xfId="0" applyFont="1" applyFill="1" applyBorder="1" applyAlignment="1">
      <alignment horizontal="left" vertical="center" indent="2"/>
    </xf>
    <xf numFmtId="0" fontId="11" fillId="4" borderId="34" xfId="0" applyFont="1" applyFill="1" applyBorder="1" applyAlignment="1">
      <alignment horizontal="left" vertical="center" indent="2"/>
    </xf>
    <xf numFmtId="0" fontId="11" fillId="4" borderId="28" xfId="0" applyFont="1" applyFill="1" applyBorder="1" applyAlignment="1">
      <alignment horizontal="left" vertical="center" indent="2"/>
    </xf>
    <xf numFmtId="0" fontId="11" fillId="4" borderId="29" xfId="0" applyFont="1" applyFill="1" applyBorder="1" applyAlignment="1">
      <alignment horizontal="left" vertical="center" indent="2"/>
    </xf>
    <xf numFmtId="0" fontId="3" fillId="3" borderId="11" xfId="0" applyFont="1" applyFill="1" applyBorder="1" applyAlignment="1">
      <alignment horizontal="left" vertical="center" indent="2"/>
    </xf>
    <xf numFmtId="0" fontId="3" fillId="3" borderId="16" xfId="0" applyFont="1" applyFill="1" applyBorder="1" applyAlignment="1">
      <alignment horizontal="left" vertical="center" indent="2"/>
    </xf>
    <xf numFmtId="0" fontId="3" fillId="3" borderId="12" xfId="0" applyFont="1" applyFill="1" applyBorder="1" applyAlignment="1">
      <alignment horizontal="left" vertical="center" indent="2"/>
    </xf>
    <xf numFmtId="0" fontId="11" fillId="4" borderId="26" xfId="0" applyFont="1" applyFill="1" applyBorder="1" applyAlignment="1">
      <alignment horizontal="left" vertical="center" indent="2"/>
    </xf>
    <xf numFmtId="0" fontId="11" fillId="4" borderId="27" xfId="0" applyFont="1" applyFill="1" applyBorder="1" applyAlignment="1">
      <alignment horizontal="left" vertical="center" indent="2"/>
    </xf>
    <xf numFmtId="0" fontId="11" fillId="4" borderId="30" xfId="0" applyFont="1" applyFill="1" applyBorder="1" applyAlignment="1">
      <alignment horizontal="left" vertical="center" indent="2"/>
    </xf>
    <xf numFmtId="0" fontId="11" fillId="4" borderId="31" xfId="0" applyFont="1" applyFill="1" applyBorder="1" applyAlignment="1">
      <alignment horizontal="left" vertical="center" indent="2"/>
    </xf>
    <xf numFmtId="0" fontId="9" fillId="4" borderId="3" xfId="0" applyFont="1" applyFill="1" applyBorder="1" applyAlignment="1">
      <alignment horizontal="left" indent="2"/>
    </xf>
    <xf numFmtId="164" fontId="9" fillId="4" borderId="24" xfId="0" applyNumberFormat="1" applyFont="1" applyFill="1" applyBorder="1" applyAlignment="1">
      <alignment horizontal="left" indent="2"/>
    </xf>
    <xf numFmtId="0" fontId="12" fillId="2" borderId="1" xfId="3" applyFont="1" applyBorder="1" applyAlignment="1">
      <alignment horizontal="left" indent="2"/>
    </xf>
    <xf numFmtId="0" fontId="12" fillId="2" borderId="35" xfId="3" applyFont="1" applyBorder="1" applyAlignment="1">
      <alignment horizontal="left" indent="2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Planilha1!$C$32</c:f>
              <c:strCache>
                <c:ptCount val="1"/>
                <c:pt idx="0">
                  <c:v>Porcentual Sugerido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C7-49EF-8F6E-6E8D4DA8FFD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C7-49EF-8F6E-6E8D4DA8FFD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C7-49EF-8F6E-6E8D4DA8FFD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C7-49EF-8F6E-6E8D4DA8FFD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C7-49EF-8F6E-6E8D4DA8FFD5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FC7-49EF-8F6E-6E8D4DA8FF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Planilha1!$C$33:$C$38</c:f>
              <c:numCache>
                <c:formatCode>0%</c:formatCode>
                <c:ptCount val="6"/>
                <c:pt idx="0">
                  <c:v>0.32</c:v>
                </c:pt>
                <c:pt idx="1">
                  <c:v>0.4</c:v>
                </c:pt>
                <c:pt idx="2">
                  <c:v>0.08</c:v>
                </c:pt>
                <c:pt idx="3">
                  <c:v>0.1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3-4DB1-8118-65F1D75164F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9626400996264009E-3"/>
          <c:y val="4.1368928715460017E-2"/>
          <c:w val="0.33612653337386378"/>
          <c:h val="0.9332298971285452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304799</xdr:colOff>
      <xdr:row>0</xdr:row>
      <xdr:rowOff>101601</xdr:rowOff>
    </xdr:from>
    <xdr:to>
      <xdr:col>3</xdr:col>
      <xdr:colOff>2121297</xdr:colOff>
      <xdr:row>8</xdr:row>
      <xdr:rowOff>85726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77AF37-9F9E-4134-B32B-5DF8036E73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56" b="11477"/>
        <a:stretch/>
      </xdr:blipFill>
      <xdr:spPr>
        <a:xfrm>
          <a:off x="304799" y="101601"/>
          <a:ext cx="7710092" cy="149225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39</xdr:row>
      <xdr:rowOff>123825</xdr:rowOff>
    </xdr:from>
    <xdr:to>
      <xdr:col>4</xdr:col>
      <xdr:colOff>0</xdr:colOff>
      <xdr:row>59</xdr:row>
      <xdr:rowOff>31750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76E2B8-0B1F-6DFA-21AE-10625FF17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D341-F995-4123-9AAC-C55C251DC596}">
  <sheetPr>
    <pageSetUpPr autoPageBreaks="0"/>
  </sheetPr>
  <dimension ref="A1:F74"/>
  <sheetViews>
    <sheetView showGridLines="0" showRowColHeaders="0" tabSelected="1" zoomScaleNormal="100" workbookViewId="0">
      <selection activeCell="A24" sqref="A24"/>
    </sheetView>
  </sheetViews>
  <sheetFormatPr defaultColWidth="0" defaultRowHeight="15" zeroHeight="1" x14ac:dyDescent="0.25"/>
  <cols>
    <col min="1" max="1" width="5.5703125" style="13" customWidth="1"/>
    <col min="2" max="2" width="56.140625" style="13" customWidth="1"/>
    <col min="3" max="3" width="26.85546875" style="13" bestFit="1" customWidth="1"/>
    <col min="4" max="4" width="32" style="13" customWidth="1"/>
    <col min="5" max="5" width="3.5703125" style="13" customWidth="1"/>
    <col min="6" max="6" width="10.7109375" style="13" hidden="1"/>
    <col min="7" max="16384" width="9.140625" style="13" hidden="1"/>
  </cols>
  <sheetData>
    <row r="1" spans="2:4" x14ac:dyDescent="0.25"/>
    <row r="2" spans="2:4" x14ac:dyDescent="0.25"/>
    <row r="3" spans="2:4" x14ac:dyDescent="0.25"/>
    <row r="4" spans="2:4" x14ac:dyDescent="0.25"/>
    <row r="5" spans="2:4" x14ac:dyDescent="0.25"/>
    <row r="6" spans="2:4" x14ac:dyDescent="0.25"/>
    <row r="7" spans="2:4" x14ac:dyDescent="0.25"/>
    <row r="8" spans="2:4" x14ac:dyDescent="0.25"/>
    <row r="9" spans="2:4" ht="15.75" thickBot="1" x14ac:dyDescent="0.3"/>
    <row r="10" spans="2:4" ht="40.5" customHeight="1" thickBot="1" x14ac:dyDescent="0.3">
      <c r="B10" s="46" t="s">
        <v>13</v>
      </c>
      <c r="C10" s="47"/>
      <c r="D10" s="48"/>
    </row>
    <row r="11" spans="2:4" ht="15.75" x14ac:dyDescent="0.25">
      <c r="B11" s="49" t="s">
        <v>33</v>
      </c>
      <c r="C11" s="50"/>
      <c r="D11" s="21">
        <v>5000</v>
      </c>
    </row>
    <row r="12" spans="2:4" ht="15.75" x14ac:dyDescent="0.25">
      <c r="B12" s="51" t="s">
        <v>14</v>
      </c>
      <c r="C12" s="52"/>
      <c r="D12" s="22">
        <v>0.01</v>
      </c>
    </row>
    <row r="13" spans="2:4" ht="16.5" thickBot="1" x14ac:dyDescent="0.3">
      <c r="B13" s="53" t="s">
        <v>15</v>
      </c>
      <c r="C13" s="54"/>
      <c r="D13" s="23">
        <f>D11*30%</f>
        <v>1500</v>
      </c>
    </row>
    <row r="14" spans="2:4" ht="15.75" thickBot="1" x14ac:dyDescent="0.3"/>
    <row r="15" spans="2:4" ht="40.5" customHeight="1" thickBot="1" x14ac:dyDescent="0.3">
      <c r="B15" s="57" t="s">
        <v>0</v>
      </c>
      <c r="C15" s="58"/>
      <c r="D15" s="59"/>
    </row>
    <row r="16" spans="2:4" ht="17.25" x14ac:dyDescent="0.25">
      <c r="B16" s="60" t="s">
        <v>3</v>
      </c>
      <c r="C16" s="61"/>
      <c r="D16" s="18">
        <v>500</v>
      </c>
    </row>
    <row r="17" spans="1:4" ht="17.25" x14ac:dyDescent="0.25">
      <c r="B17" s="55" t="s">
        <v>4</v>
      </c>
      <c r="C17" s="56"/>
      <c r="D17" s="19">
        <v>5</v>
      </c>
    </row>
    <row r="18" spans="1:4" ht="17.25" x14ac:dyDescent="0.25">
      <c r="B18" s="55" t="s">
        <v>5</v>
      </c>
      <c r="C18" s="56"/>
      <c r="D18" s="20">
        <v>1.0800000000000001E-2</v>
      </c>
    </row>
    <row r="19" spans="1:4" ht="17.25" x14ac:dyDescent="0.25">
      <c r="B19" s="55" t="s">
        <v>2</v>
      </c>
      <c r="C19" s="56"/>
      <c r="D19" s="11">
        <f>FV(taxa_mensal,qtd_anos*12,aporte*-1)</f>
        <v>41902.00967962922</v>
      </c>
    </row>
    <row r="20" spans="1:4" ht="18" thickBot="1" x14ac:dyDescent="0.3">
      <c r="B20" s="62" t="s">
        <v>1</v>
      </c>
      <c r="C20" s="63"/>
      <c r="D20" s="12" cm="1">
        <f t="array" ref="D20">patrimonio*carteira_carteira</f>
        <v>419.02009679629219</v>
      </c>
    </row>
    <row r="21" spans="1:4" ht="15.75" thickBot="1" x14ac:dyDescent="0.3"/>
    <row r="22" spans="1:4" ht="40.5" customHeight="1" thickBot="1" x14ac:dyDescent="0.3">
      <c r="B22" s="57" t="s">
        <v>6</v>
      </c>
      <c r="C22" s="58"/>
      <c r="D22" s="2" t="s">
        <v>12</v>
      </c>
    </row>
    <row r="23" spans="1:4" ht="18" thickBot="1" x14ac:dyDescent="0.3">
      <c r="A23" s="14">
        <v>2</v>
      </c>
      <c r="B23" s="15" t="s">
        <v>7</v>
      </c>
      <c r="C23" s="5">
        <f>FV(taxa_mensal,$A23*12,aporte*-1)</f>
        <v>13615.431830290796</v>
      </c>
      <c r="D23" s="6">
        <f>$C23*carteira_carteira</f>
        <v>136.15431830290797</v>
      </c>
    </row>
    <row r="24" spans="1:4" ht="18" thickBot="1" x14ac:dyDescent="0.3">
      <c r="A24" s="14">
        <v>5</v>
      </c>
      <c r="B24" s="16" t="s">
        <v>10</v>
      </c>
      <c r="C24" s="3">
        <f>FV(taxa_mensal,$A24*12,aporte*-1)</f>
        <v>41902.00967962922</v>
      </c>
      <c r="D24" s="7">
        <f>$C24*carteira_carteira</f>
        <v>419.02009679629219</v>
      </c>
    </row>
    <row r="25" spans="1:4" ht="18" thickBot="1" x14ac:dyDescent="0.3">
      <c r="A25" s="14">
        <v>10</v>
      </c>
      <c r="B25" s="16" t="s">
        <v>11</v>
      </c>
      <c r="C25" s="3">
        <f>FV(taxa_mensal,$A25*12,aporte*-1)</f>
        <v>121728.83312740005</v>
      </c>
      <c r="D25" s="8">
        <f>$C25*carteira_carteira</f>
        <v>1217.2883312740005</v>
      </c>
    </row>
    <row r="26" spans="1:4" ht="18" thickBot="1" x14ac:dyDescent="0.3">
      <c r="A26" s="14">
        <v>20</v>
      </c>
      <c r="B26" s="16" t="s">
        <v>9</v>
      </c>
      <c r="C26" s="3">
        <f>FV(taxa_mensal,$A26*12,aporte*-1)</f>
        <v>563524.49664926168</v>
      </c>
      <c r="D26" s="9">
        <f>$C26*carteira_carteira</f>
        <v>5635.2449664926171</v>
      </c>
    </row>
    <row r="27" spans="1:4" ht="18" thickBot="1" x14ac:dyDescent="0.3">
      <c r="A27" s="14">
        <v>30</v>
      </c>
      <c r="B27" s="17" t="s">
        <v>8</v>
      </c>
      <c r="C27" s="4">
        <f>FV(taxa_mensal,$A27*12,aporte*-1)</f>
        <v>2166952.4051583759</v>
      </c>
      <c r="D27" s="10">
        <f>$C27*carteira_carteira</f>
        <v>21669.524051583758</v>
      </c>
    </row>
    <row r="28" spans="1:4" ht="15.75" thickBot="1" x14ac:dyDescent="0.3"/>
    <row r="29" spans="1:4" ht="22.5" customHeight="1" x14ac:dyDescent="0.25">
      <c r="B29" s="66" t="s">
        <v>18</v>
      </c>
      <c r="C29" s="67" t="s">
        <v>32</v>
      </c>
      <c r="D29" s="38"/>
    </row>
    <row r="30" spans="1:4" ht="22.5" customHeight="1" thickBot="1" x14ac:dyDescent="0.3">
      <c r="B30" s="64" t="s">
        <v>17</v>
      </c>
      <c r="C30" s="65">
        <f>aporte</f>
        <v>500</v>
      </c>
      <c r="D30" s="44"/>
    </row>
    <row r="31" spans="1:4" ht="15.75" thickBot="1" x14ac:dyDescent="0.3"/>
    <row r="32" spans="1:4" ht="24.75" customHeight="1" x14ac:dyDescent="0.25">
      <c r="B32" s="25" t="s">
        <v>19</v>
      </c>
      <c r="C32" s="26" t="s">
        <v>21</v>
      </c>
      <c r="D32" s="27" t="s">
        <v>20</v>
      </c>
    </row>
    <row r="33" spans="2:4" x14ac:dyDescent="0.25">
      <c r="B33" s="30" t="s">
        <v>22</v>
      </c>
      <c r="C33" s="31">
        <f>VLOOKUP($C$29&amp;"-"&amp;$B33,Planilha2!$B:$E,4,FALSE)</f>
        <v>0.32</v>
      </c>
      <c r="D33" s="32">
        <f>$C33*$C$30</f>
        <v>160</v>
      </c>
    </row>
    <row r="34" spans="2:4" x14ac:dyDescent="0.25">
      <c r="B34" s="33" t="s">
        <v>23</v>
      </c>
      <c r="C34" s="31">
        <f>VLOOKUP($C$29&amp;"-"&amp;$B34,Planilha2!$B:$E,4,FALSE)</f>
        <v>0.4</v>
      </c>
      <c r="D34" s="34">
        <f t="shared" ref="D34:D38" si="0">$C34*$C$30</f>
        <v>200</v>
      </c>
    </row>
    <row r="35" spans="2:4" x14ac:dyDescent="0.25">
      <c r="B35" s="33" t="s">
        <v>24</v>
      </c>
      <c r="C35" s="31">
        <f>VLOOKUP($C$29&amp;"-"&amp;$B35,Planilha2!$B:$E,4,FALSE)</f>
        <v>0.08</v>
      </c>
      <c r="D35" s="34">
        <f t="shared" si="0"/>
        <v>40</v>
      </c>
    </row>
    <row r="36" spans="2:4" x14ac:dyDescent="0.25">
      <c r="B36" s="33" t="s">
        <v>25</v>
      </c>
      <c r="C36" s="31">
        <f>VLOOKUP($C$29&amp;"-"&amp;$B36,Planilha2!$B:$E,4,FALSE)</f>
        <v>0.1</v>
      </c>
      <c r="D36" s="34">
        <f t="shared" si="0"/>
        <v>50</v>
      </c>
    </row>
    <row r="37" spans="2:4" x14ac:dyDescent="0.25">
      <c r="B37" s="33" t="s">
        <v>26</v>
      </c>
      <c r="C37" s="31">
        <f>VLOOKUP($C$29&amp;"-"&amp;$B37,Planilha2!$B:$E,4,FALSE)</f>
        <v>0.05</v>
      </c>
      <c r="D37" s="34">
        <f t="shared" si="0"/>
        <v>25</v>
      </c>
    </row>
    <row r="38" spans="2:4" x14ac:dyDescent="0.25">
      <c r="B38" s="35" t="s">
        <v>27</v>
      </c>
      <c r="C38" s="36">
        <f>VLOOKUP($C$29&amp;"-"&amp;$B38,Planilha2!$B:$E,4,FALSE)</f>
        <v>0.05</v>
      </c>
      <c r="D38" s="37">
        <f t="shared" si="0"/>
        <v>25</v>
      </c>
    </row>
    <row r="39" spans="2:4" ht="21" customHeight="1" thickBot="1" x14ac:dyDescent="0.3">
      <c r="B39" s="28"/>
      <c r="C39" s="45">
        <f>SUM(C33:C38)</f>
        <v>1</v>
      </c>
      <c r="D39" s="29">
        <f>SUM(D33:D38)</f>
        <v>500</v>
      </c>
    </row>
    <row r="40" spans="2:4" x14ac:dyDescent="0.25"/>
    <row r="41" spans="2:4" x14ac:dyDescent="0.25"/>
    <row r="42" spans="2:4" x14ac:dyDescent="0.25"/>
    <row r="43" spans="2:4" x14ac:dyDescent="0.25"/>
    <row r="44" spans="2:4" x14ac:dyDescent="0.25"/>
    <row r="45" spans="2:4" x14ac:dyDescent="0.25"/>
    <row r="46" spans="2:4" x14ac:dyDescent="0.25"/>
    <row r="47" spans="2:4" x14ac:dyDescent="0.25"/>
    <row r="48" spans="2:4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hidden="1" x14ac:dyDescent="0.25"/>
    <row r="62" s="13" customFormat="1" hidden="1" x14ac:dyDescent="0.25"/>
    <row r="63" s="13" customFormat="1" hidden="1" x14ac:dyDescent="0.25"/>
    <row r="64" s="13" customFormat="1" hidden="1" x14ac:dyDescent="0.25"/>
    <row r="65" s="13" customFormat="1" hidden="1" x14ac:dyDescent="0.25"/>
    <row r="66" s="13" customFormat="1" hidden="1" x14ac:dyDescent="0.25"/>
    <row r="67" s="13" customFormat="1" hidden="1" x14ac:dyDescent="0.25"/>
    <row r="68" s="13" customFormat="1" hidden="1" x14ac:dyDescent="0.25"/>
    <row r="69" s="13" customFormat="1" hidden="1" x14ac:dyDescent="0.25"/>
    <row r="70" s="13" customFormat="1" hidden="1" x14ac:dyDescent="0.25"/>
    <row r="71" s="13" customFormat="1" hidden="1" x14ac:dyDescent="0.25"/>
    <row r="72" s="13" customFormat="1" hidden="1" x14ac:dyDescent="0.25"/>
    <row r="73" s="13" customFormat="1" hidden="1" x14ac:dyDescent="0.25"/>
    <row r="74" s="13" customFormat="1" hidden="1" x14ac:dyDescent="0.25"/>
  </sheetData>
  <customSheetViews>
    <customSheetView guid="{D722C826-FF50-463A-A7AF-3B1AEE49EDAF}" scale="96" showPageBreaks="1" showGridLines="0" hiddenRows="1" hiddenColumns="1">
      <selection activeCell="D1" sqref="D1:D1048576"/>
      <pageMargins left="0.511811024" right="0.511811024" top="0.78740157499999996" bottom="0.78740157499999996" header="0.31496062000000002" footer="0.31496062000000002"/>
      <pageSetup paperSize="9" orientation="portrait" r:id="rId1"/>
    </customSheetView>
  </customSheetViews>
  <mergeCells count="11">
    <mergeCell ref="B22:C22"/>
    <mergeCell ref="B15:D15"/>
    <mergeCell ref="B16:C16"/>
    <mergeCell ref="B17:C17"/>
    <mergeCell ref="B18:C18"/>
    <mergeCell ref="B20:C20"/>
    <mergeCell ref="B10:D10"/>
    <mergeCell ref="B11:C11"/>
    <mergeCell ref="B12:C12"/>
    <mergeCell ref="B13:C13"/>
    <mergeCell ref="B19:C19"/>
  </mergeCells>
  <dataValidations count="1">
    <dataValidation type="list" allowBlank="1" showInputMessage="1" showErrorMessage="1" sqref="C29" xr:uid="{D660504A-8DD3-4630-9566-D0FBB98C2B05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6370-27B2-46E0-886A-D2035C21BF21}">
  <dimension ref="B6:E24"/>
  <sheetViews>
    <sheetView topLeftCell="A7" workbookViewId="0">
      <selection activeCell="G14" sqref="G14"/>
    </sheetView>
  </sheetViews>
  <sheetFormatPr defaultRowHeight="15" x14ac:dyDescent="0.25"/>
  <cols>
    <col min="2" max="2" width="33.85546875" bestFit="1" customWidth="1"/>
    <col min="3" max="3" width="14.7109375" bestFit="1" customWidth="1"/>
    <col min="4" max="4" width="18.5703125" bestFit="1" customWidth="1"/>
  </cols>
  <sheetData>
    <row r="6" spans="2:5" x14ac:dyDescent="0.25">
      <c r="B6" t="s">
        <v>31</v>
      </c>
      <c r="C6" t="s">
        <v>18</v>
      </c>
      <c r="D6" t="s">
        <v>28</v>
      </c>
      <c r="E6" s="1" t="s">
        <v>29</v>
      </c>
    </row>
    <row r="7" spans="2:5" x14ac:dyDescent="0.25">
      <c r="B7" t="str">
        <f>$C7&amp;"-"&amp;$D7</f>
        <v>CONSERVADOR-PAPEL</v>
      </c>
      <c r="C7" t="s">
        <v>30</v>
      </c>
      <c r="D7" s="24" t="s">
        <v>22</v>
      </c>
      <c r="E7" s="41">
        <v>0.3</v>
      </c>
    </row>
    <row r="8" spans="2:5" x14ac:dyDescent="0.25">
      <c r="B8" t="str">
        <f t="shared" ref="B8:B24" si="0">$C8&amp;"-"&amp;$D8</f>
        <v>CONSERVADOR-TIJOLO</v>
      </c>
      <c r="C8" t="s">
        <v>30</v>
      </c>
      <c r="D8" s="24" t="s">
        <v>23</v>
      </c>
      <c r="E8" s="41">
        <v>0.5</v>
      </c>
    </row>
    <row r="9" spans="2:5" x14ac:dyDescent="0.25">
      <c r="B9" t="str">
        <f t="shared" si="0"/>
        <v>CONSERVADOR-HIBRIDOS</v>
      </c>
      <c r="C9" t="s">
        <v>30</v>
      </c>
      <c r="D9" s="24" t="s">
        <v>24</v>
      </c>
      <c r="E9" s="41">
        <v>0.1</v>
      </c>
    </row>
    <row r="10" spans="2:5" x14ac:dyDescent="0.25">
      <c r="B10" t="str">
        <f t="shared" si="0"/>
        <v>CONSERVADOR-FOFs</v>
      </c>
      <c r="C10" t="s">
        <v>30</v>
      </c>
      <c r="D10" s="24" t="s">
        <v>25</v>
      </c>
      <c r="E10" s="41">
        <v>0.1</v>
      </c>
    </row>
    <row r="11" spans="2:5" x14ac:dyDescent="0.25">
      <c r="B11" t="str">
        <f t="shared" si="0"/>
        <v>CONSERVADOR-DESENVOLVIMENTO</v>
      </c>
      <c r="C11" t="s">
        <v>30</v>
      </c>
      <c r="D11" s="24" t="s">
        <v>26</v>
      </c>
      <c r="E11" s="41">
        <v>0</v>
      </c>
    </row>
    <row r="12" spans="2:5" x14ac:dyDescent="0.25">
      <c r="B12" s="39" t="str">
        <f t="shared" si="0"/>
        <v>CONSERVADOR-HOTELARIAS</v>
      </c>
      <c r="C12" s="39" t="s">
        <v>30</v>
      </c>
      <c r="D12" s="40" t="s">
        <v>27</v>
      </c>
      <c r="E12" s="42">
        <v>0</v>
      </c>
    </row>
    <row r="13" spans="2:5" x14ac:dyDescent="0.25">
      <c r="B13" t="str">
        <f t="shared" si="0"/>
        <v>MODERADO-PAPEL</v>
      </c>
      <c r="C13" t="s">
        <v>32</v>
      </c>
      <c r="D13" s="24" t="s">
        <v>22</v>
      </c>
      <c r="E13" s="43">
        <v>0.32</v>
      </c>
    </row>
    <row r="14" spans="2:5" x14ac:dyDescent="0.25">
      <c r="B14" t="str">
        <f t="shared" si="0"/>
        <v>MODERADO-TIJOLO</v>
      </c>
      <c r="C14" t="s">
        <v>32</v>
      </c>
      <c r="D14" s="24" t="s">
        <v>23</v>
      </c>
      <c r="E14" s="43">
        <v>0.4</v>
      </c>
    </row>
    <row r="15" spans="2:5" x14ac:dyDescent="0.25">
      <c r="B15" t="str">
        <f t="shared" si="0"/>
        <v>MODERADO-HIBRIDOS</v>
      </c>
      <c r="C15" t="s">
        <v>32</v>
      </c>
      <c r="D15" s="24" t="s">
        <v>24</v>
      </c>
      <c r="E15" s="43">
        <v>0.08</v>
      </c>
    </row>
    <row r="16" spans="2:5" x14ac:dyDescent="0.25">
      <c r="B16" t="str">
        <f t="shared" si="0"/>
        <v>MODERADO-FOFs</v>
      </c>
      <c r="C16" t="s">
        <v>32</v>
      </c>
      <c r="D16" s="24" t="s">
        <v>25</v>
      </c>
      <c r="E16" s="43">
        <v>0.1</v>
      </c>
    </row>
    <row r="17" spans="2:5" x14ac:dyDescent="0.25">
      <c r="B17" t="str">
        <f t="shared" si="0"/>
        <v>MODERADO-DESENVOLVIMENTO</v>
      </c>
      <c r="C17" t="s">
        <v>32</v>
      </c>
      <c r="D17" s="24" t="s">
        <v>26</v>
      </c>
      <c r="E17" s="43">
        <v>0.05</v>
      </c>
    </row>
    <row r="18" spans="2:5" x14ac:dyDescent="0.25">
      <c r="B18" s="39" t="str">
        <f t="shared" si="0"/>
        <v>MODERADO-HOTELARIAS</v>
      </c>
      <c r="C18" s="39" t="s">
        <v>32</v>
      </c>
      <c r="D18" s="40" t="s">
        <v>27</v>
      </c>
      <c r="E18" s="42">
        <v>0.05</v>
      </c>
    </row>
    <row r="19" spans="2:5" x14ac:dyDescent="0.25">
      <c r="B19" t="str">
        <f t="shared" si="0"/>
        <v>AGRESSIVO-PAPEL</v>
      </c>
      <c r="C19" t="s">
        <v>16</v>
      </c>
      <c r="D19" s="24" t="s">
        <v>22</v>
      </c>
      <c r="E19" s="41">
        <v>0.5</v>
      </c>
    </row>
    <row r="20" spans="2:5" x14ac:dyDescent="0.25">
      <c r="B20" t="str">
        <f t="shared" si="0"/>
        <v>AGRESSIVO-TIJOLO</v>
      </c>
      <c r="C20" t="s">
        <v>16</v>
      </c>
      <c r="D20" s="24" t="s">
        <v>23</v>
      </c>
      <c r="E20" s="41">
        <v>0.1</v>
      </c>
    </row>
    <row r="21" spans="2:5" x14ac:dyDescent="0.25">
      <c r="B21" t="str">
        <f t="shared" si="0"/>
        <v>AGRESSIVO-HIBRIDOS</v>
      </c>
      <c r="C21" t="s">
        <v>16</v>
      </c>
      <c r="D21" s="24" t="s">
        <v>24</v>
      </c>
      <c r="E21" s="41">
        <v>0.05</v>
      </c>
    </row>
    <row r="22" spans="2:5" x14ac:dyDescent="0.25">
      <c r="B22" t="str">
        <f t="shared" si="0"/>
        <v>AGRESSIVO-FOFs</v>
      </c>
      <c r="C22" t="s">
        <v>16</v>
      </c>
      <c r="D22" s="24" t="s">
        <v>25</v>
      </c>
      <c r="E22" s="41">
        <v>0.05</v>
      </c>
    </row>
    <row r="23" spans="2:5" x14ac:dyDescent="0.25">
      <c r="B23" t="str">
        <f t="shared" si="0"/>
        <v>AGRESSIVO-DESENVOLVIMENTO</v>
      </c>
      <c r="C23" t="s">
        <v>16</v>
      </c>
      <c r="D23" s="24" t="s">
        <v>26</v>
      </c>
      <c r="E23" s="41">
        <v>0.2</v>
      </c>
    </row>
    <row r="24" spans="2:5" x14ac:dyDescent="0.25">
      <c r="B24" t="str">
        <f t="shared" si="0"/>
        <v>AGRESSIVO-HOTELARIAS</v>
      </c>
      <c r="C24" t="s">
        <v>16</v>
      </c>
      <c r="D24" s="24" t="s">
        <v>27</v>
      </c>
      <c r="E24" s="41">
        <v>0.1</v>
      </c>
    </row>
  </sheetData>
  <customSheetViews>
    <customSheetView guid="{D722C826-FF50-463A-A7AF-3B1AEE49EDAF}" topLeftCell="A7">
      <selection activeCell="G14" sqref="G14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aporte</vt:lpstr>
      <vt:lpstr>carteira_carteira</vt:lpstr>
      <vt:lpstr>patrimonio</vt:lpstr>
      <vt:lpstr>perfil</vt:lpstr>
      <vt:lpstr>qtd_anos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josesiqueira7818@gmail.com</dc:creator>
  <cp:lastModifiedBy>josesiqueira7818@gmail.com</cp:lastModifiedBy>
  <dcterms:created xsi:type="dcterms:W3CDTF">2025-05-22T01:24:41Z</dcterms:created>
  <dcterms:modified xsi:type="dcterms:W3CDTF">2025-05-24T22:17:48Z</dcterms:modified>
</cp:coreProperties>
</file>