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Diseno_experimental\Trabajo_individual\datos\"/>
    </mc:Choice>
  </mc:AlternateContent>
  <xr:revisionPtr revIDLastSave="0" documentId="13_ncr:1_{2F83BB9E-DF4D-4786-AFBF-F1F874585C9D}" xr6:coauthVersionLast="47" xr6:coauthVersionMax="47" xr10:uidLastSave="{00000000-0000-0000-0000-000000000000}"/>
  <bookViews>
    <workbookView xWindow="3525" yWindow="690" windowWidth="15375" windowHeight="7875" activeTab="4" xr2:uid="{8B550D4F-923A-401C-9E15-57C2DDDCB846}"/>
  </bookViews>
  <sheets>
    <sheet name="ANOVA" sheetId="1" r:id="rId1"/>
    <sheet name="Test Normalidad" sheetId="2" r:id="rId2"/>
    <sheet name="Test -homocedasticidad" sheetId="3" r:id="rId3"/>
    <sheet name="Test autocorrelación" sheetId="4" r:id="rId4"/>
    <sheet name="Tukey" sheetId="5" r:id="rId5"/>
  </sheets>
  <definedNames>
    <definedName name="_xlchart.v1.0" hidden="1">'Test Normalidad'!$B$2:$B$37</definedName>
  </definedNames>
  <calcPr calcId="191029"/>
</workbook>
</file>

<file path=xl/calcChain.xml><?xml version="1.0" encoding="utf-8"?>
<calcChain xmlns="http://schemas.openxmlformats.org/spreadsheetml/2006/main">
  <c r="G20" i="5" l="1"/>
  <c r="G21" i="5"/>
  <c r="G25" i="5" s="1"/>
  <c r="H39" i="5" s="1"/>
  <c r="G33" i="5"/>
  <c r="G40" i="5"/>
  <c r="G39" i="5"/>
  <c r="G38" i="5"/>
  <c r="G35" i="5"/>
  <c r="G34" i="5"/>
  <c r="G32" i="5"/>
  <c r="G31" i="5"/>
  <c r="G30" i="5"/>
  <c r="G11" i="5" a="1"/>
  <c r="G11" i="5" s="1"/>
  <c r="H11" i="5" a="1"/>
  <c r="H11" i="5" s="1"/>
  <c r="I11" i="5" a="1"/>
  <c r="I11" i="5" s="1"/>
  <c r="F11" i="5" a="1"/>
  <c r="F11" i="5" s="1"/>
  <c r="G5" i="5" a="1"/>
  <c r="G5" i="5" s="1"/>
  <c r="H5" i="5" a="1"/>
  <c r="H5" i="5" s="1"/>
  <c r="F5" i="5" a="1"/>
  <c r="F5" i="5" s="1"/>
  <c r="G19" i="5"/>
  <c r="G10" i="5" a="1"/>
  <c r="G10" i="5" s="1"/>
  <c r="H10" i="5" a="1"/>
  <c r="H10" i="5" s="1"/>
  <c r="I10" i="5" a="1"/>
  <c r="I10" i="5" s="1"/>
  <c r="F10" i="5" a="1"/>
  <c r="F10" i="5" s="1"/>
  <c r="G4" i="5"/>
  <c r="H4" i="5"/>
  <c r="F4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C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" i="4"/>
  <c r="D38" i="4" s="1"/>
  <c r="D40" i="4" s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" i="4"/>
  <c r="C38" i="4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F18" i="3"/>
  <c r="F57" i="3"/>
  <c r="F55" i="3"/>
  <c r="G55" i="3"/>
  <c r="I51" i="3"/>
  <c r="I50" i="3"/>
  <c r="F49" i="3"/>
  <c r="I48" i="3"/>
  <c r="G48" i="3"/>
  <c r="H48" i="3"/>
  <c r="F48" i="3"/>
  <c r="G47" i="3" a="1"/>
  <c r="G47" i="3" s="1"/>
  <c r="H47" i="3" a="1"/>
  <c r="H47" i="3" s="1"/>
  <c r="I47" i="3" a="1"/>
  <c r="I47" i="3" s="1"/>
  <c r="F47" i="3" a="1"/>
  <c r="F47" i="3" s="1"/>
  <c r="G46" i="3" a="1"/>
  <c r="G46" i="3" s="1"/>
  <c r="H46" i="3" a="1"/>
  <c r="H46" i="3" s="1"/>
  <c r="I46" i="3" a="1"/>
  <c r="I46" i="3" s="1"/>
  <c r="F46" i="3" a="1"/>
  <c r="F46" i="3" s="1"/>
  <c r="A41" i="3"/>
  <c r="A42" i="3" s="1"/>
  <c r="F17" i="3"/>
  <c r="G16" i="3"/>
  <c r="G12" i="3"/>
  <c r="H12" i="3"/>
  <c r="F12" i="3"/>
  <c r="F16" i="3"/>
  <c r="G11" i="3"/>
  <c r="H11" i="3"/>
  <c r="F11" i="3"/>
  <c r="F10" i="3"/>
  <c r="G8" i="3" a="1"/>
  <c r="G8" i="3" s="1"/>
  <c r="G9" i="3" s="1"/>
  <c r="H8" i="3" a="1"/>
  <c r="H8" i="3" s="1"/>
  <c r="F8" i="3" a="1"/>
  <c r="F8" i="3" s="1"/>
  <c r="F9" i="3" s="1"/>
  <c r="H7" i="3" a="1"/>
  <c r="H7" i="3" s="1"/>
  <c r="G7" i="3" a="1"/>
  <c r="G7" i="3" s="1"/>
  <c r="F7" i="3" a="1"/>
  <c r="F7" i="3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E40" i="2"/>
  <c r="E39" i="2"/>
  <c r="D3" i="2"/>
  <c r="E3" i="2" s="1"/>
  <c r="D4" i="2"/>
  <c r="E4" i="2" s="1"/>
  <c r="D5" i="2"/>
  <c r="E5" i="2" s="1"/>
  <c r="D6" i="2"/>
  <c r="D7" i="2"/>
  <c r="D8" i="2"/>
  <c r="D9" i="2"/>
  <c r="D10" i="2"/>
  <c r="E10" i="2" s="1"/>
  <c r="D11" i="2"/>
  <c r="E11" i="2" s="1"/>
  <c r="D12" i="2"/>
  <c r="E12" i="2" s="1"/>
  <c r="D13" i="2"/>
  <c r="E13" i="2" s="1"/>
  <c r="D14" i="2"/>
  <c r="D15" i="2"/>
  <c r="D16" i="2"/>
  <c r="D17" i="2"/>
  <c r="D18" i="2"/>
  <c r="E18" i="2" s="1"/>
  <c r="D19" i="2"/>
  <c r="E19" i="2" s="1"/>
  <c r="D20" i="2"/>
  <c r="E20" i="2" s="1"/>
  <c r="D21" i="2"/>
  <c r="E21" i="2" s="1"/>
  <c r="D22" i="2"/>
  <c r="D23" i="2"/>
  <c r="D24" i="2"/>
  <c r="D25" i="2"/>
  <c r="D26" i="2"/>
  <c r="E26" i="2" s="1"/>
  <c r="D27" i="2"/>
  <c r="E27" i="2" s="1"/>
  <c r="D28" i="2"/>
  <c r="E28" i="2" s="1"/>
  <c r="D29" i="2"/>
  <c r="E29" i="2" s="1"/>
  <c r="D30" i="2"/>
  <c r="D31" i="2"/>
  <c r="D32" i="2"/>
  <c r="D33" i="2"/>
  <c r="D34" i="2"/>
  <c r="E34" i="2" s="1"/>
  <c r="D35" i="2"/>
  <c r="E35" i="2" s="1"/>
  <c r="D36" i="2"/>
  <c r="E36" i="2" s="1"/>
  <c r="D37" i="2"/>
  <c r="E37" i="2" s="1"/>
  <c r="D2" i="2"/>
  <c r="E2" i="2" s="1"/>
  <c r="E6" i="2"/>
  <c r="E7" i="2"/>
  <c r="E8" i="2"/>
  <c r="E9" i="2"/>
  <c r="E14" i="2"/>
  <c r="E15" i="2"/>
  <c r="E16" i="2"/>
  <c r="E17" i="2"/>
  <c r="E22" i="2"/>
  <c r="E23" i="2"/>
  <c r="E24" i="2"/>
  <c r="E25" i="2"/>
  <c r="E30" i="2"/>
  <c r="E31" i="2"/>
  <c r="E32" i="2"/>
  <c r="E33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2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" i="2"/>
  <c r="C40" i="2"/>
  <c r="C39" i="2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2" i="1"/>
  <c r="I40" i="1"/>
  <c r="H40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H24" i="1" s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2" i="1"/>
  <c r="D38" i="1"/>
  <c r="G7" i="1" s="1"/>
  <c r="N6" i="1"/>
  <c r="J40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G24" i="5" l="1"/>
  <c r="H38" i="5"/>
  <c r="H40" i="5"/>
  <c r="F50" i="3"/>
  <c r="F51" i="3"/>
  <c r="G50" i="3"/>
  <c r="G51" i="3"/>
  <c r="H51" i="3"/>
  <c r="H50" i="3"/>
  <c r="H9" i="3"/>
  <c r="E38" i="2"/>
  <c r="H16" i="1"/>
  <c r="H8" i="1"/>
  <c r="I35" i="1"/>
  <c r="I27" i="1"/>
  <c r="I19" i="1"/>
  <c r="I11" i="1"/>
  <c r="I3" i="1"/>
  <c r="J37" i="1"/>
  <c r="J29" i="1"/>
  <c r="J21" i="1"/>
  <c r="J13" i="1"/>
  <c r="J5" i="1"/>
  <c r="I33" i="1"/>
  <c r="I25" i="1"/>
  <c r="I17" i="1"/>
  <c r="I9" i="1"/>
  <c r="G30" i="1"/>
  <c r="J36" i="1"/>
  <c r="J28" i="1"/>
  <c r="J20" i="1"/>
  <c r="J12" i="1"/>
  <c r="J4" i="1"/>
  <c r="I32" i="1"/>
  <c r="I24" i="1"/>
  <c r="I16" i="1"/>
  <c r="I8" i="1"/>
  <c r="G22" i="1"/>
  <c r="J35" i="1"/>
  <c r="J27" i="1"/>
  <c r="J19" i="1"/>
  <c r="J11" i="1"/>
  <c r="J3" i="1"/>
  <c r="I31" i="1"/>
  <c r="I23" i="1"/>
  <c r="I15" i="1"/>
  <c r="I7" i="1"/>
  <c r="G14" i="1"/>
  <c r="H34" i="1"/>
  <c r="H26" i="1"/>
  <c r="H18" i="1"/>
  <c r="H10" i="1"/>
  <c r="I2" i="1"/>
  <c r="I30" i="1"/>
  <c r="I22" i="1"/>
  <c r="I14" i="1"/>
  <c r="I6" i="1"/>
  <c r="G6" i="1"/>
  <c r="H33" i="1"/>
  <c r="H25" i="1"/>
  <c r="H17" i="1"/>
  <c r="H9" i="1"/>
  <c r="I37" i="1"/>
  <c r="I29" i="1"/>
  <c r="I21" i="1"/>
  <c r="I13" i="1"/>
  <c r="I5" i="1"/>
  <c r="J34" i="1"/>
  <c r="J32" i="1"/>
  <c r="J24" i="1"/>
  <c r="J16" i="1"/>
  <c r="J8" i="1"/>
  <c r="I36" i="1"/>
  <c r="I28" i="1"/>
  <c r="I20" i="1"/>
  <c r="I12" i="1"/>
  <c r="I4" i="1"/>
  <c r="J26" i="1"/>
  <c r="J31" i="1"/>
  <c r="J23" i="1"/>
  <c r="J15" i="1"/>
  <c r="J7" i="1"/>
  <c r="J18" i="1"/>
  <c r="J2" i="1"/>
  <c r="J38" i="1" s="1"/>
  <c r="J41" i="1" s="1"/>
  <c r="J30" i="1"/>
  <c r="J22" i="1"/>
  <c r="J14" i="1"/>
  <c r="J6" i="1"/>
  <c r="I34" i="1"/>
  <c r="I26" i="1"/>
  <c r="I18" i="1"/>
  <c r="I10" i="1"/>
  <c r="I38" i="1" s="1"/>
  <c r="I41" i="1" s="1"/>
  <c r="I42" i="1" s="1"/>
  <c r="I43" i="1" s="1"/>
  <c r="H32" i="1"/>
  <c r="J10" i="1"/>
  <c r="H2" i="1"/>
  <c r="H31" i="1"/>
  <c r="H23" i="1"/>
  <c r="H15" i="1"/>
  <c r="H7" i="1"/>
  <c r="G37" i="1"/>
  <c r="G29" i="1"/>
  <c r="G21" i="1"/>
  <c r="G13" i="1"/>
  <c r="G5" i="1"/>
  <c r="J33" i="1"/>
  <c r="J25" i="1"/>
  <c r="J17" i="1"/>
  <c r="J9" i="1"/>
  <c r="H30" i="1"/>
  <c r="H22" i="1"/>
  <c r="H14" i="1"/>
  <c r="H6" i="1"/>
  <c r="G36" i="1"/>
  <c r="G28" i="1"/>
  <c r="G20" i="1"/>
  <c r="G12" i="1"/>
  <c r="G4" i="1"/>
  <c r="H37" i="1"/>
  <c r="H29" i="1"/>
  <c r="H21" i="1"/>
  <c r="H13" i="1"/>
  <c r="H5" i="1"/>
  <c r="G35" i="1"/>
  <c r="G27" i="1"/>
  <c r="G19" i="1"/>
  <c r="G11" i="1"/>
  <c r="G3" i="1"/>
  <c r="H36" i="1"/>
  <c r="H28" i="1"/>
  <c r="H20" i="1"/>
  <c r="H12" i="1"/>
  <c r="H4" i="1"/>
  <c r="G34" i="1"/>
  <c r="G26" i="1"/>
  <c r="G18" i="1"/>
  <c r="G10" i="1"/>
  <c r="H35" i="1"/>
  <c r="H27" i="1"/>
  <c r="H19" i="1"/>
  <c r="H11" i="1"/>
  <c r="H3" i="1"/>
  <c r="G33" i="1"/>
  <c r="G25" i="1"/>
  <c r="G17" i="1"/>
  <c r="G9" i="1"/>
  <c r="G32" i="1"/>
  <c r="G24" i="1"/>
  <c r="G16" i="1"/>
  <c r="G8" i="1"/>
  <c r="G2" i="1"/>
  <c r="G31" i="1"/>
  <c r="G23" i="1"/>
  <c r="G15" i="1"/>
  <c r="H30" i="5" l="1"/>
  <c r="H35" i="5"/>
  <c r="H31" i="5"/>
  <c r="H32" i="5"/>
  <c r="H34" i="5"/>
  <c r="H33" i="5"/>
  <c r="F56" i="3"/>
  <c r="H38" i="1"/>
  <c r="H41" i="1" s="1"/>
  <c r="H42" i="1" s="1"/>
  <c r="H43" i="1" s="1"/>
  <c r="G38" i="1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</calcChain>
</file>

<file path=xl/sharedStrings.xml><?xml version="1.0" encoding="utf-8"?>
<sst xmlns="http://schemas.openxmlformats.org/spreadsheetml/2006/main" count="401" uniqueCount="72">
  <si>
    <t>Psuelo</t>
  </si>
  <si>
    <t>Intensidad_Pastoreo</t>
  </si>
  <si>
    <t>Valor</t>
  </si>
  <si>
    <t>NH4+-N</t>
  </si>
  <si>
    <t>G0</t>
  </si>
  <si>
    <t>G0.7</t>
  </si>
  <si>
    <t>G1.2</t>
  </si>
  <si>
    <t>G1.6</t>
  </si>
  <si>
    <t>NO3-N</t>
  </si>
  <si>
    <t>P</t>
  </si>
  <si>
    <t>N°</t>
  </si>
  <si>
    <t>b</t>
  </si>
  <si>
    <t>r</t>
  </si>
  <si>
    <t>t</t>
  </si>
  <si>
    <t>N</t>
  </si>
  <si>
    <t>Promedio</t>
  </si>
  <si>
    <t>Mean Sq</t>
  </si>
  <si>
    <t>Promedio_Pastoreo</t>
  </si>
  <si>
    <t>Promedio_Psuelo</t>
  </si>
  <si>
    <t>SS_total</t>
  </si>
  <si>
    <t>Ssintensidad</t>
  </si>
  <si>
    <t>SSpsuelo</t>
  </si>
  <si>
    <t>SSresiduos</t>
  </si>
  <si>
    <t>F value</t>
  </si>
  <si>
    <t>P-valor</t>
  </si>
  <si>
    <t>Grados Li.</t>
  </si>
  <si>
    <t>Residuos</t>
  </si>
  <si>
    <t>residuos</t>
  </si>
  <si>
    <t>mean</t>
  </si>
  <si>
    <t>sd</t>
  </si>
  <si>
    <t>Fun. Acumulada teorica</t>
  </si>
  <si>
    <t>Fun. Acumulada weibull</t>
  </si>
  <si>
    <t>Diferencia</t>
  </si>
  <si>
    <t>D max</t>
  </si>
  <si>
    <t>D critico</t>
  </si>
  <si>
    <t>Sigue Distribución normal?</t>
  </si>
  <si>
    <t>k</t>
  </si>
  <si>
    <t>ni</t>
  </si>
  <si>
    <t>Sp^2</t>
  </si>
  <si>
    <t>Si^2</t>
  </si>
  <si>
    <t>Sp_i^2</t>
  </si>
  <si>
    <t>Numerado</t>
  </si>
  <si>
    <t>Denominador</t>
  </si>
  <si>
    <t>(ni-1)*LN(Si^2)</t>
  </si>
  <si>
    <t>1/(ni-1)</t>
  </si>
  <si>
    <t>B</t>
  </si>
  <si>
    <t>p-valor</t>
  </si>
  <si>
    <t>ei^2</t>
  </si>
  <si>
    <t>ei-e_(i-1)</t>
  </si>
  <si>
    <t>DW</t>
  </si>
  <si>
    <t>Mserror</t>
  </si>
  <si>
    <t>SE_intensidad_pastoreo</t>
  </si>
  <si>
    <t>SE_Psuelo</t>
  </si>
  <si>
    <t>q_intesidad_pastoreo</t>
  </si>
  <si>
    <t>q_Psuelo</t>
  </si>
  <si>
    <t>DMS _intensidad_pastoreo</t>
  </si>
  <si>
    <t>DMS_Psuelo</t>
  </si>
  <si>
    <t>Diferencias Absolutas</t>
  </si>
  <si>
    <t>G0-G0.7</t>
  </si>
  <si>
    <t>G0-G1.2</t>
  </si>
  <si>
    <t>G0-G1.6</t>
  </si>
  <si>
    <t>G07-G1.6</t>
  </si>
  <si>
    <t>G0.7-G1.2</t>
  </si>
  <si>
    <t>G1.2-G1.6</t>
  </si>
  <si>
    <t>Es mayor a DMS_intesidad_pastoreo?</t>
  </si>
  <si>
    <t>valor</t>
  </si>
  <si>
    <t>Es mayor a DMS_Psuelo?</t>
  </si>
  <si>
    <t>(NH4+-N)-NO3-N</t>
  </si>
  <si>
    <t>(NH4+-N)-P</t>
  </si>
  <si>
    <t>(NO3-N)-P</t>
  </si>
  <si>
    <t>Grupo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</si>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</sst>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Histograma de los errores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de los errores</a:t>
          </a:r>
        </a:p>
      </cx:txPr>
    </cx:title>
    <cx:plotArea>
      <cx:plotAreaRegion>
        <cx:series layoutId="clusteredColumn" uniqueId="{969B4580-0CA9-4E6B-8A38-0506BF6C8C5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38</xdr:row>
      <xdr:rowOff>116170</xdr:rowOff>
    </xdr:from>
    <xdr:to>
      <xdr:col>5</xdr:col>
      <xdr:colOff>1007413</xdr:colOff>
      <xdr:row>44</xdr:row>
      <xdr:rowOff>38099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59987B8-9360-4529-08C6-23E85B799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355170"/>
          <a:ext cx="5236513" cy="10649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0</xdr:row>
      <xdr:rowOff>319086</xdr:rowOff>
    </xdr:from>
    <xdr:to>
      <xdr:col>13</xdr:col>
      <xdr:colOff>723900</xdr:colOff>
      <xdr:row>15</xdr:row>
      <xdr:rowOff>57149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92F5A72A-8682-E485-E318-E339B7C78ED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29250" y="319086"/>
              <a:ext cx="5467350" cy="29765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377057</xdr:colOff>
      <xdr:row>0</xdr:row>
      <xdr:rowOff>0</xdr:rowOff>
    </xdr:from>
    <xdr:to>
      <xdr:col>15</xdr:col>
      <xdr:colOff>208819</xdr:colOff>
      <xdr:row>15</xdr:row>
      <xdr:rowOff>18573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9EE18AE-16F4-A51F-9DE5-C1FF2FE76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3732" y="0"/>
          <a:ext cx="4403762" cy="2876073"/>
        </a:xfrm>
        <a:prstGeom prst="rect">
          <a:avLst/>
        </a:prstGeom>
      </xdr:spPr>
    </xdr:pic>
    <xdr:clientData/>
  </xdr:twoCellAnchor>
  <xdr:twoCellAnchor editAs="oneCell">
    <xdr:from>
      <xdr:col>9</xdr:col>
      <xdr:colOff>314325</xdr:colOff>
      <xdr:row>15</xdr:row>
      <xdr:rowOff>76200</xdr:rowOff>
    </xdr:from>
    <xdr:to>
      <xdr:col>12</xdr:col>
      <xdr:colOff>694992</xdr:colOff>
      <xdr:row>19</xdr:row>
      <xdr:rowOff>57057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A4EC0A-FFAC-0D6E-2928-0E2816B3C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1000" y="2933700"/>
          <a:ext cx="2666667" cy="7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200025</xdr:colOff>
      <xdr:row>19</xdr:row>
      <xdr:rowOff>95250</xdr:rowOff>
    </xdr:from>
    <xdr:to>
      <xdr:col>9</xdr:col>
      <xdr:colOff>85725</xdr:colOff>
      <xdr:row>24</xdr:row>
      <xdr:rowOff>1406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608DAAD-FA90-C0B5-4055-369E9D143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14825" y="3714750"/>
          <a:ext cx="4029075" cy="858656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58</xdr:row>
      <xdr:rowOff>28575</xdr:rowOff>
    </xdr:from>
    <xdr:to>
      <xdr:col>11</xdr:col>
      <xdr:colOff>437402</xdr:colOff>
      <xdr:row>64</xdr:row>
      <xdr:rowOff>47480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7BB7715-E181-D279-C0A1-59F92355A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38625" y="11077575"/>
          <a:ext cx="5980952" cy="116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647700</xdr:colOff>
      <xdr:row>1</xdr:row>
      <xdr:rowOff>180975</xdr:rowOff>
    </xdr:from>
    <xdr:to>
      <xdr:col>15</xdr:col>
      <xdr:colOff>561128</xdr:colOff>
      <xdr:row>18</xdr:row>
      <xdr:rowOff>123427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6E1F49C-BF38-56FD-0238-D81F9E8751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9700" y="371475"/>
          <a:ext cx="6771428" cy="3180952"/>
        </a:xfrm>
        <a:prstGeom prst="rect">
          <a:avLst/>
        </a:prstGeom>
      </xdr:spPr>
    </xdr:pic>
    <xdr:clientData/>
  </xdr:twoCellAnchor>
  <xdr:twoCellAnchor editAs="oneCell">
    <xdr:from>
      <xdr:col>5</xdr:col>
      <xdr:colOff>723900</xdr:colOff>
      <xdr:row>32</xdr:row>
      <xdr:rowOff>171450</xdr:rowOff>
    </xdr:from>
    <xdr:to>
      <xdr:col>12</xdr:col>
      <xdr:colOff>751805</xdr:colOff>
      <xdr:row>40</xdr:row>
      <xdr:rowOff>66498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EF276E-C6A9-1A79-5CFD-68A281006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33900" y="6267450"/>
          <a:ext cx="5361905" cy="14190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695325</xdr:colOff>
      <xdr:row>0</xdr:row>
      <xdr:rowOff>0</xdr:rowOff>
    </xdr:from>
    <xdr:to>
      <xdr:col>16</xdr:col>
      <xdr:colOff>466087</xdr:colOff>
      <xdr:row>12</xdr:row>
      <xdr:rowOff>180667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FBF90D4-7F0B-E80E-BC39-F35026BA5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53325" y="0"/>
          <a:ext cx="5104762" cy="2466667"/>
        </a:xfrm>
        <a:prstGeom prst="rect">
          <a:avLst/>
        </a:prstGeom>
      </xdr:spPr>
    </xdr:pic>
    <xdr:clientData/>
  </xdr:twoCellAnchor>
  <xdr:twoCellAnchor editAs="oneCell">
    <xdr:from>
      <xdr:col>9</xdr:col>
      <xdr:colOff>733424</xdr:colOff>
      <xdr:row>12</xdr:row>
      <xdr:rowOff>39816</xdr:rowOff>
    </xdr:from>
    <xdr:to>
      <xdr:col>19</xdr:col>
      <xdr:colOff>8625</xdr:colOff>
      <xdr:row>27</xdr:row>
      <xdr:rowOff>113918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2AD6BB-CEF3-59F8-0228-736F48016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91424" y="2325816"/>
          <a:ext cx="6895201" cy="29316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EA099-1CB6-435D-BF5B-2D1DCC51A273}">
  <dimension ref="A1:U43"/>
  <sheetViews>
    <sheetView topLeftCell="A27" workbookViewId="0">
      <selection activeCell="H40" sqref="H40"/>
    </sheetView>
  </sheetViews>
  <sheetFormatPr baseColWidth="10" defaultRowHeight="15" x14ac:dyDescent="0.25"/>
  <cols>
    <col min="2" max="2" width="7.85546875" bestFit="1" customWidth="1"/>
    <col min="3" max="3" width="19.42578125" bestFit="1" customWidth="1"/>
    <col min="4" max="4" width="6" bestFit="1" customWidth="1"/>
    <col min="5" max="5" width="18.7109375" bestFit="1" customWidth="1"/>
    <col min="6" max="6" width="16.85546875" bestFit="1" customWidth="1"/>
    <col min="8" max="8" width="12.28515625" bestFit="1" customWidth="1"/>
    <col min="9" max="9" width="12" bestFit="1" customWidth="1"/>
    <col min="10" max="10" width="10.5703125" bestFit="1" customWidth="1"/>
    <col min="11" max="11" width="10.5703125" customWidth="1"/>
  </cols>
  <sheetData>
    <row r="1" spans="1:21" x14ac:dyDescent="0.25">
      <c r="A1" t="s">
        <v>10</v>
      </c>
      <c r="B1" s="1" t="s">
        <v>0</v>
      </c>
      <c r="C1" s="1" t="s">
        <v>1</v>
      </c>
      <c r="D1" s="1" t="s">
        <v>2</v>
      </c>
      <c r="E1" s="1" t="s">
        <v>17</v>
      </c>
      <c r="F1" s="1" t="s">
        <v>18</v>
      </c>
      <c r="G1" s="1" t="s">
        <v>19</v>
      </c>
      <c r="H1" t="s">
        <v>20</v>
      </c>
      <c r="I1" s="1" t="s">
        <v>21</v>
      </c>
      <c r="J1" s="1" t="s">
        <v>22</v>
      </c>
      <c r="K1" s="1" t="s">
        <v>27</v>
      </c>
    </row>
    <row r="2" spans="1:21" x14ac:dyDescent="0.25">
      <c r="A2">
        <v>1</v>
      </c>
      <c r="B2" s="1" t="s">
        <v>3</v>
      </c>
      <c r="C2" s="1" t="s">
        <v>4</v>
      </c>
      <c r="D2" s="1">
        <v>1.18</v>
      </c>
      <c r="E2" s="3">
        <f t="shared" ref="E2:E37" si="0">AVERAGEIF($C$2:$C$37,C2,$D$2:$D$37)</f>
        <v>0.73</v>
      </c>
      <c r="F2" s="3">
        <f t="shared" ref="F2:F37" si="1">AVERAGEIF($B$2:$B$37,B2,$D$2:$D$37)</f>
        <v>1.2450000000000001</v>
      </c>
      <c r="G2">
        <f>(D2-$D$38)^2</f>
        <v>9.2517361111111057E-2</v>
      </c>
      <c r="H2" s="2">
        <f>(E2-$D$38)^2</f>
        <v>2.1267361111111122E-2</v>
      </c>
      <c r="I2" s="2">
        <f>(F2-$D$38)^2</f>
        <v>0.13628402777777784</v>
      </c>
      <c r="J2" s="2">
        <f t="shared" ref="J2:J37" si="2">(D2-(E2+F2-$D$38))^2</f>
        <v>6.534027777777774E-3</v>
      </c>
      <c r="K2" s="3">
        <f>(D2-(E2+F2-$D$38))</f>
        <v>8.0833333333333313E-2</v>
      </c>
    </row>
    <row r="3" spans="1:21" x14ac:dyDescent="0.25">
      <c r="A3">
        <f>A2+1</f>
        <v>2</v>
      </c>
      <c r="B3" s="1" t="s">
        <v>3</v>
      </c>
      <c r="C3" s="1" t="s">
        <v>4</v>
      </c>
      <c r="D3" s="1">
        <v>1.26</v>
      </c>
      <c r="E3" s="3">
        <f t="shared" si="0"/>
        <v>0.73</v>
      </c>
      <c r="F3" s="3">
        <f t="shared" si="1"/>
        <v>1.2450000000000001</v>
      </c>
      <c r="G3">
        <f t="shared" ref="G3:G37" si="3">(D3-$D$38)^2</f>
        <v>0.14758402777777777</v>
      </c>
      <c r="H3" s="2">
        <f t="shared" ref="H3:H37" si="4">(E3-$D$38)^2</f>
        <v>2.1267361111111122E-2</v>
      </c>
      <c r="I3" s="2">
        <f t="shared" ref="I3:I37" si="5">(F3-$D$38)^2</f>
        <v>0.13628402777777784</v>
      </c>
      <c r="J3" s="2">
        <f t="shared" si="2"/>
        <v>2.5867361111111126E-2</v>
      </c>
      <c r="K3" s="3">
        <f t="shared" ref="K3:K37" si="6">(D3-(E3+F3-$D$38))</f>
        <v>0.16083333333333338</v>
      </c>
      <c r="M3" s="1" t="s">
        <v>11</v>
      </c>
      <c r="N3" s="1">
        <v>3</v>
      </c>
      <c r="Q3" s="1"/>
      <c r="R3" s="1"/>
      <c r="S3" s="1"/>
      <c r="T3" s="1"/>
      <c r="U3" s="1"/>
    </row>
    <row r="4" spans="1:21" x14ac:dyDescent="0.25">
      <c r="A4">
        <f t="shared" ref="A4:A37" si="7">A3+1</f>
        <v>3</v>
      </c>
      <c r="B4" s="1" t="s">
        <v>3</v>
      </c>
      <c r="C4" s="1" t="s">
        <v>4</v>
      </c>
      <c r="D4" s="1">
        <v>1.34</v>
      </c>
      <c r="E4" s="3">
        <f t="shared" si="0"/>
        <v>0.73</v>
      </c>
      <c r="F4" s="3">
        <f t="shared" si="1"/>
        <v>1.2450000000000001</v>
      </c>
      <c r="G4">
        <f t="shared" si="3"/>
        <v>0.21545069444444451</v>
      </c>
      <c r="H4" s="2">
        <f t="shared" si="4"/>
        <v>2.1267361111111122E-2</v>
      </c>
      <c r="I4" s="2">
        <f t="shared" si="5"/>
        <v>0.13628402777777784</v>
      </c>
      <c r="J4" s="2">
        <f t="shared" si="2"/>
        <v>5.8000694444444501E-2</v>
      </c>
      <c r="K4" s="3">
        <f t="shared" si="6"/>
        <v>0.24083333333333345</v>
      </c>
      <c r="M4" s="1" t="s">
        <v>12</v>
      </c>
      <c r="N4" s="1">
        <v>3</v>
      </c>
      <c r="Q4" s="1"/>
      <c r="R4" s="1"/>
      <c r="S4" s="1"/>
      <c r="T4" s="1"/>
      <c r="U4" s="1"/>
    </row>
    <row r="5" spans="1:21" x14ac:dyDescent="0.25">
      <c r="A5">
        <f t="shared" si="7"/>
        <v>4</v>
      </c>
      <c r="B5" s="1" t="s">
        <v>3</v>
      </c>
      <c r="C5" s="1" t="s">
        <v>5</v>
      </c>
      <c r="D5" s="1">
        <v>1.07</v>
      </c>
      <c r="E5" s="3">
        <f t="shared" si="0"/>
        <v>0.9966666666666667</v>
      </c>
      <c r="F5" s="3">
        <f t="shared" si="1"/>
        <v>1.2450000000000001</v>
      </c>
      <c r="G5">
        <f t="shared" si="3"/>
        <v>3.770069444444446E-2</v>
      </c>
      <c r="H5" s="2">
        <f t="shared" si="4"/>
        <v>1.4600694444444447E-2</v>
      </c>
      <c r="I5" s="2">
        <f t="shared" si="5"/>
        <v>0.13628402777777784</v>
      </c>
      <c r="J5" s="2">
        <f t="shared" si="2"/>
        <v>8.7517361111111011E-2</v>
      </c>
      <c r="K5" s="3">
        <f t="shared" si="6"/>
        <v>-0.29583333333333317</v>
      </c>
      <c r="M5" s="1" t="s">
        <v>13</v>
      </c>
      <c r="N5" s="1">
        <v>4</v>
      </c>
      <c r="Q5" s="1"/>
      <c r="R5" s="1"/>
      <c r="S5" s="1"/>
      <c r="T5" s="1"/>
      <c r="U5" s="1"/>
    </row>
    <row r="6" spans="1:21" x14ac:dyDescent="0.25">
      <c r="A6">
        <f t="shared" si="7"/>
        <v>5</v>
      </c>
      <c r="B6" s="1" t="s">
        <v>3</v>
      </c>
      <c r="C6" s="1" t="s">
        <v>5</v>
      </c>
      <c r="D6" s="1">
        <v>1.1299999999999999</v>
      </c>
      <c r="E6" s="3">
        <f t="shared" si="0"/>
        <v>0.9966666666666667</v>
      </c>
      <c r="F6" s="3">
        <f t="shared" si="1"/>
        <v>1.2450000000000001</v>
      </c>
      <c r="G6">
        <f t="shared" si="3"/>
        <v>6.4600694444444384E-2</v>
      </c>
      <c r="H6" s="2">
        <f t="shared" si="4"/>
        <v>1.4600694444444447E-2</v>
      </c>
      <c r="I6" s="2">
        <f t="shared" si="5"/>
        <v>0.13628402777777784</v>
      </c>
      <c r="J6" s="2">
        <f t="shared" si="2"/>
        <v>5.561736111111111E-2</v>
      </c>
      <c r="K6" s="3">
        <f t="shared" si="6"/>
        <v>-0.23583333333333334</v>
      </c>
      <c r="M6" s="1" t="s">
        <v>14</v>
      </c>
      <c r="N6" s="1">
        <f>N3*N4*N5</f>
        <v>36</v>
      </c>
      <c r="O6" s="1"/>
      <c r="Q6" s="1"/>
      <c r="R6" s="1"/>
      <c r="S6" s="1"/>
      <c r="T6" s="1"/>
      <c r="U6" s="1"/>
    </row>
    <row r="7" spans="1:21" x14ac:dyDescent="0.25">
      <c r="A7">
        <f t="shared" si="7"/>
        <v>6</v>
      </c>
      <c r="B7" s="1" t="s">
        <v>3</v>
      </c>
      <c r="C7" s="1" t="s">
        <v>5</v>
      </c>
      <c r="D7" s="1">
        <v>1.19</v>
      </c>
      <c r="E7" s="3">
        <f t="shared" si="0"/>
        <v>0.9966666666666667</v>
      </c>
      <c r="F7" s="3">
        <f t="shared" si="1"/>
        <v>1.2450000000000001</v>
      </c>
      <c r="G7">
        <f t="shared" si="3"/>
        <v>9.8700694444444403E-2</v>
      </c>
      <c r="H7" s="2">
        <f t="shared" si="4"/>
        <v>1.4600694444444447E-2</v>
      </c>
      <c r="I7" s="2">
        <f t="shared" si="5"/>
        <v>0.13628402777777784</v>
      </c>
      <c r="J7" s="2">
        <f t="shared" si="2"/>
        <v>3.0917361111111093E-2</v>
      </c>
      <c r="K7" s="3">
        <f t="shared" si="6"/>
        <v>-0.17583333333333329</v>
      </c>
      <c r="Q7" s="1"/>
      <c r="R7" s="1"/>
      <c r="S7" s="1"/>
      <c r="T7" s="1"/>
      <c r="U7" s="1"/>
    </row>
    <row r="8" spans="1:21" x14ac:dyDescent="0.25">
      <c r="A8">
        <f t="shared" si="7"/>
        <v>7</v>
      </c>
      <c r="B8" s="1" t="s">
        <v>3</v>
      </c>
      <c r="C8" s="1" t="s">
        <v>6</v>
      </c>
      <c r="D8" s="1">
        <v>1.1599999999999999</v>
      </c>
      <c r="E8" s="3">
        <f t="shared" si="0"/>
        <v>0.82</v>
      </c>
      <c r="F8" s="3">
        <f t="shared" si="1"/>
        <v>1.2450000000000001</v>
      </c>
      <c r="G8">
        <f t="shared" si="3"/>
        <v>8.0750694444444382E-2</v>
      </c>
      <c r="H8" s="2">
        <f t="shared" si="4"/>
        <v>3.1173611111111189E-3</v>
      </c>
      <c r="I8" s="2">
        <f t="shared" si="5"/>
        <v>0.13628402777777784</v>
      </c>
      <c r="J8" s="2">
        <f t="shared" si="2"/>
        <v>8.5069444444443843E-4</v>
      </c>
      <c r="K8" s="3">
        <f t="shared" si="6"/>
        <v>-2.9166666666666563E-2</v>
      </c>
      <c r="M8" s="1"/>
      <c r="Q8" s="1"/>
      <c r="R8" s="1"/>
      <c r="S8" s="1"/>
      <c r="T8" s="1"/>
      <c r="U8" s="1"/>
    </row>
    <row r="9" spans="1:21" x14ac:dyDescent="0.25">
      <c r="A9">
        <f t="shared" si="7"/>
        <v>8</v>
      </c>
      <c r="B9" s="1" t="s">
        <v>3</v>
      </c>
      <c r="C9" s="1" t="s">
        <v>6</v>
      </c>
      <c r="D9" s="1">
        <v>1.22</v>
      </c>
      <c r="E9" s="3">
        <f t="shared" si="0"/>
        <v>0.82</v>
      </c>
      <c r="F9" s="3">
        <f t="shared" si="1"/>
        <v>1.2450000000000001</v>
      </c>
      <c r="G9">
        <f t="shared" si="3"/>
        <v>0.11845069444444441</v>
      </c>
      <c r="H9" s="2">
        <f t="shared" si="4"/>
        <v>3.1173611111111189E-3</v>
      </c>
      <c r="I9" s="2">
        <f t="shared" si="5"/>
        <v>0.13628402777777784</v>
      </c>
      <c r="J9" s="2">
        <f t="shared" si="2"/>
        <v>9.5069444444445409E-4</v>
      </c>
      <c r="K9" s="3">
        <f t="shared" si="6"/>
        <v>3.083333333333349E-2</v>
      </c>
      <c r="M9" s="1"/>
      <c r="U9" s="1"/>
    </row>
    <row r="10" spans="1:21" x14ac:dyDescent="0.25">
      <c r="A10">
        <f t="shared" si="7"/>
        <v>9</v>
      </c>
      <c r="B10" s="1" t="s">
        <v>3</v>
      </c>
      <c r="C10" s="1" t="s">
        <v>6</v>
      </c>
      <c r="D10" s="1">
        <v>1.28</v>
      </c>
      <c r="E10" s="3">
        <f t="shared" si="0"/>
        <v>0.82</v>
      </c>
      <c r="F10" s="3">
        <f t="shared" si="1"/>
        <v>1.2450000000000001</v>
      </c>
      <c r="G10">
        <f t="shared" si="3"/>
        <v>0.16335069444444444</v>
      </c>
      <c r="H10" s="2">
        <f t="shared" si="4"/>
        <v>3.1173611111111189E-3</v>
      </c>
      <c r="I10" s="2">
        <f t="shared" si="5"/>
        <v>0.13628402777777784</v>
      </c>
      <c r="J10" s="2">
        <f t="shared" si="2"/>
        <v>8.2506944444444823E-3</v>
      </c>
      <c r="K10" s="3">
        <f t="shared" si="6"/>
        <v>9.0833333333333544E-2</v>
      </c>
      <c r="Q10" s="1"/>
      <c r="R10" s="1"/>
      <c r="S10" s="1"/>
      <c r="T10" s="1"/>
      <c r="U10" s="1"/>
    </row>
    <row r="11" spans="1:21" x14ac:dyDescent="0.25">
      <c r="A11">
        <f t="shared" si="7"/>
        <v>10</v>
      </c>
      <c r="B11" s="1" t="s">
        <v>3</v>
      </c>
      <c r="C11" s="1" t="s">
        <v>7</v>
      </c>
      <c r="D11" s="1">
        <v>1.26</v>
      </c>
      <c r="E11" s="3">
        <f t="shared" si="0"/>
        <v>0.95666666666666655</v>
      </c>
      <c r="F11" s="3">
        <f t="shared" si="1"/>
        <v>1.2450000000000001</v>
      </c>
      <c r="G11">
        <f t="shared" si="3"/>
        <v>0.14758402777777777</v>
      </c>
      <c r="H11" s="2">
        <f t="shared" si="4"/>
        <v>6.5340277777777567E-3</v>
      </c>
      <c r="I11" s="2">
        <f t="shared" si="5"/>
        <v>0.13628402777777784</v>
      </c>
      <c r="J11" s="2">
        <f t="shared" si="2"/>
        <v>4.3340277777777587E-3</v>
      </c>
      <c r="K11" s="3">
        <f t="shared" si="6"/>
        <v>-6.5833333333333188E-2</v>
      </c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>
        <f t="shared" si="7"/>
        <v>11</v>
      </c>
      <c r="B12" s="1" t="s">
        <v>3</v>
      </c>
      <c r="C12" s="1" t="s">
        <v>7</v>
      </c>
      <c r="D12" s="1">
        <v>1.37</v>
      </c>
      <c r="E12" s="3">
        <f t="shared" si="0"/>
        <v>0.95666666666666655</v>
      </c>
      <c r="F12" s="3">
        <f t="shared" si="1"/>
        <v>1.2450000000000001</v>
      </c>
      <c r="G12">
        <f t="shared" si="3"/>
        <v>0.24420069444444453</v>
      </c>
      <c r="H12" s="2">
        <f t="shared" si="4"/>
        <v>6.5340277777777567E-3</v>
      </c>
      <c r="I12" s="2">
        <f t="shared" si="5"/>
        <v>0.13628402777777784</v>
      </c>
      <c r="J12" s="2">
        <f t="shared" si="2"/>
        <v>1.9506944444444658E-3</v>
      </c>
      <c r="K12" s="3">
        <f t="shared" si="6"/>
        <v>4.4166666666666909E-2</v>
      </c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>
        <f t="shared" si="7"/>
        <v>12</v>
      </c>
      <c r="B13" s="1" t="s">
        <v>3</v>
      </c>
      <c r="C13" s="1" t="s">
        <v>7</v>
      </c>
      <c r="D13" s="1">
        <v>1.48</v>
      </c>
      <c r="E13" s="3">
        <f t="shared" si="0"/>
        <v>0.95666666666666655</v>
      </c>
      <c r="F13" s="3">
        <f t="shared" si="1"/>
        <v>1.2450000000000001</v>
      </c>
      <c r="G13">
        <f t="shared" si="3"/>
        <v>0.36501736111111105</v>
      </c>
      <c r="H13" s="2">
        <f t="shared" si="4"/>
        <v>6.5340277777777567E-3</v>
      </c>
      <c r="I13" s="2">
        <f t="shared" si="5"/>
        <v>0.13628402777777784</v>
      </c>
      <c r="J13" s="2">
        <f t="shared" si="2"/>
        <v>2.3767361111111149E-2</v>
      </c>
      <c r="K13" s="3">
        <f t="shared" si="6"/>
        <v>0.15416666666666679</v>
      </c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>
        <f t="shared" si="7"/>
        <v>13</v>
      </c>
      <c r="B14" s="1" t="s">
        <v>8</v>
      </c>
      <c r="C14" s="1" t="s">
        <v>4</v>
      </c>
      <c r="D14" s="1">
        <v>6.6000000000000003E-2</v>
      </c>
      <c r="E14" s="3">
        <f t="shared" si="0"/>
        <v>0.73</v>
      </c>
      <c r="F14" s="3">
        <f t="shared" si="1"/>
        <v>9.2500000000000013E-2</v>
      </c>
      <c r="G14">
        <f t="shared" si="3"/>
        <v>0.65583002777777788</v>
      </c>
      <c r="H14" s="2">
        <f t="shared" si="4"/>
        <v>2.1267361111111122E-2</v>
      </c>
      <c r="I14" s="2">
        <f t="shared" si="5"/>
        <v>0.61361111111111111</v>
      </c>
      <c r="J14" s="2">
        <f t="shared" si="2"/>
        <v>1.4240444444444448E-2</v>
      </c>
      <c r="K14" s="3">
        <f t="shared" si="6"/>
        <v>0.11933333333333335</v>
      </c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>
        <f t="shared" si="7"/>
        <v>14</v>
      </c>
      <c r="B15" s="1" t="s">
        <v>8</v>
      </c>
      <c r="C15" s="1" t="s">
        <v>4</v>
      </c>
      <c r="D15" s="1">
        <v>7.0000000000000007E-2</v>
      </c>
      <c r="E15" s="3">
        <f t="shared" si="0"/>
        <v>0.73</v>
      </c>
      <c r="F15" s="3">
        <f t="shared" si="1"/>
        <v>9.2500000000000013E-2</v>
      </c>
      <c r="G15">
        <f t="shared" si="3"/>
        <v>0.64936736111111126</v>
      </c>
      <c r="H15" s="2">
        <f t="shared" si="4"/>
        <v>2.1267361111111122E-2</v>
      </c>
      <c r="I15" s="2">
        <f t="shared" si="5"/>
        <v>0.61361111111111111</v>
      </c>
      <c r="J15" s="2">
        <f t="shared" si="2"/>
        <v>1.5211111111111114E-2</v>
      </c>
      <c r="K15" s="3">
        <f t="shared" si="6"/>
        <v>0.12333333333333335</v>
      </c>
      <c r="M15" s="1"/>
      <c r="N15" s="1"/>
      <c r="O15" s="1"/>
      <c r="P15" s="1"/>
      <c r="Q15" s="1"/>
    </row>
    <row r="16" spans="1:21" x14ac:dyDescent="0.25">
      <c r="A16">
        <f t="shared" si="7"/>
        <v>15</v>
      </c>
      <c r="B16" s="1" t="s">
        <v>8</v>
      </c>
      <c r="C16" s="1" t="s">
        <v>4</v>
      </c>
      <c r="D16" s="1">
        <v>7.3999999999999996E-2</v>
      </c>
      <c r="E16" s="3">
        <f t="shared" si="0"/>
        <v>0.73</v>
      </c>
      <c r="F16" s="3">
        <f t="shared" si="1"/>
        <v>9.2500000000000013E-2</v>
      </c>
      <c r="G16">
        <f t="shared" si="3"/>
        <v>0.64293669444444457</v>
      </c>
      <c r="H16" s="2">
        <f t="shared" si="4"/>
        <v>2.1267361111111122E-2</v>
      </c>
      <c r="I16" s="2">
        <f t="shared" si="5"/>
        <v>0.61361111111111111</v>
      </c>
      <c r="J16" s="2">
        <f t="shared" si="2"/>
        <v>1.6213777777777782E-2</v>
      </c>
      <c r="K16" s="3">
        <f t="shared" si="6"/>
        <v>0.12733333333333335</v>
      </c>
      <c r="M16" s="1"/>
      <c r="N16" s="1"/>
      <c r="O16" s="1"/>
      <c r="P16" s="1"/>
      <c r="Q16" s="1"/>
    </row>
    <row r="17" spans="1:17" x14ac:dyDescent="0.25">
      <c r="A17">
        <f t="shared" si="7"/>
        <v>16</v>
      </c>
      <c r="B17" s="1" t="s">
        <v>8</v>
      </c>
      <c r="C17" s="1" t="s">
        <v>5</v>
      </c>
      <c r="D17" s="1">
        <v>0.114</v>
      </c>
      <c r="E17" s="3">
        <f t="shared" si="0"/>
        <v>0.9966666666666667</v>
      </c>
      <c r="F17" s="3">
        <f t="shared" si="1"/>
        <v>9.2500000000000013E-2</v>
      </c>
      <c r="G17">
        <f t="shared" si="3"/>
        <v>0.58039002777777782</v>
      </c>
      <c r="H17" s="2">
        <f t="shared" si="4"/>
        <v>1.4600694444444447E-2</v>
      </c>
      <c r="I17" s="2">
        <f t="shared" si="5"/>
        <v>0.61361111111111111</v>
      </c>
      <c r="J17" s="2">
        <f t="shared" si="2"/>
        <v>9.8671111111110956E-3</v>
      </c>
      <c r="K17" s="3">
        <f t="shared" si="6"/>
        <v>-9.933333333333326E-2</v>
      </c>
      <c r="M17" s="1"/>
      <c r="N17" s="1"/>
      <c r="O17" s="1"/>
      <c r="P17" s="1"/>
      <c r="Q17" s="1"/>
    </row>
    <row r="18" spans="1:17" x14ac:dyDescent="0.25">
      <c r="A18">
        <f t="shared" si="7"/>
        <v>17</v>
      </c>
      <c r="B18" s="1" t="s">
        <v>8</v>
      </c>
      <c r="C18" s="1" t="s">
        <v>5</v>
      </c>
      <c r="D18" s="1">
        <v>0.12</v>
      </c>
      <c r="E18" s="3">
        <f t="shared" si="0"/>
        <v>0.9966666666666667</v>
      </c>
      <c r="F18" s="3">
        <f t="shared" si="1"/>
        <v>9.2500000000000013E-2</v>
      </c>
      <c r="G18">
        <f t="shared" si="3"/>
        <v>0.57128402777777776</v>
      </c>
      <c r="H18" s="2">
        <f t="shared" si="4"/>
        <v>1.4600694444444447E-2</v>
      </c>
      <c r="I18" s="2">
        <f t="shared" si="5"/>
        <v>0.61361111111111111</v>
      </c>
      <c r="J18" s="2">
        <f t="shared" si="2"/>
        <v>8.7111111111110983E-3</v>
      </c>
      <c r="K18" s="3">
        <f t="shared" si="6"/>
        <v>-9.3333333333333268E-2</v>
      </c>
      <c r="M18" s="1"/>
      <c r="N18" s="1"/>
      <c r="O18" s="1"/>
      <c r="P18" s="1"/>
      <c r="Q18" s="1"/>
    </row>
    <row r="19" spans="1:17" x14ac:dyDescent="0.25">
      <c r="A19">
        <f t="shared" si="7"/>
        <v>18</v>
      </c>
      <c r="B19" s="1" t="s">
        <v>8</v>
      </c>
      <c r="C19" s="1" t="s">
        <v>5</v>
      </c>
      <c r="D19" s="1">
        <v>0.126</v>
      </c>
      <c r="E19" s="3">
        <f t="shared" si="0"/>
        <v>0.9966666666666667</v>
      </c>
      <c r="F19" s="3">
        <f t="shared" si="1"/>
        <v>9.2500000000000013E-2</v>
      </c>
      <c r="G19">
        <f t="shared" si="3"/>
        <v>0.56225002777777777</v>
      </c>
      <c r="H19" s="2">
        <f t="shared" si="4"/>
        <v>1.4600694444444447E-2</v>
      </c>
      <c r="I19" s="2">
        <f t="shared" si="5"/>
        <v>0.61361111111111111</v>
      </c>
      <c r="J19" s="2">
        <f t="shared" si="2"/>
        <v>7.6271111111110984E-3</v>
      </c>
      <c r="K19" s="3">
        <f t="shared" si="6"/>
        <v>-8.7333333333333263E-2</v>
      </c>
      <c r="M19" s="1"/>
      <c r="N19" s="1"/>
      <c r="O19" s="1"/>
      <c r="P19" s="1"/>
      <c r="Q19" s="1"/>
    </row>
    <row r="20" spans="1:17" x14ac:dyDescent="0.25">
      <c r="A20">
        <f t="shared" si="7"/>
        <v>19</v>
      </c>
      <c r="B20" s="1" t="s">
        <v>8</v>
      </c>
      <c r="C20" s="1" t="s">
        <v>6</v>
      </c>
      <c r="D20" s="1">
        <v>9.1999999999999998E-2</v>
      </c>
      <c r="E20" s="3">
        <f t="shared" si="0"/>
        <v>0.82</v>
      </c>
      <c r="F20" s="3">
        <f t="shared" si="1"/>
        <v>9.2500000000000013E-2</v>
      </c>
      <c r="G20">
        <f t="shared" si="3"/>
        <v>0.6143946944444445</v>
      </c>
      <c r="H20" s="2">
        <f t="shared" si="4"/>
        <v>3.1173611111111189E-3</v>
      </c>
      <c r="I20" s="2">
        <f t="shared" si="5"/>
        <v>0.61361111111111111</v>
      </c>
      <c r="J20" s="2">
        <f t="shared" si="2"/>
        <v>3.0617777777777822E-3</v>
      </c>
      <c r="K20" s="3">
        <f t="shared" si="6"/>
        <v>5.5333333333333373E-2</v>
      </c>
      <c r="M20" s="1"/>
      <c r="N20" s="1"/>
      <c r="O20" s="1"/>
      <c r="P20" s="1"/>
      <c r="Q20" s="1"/>
    </row>
    <row r="21" spans="1:17" x14ac:dyDescent="0.25">
      <c r="A21">
        <f t="shared" si="7"/>
        <v>20</v>
      </c>
      <c r="B21" s="1" t="s">
        <v>8</v>
      </c>
      <c r="C21" s="1" t="s">
        <v>6</v>
      </c>
      <c r="D21" s="1">
        <v>0.1</v>
      </c>
      <c r="E21" s="3">
        <f t="shared" si="0"/>
        <v>0.82</v>
      </c>
      <c r="F21" s="3">
        <f t="shared" si="1"/>
        <v>9.2500000000000013E-2</v>
      </c>
      <c r="G21">
        <f t="shared" si="3"/>
        <v>0.60191736111111116</v>
      </c>
      <c r="H21" s="2">
        <f t="shared" si="4"/>
        <v>3.1173611111111189E-3</v>
      </c>
      <c r="I21" s="2">
        <f t="shared" si="5"/>
        <v>0.61361111111111111</v>
      </c>
      <c r="J21" s="2">
        <f t="shared" si="2"/>
        <v>4.0111111111111172E-3</v>
      </c>
      <c r="K21" s="3">
        <f t="shared" si="6"/>
        <v>6.333333333333338E-2</v>
      </c>
      <c r="M21" s="1"/>
      <c r="N21" s="1"/>
      <c r="O21" s="1"/>
      <c r="P21" s="1"/>
      <c r="Q21" s="1"/>
    </row>
    <row r="22" spans="1:17" x14ac:dyDescent="0.25">
      <c r="A22">
        <f t="shared" si="7"/>
        <v>21</v>
      </c>
      <c r="B22" s="1" t="s">
        <v>8</v>
      </c>
      <c r="C22" s="1" t="s">
        <v>6</v>
      </c>
      <c r="D22" s="1">
        <v>0.108</v>
      </c>
      <c r="E22" s="3">
        <f t="shared" si="0"/>
        <v>0.82</v>
      </c>
      <c r="F22" s="3">
        <f t="shared" si="1"/>
        <v>9.2500000000000013E-2</v>
      </c>
      <c r="G22">
        <f t="shared" si="3"/>
        <v>0.58956802777777784</v>
      </c>
      <c r="H22" s="2">
        <f t="shared" si="4"/>
        <v>3.1173611111111189E-3</v>
      </c>
      <c r="I22" s="2">
        <f t="shared" si="5"/>
        <v>0.61361111111111111</v>
      </c>
      <c r="J22" s="2">
        <f t="shared" si="2"/>
        <v>5.0884444444444501E-3</v>
      </c>
      <c r="K22" s="3">
        <f t="shared" si="6"/>
        <v>7.1333333333333374E-2</v>
      </c>
      <c r="M22" s="1"/>
      <c r="N22" s="1"/>
      <c r="O22" s="1"/>
      <c r="P22" s="1"/>
      <c r="Q22" s="1"/>
    </row>
    <row r="23" spans="1:17" x14ac:dyDescent="0.25">
      <c r="A23">
        <f t="shared" si="7"/>
        <v>22</v>
      </c>
      <c r="B23" s="1" t="s">
        <v>8</v>
      </c>
      <c r="C23" s="1" t="s">
        <v>7</v>
      </c>
      <c r="D23" s="1">
        <v>7.0000000000000007E-2</v>
      </c>
      <c r="E23" s="3">
        <f t="shared" si="0"/>
        <v>0.95666666666666655</v>
      </c>
      <c r="F23" s="3">
        <f t="shared" si="1"/>
        <v>9.2500000000000013E-2</v>
      </c>
      <c r="G23">
        <f t="shared" si="3"/>
        <v>0.64936736111111126</v>
      </c>
      <c r="H23" s="2">
        <f t="shared" si="4"/>
        <v>6.5340277777777567E-3</v>
      </c>
      <c r="I23" s="2">
        <f t="shared" si="5"/>
        <v>0.61361111111111111</v>
      </c>
      <c r="J23" s="2">
        <f t="shared" si="2"/>
        <v>1.0677777777777755E-2</v>
      </c>
      <c r="K23" s="3">
        <f t="shared" si="6"/>
        <v>-0.10333333333333322</v>
      </c>
      <c r="M23" s="1"/>
    </row>
    <row r="24" spans="1:17" x14ac:dyDescent="0.25">
      <c r="A24">
        <f t="shared" si="7"/>
        <v>23</v>
      </c>
      <c r="B24" s="1" t="s">
        <v>8</v>
      </c>
      <c r="C24" s="1" t="s">
        <v>7</v>
      </c>
      <c r="D24" s="1">
        <v>0.08</v>
      </c>
      <c r="E24" s="3">
        <f t="shared" si="0"/>
        <v>0.95666666666666655</v>
      </c>
      <c r="F24" s="3">
        <f t="shared" si="1"/>
        <v>9.2500000000000013E-2</v>
      </c>
      <c r="G24">
        <f t="shared" si="3"/>
        <v>0.63335069444444458</v>
      </c>
      <c r="H24" s="2">
        <f t="shared" si="4"/>
        <v>6.5340277777777567E-3</v>
      </c>
      <c r="I24" s="2">
        <f t="shared" si="5"/>
        <v>0.61361111111111111</v>
      </c>
      <c r="J24" s="2">
        <f t="shared" si="2"/>
        <v>8.7111111111110914E-3</v>
      </c>
      <c r="K24" s="3">
        <f t="shared" si="6"/>
        <v>-9.3333333333333227E-2</v>
      </c>
    </row>
    <row r="25" spans="1:17" x14ac:dyDescent="0.25">
      <c r="A25">
        <f t="shared" si="7"/>
        <v>24</v>
      </c>
      <c r="B25" s="1" t="s">
        <v>8</v>
      </c>
      <c r="C25" s="1" t="s">
        <v>7</v>
      </c>
      <c r="D25" s="1">
        <v>0.09</v>
      </c>
      <c r="E25" s="3">
        <f t="shared" si="0"/>
        <v>0.95666666666666655</v>
      </c>
      <c r="F25" s="3">
        <f t="shared" si="1"/>
        <v>9.2500000000000013E-2</v>
      </c>
      <c r="G25">
        <f t="shared" si="3"/>
        <v>0.61753402777777788</v>
      </c>
      <c r="H25" s="2">
        <f t="shared" si="4"/>
        <v>6.5340277777777567E-3</v>
      </c>
      <c r="I25" s="2">
        <f t="shared" si="5"/>
        <v>0.61361111111111111</v>
      </c>
      <c r="J25" s="2">
        <f t="shared" si="2"/>
        <v>6.9444444444444276E-3</v>
      </c>
      <c r="K25" s="3">
        <f t="shared" si="6"/>
        <v>-8.3333333333333232E-2</v>
      </c>
    </row>
    <row r="26" spans="1:17" x14ac:dyDescent="0.25">
      <c r="A26">
        <f t="shared" si="7"/>
        <v>25</v>
      </c>
      <c r="B26" s="1" t="s">
        <v>9</v>
      </c>
      <c r="C26" s="1" t="s">
        <v>4</v>
      </c>
      <c r="D26" s="1">
        <v>0.82</v>
      </c>
      <c r="E26" s="3">
        <f t="shared" si="0"/>
        <v>0.73</v>
      </c>
      <c r="F26" s="3">
        <f t="shared" si="1"/>
        <v>1.29</v>
      </c>
      <c r="G26">
        <f t="shared" si="3"/>
        <v>3.1173611111111189E-3</v>
      </c>
      <c r="H26" s="2">
        <f t="shared" si="4"/>
        <v>2.1267361111111122E-2</v>
      </c>
      <c r="I26" s="2">
        <f t="shared" si="5"/>
        <v>0.17153402777777779</v>
      </c>
      <c r="J26" s="2">
        <f t="shared" si="2"/>
        <v>0.10508402777777774</v>
      </c>
      <c r="K26" s="3">
        <f t="shared" si="6"/>
        <v>-0.3241666666666666</v>
      </c>
    </row>
    <row r="27" spans="1:17" x14ac:dyDescent="0.25">
      <c r="A27">
        <f t="shared" si="7"/>
        <v>26</v>
      </c>
      <c r="B27" s="1" t="s">
        <v>9</v>
      </c>
      <c r="C27" s="1" t="s">
        <v>4</v>
      </c>
      <c r="D27" s="1">
        <v>0.86</v>
      </c>
      <c r="E27" s="3">
        <f t="shared" si="0"/>
        <v>0.73</v>
      </c>
      <c r="F27" s="3">
        <f t="shared" si="1"/>
        <v>1.29</v>
      </c>
      <c r="G27">
        <f t="shared" si="3"/>
        <v>2.5069444444444548E-4</v>
      </c>
      <c r="H27" s="2">
        <f t="shared" si="4"/>
        <v>2.1267361111111122E-2</v>
      </c>
      <c r="I27" s="2">
        <f t="shared" si="5"/>
        <v>0.17153402777777779</v>
      </c>
      <c r="J27" s="2">
        <f t="shared" si="2"/>
        <v>8.0750694444444382E-2</v>
      </c>
      <c r="K27" s="3">
        <f t="shared" si="6"/>
        <v>-0.28416666666666657</v>
      </c>
    </row>
    <row r="28" spans="1:17" x14ac:dyDescent="0.25">
      <c r="A28">
        <f t="shared" si="7"/>
        <v>27</v>
      </c>
      <c r="B28" s="1" t="s">
        <v>9</v>
      </c>
      <c r="C28" s="1" t="s">
        <v>4</v>
      </c>
      <c r="D28" s="1">
        <v>0.9</v>
      </c>
      <c r="E28" s="3">
        <f t="shared" si="0"/>
        <v>0.73</v>
      </c>
      <c r="F28" s="3">
        <f t="shared" si="1"/>
        <v>1.29</v>
      </c>
      <c r="G28">
        <f t="shared" si="3"/>
        <v>5.8402777777777793E-4</v>
      </c>
      <c r="H28" s="2">
        <f t="shared" si="4"/>
        <v>2.1267361111111122E-2</v>
      </c>
      <c r="I28" s="2">
        <f t="shared" si="5"/>
        <v>0.17153402777777779</v>
      </c>
      <c r="J28" s="2">
        <f t="shared" si="2"/>
        <v>5.9617361111111045E-2</v>
      </c>
      <c r="K28" s="3">
        <f t="shared" si="6"/>
        <v>-0.24416666666666653</v>
      </c>
    </row>
    <row r="29" spans="1:17" x14ac:dyDescent="0.25">
      <c r="A29">
        <f t="shared" si="7"/>
        <v>28</v>
      </c>
      <c r="B29" s="1" t="s">
        <v>9</v>
      </c>
      <c r="C29" s="1" t="s">
        <v>5</v>
      </c>
      <c r="D29" s="1">
        <v>1.66</v>
      </c>
      <c r="E29" s="3">
        <f t="shared" si="0"/>
        <v>0.9966666666666667</v>
      </c>
      <c r="F29" s="3">
        <f t="shared" si="1"/>
        <v>1.29</v>
      </c>
      <c r="G29">
        <f t="shared" si="3"/>
        <v>0.61491736111111095</v>
      </c>
      <c r="H29" s="2">
        <f t="shared" si="4"/>
        <v>1.4600694444444447E-2</v>
      </c>
      <c r="I29" s="2">
        <f t="shared" si="5"/>
        <v>0.17153402777777779</v>
      </c>
      <c r="J29" s="2">
        <f t="shared" si="2"/>
        <v>6.2084027777777821E-2</v>
      </c>
      <c r="K29" s="3">
        <f t="shared" si="6"/>
        <v>0.24916666666666676</v>
      </c>
    </row>
    <row r="30" spans="1:17" x14ac:dyDescent="0.25">
      <c r="A30">
        <f t="shared" si="7"/>
        <v>29</v>
      </c>
      <c r="B30" s="1" t="s">
        <v>9</v>
      </c>
      <c r="C30" s="1" t="s">
        <v>5</v>
      </c>
      <c r="D30" s="1">
        <v>1.74</v>
      </c>
      <c r="E30" s="3">
        <f t="shared" si="0"/>
        <v>0.9966666666666667</v>
      </c>
      <c r="F30" s="3">
        <f t="shared" si="1"/>
        <v>1.29</v>
      </c>
      <c r="G30">
        <f t="shared" si="3"/>
        <v>0.74678402777777775</v>
      </c>
      <c r="H30" s="2">
        <f t="shared" si="4"/>
        <v>1.4600694444444447E-2</v>
      </c>
      <c r="I30" s="2">
        <f t="shared" si="5"/>
        <v>0.17153402777777779</v>
      </c>
      <c r="J30" s="2">
        <f t="shared" si="2"/>
        <v>0.10835069444444455</v>
      </c>
      <c r="K30" s="3">
        <f t="shared" si="6"/>
        <v>0.32916666666666683</v>
      </c>
    </row>
    <row r="31" spans="1:17" x14ac:dyDescent="0.25">
      <c r="A31">
        <f t="shared" si="7"/>
        <v>30</v>
      </c>
      <c r="B31" s="1" t="s">
        <v>9</v>
      </c>
      <c r="C31" s="1" t="s">
        <v>5</v>
      </c>
      <c r="D31" s="1">
        <v>1.82</v>
      </c>
      <c r="E31" s="3">
        <f t="shared" si="0"/>
        <v>0.9966666666666667</v>
      </c>
      <c r="F31" s="3">
        <f t="shared" si="1"/>
        <v>1.29</v>
      </c>
      <c r="G31">
        <f t="shared" si="3"/>
        <v>0.89145069444444458</v>
      </c>
      <c r="H31" s="2">
        <f t="shared" si="4"/>
        <v>1.4600694444444447E-2</v>
      </c>
      <c r="I31" s="2">
        <f t="shared" si="5"/>
        <v>0.17153402777777779</v>
      </c>
      <c r="J31" s="2">
        <f t="shared" si="2"/>
        <v>0.1674173611111113</v>
      </c>
      <c r="K31" s="3">
        <f t="shared" si="6"/>
        <v>0.4091666666666669</v>
      </c>
    </row>
    <row r="32" spans="1:17" x14ac:dyDescent="0.25">
      <c r="A32">
        <f t="shared" si="7"/>
        <v>31</v>
      </c>
      <c r="B32" s="1" t="s">
        <v>9</v>
      </c>
      <c r="C32" s="1" t="s">
        <v>6</v>
      </c>
      <c r="D32" s="1">
        <v>1.1000000000000001</v>
      </c>
      <c r="E32" s="3">
        <f t="shared" si="0"/>
        <v>0.82</v>
      </c>
      <c r="F32" s="3">
        <f t="shared" si="1"/>
        <v>1.29</v>
      </c>
      <c r="G32">
        <f t="shared" si="3"/>
        <v>5.0250694444444473E-2</v>
      </c>
      <c r="H32" s="2">
        <f t="shared" si="4"/>
        <v>3.1173611111111189E-3</v>
      </c>
      <c r="I32" s="2">
        <f t="shared" si="5"/>
        <v>0.17153402777777779</v>
      </c>
      <c r="J32" s="2">
        <f t="shared" si="2"/>
        <v>1.8000694444444354E-2</v>
      </c>
      <c r="K32" s="3">
        <f t="shared" si="6"/>
        <v>-0.13416666666666632</v>
      </c>
    </row>
    <row r="33" spans="1:11" x14ac:dyDescent="0.25">
      <c r="A33">
        <f t="shared" si="7"/>
        <v>32</v>
      </c>
      <c r="B33" s="1" t="s">
        <v>9</v>
      </c>
      <c r="C33" s="1" t="s">
        <v>6</v>
      </c>
      <c r="D33" s="1">
        <v>1.1399999999999999</v>
      </c>
      <c r="E33" s="3">
        <f t="shared" si="0"/>
        <v>0.82</v>
      </c>
      <c r="F33" s="3">
        <f t="shared" si="1"/>
        <v>1.29</v>
      </c>
      <c r="G33">
        <f t="shared" si="3"/>
        <v>6.9784027777777716E-2</v>
      </c>
      <c r="H33" s="2">
        <f t="shared" si="4"/>
        <v>3.1173611111111189E-3</v>
      </c>
      <c r="I33" s="2">
        <f t="shared" si="5"/>
        <v>0.17153402777777779</v>
      </c>
      <c r="J33" s="2">
        <f t="shared" si="2"/>
        <v>8.8673611111110811E-3</v>
      </c>
      <c r="K33" s="3">
        <f t="shared" si="6"/>
        <v>-9.416666666666651E-2</v>
      </c>
    </row>
    <row r="34" spans="1:11" x14ac:dyDescent="0.25">
      <c r="A34">
        <f t="shared" si="7"/>
        <v>33</v>
      </c>
      <c r="B34" s="1" t="s">
        <v>9</v>
      </c>
      <c r="C34" s="1" t="s">
        <v>6</v>
      </c>
      <c r="D34" s="1">
        <v>1.18</v>
      </c>
      <c r="E34" s="3">
        <f t="shared" si="0"/>
        <v>0.82</v>
      </c>
      <c r="F34" s="3">
        <f t="shared" si="1"/>
        <v>1.29</v>
      </c>
      <c r="G34">
        <f t="shared" si="3"/>
        <v>9.2517361111111057E-2</v>
      </c>
      <c r="H34" s="2">
        <f t="shared" si="4"/>
        <v>3.1173611111111189E-3</v>
      </c>
      <c r="I34" s="2">
        <f t="shared" si="5"/>
        <v>0.17153402777777779</v>
      </c>
      <c r="J34" s="2">
        <f t="shared" si="2"/>
        <v>2.9340277777777568E-3</v>
      </c>
      <c r="K34" s="3">
        <f t="shared" si="6"/>
        <v>-5.4166666666666474E-2</v>
      </c>
    </row>
    <row r="35" spans="1:11" x14ac:dyDescent="0.25">
      <c r="A35">
        <f t="shared" si="7"/>
        <v>34</v>
      </c>
      <c r="B35" s="1" t="s">
        <v>9</v>
      </c>
      <c r="C35" s="1" t="s">
        <v>7</v>
      </c>
      <c r="D35" s="1">
        <v>1.3</v>
      </c>
      <c r="E35" s="3">
        <f t="shared" si="0"/>
        <v>0.95666666666666655</v>
      </c>
      <c r="F35" s="3">
        <f t="shared" si="1"/>
        <v>1.29</v>
      </c>
      <c r="G35">
        <f t="shared" si="3"/>
        <v>0.17991736111111115</v>
      </c>
      <c r="H35" s="2">
        <f t="shared" si="4"/>
        <v>6.5340277777777567E-3</v>
      </c>
      <c r="I35" s="2">
        <f t="shared" si="5"/>
        <v>0.17153402777777779</v>
      </c>
      <c r="J35" s="2">
        <f t="shared" si="2"/>
        <v>5.0173611111110758E-3</v>
      </c>
      <c r="K35" s="3">
        <f t="shared" si="6"/>
        <v>-7.0833333333333082E-2</v>
      </c>
    </row>
    <row r="36" spans="1:11" x14ac:dyDescent="0.25">
      <c r="A36">
        <f t="shared" si="7"/>
        <v>35</v>
      </c>
      <c r="B36" s="1" t="s">
        <v>9</v>
      </c>
      <c r="C36" s="1" t="s">
        <v>7</v>
      </c>
      <c r="D36" s="1">
        <v>1.42</v>
      </c>
      <c r="E36" s="3">
        <f t="shared" si="0"/>
        <v>0.95666666666666655</v>
      </c>
      <c r="F36" s="3">
        <f t="shared" si="1"/>
        <v>1.29</v>
      </c>
      <c r="G36">
        <f t="shared" si="3"/>
        <v>0.29611736111111103</v>
      </c>
      <c r="H36" s="2">
        <f t="shared" si="4"/>
        <v>6.5340277777777567E-3</v>
      </c>
      <c r="I36" s="2">
        <f t="shared" si="5"/>
        <v>0.17153402777777779</v>
      </c>
      <c r="J36" s="2">
        <f t="shared" si="2"/>
        <v>2.4173611111111245E-3</v>
      </c>
      <c r="K36" s="3">
        <f t="shared" si="6"/>
        <v>4.9166666666666803E-2</v>
      </c>
    </row>
    <row r="37" spans="1:11" x14ac:dyDescent="0.25">
      <c r="A37">
        <f t="shared" si="7"/>
        <v>36</v>
      </c>
      <c r="B37" s="1" t="s">
        <v>9</v>
      </c>
      <c r="C37" s="1" t="s">
        <v>7</v>
      </c>
      <c r="D37" s="1">
        <v>1.54</v>
      </c>
      <c r="E37" s="3">
        <f t="shared" si="0"/>
        <v>0.95666666666666655</v>
      </c>
      <c r="F37" s="3">
        <f t="shared" si="1"/>
        <v>1.29</v>
      </c>
      <c r="G37">
        <f t="shared" si="3"/>
        <v>0.44111736111111111</v>
      </c>
      <c r="H37" s="2">
        <f t="shared" si="4"/>
        <v>6.5340277777777567E-3</v>
      </c>
      <c r="I37" s="2">
        <f t="shared" si="5"/>
        <v>0.17153402777777779</v>
      </c>
      <c r="J37" s="2">
        <f t="shared" si="2"/>
        <v>2.8617361111111194E-2</v>
      </c>
      <c r="K37" s="3">
        <f t="shared" si="6"/>
        <v>0.16916666666666691</v>
      </c>
    </row>
    <row r="38" spans="1:11" x14ac:dyDescent="0.25">
      <c r="C38" s="1" t="s">
        <v>15</v>
      </c>
      <c r="D38">
        <f>AVERAGE(D2:D37)</f>
        <v>0.87583333333333335</v>
      </c>
      <c r="G38">
        <f>SUM(G2:G37)</f>
        <v>12.530907000000003</v>
      </c>
      <c r="H38" s="2">
        <f>SUM(H2:H37)</f>
        <v>0.40967500000000012</v>
      </c>
      <c r="I38" s="2">
        <f>SUM(I2:I37)</f>
        <v>11.05715</v>
      </c>
      <c r="J38" s="2">
        <f>SUM(J2:J37)</f>
        <v>1.0640819999999998</v>
      </c>
    </row>
    <row r="40" spans="1:11" x14ac:dyDescent="0.25">
      <c r="G40" t="s">
        <v>25</v>
      </c>
      <c r="H40">
        <f>N5-1</f>
        <v>3</v>
      </c>
      <c r="I40">
        <f>N3-1</f>
        <v>2</v>
      </c>
      <c r="J40">
        <f>N6-(N3+N5-1)</f>
        <v>30</v>
      </c>
    </row>
    <row r="41" spans="1:11" x14ac:dyDescent="0.25">
      <c r="G41" t="s">
        <v>16</v>
      </c>
      <c r="H41" s="2">
        <f>H38/H40</f>
        <v>0.13655833333333336</v>
      </c>
      <c r="I41" s="2">
        <f>I38/I40</f>
        <v>5.528575</v>
      </c>
      <c r="J41" s="2">
        <f>J38/J40</f>
        <v>3.5469399999999991E-2</v>
      </c>
    </row>
    <row r="42" spans="1:11" x14ac:dyDescent="0.25">
      <c r="G42" t="s">
        <v>23</v>
      </c>
      <c r="H42">
        <f>H41/J41</f>
        <v>3.8500322343578803</v>
      </c>
      <c r="I42">
        <f>I41/J41</f>
        <v>155.86886161028949</v>
      </c>
    </row>
    <row r="43" spans="1:11" x14ac:dyDescent="0.25">
      <c r="G43" t="s">
        <v>24</v>
      </c>
      <c r="H43">
        <f>FDIST(H42,H40,J40)</f>
        <v>1.9194419072733424E-2</v>
      </c>
      <c r="I43">
        <f>FDIST(I42,I40,J40)</f>
        <v>1.417179937662411E-16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DE52-EA9A-4256-95D6-21E88E521118}">
  <dimension ref="A1:F40"/>
  <sheetViews>
    <sheetView topLeftCell="A21" workbookViewId="0">
      <selection sqref="A1:B37"/>
    </sheetView>
  </sheetViews>
  <sheetFormatPr baseColWidth="10" defaultRowHeight="15" x14ac:dyDescent="0.25"/>
  <cols>
    <col min="2" max="2" width="12.7109375" bestFit="1" customWidth="1"/>
    <col min="3" max="3" width="12" bestFit="1" customWidth="1"/>
    <col min="4" max="4" width="13.140625" customWidth="1"/>
    <col min="5" max="5" width="11.85546875" bestFit="1" customWidth="1"/>
  </cols>
  <sheetData>
    <row r="1" spans="1:5" ht="45" x14ac:dyDescent="0.25">
      <c r="A1" s="5" t="s">
        <v>10</v>
      </c>
      <c r="B1" s="5" t="s">
        <v>26</v>
      </c>
      <c r="C1" s="6" t="s">
        <v>30</v>
      </c>
      <c r="D1" s="6" t="s">
        <v>31</v>
      </c>
      <c r="E1" t="s">
        <v>32</v>
      </c>
    </row>
    <row r="2" spans="1:5" x14ac:dyDescent="0.25">
      <c r="A2">
        <v>1</v>
      </c>
      <c r="B2">
        <v>-0.3241666666666666</v>
      </c>
      <c r="C2">
        <f>_xlfn.NORM.DIST(B2,$C$39,$C$40,TRUE)</f>
        <v>3.1502819106288479E-2</v>
      </c>
      <c r="D2">
        <f>A2/$A$37</f>
        <v>2.7777777777777776E-2</v>
      </c>
      <c r="E2">
        <f>ABS(C2-D2)</f>
        <v>3.7250413285107031E-3</v>
      </c>
    </row>
    <row r="3" spans="1:5" x14ac:dyDescent="0.25">
      <c r="A3">
        <f>A2+1</f>
        <v>2</v>
      </c>
      <c r="B3">
        <v>-0.29583333333333317</v>
      </c>
      <c r="C3">
        <f t="shared" ref="C3:C37" si="0">_xlfn.NORM.DIST(B3,$C$39,$C$40,TRUE)</f>
        <v>4.4880937898772559E-2</v>
      </c>
      <c r="D3">
        <f t="shared" ref="D3:D37" si="1">A3/$A$37</f>
        <v>5.5555555555555552E-2</v>
      </c>
      <c r="E3">
        <f t="shared" ref="E3:E37" si="2">ABS(C3-D3)</f>
        <v>1.0674617656782993E-2</v>
      </c>
    </row>
    <row r="4" spans="1:5" x14ac:dyDescent="0.25">
      <c r="A4">
        <f t="shared" ref="A4:A37" si="3">A3+1</f>
        <v>3</v>
      </c>
      <c r="B4">
        <v>-0.28416666666666657</v>
      </c>
      <c r="C4">
        <f t="shared" si="0"/>
        <v>5.1577721231258353E-2</v>
      </c>
      <c r="D4">
        <f t="shared" si="1"/>
        <v>8.3333333333333329E-2</v>
      </c>
      <c r="E4">
        <f t="shared" si="2"/>
        <v>3.1755612102074976E-2</v>
      </c>
    </row>
    <row r="5" spans="1:5" x14ac:dyDescent="0.25">
      <c r="A5">
        <f t="shared" si="3"/>
        <v>4</v>
      </c>
      <c r="B5">
        <v>-0.24416666666666653</v>
      </c>
      <c r="C5">
        <f t="shared" si="0"/>
        <v>8.0706075871764524E-2</v>
      </c>
      <c r="D5">
        <f t="shared" si="1"/>
        <v>0.1111111111111111</v>
      </c>
      <c r="E5">
        <f t="shared" si="2"/>
        <v>3.0405035239346581E-2</v>
      </c>
    </row>
    <row r="6" spans="1:5" x14ac:dyDescent="0.25">
      <c r="A6">
        <f t="shared" si="3"/>
        <v>5</v>
      </c>
      <c r="B6">
        <v>-0.23583333333333334</v>
      </c>
      <c r="C6">
        <f t="shared" si="0"/>
        <v>8.8100546556023188E-2</v>
      </c>
      <c r="D6">
        <f t="shared" si="1"/>
        <v>0.1388888888888889</v>
      </c>
      <c r="E6">
        <f t="shared" si="2"/>
        <v>5.0788342332865707E-2</v>
      </c>
    </row>
    <row r="7" spans="1:5" x14ac:dyDescent="0.25">
      <c r="A7">
        <f t="shared" si="3"/>
        <v>6</v>
      </c>
      <c r="B7">
        <v>-0.17583333333333329</v>
      </c>
      <c r="C7">
        <f t="shared" si="0"/>
        <v>0.1566229654561323</v>
      </c>
      <c r="D7">
        <f t="shared" si="1"/>
        <v>0.16666666666666666</v>
      </c>
      <c r="E7">
        <f t="shared" si="2"/>
        <v>1.0043701210534356E-2</v>
      </c>
    </row>
    <row r="8" spans="1:5" x14ac:dyDescent="0.25">
      <c r="A8">
        <f t="shared" si="3"/>
        <v>7</v>
      </c>
      <c r="B8">
        <v>-0.13416666666666632</v>
      </c>
      <c r="C8">
        <f t="shared" si="0"/>
        <v>0.22080748300950623</v>
      </c>
      <c r="D8">
        <f t="shared" si="1"/>
        <v>0.19444444444444445</v>
      </c>
      <c r="E8">
        <f t="shared" si="2"/>
        <v>2.636303856506178E-2</v>
      </c>
    </row>
    <row r="9" spans="1:5" x14ac:dyDescent="0.25">
      <c r="A9">
        <f t="shared" si="3"/>
        <v>8</v>
      </c>
      <c r="B9">
        <v>-0.10333333333333322</v>
      </c>
      <c r="C9">
        <f t="shared" si="0"/>
        <v>0.27671290046329411</v>
      </c>
      <c r="D9">
        <f t="shared" si="1"/>
        <v>0.22222222222222221</v>
      </c>
      <c r="E9">
        <f t="shared" si="2"/>
        <v>5.4490678241071899E-2</v>
      </c>
    </row>
    <row r="10" spans="1:5" x14ac:dyDescent="0.25">
      <c r="A10">
        <f t="shared" si="3"/>
        <v>9</v>
      </c>
      <c r="B10">
        <v>-9.933333333333326E-2</v>
      </c>
      <c r="C10">
        <f t="shared" si="0"/>
        <v>0.28444270236459868</v>
      </c>
      <c r="D10">
        <f t="shared" si="1"/>
        <v>0.25</v>
      </c>
      <c r="E10">
        <f t="shared" si="2"/>
        <v>3.4442702364598676E-2</v>
      </c>
    </row>
    <row r="11" spans="1:5" x14ac:dyDescent="0.25">
      <c r="A11">
        <f t="shared" si="3"/>
        <v>10</v>
      </c>
      <c r="B11">
        <v>-9.416666666666651E-2</v>
      </c>
      <c r="C11">
        <f t="shared" si="0"/>
        <v>0.29457711605687636</v>
      </c>
      <c r="D11">
        <f t="shared" si="1"/>
        <v>0.27777777777777779</v>
      </c>
      <c r="E11">
        <f t="shared" si="2"/>
        <v>1.6799338279098575E-2</v>
      </c>
    </row>
    <row r="12" spans="1:5" x14ac:dyDescent="0.25">
      <c r="A12">
        <f t="shared" si="3"/>
        <v>11</v>
      </c>
      <c r="B12">
        <v>-9.3333333333333268E-2</v>
      </c>
      <c r="C12">
        <f t="shared" si="0"/>
        <v>0.29622717535765197</v>
      </c>
      <c r="D12">
        <f t="shared" si="1"/>
        <v>0.30555555555555558</v>
      </c>
      <c r="E12">
        <f t="shared" si="2"/>
        <v>9.3283801979036074E-3</v>
      </c>
    </row>
    <row r="13" spans="1:5" x14ac:dyDescent="0.25">
      <c r="A13">
        <f t="shared" si="3"/>
        <v>12</v>
      </c>
      <c r="B13">
        <v>-9.3333333333333227E-2</v>
      </c>
      <c r="C13">
        <f t="shared" si="0"/>
        <v>0.29622717535765208</v>
      </c>
      <c r="D13">
        <f t="shared" si="1"/>
        <v>0.33333333333333331</v>
      </c>
      <c r="E13">
        <f t="shared" si="2"/>
        <v>3.7106157975681231E-2</v>
      </c>
    </row>
    <row r="14" spans="1:5" x14ac:dyDescent="0.25">
      <c r="A14">
        <f t="shared" si="3"/>
        <v>13</v>
      </c>
      <c r="B14">
        <v>-8.7333333333333263E-2</v>
      </c>
      <c r="C14">
        <f t="shared" si="0"/>
        <v>0.30823070366886907</v>
      </c>
      <c r="D14">
        <f t="shared" si="1"/>
        <v>0.3611111111111111</v>
      </c>
      <c r="E14">
        <f t="shared" si="2"/>
        <v>5.2880407442242039E-2</v>
      </c>
    </row>
    <row r="15" spans="1:5" x14ac:dyDescent="0.25">
      <c r="A15">
        <f t="shared" si="3"/>
        <v>14</v>
      </c>
      <c r="B15">
        <v>-8.3333333333333232E-2</v>
      </c>
      <c r="C15">
        <f t="shared" si="0"/>
        <v>0.31634964771720936</v>
      </c>
      <c r="D15">
        <f t="shared" si="1"/>
        <v>0.3888888888888889</v>
      </c>
      <c r="E15">
        <f t="shared" si="2"/>
        <v>7.2539241171679536E-2</v>
      </c>
    </row>
    <row r="16" spans="1:5" x14ac:dyDescent="0.25">
      <c r="A16">
        <f t="shared" si="3"/>
        <v>15</v>
      </c>
      <c r="B16">
        <v>-7.0833333333333082E-2</v>
      </c>
      <c r="C16">
        <f t="shared" si="0"/>
        <v>0.34228262802932963</v>
      </c>
      <c r="D16">
        <f t="shared" si="1"/>
        <v>0.41666666666666669</v>
      </c>
      <c r="E16">
        <f t="shared" si="2"/>
        <v>7.4384038637337058E-2</v>
      </c>
    </row>
    <row r="17" spans="1:5" x14ac:dyDescent="0.25">
      <c r="A17">
        <f t="shared" si="3"/>
        <v>16</v>
      </c>
      <c r="B17">
        <v>-6.5833333333333188E-2</v>
      </c>
      <c r="C17">
        <f t="shared" si="0"/>
        <v>0.35287669396924537</v>
      </c>
      <c r="D17">
        <f t="shared" si="1"/>
        <v>0.44444444444444442</v>
      </c>
      <c r="E17">
        <f t="shared" si="2"/>
        <v>9.156775047519905E-2</v>
      </c>
    </row>
    <row r="18" spans="1:5" x14ac:dyDescent="0.25">
      <c r="A18">
        <f t="shared" si="3"/>
        <v>17</v>
      </c>
      <c r="B18">
        <v>-5.4166666666666474E-2</v>
      </c>
      <c r="C18">
        <f t="shared" si="0"/>
        <v>0.37803139092852456</v>
      </c>
      <c r="D18">
        <f t="shared" si="1"/>
        <v>0.47222222222222221</v>
      </c>
      <c r="E18">
        <f t="shared" si="2"/>
        <v>9.4190831293697652E-2</v>
      </c>
    </row>
    <row r="19" spans="1:5" x14ac:dyDescent="0.25">
      <c r="A19">
        <f t="shared" si="3"/>
        <v>18</v>
      </c>
      <c r="B19">
        <v>-2.9166666666666563E-2</v>
      </c>
      <c r="C19">
        <f t="shared" si="0"/>
        <v>0.43357649860452102</v>
      </c>
      <c r="D19">
        <f t="shared" si="1"/>
        <v>0.5</v>
      </c>
      <c r="E19">
        <f t="shared" si="2"/>
        <v>6.6423501395478979E-2</v>
      </c>
    </row>
    <row r="20" spans="1:5" x14ac:dyDescent="0.25">
      <c r="A20">
        <f t="shared" si="3"/>
        <v>19</v>
      </c>
      <c r="B20">
        <v>3.083333333333349E-2</v>
      </c>
      <c r="C20">
        <f t="shared" si="0"/>
        <v>0.57018079799144328</v>
      </c>
      <c r="D20">
        <f t="shared" si="1"/>
        <v>0.52777777777777779</v>
      </c>
      <c r="E20">
        <f t="shared" si="2"/>
        <v>4.2403020213665488E-2</v>
      </c>
    </row>
    <row r="21" spans="1:5" x14ac:dyDescent="0.25">
      <c r="A21">
        <f t="shared" si="3"/>
        <v>20</v>
      </c>
      <c r="B21">
        <v>4.4166666666666909E-2</v>
      </c>
      <c r="C21">
        <f t="shared" si="0"/>
        <v>0.599983133137453</v>
      </c>
      <c r="D21">
        <f t="shared" si="1"/>
        <v>0.55555555555555558</v>
      </c>
      <c r="E21">
        <f t="shared" si="2"/>
        <v>4.4427577581897415E-2</v>
      </c>
    </row>
    <row r="22" spans="1:5" x14ac:dyDescent="0.25">
      <c r="A22">
        <f t="shared" si="3"/>
        <v>21</v>
      </c>
      <c r="B22">
        <v>4.9166666666666803E-2</v>
      </c>
      <c r="C22">
        <f t="shared" si="0"/>
        <v>0.61102031145453728</v>
      </c>
      <c r="D22">
        <f t="shared" si="1"/>
        <v>0.58333333333333337</v>
      </c>
      <c r="E22">
        <f t="shared" si="2"/>
        <v>2.7686978121203909E-2</v>
      </c>
    </row>
    <row r="23" spans="1:5" x14ac:dyDescent="0.25">
      <c r="A23">
        <f t="shared" si="3"/>
        <v>22</v>
      </c>
      <c r="B23">
        <v>5.5333333333333373E-2</v>
      </c>
      <c r="C23">
        <f t="shared" si="0"/>
        <v>0.62450953880928828</v>
      </c>
      <c r="D23">
        <f t="shared" si="1"/>
        <v>0.61111111111111116</v>
      </c>
      <c r="E23">
        <f t="shared" si="2"/>
        <v>1.3398427698177118E-2</v>
      </c>
    </row>
    <row r="24" spans="1:5" x14ac:dyDescent="0.25">
      <c r="A24">
        <f t="shared" si="3"/>
        <v>23</v>
      </c>
      <c r="B24">
        <v>6.333333333333338E-2</v>
      </c>
      <c r="C24">
        <f t="shared" si="0"/>
        <v>0.64178255754085356</v>
      </c>
      <c r="D24">
        <f t="shared" si="1"/>
        <v>0.63888888888888884</v>
      </c>
      <c r="E24">
        <f t="shared" si="2"/>
        <v>2.8936686519647203E-3</v>
      </c>
    </row>
    <row r="25" spans="1:5" x14ac:dyDescent="0.25">
      <c r="A25">
        <f t="shared" si="3"/>
        <v>24</v>
      </c>
      <c r="B25">
        <v>7.1333333333333374E-2</v>
      </c>
      <c r="C25">
        <f t="shared" si="0"/>
        <v>0.65877014986269633</v>
      </c>
      <c r="D25">
        <f t="shared" si="1"/>
        <v>0.66666666666666663</v>
      </c>
      <c r="E25">
        <f t="shared" si="2"/>
        <v>7.8965168039702993E-3</v>
      </c>
    </row>
    <row r="26" spans="1:5" x14ac:dyDescent="0.25">
      <c r="A26">
        <f t="shared" si="3"/>
        <v>25</v>
      </c>
      <c r="B26">
        <v>8.0833333333333313E-2</v>
      </c>
      <c r="C26">
        <f t="shared" si="0"/>
        <v>0.67853035005683182</v>
      </c>
      <c r="D26">
        <f t="shared" si="1"/>
        <v>0.69444444444444442</v>
      </c>
      <c r="E26">
        <f t="shared" si="2"/>
        <v>1.5914094387612598E-2</v>
      </c>
    </row>
    <row r="27" spans="1:5" x14ac:dyDescent="0.25">
      <c r="A27">
        <f t="shared" si="3"/>
        <v>26</v>
      </c>
      <c r="B27">
        <v>9.0833333333333544E-2</v>
      </c>
      <c r="C27">
        <f t="shared" si="0"/>
        <v>0.69879739494268001</v>
      </c>
      <c r="D27">
        <f t="shared" si="1"/>
        <v>0.72222222222222221</v>
      </c>
      <c r="E27">
        <f t="shared" si="2"/>
        <v>2.3424827279542204E-2</v>
      </c>
    </row>
    <row r="28" spans="1:5" x14ac:dyDescent="0.25">
      <c r="A28">
        <f t="shared" si="3"/>
        <v>27</v>
      </c>
      <c r="B28">
        <v>0.11933333333333335</v>
      </c>
      <c r="C28">
        <f t="shared" si="0"/>
        <v>0.75313781895244136</v>
      </c>
      <c r="D28">
        <f t="shared" si="1"/>
        <v>0.75</v>
      </c>
      <c r="E28">
        <f t="shared" si="2"/>
        <v>3.1378189524413624E-3</v>
      </c>
    </row>
    <row r="29" spans="1:5" x14ac:dyDescent="0.25">
      <c r="A29">
        <f t="shared" si="3"/>
        <v>28</v>
      </c>
      <c r="B29">
        <v>0.12333333333333335</v>
      </c>
      <c r="C29">
        <f t="shared" si="0"/>
        <v>0.76032174816436093</v>
      </c>
      <c r="D29">
        <f t="shared" si="1"/>
        <v>0.77777777777777779</v>
      </c>
      <c r="E29">
        <f t="shared" si="2"/>
        <v>1.7456029613416857E-2</v>
      </c>
    </row>
    <row r="30" spans="1:5" x14ac:dyDescent="0.25">
      <c r="A30">
        <f t="shared" si="3"/>
        <v>29</v>
      </c>
      <c r="B30">
        <v>0.12733333333333335</v>
      </c>
      <c r="C30">
        <f t="shared" si="0"/>
        <v>0.76739005078682887</v>
      </c>
      <c r="D30">
        <f t="shared" si="1"/>
        <v>0.80555555555555558</v>
      </c>
      <c r="E30">
        <f t="shared" si="2"/>
        <v>3.816550476872671E-2</v>
      </c>
    </row>
    <row r="31" spans="1:5" x14ac:dyDescent="0.25">
      <c r="A31">
        <f t="shared" si="3"/>
        <v>30</v>
      </c>
      <c r="B31">
        <v>0.15416666666666679</v>
      </c>
      <c r="C31">
        <f t="shared" si="0"/>
        <v>0.81169842371463008</v>
      </c>
      <c r="D31">
        <f t="shared" si="1"/>
        <v>0.83333333333333337</v>
      </c>
      <c r="E31">
        <f t="shared" si="2"/>
        <v>2.1634909618703291E-2</v>
      </c>
    </row>
    <row r="32" spans="1:5" x14ac:dyDescent="0.25">
      <c r="A32">
        <f t="shared" si="3"/>
        <v>31</v>
      </c>
      <c r="B32">
        <v>0.16083333333333338</v>
      </c>
      <c r="C32">
        <f t="shared" si="0"/>
        <v>0.82184181054608318</v>
      </c>
      <c r="D32">
        <f t="shared" si="1"/>
        <v>0.86111111111111116</v>
      </c>
      <c r="E32">
        <f t="shared" si="2"/>
        <v>3.9269300565027976E-2</v>
      </c>
    </row>
    <row r="33" spans="1:6" x14ac:dyDescent="0.25">
      <c r="A33">
        <f t="shared" si="3"/>
        <v>32</v>
      </c>
      <c r="B33">
        <v>0.16916666666666691</v>
      </c>
      <c r="C33">
        <f t="shared" si="0"/>
        <v>0.83402659206254581</v>
      </c>
      <c r="D33">
        <f t="shared" si="1"/>
        <v>0.88888888888888884</v>
      </c>
      <c r="E33">
        <f t="shared" si="2"/>
        <v>5.4862296826343027E-2</v>
      </c>
    </row>
    <row r="34" spans="1:6" x14ac:dyDescent="0.25">
      <c r="A34">
        <f t="shared" si="3"/>
        <v>33</v>
      </c>
      <c r="B34">
        <v>0.24083333333333345</v>
      </c>
      <c r="C34">
        <f t="shared" si="0"/>
        <v>0.91639444016910421</v>
      </c>
      <c r="D34">
        <f t="shared" si="1"/>
        <v>0.91666666666666663</v>
      </c>
      <c r="E34">
        <f t="shared" si="2"/>
        <v>2.7222649756242223E-4</v>
      </c>
    </row>
    <row r="35" spans="1:6" x14ac:dyDescent="0.25">
      <c r="A35">
        <f t="shared" si="3"/>
        <v>34</v>
      </c>
      <c r="B35">
        <v>0.24916666666666676</v>
      </c>
      <c r="C35">
        <f t="shared" si="0"/>
        <v>0.92349986328451628</v>
      </c>
      <c r="D35">
        <f t="shared" si="1"/>
        <v>0.94444444444444442</v>
      </c>
      <c r="E35">
        <f t="shared" si="2"/>
        <v>2.0944581159928144E-2</v>
      </c>
    </row>
    <row r="36" spans="1:6" x14ac:dyDescent="0.25">
      <c r="A36">
        <f t="shared" si="3"/>
        <v>35</v>
      </c>
      <c r="B36">
        <v>0.32916666666666683</v>
      </c>
      <c r="C36">
        <f t="shared" si="0"/>
        <v>0.97047544840599609</v>
      </c>
      <c r="D36">
        <f t="shared" si="1"/>
        <v>0.97222222222222221</v>
      </c>
      <c r="E36">
        <f t="shared" si="2"/>
        <v>1.7467738162261215E-3</v>
      </c>
    </row>
    <row r="37" spans="1:6" x14ac:dyDescent="0.25">
      <c r="A37">
        <f t="shared" si="3"/>
        <v>36</v>
      </c>
      <c r="B37">
        <v>0.4091666666666669</v>
      </c>
      <c r="C37">
        <f t="shared" si="0"/>
        <v>0.99052826042296871</v>
      </c>
      <c r="D37">
        <f t="shared" si="1"/>
        <v>1</v>
      </c>
      <c r="E37">
        <f t="shared" si="2"/>
        <v>9.4717395770312907E-3</v>
      </c>
    </row>
    <row r="38" spans="1:6" x14ac:dyDescent="0.25">
      <c r="D38" t="s">
        <v>33</v>
      </c>
      <c r="E38">
        <f>MAX(E2:E37)</f>
        <v>9.4190831293697652E-2</v>
      </c>
    </row>
    <row r="39" spans="1:6" x14ac:dyDescent="0.25">
      <c r="B39" s="1" t="s">
        <v>28</v>
      </c>
      <c r="C39" s="1">
        <f>AVERAGE(B2:B37)</f>
        <v>1.3569392523196359E-16</v>
      </c>
      <c r="D39" s="1" t="s">
        <v>34</v>
      </c>
      <c r="E39" s="1">
        <f>1.36/36^0.5</f>
        <v>0.22666666666666668</v>
      </c>
      <c r="F39" s="1"/>
    </row>
    <row r="40" spans="1:6" ht="45" x14ac:dyDescent="0.25">
      <c r="B40" s="1" t="s">
        <v>29</v>
      </c>
      <c r="C40" s="1">
        <f>_xlfn.STDEV.S(B2:B37)</f>
        <v>0.17436267621581991</v>
      </c>
      <c r="D40" s="4" t="s">
        <v>35</v>
      </c>
      <c r="E40" s="1" t="b">
        <f>E38&lt;E39</f>
        <v>1</v>
      </c>
      <c r="F40" s="1"/>
    </row>
  </sheetData>
  <sortState xmlns:xlrd2="http://schemas.microsoft.com/office/spreadsheetml/2017/richdata2" ref="B2:B37">
    <sortCondition ref="B2:B37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7DACE-FC0D-4131-AF0B-EC2FAB0E6241}">
  <dimension ref="A1:I75"/>
  <sheetViews>
    <sheetView topLeftCell="A54" workbookViewId="0">
      <selection activeCell="F18" sqref="F18"/>
    </sheetView>
  </sheetViews>
  <sheetFormatPr baseColWidth="10" defaultRowHeight="15" x14ac:dyDescent="0.25"/>
  <cols>
    <col min="2" max="3" width="19.42578125" bestFit="1" customWidth="1"/>
    <col min="5" max="5" width="14.140625" bestFit="1" customWidth="1"/>
    <col min="6" max="6" width="12" bestFit="1" customWidth="1"/>
    <col min="7" max="7" width="13.140625" bestFit="1" customWidth="1"/>
  </cols>
  <sheetData>
    <row r="1" spans="1:9" x14ac:dyDescent="0.25">
      <c r="A1" s="7" t="s">
        <v>10</v>
      </c>
      <c r="B1" s="7" t="s">
        <v>0</v>
      </c>
      <c r="C1" s="7" t="s">
        <v>1</v>
      </c>
      <c r="D1" s="7" t="s">
        <v>2</v>
      </c>
    </row>
    <row r="2" spans="1:9" x14ac:dyDescent="0.25">
      <c r="A2">
        <v>1</v>
      </c>
      <c r="B2" s="1" t="s">
        <v>3</v>
      </c>
      <c r="C2" s="1" t="s">
        <v>4</v>
      </c>
      <c r="D2" s="1">
        <v>1.18</v>
      </c>
      <c r="H2" t="s">
        <v>14</v>
      </c>
      <c r="I2">
        <v>36</v>
      </c>
    </row>
    <row r="3" spans="1:9" x14ac:dyDescent="0.25">
      <c r="A3">
        <f>A2+1</f>
        <v>2</v>
      </c>
      <c r="B3" s="1" t="s">
        <v>3</v>
      </c>
      <c r="C3" s="1" t="s">
        <v>4</v>
      </c>
      <c r="D3" s="1">
        <v>1.26</v>
      </c>
      <c r="H3" t="s">
        <v>36</v>
      </c>
      <c r="I3">
        <v>3</v>
      </c>
    </row>
    <row r="4" spans="1:9" x14ac:dyDescent="0.25">
      <c r="A4">
        <f t="shared" ref="A4:A37" si="0">A3+1</f>
        <v>3</v>
      </c>
      <c r="B4" s="1" t="s">
        <v>3</v>
      </c>
      <c r="C4" s="1" t="s">
        <v>4</v>
      </c>
      <c r="D4" s="1">
        <v>1.34</v>
      </c>
    </row>
    <row r="5" spans="1:9" x14ac:dyDescent="0.25">
      <c r="A5">
        <f t="shared" si="0"/>
        <v>4</v>
      </c>
      <c r="B5" s="1" t="s">
        <v>3</v>
      </c>
      <c r="C5" s="1" t="s">
        <v>5</v>
      </c>
      <c r="D5" s="1">
        <v>1.07</v>
      </c>
      <c r="E5" s="1"/>
      <c r="F5" s="1"/>
      <c r="G5" s="1"/>
      <c r="H5" s="1"/>
    </row>
    <row r="6" spans="1:9" x14ac:dyDescent="0.25">
      <c r="A6">
        <f t="shared" si="0"/>
        <v>5</v>
      </c>
      <c r="B6" s="1" t="s">
        <v>3</v>
      </c>
      <c r="C6" s="1" t="s">
        <v>5</v>
      </c>
      <c r="D6" s="1">
        <v>1.1299999999999999</v>
      </c>
      <c r="E6" s="1"/>
      <c r="F6" s="1" t="s">
        <v>3</v>
      </c>
      <c r="G6" s="1" t="s">
        <v>8</v>
      </c>
      <c r="H6" s="1" t="s">
        <v>9</v>
      </c>
    </row>
    <row r="7" spans="1:9" x14ac:dyDescent="0.25">
      <c r="A7">
        <f t="shared" si="0"/>
        <v>6</v>
      </c>
      <c r="B7" s="1" t="s">
        <v>3</v>
      </c>
      <c r="C7" s="1" t="s">
        <v>5</v>
      </c>
      <c r="D7" s="1">
        <v>1.19</v>
      </c>
      <c r="E7" s="1" t="s">
        <v>39</v>
      </c>
      <c r="F7" s="1">
        <f t="array" ref="F7">_xlfn.VAR.P(IF($B$2:$B$37=F6, $D$2:$D$37))</f>
        <v>1.170833333333334E-2</v>
      </c>
      <c r="G7" s="1">
        <f t="array" ref="G7">_xlfn.VAR.P(IF($B$2:$B$37=G6, $D$2:$D$37))</f>
        <v>4.0474999999999848E-4</v>
      </c>
      <c r="H7" s="1">
        <f t="array" ref="H7">_xlfn.VAR.P(IF($B$2:$B$37=H6, $D$2:$D$37))</f>
        <v>0.11070000000000017</v>
      </c>
    </row>
    <row r="8" spans="1:9" x14ac:dyDescent="0.25">
      <c r="A8">
        <f t="shared" si="0"/>
        <v>7</v>
      </c>
      <c r="B8" s="1" t="s">
        <v>3</v>
      </c>
      <c r="C8" s="1" t="s">
        <v>6</v>
      </c>
      <c r="D8" s="1">
        <v>1.1599999999999999</v>
      </c>
      <c r="E8" s="1" t="s">
        <v>37</v>
      </c>
      <c r="F8" s="1">
        <f t="array" ref="F8">COUNTIF($B$2:$B$37,F6)</f>
        <v>12</v>
      </c>
      <c r="G8" s="1">
        <f t="array" ref="G8">COUNTIF($B$2:$B$37,G6)</f>
        <v>12</v>
      </c>
      <c r="H8" s="1">
        <f t="array" ref="H8">COUNTIF($B$2:$B$37,H6)</f>
        <v>12</v>
      </c>
    </row>
    <row r="9" spans="1:9" x14ac:dyDescent="0.25">
      <c r="A9">
        <f t="shared" si="0"/>
        <v>8</v>
      </c>
      <c r="B9" s="1" t="s">
        <v>3</v>
      </c>
      <c r="C9" s="1" t="s">
        <v>6</v>
      </c>
      <c r="D9" s="1">
        <v>1.22</v>
      </c>
      <c r="E9" s="1"/>
      <c r="F9" s="1">
        <f>(F8-1)*F7/($I$2-$I$3)</f>
        <v>3.9027777777777802E-3</v>
      </c>
      <c r="G9" s="1">
        <f t="shared" ref="G9:H9" si="1">(G8-1)*G7/($I$2-$I$3)</f>
        <v>1.3491666666666616E-4</v>
      </c>
      <c r="H9" s="1">
        <f t="shared" si="1"/>
        <v>3.6900000000000058E-2</v>
      </c>
    </row>
    <row r="10" spans="1:9" x14ac:dyDescent="0.25">
      <c r="A10">
        <f t="shared" si="0"/>
        <v>9</v>
      </c>
      <c r="B10" s="1" t="s">
        <v>3</v>
      </c>
      <c r="C10" s="1" t="s">
        <v>6</v>
      </c>
      <c r="D10" s="1">
        <v>1.28</v>
      </c>
      <c r="E10" s="1" t="s">
        <v>38</v>
      </c>
      <c r="F10" s="1">
        <f>SUM(F9:H9)</f>
        <v>4.0937694444444506E-2</v>
      </c>
      <c r="G10" s="1"/>
      <c r="H10" s="1"/>
    </row>
    <row r="11" spans="1:9" x14ac:dyDescent="0.25">
      <c r="A11">
        <f t="shared" si="0"/>
        <v>10</v>
      </c>
      <c r="B11" s="1" t="s">
        <v>3</v>
      </c>
      <c r="C11" s="1" t="s">
        <v>7</v>
      </c>
      <c r="D11" s="1">
        <v>1.26</v>
      </c>
      <c r="E11" s="1" t="s">
        <v>43</v>
      </c>
      <c r="F11" s="1">
        <f>(F8-1)*LN(F7)</f>
        <v>-48.921998839959706</v>
      </c>
      <c r="G11" s="1">
        <f t="shared" ref="G11:H11" si="2">(G8-1)*LN(G7)</f>
        <v>-85.934650619471867</v>
      </c>
      <c r="H11" s="1">
        <f t="shared" si="2"/>
        <v>-24.210245831942988</v>
      </c>
    </row>
    <row r="12" spans="1:9" x14ac:dyDescent="0.25">
      <c r="A12">
        <f t="shared" si="0"/>
        <v>11</v>
      </c>
      <c r="B12" s="1" t="s">
        <v>3</v>
      </c>
      <c r="C12" s="1" t="s">
        <v>7</v>
      </c>
      <c r="D12" s="1">
        <v>1.37</v>
      </c>
      <c r="E12" s="1" t="s">
        <v>44</v>
      </c>
      <c r="F12" s="1">
        <f>1/(F8-1)</f>
        <v>9.0909090909090912E-2</v>
      </c>
      <c r="G12" s="1">
        <f t="shared" ref="G12:H12" si="3">1/(G8-1)</f>
        <v>9.0909090909090912E-2</v>
      </c>
      <c r="H12" s="1">
        <f t="shared" si="3"/>
        <v>9.0909090909090912E-2</v>
      </c>
    </row>
    <row r="13" spans="1:9" x14ac:dyDescent="0.25">
      <c r="A13">
        <f t="shared" si="0"/>
        <v>12</v>
      </c>
      <c r="B13" s="1" t="s">
        <v>3</v>
      </c>
      <c r="C13" s="1" t="s">
        <v>7</v>
      </c>
      <c r="D13" s="1">
        <v>1.48</v>
      </c>
      <c r="E13" s="1"/>
      <c r="F13" s="1"/>
      <c r="G13" s="1"/>
      <c r="H13" s="1"/>
    </row>
    <row r="14" spans="1:9" x14ac:dyDescent="0.25">
      <c r="A14">
        <f t="shared" si="0"/>
        <v>13</v>
      </c>
      <c r="B14" s="1" t="s">
        <v>8</v>
      </c>
      <c r="C14" s="1" t="s">
        <v>4</v>
      </c>
      <c r="D14" s="1">
        <v>6.6000000000000003E-2</v>
      </c>
      <c r="E14" s="1"/>
      <c r="F14" s="1"/>
      <c r="G14" s="1"/>
      <c r="H14" s="1"/>
    </row>
    <row r="15" spans="1:9" x14ac:dyDescent="0.25">
      <c r="A15">
        <f t="shared" si="0"/>
        <v>14</v>
      </c>
      <c r="B15" s="1" t="s">
        <v>8</v>
      </c>
      <c r="C15" s="1" t="s">
        <v>4</v>
      </c>
      <c r="D15" s="1">
        <v>7.0000000000000007E-2</v>
      </c>
      <c r="E15" s="1"/>
      <c r="F15" s="1" t="s">
        <v>41</v>
      </c>
      <c r="G15" s="1" t="s">
        <v>42</v>
      </c>
      <c r="H15" s="1"/>
    </row>
    <row r="16" spans="1:9" x14ac:dyDescent="0.25">
      <c r="A16">
        <f t="shared" si="0"/>
        <v>15</v>
      </c>
      <c r="B16" s="1" t="s">
        <v>8</v>
      </c>
      <c r="C16" s="1" t="s">
        <v>4</v>
      </c>
      <c r="D16" s="1">
        <v>7.3999999999999996E-2</v>
      </c>
      <c r="E16" s="1"/>
      <c r="F16" s="1">
        <f>(I2-I3)*LN(F10)-SUM(F11:H11)</f>
        <v>53.608662769644909</v>
      </c>
      <c r="G16" s="1">
        <f>1+1/(3*(I3-1))*(SUM(F12:H12)-1/(I2-I3))</f>
        <v>1.0404040404040404</v>
      </c>
      <c r="H16" s="1"/>
    </row>
    <row r="17" spans="1:8" x14ac:dyDescent="0.25">
      <c r="A17">
        <f t="shared" si="0"/>
        <v>16</v>
      </c>
      <c r="B17" s="1" t="s">
        <v>8</v>
      </c>
      <c r="C17" s="1" t="s">
        <v>5</v>
      </c>
      <c r="D17" s="1">
        <v>0.114</v>
      </c>
      <c r="E17" s="7" t="s">
        <v>45</v>
      </c>
      <c r="F17" s="1">
        <f>F16/G16</f>
        <v>51.526772953348015</v>
      </c>
      <c r="G17" s="1"/>
      <c r="H17" s="1"/>
    </row>
    <row r="18" spans="1:8" x14ac:dyDescent="0.25">
      <c r="A18">
        <f t="shared" si="0"/>
        <v>17</v>
      </c>
      <c r="B18" s="1" t="s">
        <v>8</v>
      </c>
      <c r="C18" s="1" t="s">
        <v>5</v>
      </c>
      <c r="D18" s="1">
        <v>0.12</v>
      </c>
      <c r="E18" s="1" t="s">
        <v>46</v>
      </c>
      <c r="F18">
        <f>_xlfn.CHISQ.DIST.RT(F17,2)</f>
        <v>6.4729673741631502E-12</v>
      </c>
      <c r="G18" s="1"/>
      <c r="H18" s="1"/>
    </row>
    <row r="19" spans="1:8" x14ac:dyDescent="0.25">
      <c r="A19">
        <f t="shared" si="0"/>
        <v>18</v>
      </c>
      <c r="B19" s="1" t="s">
        <v>8</v>
      </c>
      <c r="C19" s="1" t="s">
        <v>5</v>
      </c>
      <c r="D19" s="1">
        <v>0.126</v>
      </c>
    </row>
    <row r="20" spans="1:8" x14ac:dyDescent="0.25">
      <c r="A20">
        <f t="shared" si="0"/>
        <v>19</v>
      </c>
      <c r="B20" s="1" t="s">
        <v>8</v>
      </c>
      <c r="C20" s="1" t="s">
        <v>6</v>
      </c>
      <c r="D20" s="1">
        <v>9.1999999999999998E-2</v>
      </c>
    </row>
    <row r="21" spans="1:8" x14ac:dyDescent="0.25">
      <c r="A21">
        <f t="shared" si="0"/>
        <v>20</v>
      </c>
      <c r="B21" s="1" t="s">
        <v>8</v>
      </c>
      <c r="C21" s="1" t="s">
        <v>6</v>
      </c>
      <c r="D21" s="1">
        <v>0.1</v>
      </c>
    </row>
    <row r="22" spans="1:8" x14ac:dyDescent="0.25">
      <c r="A22">
        <f t="shared" si="0"/>
        <v>21</v>
      </c>
      <c r="B22" s="1" t="s">
        <v>8</v>
      </c>
      <c r="C22" s="1" t="s">
        <v>6</v>
      </c>
      <c r="D22" s="1">
        <v>0.108</v>
      </c>
    </row>
    <row r="23" spans="1:8" x14ac:dyDescent="0.25">
      <c r="A23">
        <f t="shared" si="0"/>
        <v>22</v>
      </c>
      <c r="B23" s="1" t="s">
        <v>8</v>
      </c>
      <c r="C23" s="1" t="s">
        <v>7</v>
      </c>
      <c r="D23" s="1">
        <v>7.0000000000000007E-2</v>
      </c>
    </row>
    <row r="24" spans="1:8" x14ac:dyDescent="0.25">
      <c r="A24">
        <f t="shared" si="0"/>
        <v>23</v>
      </c>
      <c r="B24" s="1" t="s">
        <v>8</v>
      </c>
      <c r="C24" s="1" t="s">
        <v>7</v>
      </c>
      <c r="D24" s="1">
        <v>0.08</v>
      </c>
    </row>
    <row r="25" spans="1:8" x14ac:dyDescent="0.25">
      <c r="A25">
        <f t="shared" si="0"/>
        <v>24</v>
      </c>
      <c r="B25" s="1" t="s">
        <v>8</v>
      </c>
      <c r="C25" s="1" t="s">
        <v>7</v>
      </c>
      <c r="D25" s="1">
        <v>0.09</v>
      </c>
    </row>
    <row r="26" spans="1:8" x14ac:dyDescent="0.25">
      <c r="A26">
        <f t="shared" si="0"/>
        <v>25</v>
      </c>
      <c r="B26" s="1" t="s">
        <v>9</v>
      </c>
      <c r="C26" s="1" t="s">
        <v>4</v>
      </c>
      <c r="D26" s="1">
        <v>0.82</v>
      </c>
    </row>
    <row r="27" spans="1:8" x14ac:dyDescent="0.25">
      <c r="A27">
        <f t="shared" si="0"/>
        <v>26</v>
      </c>
      <c r="B27" s="1" t="s">
        <v>9</v>
      </c>
      <c r="C27" s="1" t="s">
        <v>4</v>
      </c>
      <c r="D27" s="1">
        <v>0.86</v>
      </c>
    </row>
    <row r="28" spans="1:8" x14ac:dyDescent="0.25">
      <c r="A28">
        <f t="shared" si="0"/>
        <v>27</v>
      </c>
      <c r="B28" s="1" t="s">
        <v>9</v>
      </c>
      <c r="C28" s="1" t="s">
        <v>4</v>
      </c>
      <c r="D28" s="1">
        <v>0.9</v>
      </c>
    </row>
    <row r="29" spans="1:8" x14ac:dyDescent="0.25">
      <c r="A29">
        <f t="shared" si="0"/>
        <v>28</v>
      </c>
      <c r="B29" s="1" t="s">
        <v>9</v>
      </c>
      <c r="C29" s="1" t="s">
        <v>5</v>
      </c>
      <c r="D29" s="1">
        <v>1.66</v>
      </c>
    </row>
    <row r="30" spans="1:8" x14ac:dyDescent="0.25">
      <c r="A30">
        <f t="shared" si="0"/>
        <v>29</v>
      </c>
      <c r="B30" s="1" t="s">
        <v>9</v>
      </c>
      <c r="C30" s="1" t="s">
        <v>5</v>
      </c>
      <c r="D30" s="1">
        <v>1.74</v>
      </c>
    </row>
    <row r="31" spans="1:8" x14ac:dyDescent="0.25">
      <c r="A31">
        <f t="shared" si="0"/>
        <v>30</v>
      </c>
      <c r="B31" s="1" t="s">
        <v>9</v>
      </c>
      <c r="C31" s="1" t="s">
        <v>5</v>
      </c>
      <c r="D31" s="1">
        <v>1.82</v>
      </c>
    </row>
    <row r="32" spans="1:8" x14ac:dyDescent="0.25">
      <c r="A32">
        <f t="shared" si="0"/>
        <v>31</v>
      </c>
      <c r="B32" s="1" t="s">
        <v>9</v>
      </c>
      <c r="C32" s="1" t="s">
        <v>6</v>
      </c>
      <c r="D32" s="1">
        <v>1.1000000000000001</v>
      </c>
    </row>
    <row r="33" spans="1:9" x14ac:dyDescent="0.25">
      <c r="A33">
        <f t="shared" si="0"/>
        <v>32</v>
      </c>
      <c r="B33" s="1" t="s">
        <v>9</v>
      </c>
      <c r="C33" s="1" t="s">
        <v>6</v>
      </c>
      <c r="D33" s="1">
        <v>1.1399999999999999</v>
      </c>
    </row>
    <row r="34" spans="1:9" x14ac:dyDescent="0.25">
      <c r="A34">
        <f t="shared" si="0"/>
        <v>33</v>
      </c>
      <c r="B34" s="1" t="s">
        <v>9</v>
      </c>
      <c r="C34" s="1" t="s">
        <v>6</v>
      </c>
      <c r="D34" s="1">
        <v>1.18</v>
      </c>
    </row>
    <row r="35" spans="1:9" x14ac:dyDescent="0.25">
      <c r="A35">
        <f t="shared" si="0"/>
        <v>34</v>
      </c>
      <c r="B35" s="1" t="s">
        <v>9</v>
      </c>
      <c r="C35" s="1" t="s">
        <v>7</v>
      </c>
      <c r="D35" s="1">
        <v>1.3</v>
      </c>
    </row>
    <row r="36" spans="1:9" x14ac:dyDescent="0.25">
      <c r="A36">
        <f t="shared" si="0"/>
        <v>35</v>
      </c>
      <c r="B36" s="1" t="s">
        <v>9</v>
      </c>
      <c r="C36" s="1" t="s">
        <v>7</v>
      </c>
      <c r="D36" s="1">
        <v>1.42</v>
      </c>
    </row>
    <row r="37" spans="1:9" x14ac:dyDescent="0.25">
      <c r="A37">
        <f t="shared" si="0"/>
        <v>36</v>
      </c>
      <c r="B37" s="1" t="s">
        <v>9</v>
      </c>
      <c r="C37" s="1" t="s">
        <v>7</v>
      </c>
      <c r="D37" s="1">
        <v>1.54</v>
      </c>
    </row>
    <row r="39" spans="1:9" x14ac:dyDescent="0.25">
      <c r="A39" s="7" t="s">
        <v>10</v>
      </c>
      <c r="B39" s="7" t="s">
        <v>1</v>
      </c>
      <c r="C39" s="7" t="s">
        <v>0</v>
      </c>
      <c r="D39" s="7" t="s">
        <v>2</v>
      </c>
    </row>
    <row r="40" spans="1:9" x14ac:dyDescent="0.25">
      <c r="A40">
        <v>1</v>
      </c>
      <c r="B40" s="1" t="s">
        <v>4</v>
      </c>
      <c r="C40" s="1" t="s">
        <v>3</v>
      </c>
      <c r="D40" s="1">
        <v>1.18</v>
      </c>
    </row>
    <row r="41" spans="1:9" x14ac:dyDescent="0.25">
      <c r="A41">
        <f t="shared" ref="A41:A75" si="4">A40+1</f>
        <v>2</v>
      </c>
      <c r="B41" s="1" t="s">
        <v>4</v>
      </c>
      <c r="C41" s="1" t="s">
        <v>3</v>
      </c>
      <c r="D41" s="1">
        <v>1.26</v>
      </c>
      <c r="H41" t="s">
        <v>14</v>
      </c>
      <c r="I41">
        <v>36</v>
      </c>
    </row>
    <row r="42" spans="1:9" x14ac:dyDescent="0.25">
      <c r="A42">
        <f t="shared" si="4"/>
        <v>3</v>
      </c>
      <c r="B42" s="1" t="s">
        <v>4</v>
      </c>
      <c r="C42" s="1" t="s">
        <v>3</v>
      </c>
      <c r="D42" s="1">
        <v>1.34</v>
      </c>
      <c r="H42" t="s">
        <v>36</v>
      </c>
      <c r="I42">
        <v>4</v>
      </c>
    </row>
    <row r="43" spans="1:9" x14ac:dyDescent="0.25">
      <c r="A43">
        <f t="shared" si="4"/>
        <v>4</v>
      </c>
      <c r="B43" s="1" t="s">
        <v>4</v>
      </c>
      <c r="C43" s="1" t="s">
        <v>8</v>
      </c>
      <c r="D43" s="1">
        <v>6.6000000000000003E-2</v>
      </c>
    </row>
    <row r="44" spans="1:9" x14ac:dyDescent="0.25">
      <c r="A44">
        <f t="shared" si="4"/>
        <v>5</v>
      </c>
      <c r="B44" s="1" t="s">
        <v>4</v>
      </c>
      <c r="C44" s="1" t="s">
        <v>8</v>
      </c>
      <c r="D44" s="1">
        <v>7.0000000000000007E-2</v>
      </c>
      <c r="E44" s="1"/>
      <c r="F44" s="1"/>
      <c r="G44" s="1"/>
      <c r="H44" s="1"/>
    </row>
    <row r="45" spans="1:9" x14ac:dyDescent="0.25">
      <c r="A45">
        <f t="shared" si="4"/>
        <v>6</v>
      </c>
      <c r="B45" s="1" t="s">
        <v>4</v>
      </c>
      <c r="C45" s="1" t="s">
        <v>8</v>
      </c>
      <c r="D45" s="1">
        <v>7.3999999999999996E-2</v>
      </c>
      <c r="E45" s="1"/>
      <c r="F45" s="1" t="s">
        <v>4</v>
      </c>
      <c r="G45" s="1" t="s">
        <v>5</v>
      </c>
      <c r="H45" s="1" t="s">
        <v>6</v>
      </c>
      <c r="I45" s="1" t="s">
        <v>7</v>
      </c>
    </row>
    <row r="46" spans="1:9" x14ac:dyDescent="0.25">
      <c r="A46">
        <f t="shared" si="4"/>
        <v>7</v>
      </c>
      <c r="B46" s="1" t="s">
        <v>4</v>
      </c>
      <c r="C46" s="1" t="s">
        <v>9</v>
      </c>
      <c r="D46" s="1">
        <v>0.82</v>
      </c>
      <c r="E46" s="1" t="s">
        <v>39</v>
      </c>
      <c r="F46" s="1">
        <f t="array" ref="F46">_xlfn.VAR.P(IF($B$40:$B$75=F45, $D$40:$D$75))</f>
        <v>0.24624800000000005</v>
      </c>
      <c r="G46" s="1">
        <f t="array" ref="G46">_xlfn.VAR.P(IF($B$40:$B$75=G45, $D$40:$D$75))</f>
        <v>0.44851911111111081</v>
      </c>
      <c r="H46" s="1">
        <f t="array" ref="H46">_xlfn.VAR.P(IF($B$40:$B$75=H45, $D$40:$D$75))</f>
        <v>0.26143644444444436</v>
      </c>
      <c r="I46" s="1">
        <f t="array" ref="I46">_xlfn.VAR.P(IF($B$40:$B$75=I45, $D$40:$D$75))</f>
        <v>0.39060000000000034</v>
      </c>
    </row>
    <row r="47" spans="1:9" x14ac:dyDescent="0.25">
      <c r="A47">
        <f t="shared" si="4"/>
        <v>8</v>
      </c>
      <c r="B47" s="1" t="s">
        <v>4</v>
      </c>
      <c r="C47" s="1" t="s">
        <v>9</v>
      </c>
      <c r="D47" s="1">
        <v>0.86</v>
      </c>
      <c r="E47" s="1" t="s">
        <v>37</v>
      </c>
      <c r="F47" s="1">
        <f t="array" ref="F47">COUNTIF($B$40:$B$75,F45)</f>
        <v>9</v>
      </c>
      <c r="G47" s="1">
        <f t="array" ref="G47">COUNTIF($B$40:$B$75,G45)</f>
        <v>9</v>
      </c>
      <c r="H47" s="1">
        <f t="array" ref="H47">COUNTIF($B$40:$B$75,H45)</f>
        <v>9</v>
      </c>
      <c r="I47" s="1">
        <f t="array" ref="I47">COUNTIF($B$40:$B$75,I45)</f>
        <v>9</v>
      </c>
    </row>
    <row r="48" spans="1:9" x14ac:dyDescent="0.25">
      <c r="A48">
        <f t="shared" si="4"/>
        <v>9</v>
      </c>
      <c r="B48" s="1" t="s">
        <v>4</v>
      </c>
      <c r="C48" s="1" t="s">
        <v>9</v>
      </c>
      <c r="D48" s="1">
        <v>0.9</v>
      </c>
      <c r="E48" s="1" t="s">
        <v>40</v>
      </c>
      <c r="F48" s="1">
        <f>(F47-1)*F46/($I$41-$I$42)</f>
        <v>6.1562000000000013E-2</v>
      </c>
      <c r="G48" s="1">
        <f t="shared" ref="G48:I48" si="5">(G47-1)*G46/($I$41-$I$42)</f>
        <v>0.1121297777777777</v>
      </c>
      <c r="H48" s="1">
        <f t="shared" si="5"/>
        <v>6.535911111111109E-2</v>
      </c>
      <c r="I48" s="1">
        <f t="shared" si="5"/>
        <v>9.7650000000000084E-2</v>
      </c>
    </row>
    <row r="49" spans="1:9" x14ac:dyDescent="0.25">
      <c r="A49">
        <f t="shared" si="4"/>
        <v>10</v>
      </c>
      <c r="B49" s="1" t="s">
        <v>5</v>
      </c>
      <c r="C49" s="1" t="s">
        <v>3</v>
      </c>
      <c r="D49" s="1">
        <v>1.07</v>
      </c>
      <c r="E49" s="1" t="s">
        <v>38</v>
      </c>
      <c r="F49" s="1">
        <f>SUM(F48:I48)</f>
        <v>0.33670088888888888</v>
      </c>
      <c r="G49" s="1"/>
      <c r="H49" s="1"/>
    </row>
    <row r="50" spans="1:9" x14ac:dyDescent="0.25">
      <c r="A50">
        <f t="shared" si="4"/>
        <v>11</v>
      </c>
      <c r="B50" s="1" t="s">
        <v>5</v>
      </c>
      <c r="C50" s="1" t="s">
        <v>3</v>
      </c>
      <c r="D50" s="1">
        <v>1.1299999999999999</v>
      </c>
      <c r="E50" s="1" t="s">
        <v>43</v>
      </c>
      <c r="F50" s="1">
        <f>(F47-1)*LN(F46)</f>
        <v>-11.211328966322656</v>
      </c>
      <c r="G50" s="1">
        <f t="shared" ref="G50:I50" si="6">(G47-1)*LN(G46)</f>
        <v>-6.4144318977445698</v>
      </c>
      <c r="H50" s="1">
        <f t="shared" si="6"/>
        <v>-10.732512538353436</v>
      </c>
      <c r="I50" s="1">
        <f t="shared" si="6"/>
        <v>-7.5205700843164607</v>
      </c>
    </row>
    <row r="51" spans="1:9" x14ac:dyDescent="0.25">
      <c r="A51">
        <f t="shared" si="4"/>
        <v>12</v>
      </c>
      <c r="B51" s="1" t="s">
        <v>5</v>
      </c>
      <c r="C51" s="1" t="s">
        <v>3</v>
      </c>
      <c r="D51" s="1">
        <v>1.19</v>
      </c>
      <c r="E51" s="1" t="s">
        <v>44</v>
      </c>
      <c r="F51" s="1">
        <f>1/(F47-1)</f>
        <v>0.125</v>
      </c>
      <c r="G51" s="1">
        <f t="shared" ref="G51:I51" si="7">1/(G47-1)</f>
        <v>0.125</v>
      </c>
      <c r="H51" s="1">
        <f t="shared" si="7"/>
        <v>0.125</v>
      </c>
      <c r="I51" s="1">
        <f t="shared" si="7"/>
        <v>0.125</v>
      </c>
    </row>
    <row r="52" spans="1:9" x14ac:dyDescent="0.25">
      <c r="A52">
        <f t="shared" si="4"/>
        <v>13</v>
      </c>
      <c r="B52" s="1" t="s">
        <v>5</v>
      </c>
      <c r="C52" s="1" t="s">
        <v>8</v>
      </c>
      <c r="D52" s="1">
        <v>0.114</v>
      </c>
      <c r="E52" s="1"/>
      <c r="F52" s="1"/>
      <c r="G52" s="1"/>
      <c r="H52" s="1"/>
    </row>
    <row r="53" spans="1:9" x14ac:dyDescent="0.25">
      <c r="A53">
        <f t="shared" si="4"/>
        <v>14</v>
      </c>
      <c r="B53" s="1" t="s">
        <v>5</v>
      </c>
      <c r="C53" s="1" t="s">
        <v>8</v>
      </c>
      <c r="D53" s="1">
        <v>0.12</v>
      </c>
      <c r="E53" s="1"/>
      <c r="F53" s="1"/>
      <c r="G53" s="1"/>
      <c r="H53" s="1"/>
    </row>
    <row r="54" spans="1:9" x14ac:dyDescent="0.25">
      <c r="A54">
        <f t="shared" si="4"/>
        <v>15</v>
      </c>
      <c r="B54" s="1" t="s">
        <v>5</v>
      </c>
      <c r="C54" s="1" t="s">
        <v>8</v>
      </c>
      <c r="D54" s="1">
        <v>0.126</v>
      </c>
      <c r="E54" s="1"/>
      <c r="F54" s="1" t="s">
        <v>41</v>
      </c>
      <c r="G54" s="1" t="s">
        <v>42</v>
      </c>
      <c r="H54" s="1"/>
    </row>
    <row r="55" spans="1:9" x14ac:dyDescent="0.25">
      <c r="A55">
        <f t="shared" si="4"/>
        <v>16</v>
      </c>
      <c r="B55" s="1" t="s">
        <v>5</v>
      </c>
      <c r="C55" s="1" t="s">
        <v>9</v>
      </c>
      <c r="D55" s="1">
        <v>1.66</v>
      </c>
      <c r="E55" s="1"/>
      <c r="F55" s="1">
        <f>(I41-I42)*LN(F49)-SUM(F50:I50)</f>
        <v>1.0449134766266255</v>
      </c>
      <c r="G55" s="1">
        <f>1+1/(3*(I42-1))*(SUM(F51:I51)-1/(I41-I42))</f>
        <v>1.0520833333333333</v>
      </c>
      <c r="H55" s="1"/>
    </row>
    <row r="56" spans="1:9" x14ac:dyDescent="0.25">
      <c r="A56">
        <f t="shared" si="4"/>
        <v>17</v>
      </c>
      <c r="B56" s="1" t="s">
        <v>5</v>
      </c>
      <c r="C56" s="1" t="s">
        <v>9</v>
      </c>
      <c r="D56" s="1">
        <v>1.74</v>
      </c>
      <c r="E56" s="7" t="s">
        <v>45</v>
      </c>
      <c r="F56" s="1">
        <f>F55/G55</f>
        <v>0.99318508669461436</v>
      </c>
      <c r="G56" s="1"/>
      <c r="H56" s="1"/>
    </row>
    <row r="57" spans="1:9" x14ac:dyDescent="0.25">
      <c r="A57">
        <f t="shared" si="4"/>
        <v>18</v>
      </c>
      <c r="B57" s="1" t="s">
        <v>5</v>
      </c>
      <c r="C57" s="1" t="s">
        <v>9</v>
      </c>
      <c r="D57" s="1">
        <v>1.82</v>
      </c>
      <c r="E57" s="1" t="s">
        <v>46</v>
      </c>
      <c r="F57">
        <f>_xlfn.CHISQ.DIST.RT(F56,3)</f>
        <v>0.80290096000734157</v>
      </c>
    </row>
    <row r="58" spans="1:9" x14ac:dyDescent="0.25">
      <c r="A58">
        <f t="shared" si="4"/>
        <v>19</v>
      </c>
      <c r="B58" s="1" t="s">
        <v>6</v>
      </c>
      <c r="C58" s="1" t="s">
        <v>3</v>
      </c>
      <c r="D58" s="1">
        <v>1.1599999999999999</v>
      </c>
      <c r="E58" s="1"/>
      <c r="F58" s="1"/>
      <c r="G58" s="1"/>
      <c r="H58" s="1"/>
    </row>
    <row r="59" spans="1:9" x14ac:dyDescent="0.25">
      <c r="A59">
        <f t="shared" si="4"/>
        <v>20</v>
      </c>
      <c r="B59" s="1" t="s">
        <v>6</v>
      </c>
      <c r="C59" s="1" t="s">
        <v>3</v>
      </c>
      <c r="D59" s="1">
        <v>1.22</v>
      </c>
      <c r="E59" s="1"/>
      <c r="F59" s="1"/>
      <c r="G59" s="1"/>
      <c r="H59" s="1"/>
    </row>
    <row r="60" spans="1:9" x14ac:dyDescent="0.25">
      <c r="A60">
        <f t="shared" si="4"/>
        <v>21</v>
      </c>
      <c r="B60" s="1" t="s">
        <v>6</v>
      </c>
      <c r="C60" s="1" t="s">
        <v>3</v>
      </c>
      <c r="D60" s="1">
        <v>1.28</v>
      </c>
      <c r="E60" s="1"/>
      <c r="F60" s="1"/>
      <c r="G60" s="1"/>
      <c r="H60" s="1"/>
    </row>
    <row r="61" spans="1:9" x14ac:dyDescent="0.25">
      <c r="A61">
        <f t="shared" si="4"/>
        <v>22</v>
      </c>
      <c r="B61" s="1" t="s">
        <v>6</v>
      </c>
      <c r="C61" s="1" t="s">
        <v>8</v>
      </c>
      <c r="D61" s="1">
        <v>9.1999999999999998E-2</v>
      </c>
    </row>
    <row r="62" spans="1:9" x14ac:dyDescent="0.25">
      <c r="A62">
        <f t="shared" si="4"/>
        <v>23</v>
      </c>
      <c r="B62" s="1" t="s">
        <v>6</v>
      </c>
      <c r="C62" s="1" t="s">
        <v>8</v>
      </c>
      <c r="D62" s="1">
        <v>0.1</v>
      </c>
    </row>
    <row r="63" spans="1:9" x14ac:dyDescent="0.25">
      <c r="A63">
        <f t="shared" si="4"/>
        <v>24</v>
      </c>
      <c r="B63" s="1" t="s">
        <v>6</v>
      </c>
      <c r="C63" s="1" t="s">
        <v>8</v>
      </c>
      <c r="D63" s="1">
        <v>0.108</v>
      </c>
    </row>
    <row r="64" spans="1:9" x14ac:dyDescent="0.25">
      <c r="A64">
        <f t="shared" si="4"/>
        <v>25</v>
      </c>
      <c r="B64" s="1" t="s">
        <v>6</v>
      </c>
      <c r="C64" s="1" t="s">
        <v>9</v>
      </c>
      <c r="D64" s="1">
        <v>1.1000000000000001</v>
      </c>
    </row>
    <row r="65" spans="1:8" x14ac:dyDescent="0.25">
      <c r="A65">
        <f t="shared" si="4"/>
        <v>26</v>
      </c>
      <c r="B65" s="1" t="s">
        <v>6</v>
      </c>
      <c r="C65" s="1" t="s">
        <v>9</v>
      </c>
      <c r="D65" s="1">
        <v>1.1399999999999999</v>
      </c>
    </row>
    <row r="66" spans="1:8" x14ac:dyDescent="0.25">
      <c r="A66">
        <f t="shared" si="4"/>
        <v>27</v>
      </c>
      <c r="B66" s="1" t="s">
        <v>6</v>
      </c>
      <c r="C66" s="1" t="s">
        <v>9</v>
      </c>
      <c r="D66" s="1">
        <v>1.18</v>
      </c>
    </row>
    <row r="67" spans="1:8" x14ac:dyDescent="0.25">
      <c r="A67">
        <f t="shared" si="4"/>
        <v>28</v>
      </c>
      <c r="B67" s="1" t="s">
        <v>7</v>
      </c>
      <c r="C67" s="1" t="s">
        <v>3</v>
      </c>
      <c r="D67" s="1">
        <v>1.26</v>
      </c>
      <c r="E67" s="1"/>
      <c r="F67" s="1"/>
      <c r="G67" s="1"/>
      <c r="H67" s="1"/>
    </row>
    <row r="68" spans="1:8" x14ac:dyDescent="0.25">
      <c r="A68">
        <f t="shared" si="4"/>
        <v>29</v>
      </c>
      <c r="B68" s="1" t="s">
        <v>7</v>
      </c>
      <c r="C68" s="1" t="s">
        <v>3</v>
      </c>
      <c r="D68" s="1">
        <v>1.37</v>
      </c>
      <c r="E68" s="1"/>
      <c r="F68" s="1"/>
      <c r="G68" s="1"/>
      <c r="H68" s="1"/>
    </row>
    <row r="69" spans="1:8" x14ac:dyDescent="0.25">
      <c r="A69">
        <f t="shared" si="4"/>
        <v>30</v>
      </c>
      <c r="B69" s="1" t="s">
        <v>7</v>
      </c>
      <c r="C69" s="1" t="s">
        <v>3</v>
      </c>
      <c r="D69" s="1">
        <v>1.48</v>
      </c>
      <c r="E69" s="1"/>
      <c r="F69" s="1"/>
      <c r="G69" s="1"/>
      <c r="H69" s="1"/>
    </row>
    <row r="70" spans="1:8" x14ac:dyDescent="0.25">
      <c r="A70">
        <f t="shared" si="4"/>
        <v>31</v>
      </c>
      <c r="B70" s="1" t="s">
        <v>7</v>
      </c>
      <c r="C70" s="1" t="s">
        <v>8</v>
      </c>
      <c r="D70" s="1">
        <v>7.0000000000000007E-2</v>
      </c>
    </row>
    <row r="71" spans="1:8" x14ac:dyDescent="0.25">
      <c r="A71">
        <f t="shared" si="4"/>
        <v>32</v>
      </c>
      <c r="B71" s="1" t="s">
        <v>7</v>
      </c>
      <c r="C71" s="1" t="s">
        <v>8</v>
      </c>
      <c r="D71" s="1">
        <v>0.08</v>
      </c>
    </row>
    <row r="72" spans="1:8" x14ac:dyDescent="0.25">
      <c r="A72">
        <f t="shared" si="4"/>
        <v>33</v>
      </c>
      <c r="B72" s="1" t="s">
        <v>7</v>
      </c>
      <c r="C72" s="1" t="s">
        <v>8</v>
      </c>
      <c r="D72" s="1">
        <v>0.09</v>
      </c>
    </row>
    <row r="73" spans="1:8" x14ac:dyDescent="0.25">
      <c r="A73">
        <f t="shared" si="4"/>
        <v>34</v>
      </c>
      <c r="B73" s="1" t="s">
        <v>7</v>
      </c>
      <c r="C73" s="1" t="s">
        <v>9</v>
      </c>
      <c r="D73" s="1">
        <v>1.3</v>
      </c>
    </row>
    <row r="74" spans="1:8" x14ac:dyDescent="0.25">
      <c r="A74">
        <f t="shared" si="4"/>
        <v>35</v>
      </c>
      <c r="B74" s="1" t="s">
        <v>7</v>
      </c>
      <c r="C74" s="1" t="s">
        <v>9</v>
      </c>
      <c r="D74" s="1">
        <v>1.42</v>
      </c>
    </row>
    <row r="75" spans="1:8" x14ac:dyDescent="0.25">
      <c r="A75">
        <f t="shared" si="4"/>
        <v>36</v>
      </c>
      <c r="B75" s="1" t="s">
        <v>7</v>
      </c>
      <c r="C75" s="1" t="s">
        <v>9</v>
      </c>
      <c r="D75" s="1">
        <v>1.54</v>
      </c>
    </row>
  </sheetData>
  <sortState xmlns:xlrd2="http://schemas.microsoft.com/office/spreadsheetml/2017/richdata2" ref="A40:I76">
    <sortCondition ref="B41:B76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5B724-BAC6-4F46-A1CF-6F3A09776C87}">
  <dimension ref="A1:D40"/>
  <sheetViews>
    <sheetView workbookViewId="0">
      <selection activeCell="F23" sqref="F23"/>
    </sheetView>
  </sheetViews>
  <sheetFormatPr baseColWidth="10" defaultRowHeight="15" x14ac:dyDescent="0.25"/>
  <sheetData>
    <row r="1" spans="1:4" x14ac:dyDescent="0.25">
      <c r="A1" s="5" t="s">
        <v>10</v>
      </c>
      <c r="B1" s="5" t="s">
        <v>26</v>
      </c>
      <c r="C1" t="s">
        <v>47</v>
      </c>
      <c r="D1" t="s">
        <v>48</v>
      </c>
    </row>
    <row r="2" spans="1:4" x14ac:dyDescent="0.25">
      <c r="A2">
        <v>1</v>
      </c>
      <c r="B2">
        <v>8.0833333333333313E-2</v>
      </c>
      <c r="C2">
        <f>B2^2</f>
        <v>6.534027777777774E-3</v>
      </c>
    </row>
    <row r="3" spans="1:4" x14ac:dyDescent="0.25">
      <c r="A3">
        <f>A2+1</f>
        <v>2</v>
      </c>
      <c r="B3">
        <v>0.16083333333333338</v>
      </c>
      <c r="C3">
        <f>B3^2</f>
        <v>2.5867361111111126E-2</v>
      </c>
      <c r="D3">
        <f>(B3-B2)^2</f>
        <v>6.4000000000000116E-3</v>
      </c>
    </row>
    <row r="4" spans="1:4" x14ac:dyDescent="0.25">
      <c r="A4">
        <f t="shared" ref="A4:A37" si="0">A3+1</f>
        <v>3</v>
      </c>
      <c r="B4">
        <v>0.24083333333333345</v>
      </c>
      <c r="C4">
        <f t="shared" ref="C4:C37" si="1">B4^2</f>
        <v>5.8000694444444501E-2</v>
      </c>
      <c r="D4">
        <f t="shared" ref="D4:D37" si="2">(B4-B3)^2</f>
        <v>6.4000000000000116E-3</v>
      </c>
    </row>
    <row r="5" spans="1:4" x14ac:dyDescent="0.25">
      <c r="A5">
        <f t="shared" si="0"/>
        <v>4</v>
      </c>
      <c r="B5">
        <v>-0.29583333333333317</v>
      </c>
      <c r="C5">
        <f t="shared" si="1"/>
        <v>8.7517361111111011E-2</v>
      </c>
      <c r="D5">
        <f t="shared" si="2"/>
        <v>0.28801111111111105</v>
      </c>
    </row>
    <row r="6" spans="1:4" x14ac:dyDescent="0.25">
      <c r="A6">
        <f t="shared" si="0"/>
        <v>5</v>
      </c>
      <c r="B6">
        <v>-0.23583333333333334</v>
      </c>
      <c r="C6">
        <f t="shared" si="1"/>
        <v>5.561736111111111E-2</v>
      </c>
      <c r="D6">
        <f t="shared" si="2"/>
        <v>3.59999999999998E-3</v>
      </c>
    </row>
    <row r="7" spans="1:4" x14ac:dyDescent="0.25">
      <c r="A7">
        <f t="shared" si="0"/>
        <v>6</v>
      </c>
      <c r="B7">
        <v>-0.17583333333333329</v>
      </c>
      <c r="C7">
        <f t="shared" si="1"/>
        <v>3.0917361111111093E-2</v>
      </c>
      <c r="D7">
        <f t="shared" si="2"/>
        <v>3.6000000000000064E-3</v>
      </c>
    </row>
    <row r="8" spans="1:4" x14ac:dyDescent="0.25">
      <c r="A8">
        <f t="shared" si="0"/>
        <v>7</v>
      </c>
      <c r="B8">
        <v>-2.9166666666666563E-2</v>
      </c>
      <c r="C8">
        <f t="shared" si="1"/>
        <v>8.5069444444443843E-4</v>
      </c>
      <c r="D8">
        <f t="shared" si="2"/>
        <v>2.1511111111111127E-2</v>
      </c>
    </row>
    <row r="9" spans="1:4" x14ac:dyDescent="0.25">
      <c r="A9">
        <f t="shared" si="0"/>
        <v>8</v>
      </c>
      <c r="B9">
        <v>3.083333333333349E-2</v>
      </c>
      <c r="C9">
        <f t="shared" si="1"/>
        <v>9.5069444444445409E-4</v>
      </c>
      <c r="D9">
        <f t="shared" si="2"/>
        <v>3.6000000000000064E-3</v>
      </c>
    </row>
    <row r="10" spans="1:4" x14ac:dyDescent="0.25">
      <c r="A10">
        <f t="shared" si="0"/>
        <v>9</v>
      </c>
      <c r="B10">
        <v>9.0833333333333544E-2</v>
      </c>
      <c r="C10">
        <f t="shared" si="1"/>
        <v>8.2506944444444823E-3</v>
      </c>
      <c r="D10">
        <f t="shared" si="2"/>
        <v>3.6000000000000064E-3</v>
      </c>
    </row>
    <row r="11" spans="1:4" x14ac:dyDescent="0.25">
      <c r="A11">
        <f t="shared" si="0"/>
        <v>10</v>
      </c>
      <c r="B11">
        <v>-6.5833333333333188E-2</v>
      </c>
      <c r="C11">
        <f t="shared" si="1"/>
        <v>4.3340277777777587E-3</v>
      </c>
      <c r="D11">
        <f t="shared" si="2"/>
        <v>2.4544444444444466E-2</v>
      </c>
    </row>
    <row r="12" spans="1:4" x14ac:dyDescent="0.25">
      <c r="A12">
        <f t="shared" si="0"/>
        <v>11</v>
      </c>
      <c r="B12">
        <v>4.4166666666666909E-2</v>
      </c>
      <c r="C12">
        <f t="shared" si="1"/>
        <v>1.9506944444444658E-3</v>
      </c>
      <c r="D12">
        <f t="shared" si="2"/>
        <v>1.2100000000000022E-2</v>
      </c>
    </row>
    <row r="13" spans="1:4" x14ac:dyDescent="0.25">
      <c r="A13">
        <f t="shared" si="0"/>
        <v>12</v>
      </c>
      <c r="B13">
        <v>0.15416666666666679</v>
      </c>
      <c r="C13">
        <f t="shared" si="1"/>
        <v>2.3767361111111149E-2</v>
      </c>
      <c r="D13">
        <f t="shared" si="2"/>
        <v>1.2099999999999972E-2</v>
      </c>
    </row>
    <row r="14" spans="1:4" x14ac:dyDescent="0.25">
      <c r="A14">
        <f t="shared" si="0"/>
        <v>13</v>
      </c>
      <c r="B14">
        <v>0.11933333333333335</v>
      </c>
      <c r="C14">
        <f t="shared" si="1"/>
        <v>1.4240444444444448E-2</v>
      </c>
      <c r="D14">
        <f t="shared" si="2"/>
        <v>1.2133611111111184E-3</v>
      </c>
    </row>
    <row r="15" spans="1:4" x14ac:dyDescent="0.25">
      <c r="A15">
        <f t="shared" si="0"/>
        <v>14</v>
      </c>
      <c r="B15">
        <v>0.12333333333333335</v>
      </c>
      <c r="C15">
        <f t="shared" si="1"/>
        <v>1.5211111111111114E-2</v>
      </c>
      <c r="D15">
        <f t="shared" si="2"/>
        <v>1.600000000000003E-5</v>
      </c>
    </row>
    <row r="16" spans="1:4" x14ac:dyDescent="0.25">
      <c r="A16">
        <f t="shared" si="0"/>
        <v>15</v>
      </c>
      <c r="B16">
        <v>0.12733333333333335</v>
      </c>
      <c r="C16">
        <f t="shared" si="1"/>
        <v>1.6213777777777782E-2</v>
      </c>
      <c r="D16">
        <f t="shared" si="2"/>
        <v>1.600000000000003E-5</v>
      </c>
    </row>
    <row r="17" spans="1:4" x14ac:dyDescent="0.25">
      <c r="A17">
        <f t="shared" si="0"/>
        <v>16</v>
      </c>
      <c r="B17">
        <v>-9.933333333333326E-2</v>
      </c>
      <c r="C17">
        <f t="shared" si="1"/>
        <v>9.8671111111110956E-3</v>
      </c>
      <c r="D17">
        <f t="shared" si="2"/>
        <v>5.1377777777777758E-2</v>
      </c>
    </row>
    <row r="18" spans="1:4" x14ac:dyDescent="0.25">
      <c r="A18">
        <f t="shared" si="0"/>
        <v>17</v>
      </c>
      <c r="B18">
        <v>-9.3333333333333268E-2</v>
      </c>
      <c r="C18">
        <f t="shared" si="1"/>
        <v>8.7111111111110983E-3</v>
      </c>
      <c r="D18">
        <f t="shared" si="2"/>
        <v>3.5999999999999899E-5</v>
      </c>
    </row>
    <row r="19" spans="1:4" x14ac:dyDescent="0.25">
      <c r="A19">
        <f t="shared" si="0"/>
        <v>18</v>
      </c>
      <c r="B19">
        <v>-8.7333333333333263E-2</v>
      </c>
      <c r="C19">
        <f t="shared" si="1"/>
        <v>7.6271111111110984E-3</v>
      </c>
      <c r="D19">
        <f t="shared" si="2"/>
        <v>3.6000000000000062E-5</v>
      </c>
    </row>
    <row r="20" spans="1:4" x14ac:dyDescent="0.25">
      <c r="A20">
        <f t="shared" si="0"/>
        <v>19</v>
      </c>
      <c r="B20">
        <v>5.5333333333333373E-2</v>
      </c>
      <c r="C20">
        <f t="shared" si="1"/>
        <v>3.0617777777777822E-3</v>
      </c>
      <c r="D20">
        <f t="shared" si="2"/>
        <v>2.0353777777777769E-2</v>
      </c>
    </row>
    <row r="21" spans="1:4" x14ac:dyDescent="0.25">
      <c r="A21">
        <f t="shared" si="0"/>
        <v>20</v>
      </c>
      <c r="B21">
        <v>6.333333333333338E-2</v>
      </c>
      <c r="C21">
        <f t="shared" si="1"/>
        <v>4.0111111111111172E-3</v>
      </c>
      <c r="D21">
        <f t="shared" si="2"/>
        <v>6.4000000000000119E-5</v>
      </c>
    </row>
    <row r="22" spans="1:4" x14ac:dyDescent="0.25">
      <c r="A22">
        <f t="shared" si="0"/>
        <v>21</v>
      </c>
      <c r="B22">
        <v>7.1333333333333374E-2</v>
      </c>
      <c r="C22">
        <f t="shared" si="1"/>
        <v>5.0884444444444501E-3</v>
      </c>
      <c r="D22">
        <f t="shared" si="2"/>
        <v>6.3999999999999889E-5</v>
      </c>
    </row>
    <row r="23" spans="1:4" x14ac:dyDescent="0.25">
      <c r="A23">
        <f t="shared" si="0"/>
        <v>22</v>
      </c>
      <c r="B23">
        <v>-0.10333333333333322</v>
      </c>
      <c r="C23">
        <f t="shared" si="1"/>
        <v>1.0677777777777755E-2</v>
      </c>
      <c r="D23">
        <f t="shared" si="2"/>
        <v>3.0508444444444414E-2</v>
      </c>
    </row>
    <row r="24" spans="1:4" x14ac:dyDescent="0.25">
      <c r="A24">
        <f t="shared" si="0"/>
        <v>23</v>
      </c>
      <c r="B24">
        <v>-9.3333333333333227E-2</v>
      </c>
      <c r="C24">
        <f t="shared" si="1"/>
        <v>8.7111111111110914E-3</v>
      </c>
      <c r="D24">
        <f t="shared" si="2"/>
        <v>9.9999999999999896E-5</v>
      </c>
    </row>
    <row r="25" spans="1:4" x14ac:dyDescent="0.25">
      <c r="A25">
        <f t="shared" si="0"/>
        <v>24</v>
      </c>
      <c r="B25">
        <v>-8.3333333333333232E-2</v>
      </c>
      <c r="C25">
        <f t="shared" si="1"/>
        <v>6.9444444444444276E-3</v>
      </c>
      <c r="D25">
        <f t="shared" si="2"/>
        <v>9.9999999999999896E-5</v>
      </c>
    </row>
    <row r="26" spans="1:4" x14ac:dyDescent="0.25">
      <c r="A26">
        <f t="shared" si="0"/>
        <v>25</v>
      </c>
      <c r="B26">
        <v>-0.3241666666666666</v>
      </c>
      <c r="C26">
        <f t="shared" si="1"/>
        <v>0.10508402777777774</v>
      </c>
      <c r="D26">
        <f t="shared" si="2"/>
        <v>5.8000694444444466E-2</v>
      </c>
    </row>
    <row r="27" spans="1:4" x14ac:dyDescent="0.25">
      <c r="A27">
        <f t="shared" si="0"/>
        <v>26</v>
      </c>
      <c r="B27">
        <v>-0.28416666666666657</v>
      </c>
      <c r="C27">
        <f t="shared" si="1"/>
        <v>8.0750694444444382E-2</v>
      </c>
      <c r="D27">
        <f t="shared" si="2"/>
        <v>1.6000000000000029E-3</v>
      </c>
    </row>
    <row r="28" spans="1:4" x14ac:dyDescent="0.25">
      <c r="A28">
        <f t="shared" si="0"/>
        <v>27</v>
      </c>
      <c r="B28">
        <v>-0.24416666666666653</v>
      </c>
      <c r="C28">
        <f t="shared" si="1"/>
        <v>5.9617361111111045E-2</v>
      </c>
      <c r="D28">
        <f t="shared" si="2"/>
        <v>1.6000000000000029E-3</v>
      </c>
    </row>
    <row r="29" spans="1:4" x14ac:dyDescent="0.25">
      <c r="A29">
        <f t="shared" si="0"/>
        <v>28</v>
      </c>
      <c r="B29">
        <v>0.24916666666666676</v>
      </c>
      <c r="C29">
        <f t="shared" si="1"/>
        <v>6.2084027777777821E-2</v>
      </c>
      <c r="D29">
        <f t="shared" si="2"/>
        <v>0.24337777777777775</v>
      </c>
    </row>
    <row r="30" spans="1:4" x14ac:dyDescent="0.25">
      <c r="A30">
        <f t="shared" si="0"/>
        <v>29</v>
      </c>
      <c r="B30">
        <v>0.32916666666666683</v>
      </c>
      <c r="C30">
        <f t="shared" si="1"/>
        <v>0.10835069444444455</v>
      </c>
      <c r="D30">
        <f t="shared" si="2"/>
        <v>6.4000000000000116E-3</v>
      </c>
    </row>
    <row r="31" spans="1:4" x14ac:dyDescent="0.25">
      <c r="A31">
        <f t="shared" si="0"/>
        <v>30</v>
      </c>
      <c r="B31">
        <v>0.4091666666666669</v>
      </c>
      <c r="C31">
        <f t="shared" si="1"/>
        <v>0.1674173611111113</v>
      </c>
      <c r="D31">
        <f t="shared" si="2"/>
        <v>6.4000000000000116E-3</v>
      </c>
    </row>
    <row r="32" spans="1:4" x14ac:dyDescent="0.25">
      <c r="A32">
        <f t="shared" si="0"/>
        <v>31</v>
      </c>
      <c r="B32">
        <v>-0.13416666666666632</v>
      </c>
      <c r="C32">
        <f t="shared" si="1"/>
        <v>1.8000694444444354E-2</v>
      </c>
      <c r="D32">
        <f t="shared" si="2"/>
        <v>0.29521111111111098</v>
      </c>
    </row>
    <row r="33" spans="1:4" x14ac:dyDescent="0.25">
      <c r="A33">
        <f t="shared" si="0"/>
        <v>32</v>
      </c>
      <c r="B33">
        <v>-9.416666666666651E-2</v>
      </c>
      <c r="C33">
        <f t="shared" si="1"/>
        <v>8.8673611111110811E-3</v>
      </c>
      <c r="D33">
        <f t="shared" si="2"/>
        <v>1.5999999999999851E-3</v>
      </c>
    </row>
    <row r="34" spans="1:4" x14ac:dyDescent="0.25">
      <c r="A34">
        <f t="shared" si="0"/>
        <v>33</v>
      </c>
      <c r="B34">
        <v>-5.4166666666666474E-2</v>
      </c>
      <c r="C34">
        <f t="shared" si="1"/>
        <v>2.9340277777777568E-3</v>
      </c>
      <c r="D34">
        <f t="shared" si="2"/>
        <v>1.6000000000000029E-3</v>
      </c>
    </row>
    <row r="35" spans="1:4" x14ac:dyDescent="0.25">
      <c r="A35">
        <f t="shared" si="0"/>
        <v>34</v>
      </c>
      <c r="B35">
        <v>-7.0833333333333082E-2</v>
      </c>
      <c r="C35">
        <f t="shared" si="1"/>
        <v>5.0173611111110758E-3</v>
      </c>
      <c r="D35">
        <f t="shared" si="2"/>
        <v>2.7777777777777583E-4</v>
      </c>
    </row>
    <row r="36" spans="1:4" x14ac:dyDescent="0.25">
      <c r="A36">
        <f t="shared" si="0"/>
        <v>35</v>
      </c>
      <c r="B36">
        <v>4.9166666666666803E-2</v>
      </c>
      <c r="C36">
        <f t="shared" si="1"/>
        <v>2.4173611111111245E-3</v>
      </c>
      <c r="D36">
        <f t="shared" si="2"/>
        <v>1.4399999999999972E-2</v>
      </c>
    </row>
    <row r="37" spans="1:4" x14ac:dyDescent="0.25">
      <c r="A37">
        <f t="shared" si="0"/>
        <v>36</v>
      </c>
      <c r="B37">
        <v>0.16916666666666691</v>
      </c>
      <c r="C37">
        <f t="shared" si="1"/>
        <v>2.8617361111111194E-2</v>
      </c>
      <c r="D37">
        <f t="shared" si="2"/>
        <v>1.4400000000000026E-2</v>
      </c>
    </row>
    <row r="38" spans="1:4" x14ac:dyDescent="0.25">
      <c r="C38">
        <f>SUM(C2:C37)</f>
        <v>1.0640819999999998</v>
      </c>
      <c r="D38">
        <f>SUM(D3:D37)</f>
        <v>1.1342193888888885</v>
      </c>
    </row>
    <row r="40" spans="1:4" x14ac:dyDescent="0.25">
      <c r="C40" t="s">
        <v>49</v>
      </c>
      <c r="D40">
        <f>D38/C38</f>
        <v>1.0659135187785234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62067-F3E6-4CF5-BAD7-C735BC65004C}">
  <dimension ref="A1:J45"/>
  <sheetViews>
    <sheetView tabSelected="1" topLeftCell="A7" workbookViewId="0">
      <selection activeCell="H46" sqref="H46"/>
    </sheetView>
  </sheetViews>
  <sheetFormatPr baseColWidth="10" defaultRowHeight="15" x14ac:dyDescent="0.25"/>
  <cols>
    <col min="6" max="6" width="25" bestFit="1" customWidth="1"/>
    <col min="8" max="8" width="34.42578125" bestFit="1" customWidth="1"/>
  </cols>
  <sheetData>
    <row r="1" spans="1:10" x14ac:dyDescent="0.25">
      <c r="A1" t="s">
        <v>10</v>
      </c>
      <c r="B1" s="1" t="s">
        <v>0</v>
      </c>
      <c r="C1" s="1" t="s">
        <v>1</v>
      </c>
      <c r="D1" s="1" t="s">
        <v>2</v>
      </c>
    </row>
    <row r="2" spans="1:10" x14ac:dyDescent="0.25">
      <c r="A2" s="1">
        <v>1</v>
      </c>
      <c r="B2" s="1" t="s">
        <v>3</v>
      </c>
      <c r="C2" s="1" t="s">
        <v>4</v>
      </c>
      <c r="D2" s="1">
        <v>1.18</v>
      </c>
    </row>
    <row r="3" spans="1:10" x14ac:dyDescent="0.25">
      <c r="A3" s="1">
        <f>A2+1</f>
        <v>2</v>
      </c>
      <c r="B3" s="1" t="s">
        <v>3</v>
      </c>
      <c r="C3" s="1" t="s">
        <v>4</v>
      </c>
      <c r="D3" s="1">
        <v>1.26</v>
      </c>
      <c r="F3" s="1" t="s">
        <v>3</v>
      </c>
      <c r="G3" s="1" t="s">
        <v>8</v>
      </c>
      <c r="H3" s="1" t="s">
        <v>9</v>
      </c>
      <c r="I3" s="1"/>
    </row>
    <row r="4" spans="1:10" x14ac:dyDescent="0.25">
      <c r="A4" s="1">
        <f t="shared" ref="A4:A37" si="0">A3+1</f>
        <v>3</v>
      </c>
      <c r="B4" s="1" t="s">
        <v>3</v>
      </c>
      <c r="C4" s="1" t="s">
        <v>4</v>
      </c>
      <c r="D4" s="1">
        <v>1.34</v>
      </c>
      <c r="F4" s="1">
        <f>COUNTIF($B$2:$B$37,F3)</f>
        <v>12</v>
      </c>
      <c r="G4" s="1">
        <f t="shared" ref="G4:H4" si="1">COUNTIF($B$2:$B$37,G3)</f>
        <v>12</v>
      </c>
      <c r="H4" s="1">
        <f t="shared" si="1"/>
        <v>12</v>
      </c>
      <c r="I4" s="1"/>
    </row>
    <row r="5" spans="1:10" x14ac:dyDescent="0.25">
      <c r="A5" s="1">
        <f t="shared" si="0"/>
        <v>4</v>
      </c>
      <c r="B5" s="1" t="s">
        <v>3</v>
      </c>
      <c r="C5" s="1" t="s">
        <v>5</v>
      </c>
      <c r="D5" s="1">
        <v>1.07</v>
      </c>
      <c r="F5" s="1">
        <f t="array" ref="F5">AVERAGEIF($B$2:$B$37,F3,$D$2:$D$37)</f>
        <v>1.2450000000000001</v>
      </c>
      <c r="G5" s="1">
        <f t="array" ref="G5">AVERAGEIF($B$2:$B$37,G3,$D$2:$D$37)</f>
        <v>9.2500000000000013E-2</v>
      </c>
      <c r="H5" s="1">
        <f t="array" ref="H5">AVERAGEIF($B$2:$B$37,H3,$D$2:$D$37)</f>
        <v>1.29</v>
      </c>
      <c r="I5" s="1"/>
    </row>
    <row r="6" spans="1:10" x14ac:dyDescent="0.25">
      <c r="A6" s="1">
        <f t="shared" si="0"/>
        <v>5</v>
      </c>
      <c r="B6" s="1" t="s">
        <v>3</v>
      </c>
      <c r="C6" s="1" t="s">
        <v>5</v>
      </c>
      <c r="D6" s="1">
        <v>1.1299999999999999</v>
      </c>
      <c r="F6" s="1"/>
      <c r="G6" s="1"/>
      <c r="H6" s="1"/>
      <c r="I6" s="1"/>
      <c r="J6" s="1"/>
    </row>
    <row r="7" spans="1:10" x14ac:dyDescent="0.25">
      <c r="A7" s="1">
        <f t="shared" si="0"/>
        <v>6</v>
      </c>
      <c r="B7" s="1" t="s">
        <v>3</v>
      </c>
      <c r="C7" s="1" t="s">
        <v>5</v>
      </c>
      <c r="D7" s="1">
        <v>1.19</v>
      </c>
      <c r="F7" s="1"/>
      <c r="G7" s="1"/>
      <c r="H7" s="1"/>
      <c r="I7" s="1"/>
      <c r="J7" s="1"/>
    </row>
    <row r="8" spans="1:10" x14ac:dyDescent="0.25">
      <c r="A8" s="5">
        <f t="shared" si="0"/>
        <v>7</v>
      </c>
      <c r="B8" s="5" t="s">
        <v>3</v>
      </c>
      <c r="C8" s="5" t="s">
        <v>6</v>
      </c>
      <c r="D8" s="5">
        <v>1.1599999999999999</v>
      </c>
      <c r="F8" s="1"/>
      <c r="G8" s="1"/>
      <c r="H8" s="1"/>
      <c r="I8" s="1"/>
      <c r="J8" s="1"/>
    </row>
    <row r="9" spans="1:10" x14ac:dyDescent="0.25">
      <c r="A9" s="5">
        <f t="shared" si="0"/>
        <v>8</v>
      </c>
      <c r="B9" s="5" t="s">
        <v>3</v>
      </c>
      <c r="C9" s="5" t="s">
        <v>6</v>
      </c>
      <c r="D9" s="5">
        <v>1.22</v>
      </c>
      <c r="F9" s="1" t="s">
        <v>4</v>
      </c>
      <c r="G9" s="1" t="s">
        <v>5</v>
      </c>
      <c r="H9" s="1" t="s">
        <v>6</v>
      </c>
      <c r="I9" s="1" t="s">
        <v>7</v>
      </c>
      <c r="J9" s="1"/>
    </row>
    <row r="10" spans="1:10" x14ac:dyDescent="0.25">
      <c r="A10" s="5">
        <f t="shared" si="0"/>
        <v>9</v>
      </c>
      <c r="B10" s="5" t="s">
        <v>3</v>
      </c>
      <c r="C10" s="5" t="s">
        <v>6</v>
      </c>
      <c r="D10" s="5">
        <v>1.28</v>
      </c>
      <c r="F10" s="1">
        <f t="array" ref="F10">COUNTIF($C$2:$C$37,F9)</f>
        <v>9</v>
      </c>
      <c r="G10" s="1">
        <f t="array" ref="G10">COUNTIF($C$2:$C$37,G9)</f>
        <v>9</v>
      </c>
      <c r="H10" s="1">
        <f t="array" ref="H10">COUNTIF($C$2:$C$37,H9)</f>
        <v>9</v>
      </c>
      <c r="I10" s="1">
        <f t="array" ref="I10">COUNTIF($C$2:$C$37,I9)</f>
        <v>9</v>
      </c>
      <c r="J10" s="1"/>
    </row>
    <row r="11" spans="1:10" x14ac:dyDescent="0.25">
      <c r="A11" s="5">
        <f t="shared" si="0"/>
        <v>10</v>
      </c>
      <c r="B11" s="5" t="s">
        <v>3</v>
      </c>
      <c r="C11" s="5" t="s">
        <v>7</v>
      </c>
      <c r="D11" s="5">
        <v>1.26</v>
      </c>
      <c r="F11" s="1">
        <f t="array" ref="F11">AVERAGEIF($C$2:$C$37,F9,$D$2:$D$37)</f>
        <v>0.73</v>
      </c>
      <c r="G11" s="1">
        <f t="array" ref="G11">AVERAGEIF($C$2:$C$37,G9,$D$2:$D$37)</f>
        <v>0.9966666666666667</v>
      </c>
      <c r="H11" s="1">
        <f t="array" ref="H11">AVERAGEIF($C$2:$C$37,H9,$D$2:$D$37)</f>
        <v>0.82</v>
      </c>
      <c r="I11" s="1">
        <f t="array" ref="I11">AVERAGEIF($C$2:$C$37,I9,$D$2:$D$37)</f>
        <v>0.95666666666666655</v>
      </c>
      <c r="J11" s="1"/>
    </row>
    <row r="12" spans="1:10" x14ac:dyDescent="0.25">
      <c r="A12" s="5">
        <f t="shared" si="0"/>
        <v>11</v>
      </c>
      <c r="B12" s="5" t="s">
        <v>3</v>
      </c>
      <c r="C12" s="5" t="s">
        <v>7</v>
      </c>
      <c r="D12" s="5">
        <v>1.37</v>
      </c>
      <c r="H12" s="5"/>
      <c r="I12" s="5"/>
      <c r="J12" s="1"/>
    </row>
    <row r="13" spans="1:10" x14ac:dyDescent="0.25">
      <c r="A13" s="5">
        <f t="shared" si="0"/>
        <v>12</v>
      </c>
      <c r="B13" s="5" t="s">
        <v>3</v>
      </c>
      <c r="C13" s="5" t="s">
        <v>7</v>
      </c>
      <c r="D13" s="5">
        <v>1.48</v>
      </c>
      <c r="H13" s="1"/>
      <c r="I13" s="1"/>
      <c r="J13" s="1"/>
    </row>
    <row r="14" spans="1:10" x14ac:dyDescent="0.25">
      <c r="A14" s="5">
        <f t="shared" si="0"/>
        <v>13</v>
      </c>
      <c r="B14" s="5" t="s">
        <v>8</v>
      </c>
      <c r="C14" s="5" t="s">
        <v>4</v>
      </c>
      <c r="D14" s="5">
        <v>6.6000000000000003E-2</v>
      </c>
      <c r="H14" s="1"/>
      <c r="I14" s="1"/>
      <c r="J14" s="1"/>
    </row>
    <row r="15" spans="1:10" x14ac:dyDescent="0.25">
      <c r="A15" s="5">
        <f t="shared" si="0"/>
        <v>14</v>
      </c>
      <c r="B15" s="5" t="s">
        <v>8</v>
      </c>
      <c r="C15" s="5" t="s">
        <v>4</v>
      </c>
      <c r="D15" s="5">
        <v>7.0000000000000007E-2</v>
      </c>
      <c r="H15" s="1"/>
      <c r="I15" s="1"/>
      <c r="J15" s="1"/>
    </row>
    <row r="16" spans="1:10" x14ac:dyDescent="0.25">
      <c r="A16" s="1">
        <f t="shared" si="0"/>
        <v>15</v>
      </c>
      <c r="B16" s="1" t="s">
        <v>8</v>
      </c>
      <c r="C16" s="1" t="s">
        <v>4</v>
      </c>
      <c r="D16" s="1">
        <v>7.3999999999999996E-2</v>
      </c>
      <c r="H16" s="1"/>
      <c r="I16" s="1"/>
      <c r="J16" s="1"/>
    </row>
    <row r="17" spans="1:10" x14ac:dyDescent="0.25">
      <c r="A17" s="1">
        <f t="shared" si="0"/>
        <v>16</v>
      </c>
      <c r="B17" s="1" t="s">
        <v>8</v>
      </c>
      <c r="C17" s="1" t="s">
        <v>5</v>
      </c>
      <c r="D17" s="1">
        <v>0.114</v>
      </c>
      <c r="H17" s="1"/>
      <c r="I17" s="1"/>
      <c r="J17" s="1"/>
    </row>
    <row r="18" spans="1:10" x14ac:dyDescent="0.25">
      <c r="A18" s="1">
        <f t="shared" si="0"/>
        <v>17</v>
      </c>
      <c r="B18" s="1" t="s">
        <v>8</v>
      </c>
      <c r="C18" s="1" t="s">
        <v>5</v>
      </c>
      <c r="D18" s="1">
        <v>0.12</v>
      </c>
      <c r="F18" s="1"/>
      <c r="G18" s="1"/>
      <c r="H18" s="1"/>
      <c r="I18" s="1"/>
    </row>
    <row r="19" spans="1:10" x14ac:dyDescent="0.25">
      <c r="A19" s="1">
        <f t="shared" si="0"/>
        <v>18</v>
      </c>
      <c r="B19" s="1" t="s">
        <v>8</v>
      </c>
      <c r="C19" s="1" t="s">
        <v>5</v>
      </c>
      <c r="D19" s="1">
        <v>0.126</v>
      </c>
      <c r="F19" s="5" t="s">
        <v>50</v>
      </c>
      <c r="G19" s="5">
        <f>ANOVA!J41</f>
        <v>3.5469399999999991E-2</v>
      </c>
      <c r="H19" s="1"/>
      <c r="I19" s="1"/>
    </row>
    <row r="20" spans="1:10" x14ac:dyDescent="0.25">
      <c r="A20" s="1">
        <f t="shared" si="0"/>
        <v>19</v>
      </c>
      <c r="B20" s="1" t="s">
        <v>8</v>
      </c>
      <c r="C20" s="1" t="s">
        <v>6</v>
      </c>
      <c r="D20" s="1">
        <v>9.1999999999999998E-2</v>
      </c>
      <c r="F20" s="6" t="s">
        <v>51</v>
      </c>
      <c r="G20" s="5">
        <f>(G19/9)^0.5</f>
        <v>6.2777738446398682E-2</v>
      </c>
      <c r="H20" s="1"/>
      <c r="I20" s="1"/>
    </row>
    <row r="21" spans="1:10" x14ac:dyDescent="0.25">
      <c r="A21" s="1">
        <f t="shared" si="0"/>
        <v>20</v>
      </c>
      <c r="B21" s="1" t="s">
        <v>8</v>
      </c>
      <c r="C21" s="1" t="s">
        <v>6</v>
      </c>
      <c r="D21" s="1">
        <v>0.1</v>
      </c>
      <c r="F21" s="6" t="s">
        <v>52</v>
      </c>
      <c r="G21" s="5">
        <f>(G19/G4)^0.5</f>
        <v>5.4367116286716297E-2</v>
      </c>
      <c r="H21" s="1"/>
      <c r="I21" s="1"/>
    </row>
    <row r="22" spans="1:10" x14ac:dyDescent="0.25">
      <c r="A22" s="1">
        <f t="shared" si="0"/>
        <v>21</v>
      </c>
      <c r="B22" s="1" t="s">
        <v>8</v>
      </c>
      <c r="C22" s="1" t="s">
        <v>6</v>
      </c>
      <c r="D22" s="1">
        <v>0.108</v>
      </c>
      <c r="F22" s="5" t="s">
        <v>53</v>
      </c>
      <c r="G22" s="1">
        <v>4.34</v>
      </c>
    </row>
    <row r="23" spans="1:10" x14ac:dyDescent="0.25">
      <c r="A23" s="1">
        <f t="shared" si="0"/>
        <v>22</v>
      </c>
      <c r="B23" s="1" t="s">
        <v>8</v>
      </c>
      <c r="C23" s="1" t="s">
        <v>7</v>
      </c>
      <c r="D23" s="1">
        <v>7.0000000000000007E-2</v>
      </c>
      <c r="F23" s="1" t="s">
        <v>54</v>
      </c>
      <c r="G23" s="1">
        <v>3.64</v>
      </c>
    </row>
    <row r="24" spans="1:10" x14ac:dyDescent="0.25">
      <c r="A24" s="1">
        <f t="shared" si="0"/>
        <v>23</v>
      </c>
      <c r="B24" s="1" t="s">
        <v>8</v>
      </c>
      <c r="C24" s="1" t="s">
        <v>7</v>
      </c>
      <c r="D24" s="1">
        <v>0.08</v>
      </c>
      <c r="F24" s="8" t="s">
        <v>55</v>
      </c>
      <c r="G24" s="1">
        <f>G22*G20</f>
        <v>0.27245538485737025</v>
      </c>
    </row>
    <row r="25" spans="1:10" x14ac:dyDescent="0.25">
      <c r="A25" s="1">
        <f t="shared" si="0"/>
        <v>24</v>
      </c>
      <c r="B25" s="1" t="s">
        <v>8</v>
      </c>
      <c r="C25" s="1" t="s">
        <v>7</v>
      </c>
      <c r="D25" s="1">
        <v>0.09</v>
      </c>
      <c r="F25" s="8" t="s">
        <v>56</v>
      </c>
      <c r="G25" s="1">
        <f>G23*G21</f>
        <v>0.19789630328364732</v>
      </c>
    </row>
    <row r="26" spans="1:10" x14ac:dyDescent="0.25">
      <c r="A26" s="1">
        <f t="shared" si="0"/>
        <v>25</v>
      </c>
      <c r="B26" s="1" t="s">
        <v>9</v>
      </c>
      <c r="C26" s="1" t="s">
        <v>4</v>
      </c>
      <c r="D26" s="1">
        <v>0.82</v>
      </c>
      <c r="F26" s="1"/>
      <c r="G26" s="1"/>
    </row>
    <row r="27" spans="1:10" x14ac:dyDescent="0.25">
      <c r="A27" s="1">
        <f t="shared" si="0"/>
        <v>26</v>
      </c>
      <c r="B27" s="1" t="s">
        <v>9</v>
      </c>
      <c r="C27" s="1" t="s">
        <v>4</v>
      </c>
      <c r="D27" s="1">
        <v>0.86</v>
      </c>
      <c r="F27" s="1"/>
      <c r="G27" s="1"/>
    </row>
    <row r="28" spans="1:10" x14ac:dyDescent="0.25">
      <c r="A28" s="1">
        <f t="shared" si="0"/>
        <v>27</v>
      </c>
      <c r="B28" s="1" t="s">
        <v>9</v>
      </c>
      <c r="C28" s="1" t="s">
        <v>4</v>
      </c>
      <c r="D28" s="1">
        <v>0.9</v>
      </c>
    </row>
    <row r="29" spans="1:10" x14ac:dyDescent="0.25">
      <c r="A29" s="1">
        <f t="shared" si="0"/>
        <v>28</v>
      </c>
      <c r="B29" s="1" t="s">
        <v>9</v>
      </c>
      <c r="C29" s="1" t="s">
        <v>5</v>
      </c>
      <c r="D29" s="1">
        <v>1.66</v>
      </c>
      <c r="F29" t="s">
        <v>57</v>
      </c>
      <c r="G29" s="1" t="s">
        <v>65</v>
      </c>
      <c r="H29" t="s">
        <v>64</v>
      </c>
    </row>
    <row r="30" spans="1:10" x14ac:dyDescent="0.25">
      <c r="A30" s="1">
        <f t="shared" si="0"/>
        <v>29</v>
      </c>
      <c r="B30" s="1" t="s">
        <v>9</v>
      </c>
      <c r="C30" s="1" t="s">
        <v>5</v>
      </c>
      <c r="D30" s="1">
        <v>1.74</v>
      </c>
      <c r="F30" t="s">
        <v>58</v>
      </c>
      <c r="G30">
        <f>ABS(F11-G11)</f>
        <v>0.26666666666666672</v>
      </c>
      <c r="H30" t="b">
        <f>G30&gt;=$G$24</f>
        <v>0</v>
      </c>
    </row>
    <row r="31" spans="1:10" x14ac:dyDescent="0.25">
      <c r="A31" s="1">
        <f t="shared" si="0"/>
        <v>30</v>
      </c>
      <c r="B31" s="1" t="s">
        <v>9</v>
      </c>
      <c r="C31" s="1" t="s">
        <v>5</v>
      </c>
      <c r="D31" s="1">
        <v>1.82</v>
      </c>
      <c r="F31" t="s">
        <v>59</v>
      </c>
      <c r="G31">
        <f>ABS(F11-H11)</f>
        <v>8.9999999999999969E-2</v>
      </c>
      <c r="H31" t="b">
        <f t="shared" ref="H31:H35" si="2">G31&gt;=$G$24</f>
        <v>0</v>
      </c>
    </row>
    <row r="32" spans="1:10" x14ac:dyDescent="0.25">
      <c r="A32" s="1">
        <f t="shared" si="0"/>
        <v>31</v>
      </c>
      <c r="B32" s="1" t="s">
        <v>9</v>
      </c>
      <c r="C32" s="1" t="s">
        <v>6</v>
      </c>
      <c r="D32" s="1">
        <v>1.1000000000000001</v>
      </c>
      <c r="F32" t="s">
        <v>60</v>
      </c>
      <c r="G32">
        <f>ABS(F11-I11)</f>
        <v>0.22666666666666657</v>
      </c>
      <c r="H32" t="b">
        <f t="shared" si="2"/>
        <v>0</v>
      </c>
    </row>
    <row r="33" spans="1:8" x14ac:dyDescent="0.25">
      <c r="A33" s="1">
        <f t="shared" si="0"/>
        <v>32</v>
      </c>
      <c r="B33" s="1" t="s">
        <v>9</v>
      </c>
      <c r="C33" s="1" t="s">
        <v>6</v>
      </c>
      <c r="D33" s="1">
        <v>1.1399999999999999</v>
      </c>
      <c r="F33" t="s">
        <v>62</v>
      </c>
      <c r="G33">
        <f>ABS(G11-H11)</f>
        <v>0.17666666666666675</v>
      </c>
      <c r="H33" t="b">
        <f t="shared" si="2"/>
        <v>0</v>
      </c>
    </row>
    <row r="34" spans="1:8" x14ac:dyDescent="0.25">
      <c r="A34" s="1">
        <f t="shared" si="0"/>
        <v>33</v>
      </c>
      <c r="B34" s="1" t="s">
        <v>9</v>
      </c>
      <c r="C34" s="1" t="s">
        <v>6</v>
      </c>
      <c r="D34" s="1">
        <v>1.18</v>
      </c>
      <c r="F34" t="s">
        <v>61</v>
      </c>
      <c r="G34">
        <f>ABS(G11-I11)</f>
        <v>4.0000000000000147E-2</v>
      </c>
      <c r="H34" t="b">
        <f t="shared" si="2"/>
        <v>0</v>
      </c>
    </row>
    <row r="35" spans="1:8" x14ac:dyDescent="0.25">
      <c r="A35" s="1">
        <f t="shared" si="0"/>
        <v>34</v>
      </c>
      <c r="B35" s="1" t="s">
        <v>9</v>
      </c>
      <c r="C35" s="1" t="s">
        <v>7</v>
      </c>
      <c r="D35" s="1">
        <v>1.3</v>
      </c>
      <c r="F35" t="s">
        <v>63</v>
      </c>
      <c r="G35">
        <f>ABS(H11-I11)</f>
        <v>0.1366666666666666</v>
      </c>
      <c r="H35" t="b">
        <f t="shared" si="2"/>
        <v>0</v>
      </c>
    </row>
    <row r="36" spans="1:8" x14ac:dyDescent="0.25">
      <c r="A36" s="1">
        <f t="shared" si="0"/>
        <v>35</v>
      </c>
      <c r="B36" s="1" t="s">
        <v>9</v>
      </c>
      <c r="C36" s="1" t="s">
        <v>7</v>
      </c>
      <c r="D36" s="1">
        <v>1.42</v>
      </c>
    </row>
    <row r="37" spans="1:8" x14ac:dyDescent="0.25">
      <c r="A37" s="1">
        <f t="shared" si="0"/>
        <v>36</v>
      </c>
      <c r="B37" s="1" t="s">
        <v>9</v>
      </c>
      <c r="C37" s="1" t="s">
        <v>7</v>
      </c>
      <c r="D37" s="1">
        <v>1.54</v>
      </c>
      <c r="F37" t="s">
        <v>57</v>
      </c>
      <c r="G37" s="1" t="s">
        <v>65</v>
      </c>
      <c r="H37" t="s">
        <v>66</v>
      </c>
    </row>
    <row r="38" spans="1:8" x14ac:dyDescent="0.25">
      <c r="F38" t="s">
        <v>67</v>
      </c>
      <c r="G38">
        <f>ABS(F5-G5)</f>
        <v>1.1525000000000001</v>
      </c>
      <c r="H38" t="b">
        <f>G38&gt;=$G$25</f>
        <v>1</v>
      </c>
    </row>
    <row r="39" spans="1:8" x14ac:dyDescent="0.25">
      <c r="F39" t="s">
        <v>68</v>
      </c>
      <c r="G39">
        <f>ABS(F5-H5)</f>
        <v>4.4999999999999929E-2</v>
      </c>
      <c r="H39" t="b">
        <f t="shared" ref="H39:H40" si="3">G39&gt;=$G$25</f>
        <v>0</v>
      </c>
    </row>
    <row r="40" spans="1:8" x14ac:dyDescent="0.25">
      <c r="F40" t="s">
        <v>69</v>
      </c>
      <c r="G40">
        <f>ABS(G5-H5)</f>
        <v>1.1975</v>
      </c>
      <c r="H40" t="b">
        <f t="shared" si="3"/>
        <v>1</v>
      </c>
    </row>
    <row r="42" spans="1:8" x14ac:dyDescent="0.25">
      <c r="G42" t="s">
        <v>70</v>
      </c>
    </row>
    <row r="43" spans="1:8" x14ac:dyDescent="0.25">
      <c r="F43" s="1" t="s">
        <v>3</v>
      </c>
      <c r="G43" t="s">
        <v>71</v>
      </c>
    </row>
    <row r="44" spans="1:8" x14ac:dyDescent="0.25">
      <c r="F44" s="1" t="s">
        <v>8</v>
      </c>
      <c r="G44" t="s">
        <v>11</v>
      </c>
    </row>
    <row r="45" spans="1:8" x14ac:dyDescent="0.25">
      <c r="F45" s="1" t="s">
        <v>9</v>
      </c>
      <c r="G45" t="s">
        <v>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ANOVA</vt:lpstr>
      <vt:lpstr>Test Normalidad</vt:lpstr>
      <vt:lpstr>Test -homocedasticidad</vt:lpstr>
      <vt:lpstr>Test autocorrelación</vt:lpstr>
      <vt:lpstr>Tukey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2024-10-02T23:50:29Z</dcterms:created>
  <dcterms:modified xsi:type="dcterms:W3CDTF">2024-10-03T22:14:47Z</dcterms:modified>
</cp:coreProperties>
</file>