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ose/Universidad/Calidad/Trabajo/"/>
    </mc:Choice>
  </mc:AlternateContent>
  <xr:revisionPtr revIDLastSave="0" documentId="13_ncr:1_{DA565D77-2D8F-5548-A330-4C874F883E95}" xr6:coauthVersionLast="46" xr6:coauthVersionMax="46" xr10:uidLastSave="{00000000-0000-0000-0000-000000000000}"/>
  <bookViews>
    <workbookView xWindow="0" yWindow="500" windowWidth="38400" windowHeight="19880" xr2:uid="{00000000-000D-0000-FFFF-FFFF00000000}"/>
  </bookViews>
  <sheets>
    <sheet name="GRAFICAS-Paciente" sheetId="6" r:id="rId1"/>
    <sheet name="T1" sheetId="1" r:id="rId2"/>
    <sheet name="T2" sheetId="2" r:id="rId3"/>
    <sheet name="T3" sheetId="3" r:id="rId4"/>
    <sheet name="T4" sheetId="4" r:id="rId5"/>
    <sheet name="R1" sheetId="5" r:id="rId6"/>
    <sheet name="R2" sheetId="8" r:id="rId7"/>
    <sheet name="R3" sheetId="9" r:id="rId8"/>
    <sheet name="R4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B23" i="1" s="1"/>
  <c r="B24" i="1" s="1"/>
  <c r="B25" i="1" s="1"/>
  <c r="B26" i="1" s="1"/>
  <c r="B27" i="1" s="1"/>
  <c r="B28" i="1" s="1"/>
  <c r="B29" i="1" s="1"/>
  <c r="B30" i="1" s="1"/>
  <c r="C33" i="1"/>
  <c r="H66" i="6" l="1"/>
  <c r="G60" i="6"/>
  <c r="C32" i="10" l="1"/>
  <c r="B22" i="10"/>
  <c r="B23" i="10" s="1"/>
  <c r="B24" i="10" s="1"/>
  <c r="B25" i="10" s="1"/>
  <c r="B26" i="10" s="1"/>
  <c r="B27" i="10" s="1"/>
  <c r="B28" i="10" s="1"/>
  <c r="B29" i="10" s="1"/>
  <c r="B30" i="10" s="1"/>
  <c r="B8" i="10"/>
  <c r="B9" i="10" s="1"/>
  <c r="B10" i="10" s="1"/>
  <c r="B11" i="10" s="1"/>
  <c r="B12" i="10" s="1"/>
  <c r="B13" i="10" s="1"/>
  <c r="O49" i="6" l="1"/>
  <c r="C30" i="6"/>
  <c r="E12" i="6"/>
  <c r="B22" i="9" l="1"/>
  <c r="B23" i="9" s="1"/>
  <c r="B24" i="9" s="1"/>
  <c r="B25" i="9" s="1"/>
  <c r="B26" i="9" s="1"/>
  <c r="B27" i="9" s="1"/>
  <c r="B28" i="9" s="1"/>
  <c r="B29" i="9" s="1"/>
  <c r="B30" i="9" s="1"/>
  <c r="C32" i="9"/>
  <c r="O48" i="6" s="1"/>
  <c r="B8" i="9"/>
  <c r="B9" i="9" s="1"/>
  <c r="B10" i="9" s="1"/>
  <c r="B11" i="9" s="1"/>
  <c r="B12" i="9" s="1"/>
  <c r="B13" i="9" s="1"/>
  <c r="B22" i="8"/>
  <c r="B23" i="8" s="1"/>
  <c r="B24" i="8" s="1"/>
  <c r="B25" i="8" s="1"/>
  <c r="B26" i="8" s="1"/>
  <c r="B27" i="8" s="1"/>
  <c r="B28" i="8" s="1"/>
  <c r="B29" i="8" s="1"/>
  <c r="B30" i="8" s="1"/>
  <c r="C32" i="8"/>
  <c r="O47" i="6" s="1"/>
  <c r="B8" i="8"/>
  <c r="B9" i="8" s="1"/>
  <c r="B10" i="8" s="1"/>
  <c r="B11" i="8" s="1"/>
  <c r="B12" i="8" s="1"/>
  <c r="B13" i="8" s="1"/>
  <c r="P49" i="6" l="1"/>
  <c r="P48" i="6"/>
  <c r="P47" i="6"/>
  <c r="N43" i="6"/>
  <c r="N44" i="6" s="1"/>
  <c r="N45" i="6" s="1"/>
  <c r="R30" i="6"/>
  <c r="S30" i="6"/>
  <c r="T30" i="6"/>
  <c r="U30" i="6"/>
  <c r="R29" i="6"/>
  <c r="S29" i="6"/>
  <c r="T29" i="6"/>
  <c r="U29" i="6"/>
  <c r="R28" i="6"/>
  <c r="S28" i="6"/>
  <c r="T28" i="6"/>
  <c r="U28" i="6"/>
  <c r="R27" i="6"/>
  <c r="S27" i="6"/>
  <c r="T27" i="6"/>
  <c r="U27" i="6"/>
  <c r="R26" i="6"/>
  <c r="S26" i="6"/>
  <c r="T26" i="6"/>
  <c r="U26" i="6"/>
  <c r="R25" i="6"/>
  <c r="S25" i="6"/>
  <c r="T25" i="6"/>
  <c r="U25" i="6"/>
  <c r="R24" i="6"/>
  <c r="S24" i="6"/>
  <c r="T24" i="6"/>
  <c r="U24" i="6"/>
  <c r="R23" i="6"/>
  <c r="S23" i="6"/>
  <c r="T23" i="6"/>
  <c r="U23" i="6"/>
  <c r="Q30" i="6"/>
  <c r="Q29" i="6"/>
  <c r="Q28" i="6"/>
  <c r="Q27" i="6"/>
  <c r="Q26" i="6"/>
  <c r="Q25" i="6"/>
  <c r="Q24" i="6"/>
  <c r="Q23" i="6"/>
  <c r="K30" i="6"/>
  <c r="L30" i="6"/>
  <c r="M30" i="6"/>
  <c r="N30" i="6"/>
  <c r="K29" i="6"/>
  <c r="L29" i="6"/>
  <c r="M29" i="6"/>
  <c r="N29" i="6"/>
  <c r="K28" i="6"/>
  <c r="L28" i="6"/>
  <c r="M28" i="6"/>
  <c r="N28" i="6"/>
  <c r="K27" i="6"/>
  <c r="L27" i="6"/>
  <c r="M27" i="6"/>
  <c r="N27" i="6"/>
  <c r="K26" i="6"/>
  <c r="L26" i="6"/>
  <c r="M26" i="6"/>
  <c r="N26" i="6"/>
  <c r="K25" i="6"/>
  <c r="L25" i="6"/>
  <c r="M25" i="6"/>
  <c r="N25" i="6"/>
  <c r="K24" i="6"/>
  <c r="L24" i="6"/>
  <c r="M24" i="6"/>
  <c r="N24" i="6"/>
  <c r="K23" i="6"/>
  <c r="L23" i="6"/>
  <c r="M23" i="6"/>
  <c r="N23" i="6"/>
  <c r="J30" i="6"/>
  <c r="J29" i="6"/>
  <c r="J28" i="6"/>
  <c r="J27" i="6"/>
  <c r="J26" i="6"/>
  <c r="J25" i="6"/>
  <c r="J24" i="6"/>
  <c r="J23" i="6"/>
  <c r="D30" i="6"/>
  <c r="E30" i="6"/>
  <c r="F30" i="6"/>
  <c r="G30" i="6"/>
  <c r="D29" i="6"/>
  <c r="E29" i="6"/>
  <c r="F29" i="6"/>
  <c r="G29" i="6"/>
  <c r="D28" i="6"/>
  <c r="E28" i="6"/>
  <c r="F28" i="6"/>
  <c r="G28" i="6"/>
  <c r="D27" i="6"/>
  <c r="E27" i="6"/>
  <c r="F27" i="6"/>
  <c r="G27" i="6"/>
  <c r="D26" i="6"/>
  <c r="E26" i="6"/>
  <c r="F26" i="6"/>
  <c r="G26" i="6"/>
  <c r="D25" i="6"/>
  <c r="E25" i="6"/>
  <c r="F25" i="6"/>
  <c r="G25" i="6"/>
  <c r="D24" i="6"/>
  <c r="E24" i="6"/>
  <c r="F24" i="6"/>
  <c r="G24" i="6"/>
  <c r="D23" i="6"/>
  <c r="E23" i="6"/>
  <c r="F23" i="6"/>
  <c r="G23" i="6"/>
  <c r="C29" i="6"/>
  <c r="C28" i="6"/>
  <c r="C27" i="6"/>
  <c r="C26" i="6"/>
  <c r="C25" i="6"/>
  <c r="C24" i="6"/>
  <c r="C23" i="6"/>
  <c r="P24" i="6"/>
  <c r="P25" i="6" s="1"/>
  <c r="P26" i="6" s="1"/>
  <c r="I24" i="6"/>
  <c r="I25" i="6" s="1"/>
  <c r="I26" i="6" s="1"/>
  <c r="B24" i="6"/>
  <c r="B25" i="6" s="1"/>
  <c r="B26" i="6" s="1"/>
  <c r="R12" i="6"/>
  <c r="S12" i="6"/>
  <c r="T12" i="6"/>
  <c r="U12" i="6"/>
  <c r="R11" i="6"/>
  <c r="S11" i="6"/>
  <c r="T11" i="6"/>
  <c r="U11" i="6"/>
  <c r="R10" i="6"/>
  <c r="S10" i="6"/>
  <c r="T10" i="6"/>
  <c r="U10" i="6"/>
  <c r="R9" i="6"/>
  <c r="S9" i="6"/>
  <c r="T9" i="6"/>
  <c r="U9" i="6"/>
  <c r="R8" i="6"/>
  <c r="S8" i="6"/>
  <c r="T8" i="6"/>
  <c r="U8" i="6"/>
  <c r="R7" i="6"/>
  <c r="S7" i="6"/>
  <c r="T7" i="6"/>
  <c r="U7" i="6"/>
  <c r="R6" i="6"/>
  <c r="S6" i="6"/>
  <c r="T6" i="6"/>
  <c r="U6" i="6"/>
  <c r="R5" i="6"/>
  <c r="S5" i="6"/>
  <c r="T5" i="6"/>
  <c r="U5" i="6"/>
  <c r="Q12" i="6"/>
  <c r="Q11" i="6"/>
  <c r="Q10" i="6"/>
  <c r="Q9" i="6"/>
  <c r="Q8" i="6"/>
  <c r="Q7" i="6"/>
  <c r="Q6" i="6"/>
  <c r="Q5" i="6"/>
  <c r="P6" i="6"/>
  <c r="P7" i="6" s="1"/>
  <c r="P8" i="6" s="1"/>
  <c r="K12" i="6"/>
  <c r="L12" i="6"/>
  <c r="M12" i="6"/>
  <c r="N12" i="6"/>
  <c r="K11" i="6"/>
  <c r="L11" i="6"/>
  <c r="M11" i="6"/>
  <c r="N11" i="6"/>
  <c r="K10" i="6"/>
  <c r="L10" i="6"/>
  <c r="M10" i="6"/>
  <c r="N10" i="6"/>
  <c r="K9" i="6"/>
  <c r="L9" i="6"/>
  <c r="M9" i="6"/>
  <c r="N9" i="6"/>
  <c r="K8" i="6"/>
  <c r="L8" i="6"/>
  <c r="M8" i="6"/>
  <c r="N8" i="6"/>
  <c r="K7" i="6"/>
  <c r="L7" i="6"/>
  <c r="M7" i="6"/>
  <c r="N7" i="6"/>
  <c r="K6" i="6"/>
  <c r="L6" i="6"/>
  <c r="M6" i="6"/>
  <c r="N6" i="6"/>
  <c r="J12" i="6"/>
  <c r="J11" i="6"/>
  <c r="J10" i="6"/>
  <c r="J9" i="6"/>
  <c r="J8" i="6"/>
  <c r="J7" i="6"/>
  <c r="J6" i="6"/>
  <c r="J5" i="6"/>
  <c r="K5" i="6"/>
  <c r="L5" i="6"/>
  <c r="M5" i="6"/>
  <c r="N5" i="6"/>
  <c r="I6" i="6"/>
  <c r="I7" i="6" s="1"/>
  <c r="I8" i="6" s="1"/>
  <c r="D12" i="6"/>
  <c r="F12" i="6"/>
  <c r="G12" i="6"/>
  <c r="D11" i="6"/>
  <c r="E11" i="6"/>
  <c r="F11" i="6"/>
  <c r="G11" i="6"/>
  <c r="D10" i="6"/>
  <c r="E10" i="6"/>
  <c r="F10" i="6"/>
  <c r="G10" i="6"/>
  <c r="D9" i="6"/>
  <c r="E9" i="6"/>
  <c r="F9" i="6"/>
  <c r="G9" i="6"/>
  <c r="D8" i="6"/>
  <c r="E8" i="6"/>
  <c r="F8" i="6"/>
  <c r="G8" i="6"/>
  <c r="D7" i="6"/>
  <c r="E7" i="6"/>
  <c r="F7" i="6"/>
  <c r="G7" i="6"/>
  <c r="D6" i="6"/>
  <c r="E6" i="6"/>
  <c r="F6" i="6"/>
  <c r="G6" i="6"/>
  <c r="E5" i="6"/>
  <c r="F5" i="6"/>
  <c r="G5" i="6"/>
  <c r="D5" i="6"/>
  <c r="C12" i="6"/>
  <c r="C11" i="6"/>
  <c r="C10" i="6"/>
  <c r="C9" i="6"/>
  <c r="C7" i="6"/>
  <c r="C8" i="6"/>
  <c r="C6" i="6"/>
  <c r="C5" i="6"/>
  <c r="B6" i="6"/>
  <c r="B7" i="6" s="1"/>
  <c r="B8" i="6" s="1"/>
  <c r="C32" i="4"/>
  <c r="O45" i="6" s="1"/>
  <c r="P45" i="6" s="1"/>
  <c r="B22" i="4"/>
  <c r="B23" i="4" s="1"/>
  <c r="B24" i="4" s="1"/>
  <c r="B25" i="4" s="1"/>
  <c r="B26" i="4" s="1"/>
  <c r="B27" i="4" s="1"/>
  <c r="B28" i="4" s="1"/>
  <c r="B29" i="4" s="1"/>
  <c r="B30" i="4" s="1"/>
  <c r="B8" i="4"/>
  <c r="B9" i="4" s="1"/>
  <c r="B10" i="4" s="1"/>
  <c r="B11" i="4" s="1"/>
  <c r="B12" i="4" s="1"/>
  <c r="B13" i="4" s="1"/>
  <c r="N46" i="6" l="1"/>
  <c r="N47" i="6" s="1"/>
  <c r="N48" i="6" s="1"/>
  <c r="N49" i="6" s="1"/>
  <c r="B27" i="6"/>
  <c r="B28" i="6" s="1"/>
  <c r="B29" i="6" s="1"/>
  <c r="B30" i="6" s="1"/>
  <c r="P27" i="6"/>
  <c r="P28" i="6" s="1"/>
  <c r="P29" i="6" s="1"/>
  <c r="P30" i="6" s="1"/>
  <c r="P9" i="6"/>
  <c r="P10" i="6" s="1"/>
  <c r="P11" i="6" s="1"/>
  <c r="P12" i="6" s="1"/>
  <c r="I27" i="6"/>
  <c r="I28" i="6" s="1"/>
  <c r="I29" i="6" s="1"/>
  <c r="I30" i="6" s="1"/>
  <c r="B9" i="6"/>
  <c r="B10" i="6" s="1"/>
  <c r="B11" i="6" s="1"/>
  <c r="B12" i="6" s="1"/>
  <c r="I9" i="6"/>
  <c r="I10" i="6" s="1"/>
  <c r="I11" i="6" s="1"/>
  <c r="I12" i="6" s="1"/>
  <c r="E15" i="6"/>
  <c r="L14" i="6"/>
  <c r="N32" i="6"/>
  <c r="K14" i="6"/>
  <c r="D32" i="6"/>
  <c r="M35" i="6"/>
  <c r="M32" i="6"/>
  <c r="R32" i="6"/>
  <c r="N14" i="6"/>
  <c r="U14" i="6"/>
  <c r="M31" i="6"/>
  <c r="G18" i="6"/>
  <c r="F17" i="6"/>
  <c r="U33" i="6"/>
  <c r="C17" i="6"/>
  <c r="F32" i="6"/>
  <c r="J32" i="6"/>
  <c r="K33" i="6"/>
  <c r="K32" i="6"/>
  <c r="T35" i="6"/>
  <c r="T32" i="6"/>
  <c r="C14" i="6"/>
  <c r="D18" i="6"/>
  <c r="T17" i="6"/>
  <c r="E16" i="6"/>
  <c r="K13" i="6"/>
  <c r="F18" i="6"/>
  <c r="K17" i="6"/>
  <c r="J16" i="6"/>
  <c r="U35" i="6"/>
  <c r="M15" i="6"/>
  <c r="M14" i="6"/>
  <c r="M17" i="6"/>
  <c r="T15" i="6"/>
  <c r="T14" i="6"/>
  <c r="E32" i="6"/>
  <c r="C13" i="6"/>
  <c r="E14" i="6"/>
  <c r="D13" i="6"/>
  <c r="D14" i="6"/>
  <c r="J14" i="6"/>
  <c r="D16" i="6"/>
  <c r="F13" i="6"/>
  <c r="F31" i="6"/>
  <c r="D15" i="6"/>
  <c r="C15" i="6"/>
  <c r="E18" i="6"/>
  <c r="R14" i="6"/>
  <c r="G34" i="6"/>
  <c r="J35" i="6"/>
  <c r="G13" i="6"/>
  <c r="G17" i="6"/>
  <c r="U32" i="6"/>
  <c r="K36" i="6"/>
  <c r="G15" i="6"/>
  <c r="E13" i="6"/>
  <c r="C16" i="6"/>
  <c r="E17" i="6"/>
  <c r="N36" i="6"/>
  <c r="S32" i="6"/>
  <c r="F15" i="6"/>
  <c r="G16" i="6"/>
  <c r="D17" i="6"/>
  <c r="G31" i="6"/>
  <c r="G32" i="6"/>
  <c r="R33" i="6"/>
  <c r="F14" i="6"/>
  <c r="F16" i="6"/>
  <c r="C18" i="6"/>
  <c r="N15" i="6"/>
  <c r="J13" i="6"/>
  <c r="Q14" i="6"/>
  <c r="L32" i="6"/>
  <c r="U36" i="6"/>
  <c r="N31" i="6"/>
  <c r="S34" i="6"/>
  <c r="S33" i="6"/>
  <c r="S31" i="6"/>
  <c r="Q32" i="6"/>
  <c r="Q33" i="6"/>
  <c r="Q31" i="6"/>
  <c r="L31" i="6"/>
  <c r="L34" i="6"/>
  <c r="L36" i="6"/>
  <c r="F33" i="6"/>
  <c r="E31" i="6"/>
  <c r="D31" i="6"/>
  <c r="E33" i="6"/>
  <c r="D36" i="6"/>
  <c r="G33" i="6"/>
  <c r="C32" i="6"/>
  <c r="C35" i="6"/>
  <c r="C31" i="6"/>
  <c r="J34" i="6"/>
  <c r="T34" i="6"/>
  <c r="K35" i="6"/>
  <c r="R31" i="6"/>
  <c r="J33" i="6"/>
  <c r="T33" i="6"/>
  <c r="K34" i="6"/>
  <c r="U34" i="6"/>
  <c r="L35" i="6"/>
  <c r="C36" i="6"/>
  <c r="M36" i="6"/>
  <c r="J31" i="6"/>
  <c r="T31" i="6"/>
  <c r="L33" i="6"/>
  <c r="C34" i="6"/>
  <c r="M34" i="6"/>
  <c r="D35" i="6"/>
  <c r="N35" i="6"/>
  <c r="E36" i="6"/>
  <c r="Q36" i="6"/>
  <c r="K31" i="6"/>
  <c r="U31" i="6"/>
  <c r="C33" i="6"/>
  <c r="M33" i="6"/>
  <c r="D34" i="6"/>
  <c r="N34" i="6"/>
  <c r="E35" i="6"/>
  <c r="Q35" i="6"/>
  <c r="F36" i="6"/>
  <c r="R36" i="6"/>
  <c r="D33" i="6"/>
  <c r="N33" i="6"/>
  <c r="E34" i="6"/>
  <c r="Q34" i="6"/>
  <c r="F35" i="6"/>
  <c r="R35" i="6"/>
  <c r="G36" i="6"/>
  <c r="S36" i="6"/>
  <c r="F34" i="6"/>
  <c r="R34" i="6"/>
  <c r="G35" i="6"/>
  <c r="S35" i="6"/>
  <c r="J36" i="6"/>
  <c r="T36" i="6"/>
  <c r="U18" i="6"/>
  <c r="R17" i="6"/>
  <c r="S14" i="6"/>
  <c r="S15" i="6"/>
  <c r="S17" i="6"/>
  <c r="U15" i="6"/>
  <c r="Q17" i="6"/>
  <c r="Q16" i="6"/>
  <c r="Q18" i="6"/>
  <c r="Q13" i="6"/>
  <c r="R16" i="6"/>
  <c r="U17" i="6"/>
  <c r="S13" i="6"/>
  <c r="Q15" i="6"/>
  <c r="T16" i="6"/>
  <c r="R18" i="6"/>
  <c r="S16" i="6"/>
  <c r="T13" i="6"/>
  <c r="R15" i="6"/>
  <c r="U16" i="6"/>
  <c r="S18" i="6"/>
  <c r="R13" i="6"/>
  <c r="U13" i="6"/>
  <c r="T18" i="6"/>
  <c r="N18" i="6"/>
  <c r="L15" i="6"/>
  <c r="J17" i="6"/>
  <c r="L17" i="6"/>
  <c r="K16" i="6"/>
  <c r="N17" i="6"/>
  <c r="L16" i="6"/>
  <c r="J18" i="6"/>
  <c r="L13" i="6"/>
  <c r="J15" i="6"/>
  <c r="M16" i="6"/>
  <c r="K18" i="6"/>
  <c r="M13" i="6"/>
  <c r="K15" i="6"/>
  <c r="N16" i="6"/>
  <c r="L18" i="6"/>
  <c r="N13" i="6"/>
  <c r="M18" i="6"/>
  <c r="G14" i="6"/>
  <c r="B22" i="5"/>
  <c r="B23" i="5" s="1"/>
  <c r="B24" i="5" s="1"/>
  <c r="B25" i="5" s="1"/>
  <c r="B26" i="5" s="1"/>
  <c r="B27" i="5" s="1"/>
  <c r="B28" i="5" s="1"/>
  <c r="B29" i="5" s="1"/>
  <c r="B30" i="5" s="1"/>
  <c r="C32" i="5"/>
  <c r="O46" i="6" s="1"/>
  <c r="P46" i="6" s="1"/>
  <c r="B8" i="5"/>
  <c r="B9" i="5" s="1"/>
  <c r="B10" i="5" s="1"/>
  <c r="B11" i="5" s="1"/>
  <c r="B12" i="5" s="1"/>
  <c r="B13" i="5" s="1"/>
  <c r="C32" i="3"/>
  <c r="O44" i="6" s="1"/>
  <c r="P44" i="6" s="1"/>
  <c r="H60" i="6" l="1"/>
  <c r="I60" i="6"/>
  <c r="I48" i="6"/>
  <c r="G48" i="6"/>
  <c r="I50" i="6"/>
  <c r="G50" i="6"/>
  <c r="I51" i="6"/>
  <c r="G51" i="6"/>
  <c r="I53" i="6"/>
  <c r="G53" i="6"/>
  <c r="I52" i="6"/>
  <c r="G52" i="6"/>
  <c r="I49" i="6"/>
  <c r="G49" i="6"/>
  <c r="I56" i="6"/>
  <c r="G56" i="6"/>
  <c r="I54" i="6"/>
  <c r="G54" i="6"/>
  <c r="I57" i="6"/>
  <c r="G57" i="6"/>
  <c r="I55" i="6"/>
  <c r="G55" i="6"/>
  <c r="I47" i="6"/>
  <c r="I58" i="6"/>
  <c r="G58" i="6"/>
  <c r="I59" i="6"/>
  <c r="G59" i="6"/>
  <c r="I42" i="6"/>
  <c r="I43" i="6"/>
  <c r="I45" i="6"/>
  <c r="I46" i="6"/>
  <c r="I44" i="6"/>
  <c r="J60" i="6"/>
  <c r="B22" i="3"/>
  <c r="B23" i="3" s="1"/>
  <c r="B24" i="3" s="1"/>
  <c r="B25" i="3" s="1"/>
  <c r="B26" i="3" s="1"/>
  <c r="B27" i="3" s="1"/>
  <c r="B28" i="3" s="1"/>
  <c r="B29" i="3" s="1"/>
  <c r="B30" i="3" s="1"/>
  <c r="B8" i="3"/>
  <c r="B9" i="3" s="1"/>
  <c r="B10" i="3" s="1"/>
  <c r="B11" i="3" s="1"/>
  <c r="B12" i="3" s="1"/>
  <c r="B13" i="3" s="1"/>
  <c r="O42" i="6"/>
  <c r="C32" i="2"/>
  <c r="O43" i="6" s="1"/>
  <c r="P43" i="6" s="1"/>
  <c r="J48" i="6" l="1"/>
  <c r="J54" i="6"/>
  <c r="B77" i="6" s="1"/>
  <c r="B82" i="6" s="1"/>
  <c r="D82" i="6" s="1"/>
  <c r="P42" i="6"/>
  <c r="P50" i="6" s="1"/>
  <c r="J66" i="6" s="1"/>
  <c r="B78" i="6" s="1"/>
  <c r="B83" i="6" s="1"/>
  <c r="D83" i="6" s="1"/>
  <c r="G66" i="6"/>
  <c r="I66" i="6" s="1"/>
  <c r="O50" i="6"/>
  <c r="J42" i="6"/>
  <c r="B22" i="2"/>
  <c r="B23" i="2" s="1"/>
  <c r="B24" i="2" s="1"/>
  <c r="B25" i="2" s="1"/>
  <c r="B26" i="2" s="1"/>
  <c r="B27" i="2" s="1"/>
  <c r="B28" i="2" s="1"/>
  <c r="B29" i="2" s="1"/>
  <c r="B30" i="2" s="1"/>
  <c r="B8" i="2"/>
  <c r="B9" i="2" s="1"/>
  <c r="B10" i="2" s="1"/>
  <c r="B11" i="2" s="1"/>
  <c r="B12" i="2" s="1"/>
  <c r="B13" i="2" s="1"/>
  <c r="B8" i="1"/>
  <c r="B9" i="1" s="1"/>
  <c r="B10" i="1" s="1"/>
  <c r="B11" i="1" s="1"/>
  <c r="B12" i="1" s="1"/>
  <c r="B13" i="1" s="1"/>
  <c r="B76" i="6" l="1"/>
  <c r="B81" i="6" s="1"/>
  <c r="C81" i="6" s="1"/>
  <c r="D81" i="6" l="1"/>
  <c r="E81" i="6" s="1"/>
</calcChain>
</file>

<file path=xl/sharedStrings.xml><?xml version="1.0" encoding="utf-8"?>
<sst xmlns="http://schemas.openxmlformats.org/spreadsheetml/2006/main" count="347" uniqueCount="95">
  <si>
    <t>Nombre</t>
  </si>
  <si>
    <t>Profesión</t>
  </si>
  <si>
    <t>Nivel tecnologías</t>
  </si>
  <si>
    <t>Cuestionario paciente</t>
  </si>
  <si>
    <t>Tiempo</t>
  </si>
  <si>
    <t>Errores</t>
  </si>
  <si>
    <t>Assistencia</t>
  </si>
  <si>
    <t>% Acab ass</t>
  </si>
  <si>
    <t>% Acab desas</t>
  </si>
  <si>
    <t>Registro</t>
  </si>
  <si>
    <t>Calendario</t>
  </si>
  <si>
    <t>Estado</t>
  </si>
  <si>
    <t>Información clinica</t>
  </si>
  <si>
    <t>Actividades cotidiana</t>
  </si>
  <si>
    <t>Recomendaciones</t>
  </si>
  <si>
    <t>SUS</t>
  </si>
  <si>
    <t>App pacientes</t>
  </si>
  <si>
    <t>[1-5]</t>
  </si>
  <si>
    <t>Nacimiento</t>
  </si>
  <si>
    <t>Media SUS paciente</t>
  </si>
  <si>
    <t>Aplicacion Paciente</t>
  </si>
  <si>
    <t>Tarea 1 Registro</t>
  </si>
  <si>
    <t>Asistencias</t>
  </si>
  <si>
    <t>Tarea desasistidas</t>
  </si>
  <si>
    <t>Tarea asistida</t>
  </si>
  <si>
    <t>Media</t>
  </si>
  <si>
    <t>Desviacion estándar</t>
  </si>
  <si>
    <t>Minimo</t>
  </si>
  <si>
    <t>Maximo</t>
  </si>
  <si>
    <t>No especialistas</t>
  </si>
  <si>
    <t>Terapeutas ocupacionales</t>
  </si>
  <si>
    <t>Tarea  2 Calendario</t>
  </si>
  <si>
    <t>Tarea 3 Estado</t>
  </si>
  <si>
    <t>Tarea 4 Reg Inf Clinica</t>
  </si>
  <si>
    <t>Tarea  5 Reg Act Cotidiana</t>
  </si>
  <si>
    <t>Tarea 3 Recomendaciones</t>
  </si>
  <si>
    <t>Subcaracterísticas</t>
  </si>
  <si>
    <t>Metrica</t>
  </si>
  <si>
    <t>Objetivo</t>
  </si>
  <si>
    <t>Requerimiento</t>
  </si>
  <si>
    <t>Grado de Satisfacción</t>
  </si>
  <si>
    <t>Efectividad</t>
  </si>
  <si>
    <t>Efectividad de la tarea</t>
  </si>
  <si>
    <t>Frecuencia de error</t>
  </si>
  <si>
    <t>Tiempo de la tarea</t>
  </si>
  <si>
    <t>Eficiencia</t>
  </si>
  <si>
    <t>Eficiencia de la tarea</t>
  </si>
  <si>
    <t>Utilidad</t>
  </si>
  <si>
    <t>Característica</t>
  </si>
  <si>
    <t>Satisfacción</t>
  </si>
  <si>
    <t>Participante</t>
  </si>
  <si>
    <t>Nota SUS</t>
  </si>
  <si>
    <t>Nota SUS escala [0-1]</t>
  </si>
  <si>
    <t>Valor de medición</t>
  </si>
  <si>
    <t>Nivel de puntuación</t>
  </si>
  <si>
    <t>Grado de satisfacción</t>
  </si>
  <si>
    <t>7.9 - 10</t>
  </si>
  <si>
    <t>4.91 - 7.9</t>
  </si>
  <si>
    <t>1.19 - 4.9</t>
  </si>
  <si>
    <t>0 - 1.9</t>
  </si>
  <si>
    <t>Cumple con los requisitos</t>
  </si>
  <si>
    <t>Aceptable</t>
  </si>
  <si>
    <t>Minimamente Aceptable</t>
  </si>
  <si>
    <t>Inaceptable</t>
  </si>
  <si>
    <t>Muy satisfactorio</t>
  </si>
  <si>
    <t>Satisfactorio</t>
  </si>
  <si>
    <t>No satisfactorio</t>
  </si>
  <si>
    <t xml:space="preserve">Escala de satisfacción </t>
  </si>
  <si>
    <t>Subcaracterística</t>
  </si>
  <si>
    <t>Métrica</t>
  </si>
  <si>
    <t>Nivel de importancia</t>
  </si>
  <si>
    <t>Ponderación</t>
  </si>
  <si>
    <t>Fundamental</t>
  </si>
  <si>
    <t>Opcional</t>
  </si>
  <si>
    <t>Asistencia</t>
  </si>
  <si>
    <t>NumeroTareas</t>
  </si>
  <si>
    <t>Tarea</t>
  </si>
  <si>
    <t>Promedio [1-10]</t>
  </si>
  <si>
    <t>Valor promedio</t>
  </si>
  <si>
    <t>Valor ponderado</t>
  </si>
  <si>
    <t>Calidad en uso</t>
  </si>
  <si>
    <t>Faltante de calidad en uso</t>
  </si>
  <si>
    <t>Deficiencia de calidad en uso del sistema</t>
  </si>
  <si>
    <t>Formula</t>
  </si>
  <si>
    <t>A=objetivos completados
B=objetivos planeados
X=A/B</t>
  </si>
  <si>
    <t>A=errores cometidos
B=número de tareas
X=A/B</t>
  </si>
  <si>
    <t>A=tareas efectivas
B=tiempo de la tarea
X=A/B</t>
  </si>
  <si>
    <t>A=cuestionario que produce escalas psicométricas
B=participantes
X=A/B</t>
  </si>
  <si>
    <t>Valor B</t>
  </si>
  <si>
    <t>Valor A</t>
  </si>
  <si>
    <t>Valor X</t>
  </si>
  <si>
    <t>Ta=A= tiempo empleado
Tt=B= tiempo objetivo
X=(Tt-Ta)/Tt</t>
  </si>
  <si>
    <t>Professión</t>
  </si>
  <si>
    <t>Fecha</t>
  </si>
  <si>
    <t>Media 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</si>
</sst>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  <bgColor rgb="FF000000"/>
      </patternFill>
    </fill>
  </fills>
  <borders count="4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6" fillId="5" borderId="5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48">
    <xf numFmtId="0" fontId="0" fillId="0" borderId="0" xfId="0"/>
    <xf numFmtId="0" fontId="2" fillId="2" borderId="1" xfId="1"/>
    <xf numFmtId="0" fontId="0" fillId="4" borderId="3" xfId="3" applyFont="1"/>
    <xf numFmtId="9" fontId="0" fillId="4" borderId="3" xfId="3" applyNumberFormat="1" applyFont="1"/>
    <xf numFmtId="0" fontId="3" fillId="3" borderId="2" xfId="2"/>
    <xf numFmtId="0" fontId="4" fillId="0" borderId="0" xfId="0" applyFont="1"/>
    <xf numFmtId="0" fontId="2" fillId="2" borderId="4" xfId="1" applyBorder="1"/>
    <xf numFmtId="0" fontId="5" fillId="4" borderId="4" xfId="3" applyFont="1" applyBorder="1"/>
    <xf numFmtId="9" fontId="0" fillId="0" borderId="0" xfId="0" applyNumberFormat="1"/>
    <xf numFmtId="164" fontId="0" fillId="4" borderId="3" xfId="3" applyNumberFormat="1" applyFont="1"/>
    <xf numFmtId="2" fontId="0" fillId="4" borderId="3" xfId="3" applyNumberFormat="1" applyFont="1"/>
    <xf numFmtId="0" fontId="0" fillId="4" borderId="3" xfId="3" applyNumberFormat="1" applyFont="1"/>
    <xf numFmtId="0" fontId="2" fillId="2" borderId="9" xfId="1" applyBorder="1"/>
    <xf numFmtId="0" fontId="2" fillId="2" borderId="10" xfId="1" applyBorder="1"/>
    <xf numFmtId="0" fontId="0" fillId="4" borderId="4" xfId="3" applyNumberFormat="1" applyFont="1" applyBorder="1" applyAlignment="1">
      <alignment horizontal="center" vertical="center"/>
    </xf>
    <xf numFmtId="0" fontId="0" fillId="4" borderId="12" xfId="3" applyNumberFormat="1" applyFont="1" applyBorder="1" applyAlignment="1">
      <alignment horizontal="center" vertical="center"/>
    </xf>
    <xf numFmtId="0" fontId="0" fillId="4" borderId="25" xfId="3" applyNumberFormat="1" applyFont="1" applyBorder="1" applyAlignment="1">
      <alignment horizontal="center" vertical="center"/>
    </xf>
    <xf numFmtId="0" fontId="0" fillId="4" borderId="6" xfId="3" applyNumberFormat="1" applyFont="1" applyBorder="1" applyAlignment="1">
      <alignment horizontal="center" vertical="center"/>
    </xf>
    <xf numFmtId="0" fontId="0" fillId="4" borderId="26" xfId="3" applyNumberFormat="1" applyFont="1" applyBorder="1" applyAlignment="1">
      <alignment horizontal="center" vertical="center"/>
    </xf>
    <xf numFmtId="0" fontId="7" fillId="4" borderId="4" xfId="3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0" fillId="4" borderId="16" xfId="3" applyFont="1" applyBorder="1" applyAlignment="1">
      <alignment horizontal="center" vertical="center"/>
    </xf>
    <xf numFmtId="0" fontId="0" fillId="4" borderId="7" xfId="3" applyFont="1" applyBorder="1" applyAlignment="1">
      <alignment horizontal="center" vertical="center"/>
    </xf>
    <xf numFmtId="0" fontId="7" fillId="4" borderId="9" xfId="3" applyFont="1" applyBorder="1" applyAlignment="1">
      <alignment horizontal="center" vertical="center"/>
    </xf>
    <xf numFmtId="0" fontId="2" fillId="2" borderId="14" xfId="1" applyBorder="1"/>
    <xf numFmtId="0" fontId="7" fillId="5" borderId="15" xfId="4" applyFont="1" applyBorder="1" applyAlignment="1">
      <alignment horizontal="center" vertical="center"/>
    </xf>
    <xf numFmtId="0" fontId="7" fillId="5" borderId="34" xfId="4" applyFont="1" applyBorder="1" applyAlignment="1">
      <alignment horizontal="center" vertical="center"/>
    </xf>
    <xf numFmtId="0" fontId="1" fillId="9" borderId="35" xfId="8" applyBorder="1" applyAlignment="1">
      <alignment horizontal="center" vertical="center"/>
    </xf>
    <xf numFmtId="0" fontId="1" fillId="9" borderId="36" xfId="8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1" xfId="1" applyBorder="1" applyAlignment="1">
      <alignment horizontal="center" vertical="center"/>
    </xf>
    <xf numFmtId="164" fontId="0" fillId="4" borderId="4" xfId="3" applyNumberFormat="1" applyFont="1" applyBorder="1" applyAlignment="1">
      <alignment horizontal="center" vertical="center"/>
    </xf>
    <xf numFmtId="10" fontId="0" fillId="4" borderId="4" xfId="3" applyNumberFormat="1" applyFont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164" fontId="0" fillId="4" borderId="9" xfId="3" applyNumberFormat="1" applyFont="1" applyBorder="1" applyAlignment="1">
      <alignment horizontal="center" vertical="center"/>
    </xf>
    <xf numFmtId="0" fontId="0" fillId="4" borderId="9" xfId="3" applyNumberFormat="1" applyFont="1" applyBorder="1" applyAlignment="1">
      <alignment horizontal="center" vertical="center"/>
    </xf>
    <xf numFmtId="10" fontId="0" fillId="4" borderId="9" xfId="3" applyNumberFormat="1" applyFont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7" fillId="5" borderId="14" xfId="4" applyFont="1" applyBorder="1" applyAlignment="1">
      <alignment horizontal="center" vertical="center"/>
    </xf>
    <xf numFmtId="2" fontId="0" fillId="4" borderId="4" xfId="3" applyNumberFormat="1" applyFont="1" applyBorder="1" applyAlignment="1">
      <alignment horizontal="center" vertical="center"/>
    </xf>
    <xf numFmtId="0" fontId="7" fillId="5" borderId="17" xfId="4" applyFont="1" applyBorder="1" applyAlignment="1">
      <alignment horizontal="center" vertical="center"/>
    </xf>
    <xf numFmtId="164" fontId="0" fillId="4" borderId="12" xfId="3" applyNumberFormat="1" applyFont="1" applyBorder="1" applyAlignment="1">
      <alignment horizontal="center" vertical="center"/>
    </xf>
    <xf numFmtId="10" fontId="0" fillId="4" borderId="12" xfId="3" applyNumberFormat="1" applyFont="1" applyBorder="1" applyAlignment="1">
      <alignment horizontal="center" vertical="center"/>
    </xf>
    <xf numFmtId="0" fontId="1" fillId="9" borderId="15" xfId="8" applyBorder="1" applyAlignment="1">
      <alignment horizontal="center" vertical="center"/>
    </xf>
    <xf numFmtId="0" fontId="1" fillId="9" borderId="4" xfId="8" applyBorder="1" applyAlignment="1">
      <alignment horizontal="center" vertical="center"/>
    </xf>
    <xf numFmtId="0" fontId="1" fillId="9" borderId="16" xfId="8" applyBorder="1" applyAlignment="1">
      <alignment horizontal="center" vertical="center"/>
    </xf>
    <xf numFmtId="0" fontId="1" fillId="8" borderId="15" xfId="7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16" xfId="7" applyBorder="1" applyAlignment="1">
      <alignment horizontal="center" vertical="center"/>
    </xf>
    <xf numFmtId="0" fontId="1" fillId="7" borderId="15" xfId="6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0" fontId="1" fillId="7" borderId="16" xfId="6" applyBorder="1" applyAlignment="1">
      <alignment horizontal="center" vertical="center"/>
    </xf>
    <xf numFmtId="0" fontId="1" fillId="6" borderId="17" xfId="5" applyBorder="1" applyAlignment="1">
      <alignment horizontal="center" vertical="center"/>
    </xf>
    <xf numFmtId="0" fontId="1" fillId="6" borderId="12" xfId="5" applyBorder="1" applyAlignment="1">
      <alignment horizontal="center" vertical="center"/>
    </xf>
    <xf numFmtId="0" fontId="1" fillId="6" borderId="13" xfId="5" applyBorder="1" applyAlignment="1">
      <alignment horizontal="center" vertical="center"/>
    </xf>
    <xf numFmtId="0" fontId="2" fillId="2" borderId="12" xfId="1" applyBorder="1"/>
    <xf numFmtId="9" fontId="0" fillId="4" borderId="4" xfId="3" applyNumberFormat="1" applyFont="1" applyBorder="1" applyAlignment="1">
      <alignment horizontal="center" vertical="center"/>
    </xf>
    <xf numFmtId="0" fontId="0" fillId="4" borderId="7" xfId="3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9" fontId="0" fillId="4" borderId="7" xfId="3" applyNumberFormat="1" applyFont="1" applyBorder="1" applyAlignment="1">
      <alignment horizontal="center" vertical="center"/>
    </xf>
    <xf numFmtId="9" fontId="0" fillId="4" borderId="4" xfId="3" applyNumberFormat="1" applyFont="1" applyBorder="1" applyAlignment="1">
      <alignment horizontal="center" vertical="center"/>
    </xf>
    <xf numFmtId="0" fontId="0" fillId="0" borderId="0" xfId="0" applyFont="1"/>
    <xf numFmtId="0" fontId="0" fillId="4" borderId="7" xfId="3" applyNumberFormat="1" applyFont="1" applyBorder="1" applyAlignment="1">
      <alignment horizontal="center" vertical="center"/>
    </xf>
    <xf numFmtId="0" fontId="2" fillId="2" borderId="0" xfId="1" applyBorder="1"/>
    <xf numFmtId="0" fontId="2" fillId="2" borderId="9" xfId="1" applyBorder="1" applyAlignment="1">
      <alignment horizontal="center"/>
    </xf>
    <xf numFmtId="0" fontId="2" fillId="2" borderId="39" xfId="1" applyBorder="1" applyAlignment="1">
      <alignment horizontal="center"/>
    </xf>
    <xf numFmtId="0" fontId="2" fillId="2" borderId="10" xfId="1" applyBorder="1" applyAlignment="1">
      <alignment horizontal="center"/>
    </xf>
    <xf numFmtId="9" fontId="0" fillId="4" borderId="25" xfId="3" applyNumberFormat="1" applyFont="1" applyBorder="1" applyAlignment="1">
      <alignment horizontal="center" vertical="center"/>
    </xf>
    <xf numFmtId="0" fontId="0" fillId="4" borderId="40" xfId="3" applyNumberFormat="1" applyFont="1" applyBorder="1" applyAlignment="1">
      <alignment horizontal="center" vertical="center"/>
    </xf>
    <xf numFmtId="2" fontId="7" fillId="4" borderId="9" xfId="3" applyNumberFormat="1" applyFont="1" applyBorder="1" applyAlignment="1">
      <alignment horizontal="center" vertical="center"/>
    </xf>
    <xf numFmtId="2" fontId="7" fillId="4" borderId="4" xfId="3" applyNumberFormat="1" applyFont="1" applyBorder="1" applyAlignment="1">
      <alignment horizontal="center" vertical="center"/>
    </xf>
    <xf numFmtId="0" fontId="2" fillId="2" borderId="41" xfId="1" applyBorder="1"/>
    <xf numFmtId="0" fontId="2" fillId="2" borderId="42" xfId="1" applyBorder="1"/>
    <xf numFmtId="0" fontId="2" fillId="2" borderId="43" xfId="1" applyBorder="1"/>
    <xf numFmtId="0" fontId="2" fillId="2" borderId="43" xfId="1" applyBorder="1" applyAlignment="1">
      <alignment horizontal="center"/>
    </xf>
    <xf numFmtId="0" fontId="2" fillId="2" borderId="44" xfId="1" applyBorder="1"/>
    <xf numFmtId="0" fontId="2" fillId="2" borderId="38" xfId="1" applyBorder="1"/>
    <xf numFmtId="165" fontId="0" fillId="4" borderId="4" xfId="3" applyNumberFormat="1" applyFont="1" applyBorder="1" applyAlignment="1">
      <alignment horizontal="center" vertical="center"/>
    </xf>
    <xf numFmtId="2" fontId="7" fillId="4" borderId="31" xfId="3" applyNumberFormat="1" applyFont="1" applyBorder="1" applyAlignment="1">
      <alignment horizontal="center" vertical="center"/>
    </xf>
    <xf numFmtId="2" fontId="0" fillId="4" borderId="25" xfId="3" applyNumberFormat="1" applyFont="1" applyBorder="1" applyAlignment="1">
      <alignment horizontal="center" vertical="center"/>
    </xf>
    <xf numFmtId="2" fontId="0" fillId="4" borderId="12" xfId="3" applyNumberFormat="1" applyFont="1" applyBorder="1" applyAlignment="1">
      <alignment horizontal="center" vertical="center"/>
    </xf>
    <xf numFmtId="1" fontId="0" fillId="4" borderId="40" xfId="3" applyNumberFormat="1" applyFont="1" applyBorder="1" applyAlignment="1">
      <alignment horizontal="center" vertical="center"/>
    </xf>
    <xf numFmtId="1" fontId="0" fillId="4" borderId="25" xfId="3" applyNumberFormat="1" applyFont="1" applyBorder="1" applyAlignment="1">
      <alignment horizontal="center" vertical="center"/>
    </xf>
    <xf numFmtId="1" fontId="0" fillId="4" borderId="12" xfId="3" applyNumberFormat="1" applyFont="1" applyBorder="1" applyAlignment="1">
      <alignment horizontal="center" vertical="center"/>
    </xf>
    <xf numFmtId="1" fontId="0" fillId="4" borderId="9" xfId="3" applyNumberFormat="1" applyFont="1" applyBorder="1" applyAlignment="1">
      <alignment horizontal="center"/>
    </xf>
    <xf numFmtId="1" fontId="0" fillId="4" borderId="4" xfId="3" applyNumberFormat="1" applyFont="1" applyBorder="1" applyAlignment="1">
      <alignment horizontal="center"/>
    </xf>
    <xf numFmtId="165" fontId="0" fillId="4" borderId="25" xfId="3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5" borderId="24" xfId="4" applyFont="1" applyBorder="1" applyAlignment="1">
      <alignment horizontal="center" vertical="center"/>
    </xf>
    <xf numFmtId="0" fontId="7" fillId="5" borderId="27" xfId="4" applyFont="1" applyBorder="1" applyAlignment="1">
      <alignment horizontal="center" vertical="center"/>
    </xf>
    <xf numFmtId="0" fontId="0" fillId="4" borderId="6" xfId="3" applyNumberFormat="1" applyFont="1" applyBorder="1" applyAlignment="1">
      <alignment horizontal="center" vertical="center"/>
    </xf>
    <xf numFmtId="0" fontId="0" fillId="4" borderId="24" xfId="3" applyNumberFormat="1" applyFont="1" applyBorder="1" applyAlignment="1">
      <alignment horizontal="center" vertical="center"/>
    </xf>
    <xf numFmtId="0" fontId="0" fillId="4" borderId="7" xfId="3" applyNumberFormat="1" applyFont="1" applyBorder="1" applyAlignment="1">
      <alignment horizontal="center" vertical="center"/>
    </xf>
    <xf numFmtId="0" fontId="0" fillId="4" borderId="22" xfId="3" applyFont="1" applyBorder="1" applyAlignment="1">
      <alignment horizontal="center" vertical="center"/>
    </xf>
    <xf numFmtId="0" fontId="0" fillId="4" borderId="28" xfId="3" applyFont="1" applyBorder="1" applyAlignment="1">
      <alignment horizontal="center" vertical="center"/>
    </xf>
    <xf numFmtId="0" fontId="0" fillId="4" borderId="29" xfId="3" applyFont="1" applyBorder="1" applyAlignment="1">
      <alignment horizontal="center" vertical="center"/>
    </xf>
    <xf numFmtId="0" fontId="7" fillId="4" borderId="31" xfId="3" applyFont="1" applyBorder="1" applyAlignment="1">
      <alignment horizontal="center" vertical="center"/>
    </xf>
    <xf numFmtId="0" fontId="7" fillId="4" borderId="24" xfId="3" applyFont="1" applyBorder="1" applyAlignment="1">
      <alignment horizontal="center" vertical="center"/>
    </xf>
    <xf numFmtId="0" fontId="7" fillId="4" borderId="27" xfId="3" applyFont="1" applyBorder="1" applyAlignment="1">
      <alignment horizontal="center" vertical="center"/>
    </xf>
    <xf numFmtId="0" fontId="7" fillId="5" borderId="32" xfId="4" applyNumberFormat="1" applyFont="1" applyBorder="1" applyAlignment="1">
      <alignment horizontal="center" vertical="center"/>
    </xf>
    <xf numFmtId="0" fontId="7" fillId="5" borderId="23" xfId="4" applyNumberFormat="1" applyFont="1" applyBorder="1" applyAlignment="1">
      <alignment horizontal="center" vertical="center"/>
    </xf>
    <xf numFmtId="0" fontId="7" fillId="5" borderId="33" xfId="4" applyNumberFormat="1" applyFont="1" applyBorder="1" applyAlignment="1">
      <alignment horizontal="center" vertical="center"/>
    </xf>
    <xf numFmtId="0" fontId="7" fillId="5" borderId="31" xfId="4" applyNumberFormat="1" applyFont="1" applyBorder="1" applyAlignment="1">
      <alignment horizontal="center" vertical="center"/>
    </xf>
    <xf numFmtId="0" fontId="7" fillId="5" borderId="24" xfId="4" applyNumberFormat="1" applyFont="1" applyBorder="1" applyAlignment="1">
      <alignment horizontal="center" vertical="center"/>
    </xf>
    <xf numFmtId="0" fontId="7" fillId="5" borderId="27" xfId="4" applyNumberFormat="1" applyFont="1" applyBorder="1" applyAlignment="1">
      <alignment horizontal="center" vertical="center"/>
    </xf>
    <xf numFmtId="0" fontId="0" fillId="4" borderId="27" xfId="3" applyNumberFormat="1" applyFont="1" applyBorder="1" applyAlignment="1">
      <alignment horizontal="center" vertical="center"/>
    </xf>
    <xf numFmtId="0" fontId="0" fillId="4" borderId="6" xfId="3" applyNumberFormat="1" applyFont="1" applyBorder="1" applyAlignment="1">
      <alignment horizontal="center" vertical="center" wrapText="1"/>
    </xf>
    <xf numFmtId="0" fontId="0" fillId="4" borderId="24" xfId="3" applyNumberFormat="1" applyFont="1" applyBorder="1" applyAlignment="1">
      <alignment horizontal="center" vertical="center" wrapText="1"/>
    </xf>
    <xf numFmtId="0" fontId="0" fillId="4" borderId="27" xfId="3" applyNumberFormat="1" applyFont="1" applyBorder="1" applyAlignment="1">
      <alignment horizontal="center" vertical="center" wrapText="1"/>
    </xf>
    <xf numFmtId="0" fontId="0" fillId="4" borderId="37" xfId="3" applyFont="1" applyBorder="1" applyAlignment="1">
      <alignment horizontal="center" vertical="center"/>
    </xf>
    <xf numFmtId="0" fontId="0" fillId="4" borderId="30" xfId="3" applyFont="1" applyBorder="1" applyAlignment="1">
      <alignment horizontal="center" vertical="center"/>
    </xf>
    <xf numFmtId="0" fontId="7" fillId="4" borderId="31" xfId="3" applyFont="1" applyBorder="1" applyAlignment="1">
      <alignment horizontal="center" vertical="center" wrapText="1"/>
    </xf>
    <xf numFmtId="0" fontId="7" fillId="4" borderId="24" xfId="3" applyFont="1" applyBorder="1" applyAlignment="1">
      <alignment horizontal="center" vertical="center" wrapText="1"/>
    </xf>
    <xf numFmtId="0" fontId="7" fillId="4" borderId="27" xfId="3" applyFont="1" applyBorder="1" applyAlignment="1">
      <alignment horizontal="center" vertical="center" wrapText="1"/>
    </xf>
    <xf numFmtId="165" fontId="0" fillId="4" borderId="6" xfId="3" applyNumberFormat="1" applyFont="1" applyBorder="1" applyAlignment="1">
      <alignment horizontal="center" vertical="center"/>
    </xf>
    <xf numFmtId="165" fontId="0" fillId="4" borderId="24" xfId="3" applyNumberFormat="1" applyFont="1" applyBorder="1" applyAlignment="1">
      <alignment horizontal="center" vertical="center"/>
    </xf>
    <xf numFmtId="165" fontId="0" fillId="4" borderId="7" xfId="3" applyNumberFormat="1" applyFont="1" applyBorder="1" applyAlignment="1">
      <alignment horizontal="center" vertical="center"/>
    </xf>
    <xf numFmtId="165" fontId="0" fillId="4" borderId="22" xfId="3" applyNumberFormat="1" applyFont="1" applyBorder="1" applyAlignment="1">
      <alignment horizontal="center" vertical="center"/>
    </xf>
    <xf numFmtId="165" fontId="0" fillId="4" borderId="28" xfId="3" applyNumberFormat="1" applyFont="1" applyBorder="1" applyAlignment="1">
      <alignment horizontal="center" vertical="center"/>
    </xf>
    <xf numFmtId="165" fontId="0" fillId="4" borderId="29" xfId="3" applyNumberFormat="1" applyFont="1" applyBorder="1" applyAlignment="1">
      <alignment horizontal="center" vertical="center"/>
    </xf>
    <xf numFmtId="1" fontId="0" fillId="4" borderId="6" xfId="3" applyNumberFormat="1" applyFont="1" applyBorder="1" applyAlignment="1">
      <alignment horizontal="center" vertical="center"/>
    </xf>
    <xf numFmtId="1" fontId="0" fillId="4" borderId="24" xfId="3" applyNumberFormat="1" applyFont="1" applyBorder="1" applyAlignment="1">
      <alignment horizontal="center" vertical="center"/>
    </xf>
    <xf numFmtId="1" fontId="0" fillId="4" borderId="27" xfId="3" applyNumberFormat="1" applyFont="1" applyBorder="1" applyAlignment="1">
      <alignment horizontal="center" vertical="center"/>
    </xf>
    <xf numFmtId="1" fontId="7" fillId="4" borderId="31" xfId="3" applyNumberFormat="1" applyFont="1" applyBorder="1" applyAlignment="1">
      <alignment horizontal="center" vertical="center"/>
    </xf>
    <xf numFmtId="1" fontId="7" fillId="4" borderId="24" xfId="3" applyNumberFormat="1" applyFont="1" applyBorder="1" applyAlignment="1">
      <alignment horizontal="center" vertical="center"/>
    </xf>
    <xf numFmtId="1" fontId="7" fillId="4" borderId="27" xfId="3" applyNumberFormat="1" applyFont="1" applyBorder="1" applyAlignment="1">
      <alignment horizontal="center" vertical="center"/>
    </xf>
    <xf numFmtId="0" fontId="0" fillId="4" borderId="7" xfId="3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2" fontId="0" fillId="4" borderId="24" xfId="3" applyNumberFormat="1" applyFont="1" applyBorder="1" applyAlignment="1">
      <alignment horizontal="center" vertical="center"/>
    </xf>
    <xf numFmtId="2" fontId="0" fillId="4" borderId="7" xfId="3" applyNumberFormat="1" applyFont="1" applyBorder="1" applyAlignment="1">
      <alignment horizontal="center" vertical="center"/>
    </xf>
    <xf numFmtId="2" fontId="0" fillId="4" borderId="6" xfId="3" applyNumberFormat="1" applyFont="1" applyBorder="1" applyAlignment="1">
      <alignment horizontal="center" vertical="center"/>
    </xf>
    <xf numFmtId="2" fontId="0" fillId="4" borderId="27" xfId="3" applyNumberFormat="1" applyFont="1" applyBorder="1" applyAlignment="1">
      <alignment horizontal="center" vertical="center"/>
    </xf>
    <xf numFmtId="0" fontId="0" fillId="4" borderId="7" xfId="3" applyNumberFormat="1" applyFont="1" applyBorder="1" applyAlignment="1">
      <alignment horizontal="center" vertical="center" wrapText="1"/>
    </xf>
    <xf numFmtId="0" fontId="7" fillId="4" borderId="7" xfId="3" applyFont="1" applyBorder="1" applyAlignment="1">
      <alignment horizontal="center" vertical="center"/>
    </xf>
    <xf numFmtId="0" fontId="7" fillId="4" borderId="7" xfId="3" applyFont="1" applyBorder="1" applyAlignment="1">
      <alignment horizontal="center" vertical="center" wrapText="1"/>
    </xf>
    <xf numFmtId="2" fontId="7" fillId="4" borderId="31" xfId="3" applyNumberFormat="1" applyFont="1" applyBorder="1" applyAlignment="1">
      <alignment horizontal="center" vertical="center"/>
    </xf>
    <xf numFmtId="2" fontId="7" fillId="4" borderId="24" xfId="3" applyNumberFormat="1" applyFont="1" applyBorder="1" applyAlignment="1">
      <alignment horizontal="center" vertical="center"/>
    </xf>
    <xf numFmtId="2" fontId="7" fillId="4" borderId="7" xfId="3" applyNumberFormat="1" applyFont="1" applyBorder="1" applyAlignment="1">
      <alignment horizontal="center" vertical="center"/>
    </xf>
    <xf numFmtId="0" fontId="7" fillId="5" borderId="23" xfId="4" applyFont="1" applyBorder="1" applyAlignment="1">
      <alignment horizontal="center" vertical="center"/>
    </xf>
    <xf numFmtId="0" fontId="7" fillId="5" borderId="33" xfId="4" applyFont="1" applyBorder="1" applyAlignment="1">
      <alignment horizontal="center" vertical="center"/>
    </xf>
    <xf numFmtId="2" fontId="7" fillId="4" borderId="27" xfId="3" applyNumberFormat="1" applyFont="1" applyBorder="1" applyAlignment="1">
      <alignment horizontal="center" vertical="center"/>
    </xf>
    <xf numFmtId="0" fontId="9" fillId="10" borderId="2" xfId="0" applyFont="1" applyFill="1" applyBorder="1"/>
    <xf numFmtId="0" fontId="9" fillId="10" borderId="45" xfId="0" applyFont="1" applyFill="1" applyBorder="1"/>
    <xf numFmtId="0" fontId="9" fillId="10" borderId="46" xfId="0" applyFont="1" applyFill="1" applyBorder="1"/>
    <xf numFmtId="0" fontId="9" fillId="10" borderId="47" xfId="0" applyFont="1" applyFill="1" applyBorder="1"/>
  </cellXfs>
  <cellStyles count="9">
    <cellStyle name="20% - Énfasis2" xfId="5" builtinId="34"/>
    <cellStyle name="20% - Énfasis3" xfId="6" builtinId="38"/>
    <cellStyle name="20% - Énfasis4" xfId="7" builtinId="42"/>
    <cellStyle name="20% - Énfasis6" xfId="8" builtinId="50"/>
    <cellStyle name="Celda de comprobación" xfId="2" builtinId="23"/>
    <cellStyle name="Entrada" xfId="4" builtinId="20"/>
    <cellStyle name="Normal" xfId="0" builtinId="0"/>
    <cellStyle name="Notas" xfId="3" builtinId="10"/>
    <cellStyle name="Salida" xfId="1" builtinId="2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B140-B4DE-4EB6-8F86-64035B135811}">
  <dimension ref="A2:U83"/>
  <sheetViews>
    <sheetView tabSelected="1" zoomScale="60" zoomScaleNormal="60" workbookViewId="0">
      <selection activeCell="S42" sqref="S42"/>
    </sheetView>
  </sheetViews>
  <sheetFormatPr baseColWidth="10" defaultRowHeight="15" x14ac:dyDescent="0.2"/>
  <cols>
    <col min="1" max="1" width="16.83203125" bestFit="1" customWidth="1"/>
    <col min="2" max="2" width="24.1640625" bestFit="1" customWidth="1"/>
    <col min="3" max="3" width="21.1640625" customWidth="1"/>
    <col min="4" max="4" width="27" bestFit="1" customWidth="1"/>
    <col min="5" max="5" width="37.83203125" bestFit="1" customWidth="1"/>
    <col min="6" max="6" width="17.1640625" bestFit="1" customWidth="1"/>
    <col min="7" max="7" width="20.33203125" bestFit="1" customWidth="1"/>
    <col min="8" max="8" width="15.33203125" bestFit="1" customWidth="1"/>
    <col min="9" max="9" width="24.1640625" bestFit="1" customWidth="1"/>
    <col min="10" max="11" width="20.1640625" bestFit="1" customWidth="1"/>
    <col min="12" max="12" width="17.33203125" bestFit="1" customWidth="1"/>
    <col min="13" max="13" width="24" bestFit="1" customWidth="1"/>
    <col min="14" max="14" width="20.6640625" bestFit="1" customWidth="1"/>
    <col min="15" max="15" width="19.5" bestFit="1" customWidth="1"/>
    <col min="16" max="16" width="24.1640625" bestFit="1" customWidth="1"/>
    <col min="17" max="17" width="14" bestFit="1" customWidth="1"/>
    <col min="18" max="18" width="12.33203125" customWidth="1"/>
    <col min="19" max="19" width="12" bestFit="1" customWidth="1"/>
    <col min="20" max="20" width="17.1640625" bestFit="1" customWidth="1"/>
    <col min="21" max="21" width="13" bestFit="1" customWidth="1"/>
  </cols>
  <sheetData>
    <row r="2" spans="2:21" x14ac:dyDescent="0.2">
      <c r="B2" t="s">
        <v>20</v>
      </c>
    </row>
    <row r="3" spans="2:21" ht="16" thickBot="1" x14ac:dyDescent="0.25"/>
    <row r="4" spans="2:21" x14ac:dyDescent="0.2">
      <c r="B4" s="29" t="s">
        <v>21</v>
      </c>
      <c r="C4" s="30" t="s">
        <v>4</v>
      </c>
      <c r="D4" s="30" t="s">
        <v>5</v>
      </c>
      <c r="E4" s="30" t="s">
        <v>22</v>
      </c>
      <c r="F4" s="30" t="s">
        <v>23</v>
      </c>
      <c r="G4" s="31" t="s">
        <v>24</v>
      </c>
      <c r="H4" s="32"/>
      <c r="I4" s="29" t="s">
        <v>31</v>
      </c>
      <c r="J4" s="30" t="s">
        <v>4</v>
      </c>
      <c r="K4" s="30" t="s">
        <v>5</v>
      </c>
      <c r="L4" s="30" t="s">
        <v>22</v>
      </c>
      <c r="M4" s="30" t="s">
        <v>23</v>
      </c>
      <c r="N4" s="31" t="s">
        <v>24</v>
      </c>
      <c r="O4" s="32"/>
      <c r="P4" s="29" t="s">
        <v>32</v>
      </c>
      <c r="Q4" s="30" t="s">
        <v>4</v>
      </c>
      <c r="R4" s="30" t="s">
        <v>5</v>
      </c>
      <c r="S4" s="30" t="s">
        <v>22</v>
      </c>
      <c r="T4" s="30" t="s">
        <v>23</v>
      </c>
      <c r="U4" s="31" t="s">
        <v>24</v>
      </c>
    </row>
    <row r="5" spans="2:21" x14ac:dyDescent="0.2">
      <c r="B5" s="33">
        <v>1</v>
      </c>
      <c r="C5" s="34">
        <f>'T1'!D8</f>
        <v>2.7777777777777779E-3</v>
      </c>
      <c r="D5" s="14">
        <f>'T1'!E8</f>
        <v>1</v>
      </c>
      <c r="E5" s="14">
        <f>'T1'!F8</f>
        <v>2</v>
      </c>
      <c r="F5" s="35">
        <f>'T1'!G8</f>
        <v>0.8</v>
      </c>
      <c r="G5" s="35">
        <f>'T1'!H8</f>
        <v>0.2</v>
      </c>
      <c r="H5" s="32"/>
      <c r="I5" s="33">
        <v>1</v>
      </c>
      <c r="J5" s="34">
        <f>'T1'!D9</f>
        <v>1.9675925925925928E-3</v>
      </c>
      <c r="K5" s="14">
        <f>'T1'!E9</f>
        <v>0</v>
      </c>
      <c r="L5" s="14">
        <f>'T1'!F9</f>
        <v>0</v>
      </c>
      <c r="M5" s="35">
        <f>'T1'!G9</f>
        <v>1</v>
      </c>
      <c r="N5" s="35">
        <f>'T1'!H9</f>
        <v>0</v>
      </c>
      <c r="O5" s="32"/>
      <c r="P5" s="33">
        <v>1</v>
      </c>
      <c r="Q5" s="34">
        <f>'T1'!D10</f>
        <v>1.0416666666666667E-3</v>
      </c>
      <c r="R5" s="14">
        <f>'T1'!E10</f>
        <v>0</v>
      </c>
      <c r="S5" s="14">
        <f>'T1'!F10</f>
        <v>0</v>
      </c>
      <c r="T5" s="35">
        <f>'T1'!G10</f>
        <v>1</v>
      </c>
      <c r="U5" s="35">
        <f>'T1'!H10</f>
        <v>0</v>
      </c>
    </row>
    <row r="6" spans="2:21" x14ac:dyDescent="0.2">
      <c r="B6" s="33">
        <f>1+B5</f>
        <v>2</v>
      </c>
      <c r="C6" s="34">
        <f>'T2'!D8</f>
        <v>2.0833333333333333E-3</v>
      </c>
      <c r="D6" s="14">
        <f>'T2'!E8</f>
        <v>0</v>
      </c>
      <c r="E6" s="14">
        <f>'T2'!F8</f>
        <v>1</v>
      </c>
      <c r="F6" s="35">
        <f>'T2'!G8</f>
        <v>0.9</v>
      </c>
      <c r="G6" s="35">
        <f>'T2'!H8</f>
        <v>0.1</v>
      </c>
      <c r="H6" s="32"/>
      <c r="I6" s="33">
        <f>1+I5</f>
        <v>2</v>
      </c>
      <c r="J6" s="34">
        <f>'T2'!D9</f>
        <v>2.0833333333333333E-3</v>
      </c>
      <c r="K6" s="14">
        <f>'T2'!E9</f>
        <v>0</v>
      </c>
      <c r="L6" s="14">
        <f>'T2'!F9</f>
        <v>0</v>
      </c>
      <c r="M6" s="35">
        <f>'T2'!G9</f>
        <v>1</v>
      </c>
      <c r="N6" s="35">
        <f>'T2'!H9</f>
        <v>0</v>
      </c>
      <c r="O6" s="32"/>
      <c r="P6" s="33">
        <f>1+P5</f>
        <v>2</v>
      </c>
      <c r="Q6" s="34">
        <f>'T2'!D10</f>
        <v>6.9444444444444447E-4</v>
      </c>
      <c r="R6" s="14">
        <f>'T2'!E10</f>
        <v>0</v>
      </c>
      <c r="S6" s="14">
        <f>'T2'!F10</f>
        <v>0</v>
      </c>
      <c r="T6" s="35">
        <f>'T2'!G10</f>
        <v>1</v>
      </c>
      <c r="U6" s="35">
        <f>'T2'!H10</f>
        <v>0</v>
      </c>
    </row>
    <row r="7" spans="2:21" x14ac:dyDescent="0.2">
      <c r="B7" s="33">
        <f t="shared" ref="B7:B11" si="0">1+B6</f>
        <v>3</v>
      </c>
      <c r="C7" s="34">
        <f>'T3'!D8</f>
        <v>2.4305555555555556E-3</v>
      </c>
      <c r="D7" s="14">
        <f>'T3'!E8</f>
        <v>0</v>
      </c>
      <c r="E7" s="14">
        <f>'T3'!F8</f>
        <v>0</v>
      </c>
      <c r="F7" s="35">
        <f>'T3'!G8</f>
        <v>1</v>
      </c>
      <c r="G7" s="35">
        <f>'T3'!H8</f>
        <v>0</v>
      </c>
      <c r="H7" s="32"/>
      <c r="I7" s="33">
        <f t="shared" ref="I7:I11" si="1">1+I6</f>
        <v>3</v>
      </c>
      <c r="J7" s="34">
        <f>'T3'!D9</f>
        <v>1.4814814814814814E-3</v>
      </c>
      <c r="K7" s="14">
        <f>'T3'!E9</f>
        <v>0</v>
      </c>
      <c r="L7" s="14">
        <f>'T3'!F9</f>
        <v>1</v>
      </c>
      <c r="M7" s="35">
        <f>'T3'!G9</f>
        <v>0.8</v>
      </c>
      <c r="N7" s="35">
        <f>'T3'!H9</f>
        <v>0.2</v>
      </c>
      <c r="O7" s="32"/>
      <c r="P7" s="33">
        <f t="shared" ref="P7:P11" si="2">1+P6</f>
        <v>3</v>
      </c>
      <c r="Q7" s="34">
        <f>'T3'!D10</f>
        <v>1.4120370370370369E-3</v>
      </c>
      <c r="R7" s="14">
        <f>'T3'!E10</f>
        <v>0</v>
      </c>
      <c r="S7" s="14">
        <f>'T3'!F10</f>
        <v>1</v>
      </c>
      <c r="T7" s="35">
        <f>'T3'!G10</f>
        <v>0.9</v>
      </c>
      <c r="U7" s="35">
        <f>'T3'!H10</f>
        <v>0.1</v>
      </c>
    </row>
    <row r="8" spans="2:21" x14ac:dyDescent="0.2">
      <c r="B8" s="33">
        <f t="shared" si="0"/>
        <v>4</v>
      </c>
      <c r="C8" s="34">
        <f>'T4'!D8</f>
        <v>2.3148148148148151E-3</v>
      </c>
      <c r="D8" s="14">
        <f>'T4'!E8</f>
        <v>0</v>
      </c>
      <c r="E8" s="14">
        <f>'T4'!F8</f>
        <v>1</v>
      </c>
      <c r="F8" s="35">
        <f>'T4'!G8</f>
        <v>0.8</v>
      </c>
      <c r="G8" s="35">
        <f>'T4'!H8</f>
        <v>0.2</v>
      </c>
      <c r="H8" s="32"/>
      <c r="I8" s="33">
        <f t="shared" si="1"/>
        <v>4</v>
      </c>
      <c r="J8" s="34">
        <f>'T4'!D9</f>
        <v>4.1666666666666666E-3</v>
      </c>
      <c r="K8" s="14">
        <f>'T4'!E9</f>
        <v>1</v>
      </c>
      <c r="L8" s="14">
        <f>'T4'!F9</f>
        <v>2</v>
      </c>
      <c r="M8" s="35">
        <f>'T4'!G9</f>
        <v>0.6</v>
      </c>
      <c r="N8" s="35">
        <f>'T4'!H9</f>
        <v>0.4</v>
      </c>
      <c r="O8" s="32"/>
      <c r="P8" s="33">
        <f t="shared" si="2"/>
        <v>4</v>
      </c>
      <c r="Q8" s="34">
        <f>'T4'!D10</f>
        <v>6.9444444444444447E-4</v>
      </c>
      <c r="R8" s="14">
        <f>'T4'!E10</f>
        <v>0</v>
      </c>
      <c r="S8" s="14">
        <f>'T4'!F10</f>
        <v>0</v>
      </c>
      <c r="T8" s="35">
        <f>'T4'!G10</f>
        <v>1</v>
      </c>
      <c r="U8" s="35">
        <f>'T4'!H10</f>
        <v>0</v>
      </c>
    </row>
    <row r="9" spans="2:21" x14ac:dyDescent="0.2">
      <c r="B9" s="33">
        <f>1+B8</f>
        <v>5</v>
      </c>
      <c r="C9" s="34">
        <f>'R1'!D8</f>
        <v>2.0833333333333333E-3</v>
      </c>
      <c r="D9" s="14">
        <f>'R1'!E8</f>
        <v>0</v>
      </c>
      <c r="E9" s="14">
        <f>'R1'!F8</f>
        <v>0</v>
      </c>
      <c r="F9" s="35">
        <f>'R1'!G8</f>
        <v>1</v>
      </c>
      <c r="G9" s="35">
        <f>'R1'!H8</f>
        <v>0</v>
      </c>
      <c r="H9" s="32"/>
      <c r="I9" s="33">
        <f>1+I8</f>
        <v>5</v>
      </c>
      <c r="J9" s="34">
        <f>'R1'!D9</f>
        <v>3.0324074074074073E-3</v>
      </c>
      <c r="K9" s="14">
        <f>'R1'!E9</f>
        <v>0</v>
      </c>
      <c r="L9" s="14">
        <f>'R1'!F9</f>
        <v>1</v>
      </c>
      <c r="M9" s="35">
        <f>'R1'!G9</f>
        <v>1</v>
      </c>
      <c r="N9" s="35">
        <f>'R1'!H9</f>
        <v>0</v>
      </c>
      <c r="O9" s="32"/>
      <c r="P9" s="33">
        <f>1+P8</f>
        <v>5</v>
      </c>
      <c r="Q9" s="34">
        <f>'R1'!D10</f>
        <v>1.3888888888888889E-3</v>
      </c>
      <c r="R9" s="14">
        <f>'R1'!E10</f>
        <v>0</v>
      </c>
      <c r="S9" s="14">
        <f>'R1'!F10</f>
        <v>1</v>
      </c>
      <c r="T9" s="35">
        <f>'R1'!G10</f>
        <v>1</v>
      </c>
      <c r="U9" s="35">
        <f>'R1'!H10</f>
        <v>0</v>
      </c>
    </row>
    <row r="10" spans="2:21" x14ac:dyDescent="0.2">
      <c r="B10" s="33">
        <f t="shared" si="0"/>
        <v>6</v>
      </c>
      <c r="C10" s="34">
        <f>'R2'!D8</f>
        <v>2.0833333333333333E-3</v>
      </c>
      <c r="D10" s="14">
        <f>'R2'!E8</f>
        <v>0</v>
      </c>
      <c r="E10" s="14">
        <f>'R2'!F8</f>
        <v>0</v>
      </c>
      <c r="F10" s="35">
        <f>'R2'!G8</f>
        <v>1</v>
      </c>
      <c r="G10" s="35">
        <f>'R2'!H8</f>
        <v>0</v>
      </c>
      <c r="H10" s="32"/>
      <c r="I10" s="33">
        <f t="shared" si="1"/>
        <v>6</v>
      </c>
      <c r="J10" s="34">
        <f>'R2'!D9</f>
        <v>2.4768518518518516E-3</v>
      </c>
      <c r="K10" s="14">
        <f>'R2'!E9</f>
        <v>0</v>
      </c>
      <c r="L10" s="14">
        <f>'R2'!F9</f>
        <v>0</v>
      </c>
      <c r="M10" s="35">
        <f>'R2'!G9</f>
        <v>1</v>
      </c>
      <c r="N10" s="35">
        <f>'R2'!H9</f>
        <v>0</v>
      </c>
      <c r="O10" s="32"/>
      <c r="P10" s="33">
        <f t="shared" si="2"/>
        <v>6</v>
      </c>
      <c r="Q10" s="34">
        <f>'R2'!D10</f>
        <v>9.9537037037037042E-4</v>
      </c>
      <c r="R10" s="14">
        <f>'R2'!E10</f>
        <v>0</v>
      </c>
      <c r="S10" s="14">
        <f>'R2'!F10</f>
        <v>0</v>
      </c>
      <c r="T10" s="35">
        <f>'R2'!G10</f>
        <v>1</v>
      </c>
      <c r="U10" s="35">
        <f>'R2'!H10</f>
        <v>0</v>
      </c>
    </row>
    <row r="11" spans="2:21" x14ac:dyDescent="0.2">
      <c r="B11" s="33">
        <f t="shared" si="0"/>
        <v>7</v>
      </c>
      <c r="C11" s="34">
        <f>'R3'!D8</f>
        <v>3.472222222222222E-3</v>
      </c>
      <c r="D11" s="14">
        <f>'R3'!E8</f>
        <v>1</v>
      </c>
      <c r="E11" s="14">
        <f>'R3'!F8</f>
        <v>1</v>
      </c>
      <c r="F11" s="35">
        <f>'R3'!G8</f>
        <v>0.8</v>
      </c>
      <c r="G11" s="35">
        <f>'R3'!H8</f>
        <v>0.2</v>
      </c>
      <c r="H11" s="32"/>
      <c r="I11" s="33">
        <f t="shared" si="1"/>
        <v>7</v>
      </c>
      <c r="J11" s="34">
        <f>'R3'!D9</f>
        <v>2.9282407407407412E-3</v>
      </c>
      <c r="K11" s="14">
        <f>'R3'!E9</f>
        <v>0</v>
      </c>
      <c r="L11" s="14">
        <f>'R3'!F9</f>
        <v>1</v>
      </c>
      <c r="M11" s="35">
        <f>'R3'!G9</f>
        <v>0.8</v>
      </c>
      <c r="N11" s="35">
        <f>'R3'!H9</f>
        <v>0.2</v>
      </c>
      <c r="O11" s="32"/>
      <c r="P11" s="33">
        <f t="shared" si="2"/>
        <v>7</v>
      </c>
      <c r="Q11" s="34">
        <f>'R3'!D10</f>
        <v>9.2592592592592585E-4</v>
      </c>
      <c r="R11" s="14">
        <f>'R3'!E10</f>
        <v>0</v>
      </c>
      <c r="S11" s="14">
        <f>'R3'!F10</f>
        <v>1</v>
      </c>
      <c r="T11" s="35">
        <f>'R3'!G10</f>
        <v>0.9</v>
      </c>
      <c r="U11" s="35">
        <f>'R3'!H10</f>
        <v>0.1</v>
      </c>
    </row>
    <row r="12" spans="2:21" ht="16" thickBot="1" x14ac:dyDescent="0.25">
      <c r="B12" s="33">
        <f>1+B11</f>
        <v>8</v>
      </c>
      <c r="C12" s="34">
        <f>'R4'!D8</f>
        <v>2.6041666666666665E-3</v>
      </c>
      <c r="D12" s="14">
        <f>'R4'!E8</f>
        <v>0</v>
      </c>
      <c r="E12" s="14">
        <f>'R4'!F8</f>
        <v>1</v>
      </c>
      <c r="F12" s="35">
        <f>'R4'!G8</f>
        <v>0.8</v>
      </c>
      <c r="G12" s="35">
        <f>'R4'!H8</f>
        <v>0.2</v>
      </c>
      <c r="H12" s="32"/>
      <c r="I12" s="33">
        <f>1+I11</f>
        <v>8</v>
      </c>
      <c r="J12" s="34">
        <f>'R4'!D9</f>
        <v>2.3148148148148151E-3</v>
      </c>
      <c r="K12" s="14">
        <f>'R4'!E9</f>
        <v>0</v>
      </c>
      <c r="L12" s="14">
        <f>'R4'!F9</f>
        <v>1</v>
      </c>
      <c r="M12" s="35">
        <f>'R4'!G9</f>
        <v>0.95</v>
      </c>
      <c r="N12" s="35">
        <f>'R4'!H9</f>
        <v>0.05</v>
      </c>
      <c r="O12" s="32"/>
      <c r="P12" s="33">
        <f>1+P11</f>
        <v>8</v>
      </c>
      <c r="Q12" s="34">
        <f>'R4'!D10</f>
        <v>1.1574074074074073E-3</v>
      </c>
      <c r="R12" s="14">
        <f>'R4'!E10</f>
        <v>0</v>
      </c>
      <c r="S12" s="14">
        <f>'R4'!F10</f>
        <v>0</v>
      </c>
      <c r="T12" s="35">
        <f>'R4'!G10</f>
        <v>1</v>
      </c>
      <c r="U12" s="35">
        <f>'R4'!H10</f>
        <v>0</v>
      </c>
    </row>
    <row r="13" spans="2:21" ht="16" thickBot="1" x14ac:dyDescent="0.25">
      <c r="B13" s="36" t="s">
        <v>30</v>
      </c>
      <c r="C13" s="37">
        <f>AVERAGE(C5:C8)</f>
        <v>2.4016203703703704E-3</v>
      </c>
      <c r="D13" s="38">
        <f>AVERAGE(D5:D8)</f>
        <v>0.25</v>
      </c>
      <c r="E13" s="38">
        <f>AVERAGE(E5:E8)</f>
        <v>1</v>
      </c>
      <c r="F13" s="39">
        <f>AVERAGE(F5:F8)</f>
        <v>0.875</v>
      </c>
      <c r="G13" s="39">
        <f>AVERAGE(G5:G8)</f>
        <v>0.125</v>
      </c>
      <c r="H13" s="32"/>
      <c r="I13" s="36" t="s">
        <v>30</v>
      </c>
      <c r="J13" s="37">
        <f>AVERAGE(J5:J8)</f>
        <v>2.4247685185185188E-3</v>
      </c>
      <c r="K13" s="38">
        <f>AVERAGE(K5:K8)</f>
        <v>0.25</v>
      </c>
      <c r="L13" s="38">
        <f>AVERAGE(L5:L8)</f>
        <v>0.75</v>
      </c>
      <c r="M13" s="39">
        <f>AVERAGE(M5:M8)</f>
        <v>0.85</v>
      </c>
      <c r="N13" s="39">
        <f>AVERAGE(N5:N8)</f>
        <v>0.15000000000000002</v>
      </c>
      <c r="O13" s="32"/>
      <c r="P13" s="36" t="s">
        <v>30</v>
      </c>
      <c r="Q13" s="37">
        <f>AVERAGE(Q5:Q8)</f>
        <v>9.6064814814814819E-4</v>
      </c>
      <c r="R13" s="38">
        <f>AVERAGE(R5:R8)</f>
        <v>0</v>
      </c>
      <c r="S13" s="38">
        <f>AVERAGE(S5:S8)</f>
        <v>0.25</v>
      </c>
      <c r="T13" s="39">
        <f>AVERAGE(T5:T8)</f>
        <v>0.97499999999999998</v>
      </c>
      <c r="U13" s="39">
        <f>AVERAGE(U5:U8)</f>
        <v>2.5000000000000001E-2</v>
      </c>
    </row>
    <row r="14" spans="2:21" ht="16" thickBot="1" x14ac:dyDescent="0.25">
      <c r="B14" s="40" t="s">
        <v>29</v>
      </c>
      <c r="C14" s="37">
        <f>AVERAGE(C9:C12)</f>
        <v>2.5607638888888889E-3</v>
      </c>
      <c r="D14" s="38">
        <f>AVERAGE(D9:D12)</f>
        <v>0.25</v>
      </c>
      <c r="E14" s="38">
        <f>AVERAGE(E9:E12)</f>
        <v>0.5</v>
      </c>
      <c r="F14" s="39">
        <f>AVERAGE(F9:F12)</f>
        <v>0.89999999999999991</v>
      </c>
      <c r="G14" s="39">
        <f>AVERAGE(G9:G12)</f>
        <v>0.1</v>
      </c>
      <c r="H14" s="32"/>
      <c r="I14" s="40" t="s">
        <v>29</v>
      </c>
      <c r="J14" s="37">
        <f>AVERAGE(J9:J12)</f>
        <v>2.6880787037037038E-3</v>
      </c>
      <c r="K14" s="38">
        <f>AVERAGE(K9:K12)</f>
        <v>0</v>
      </c>
      <c r="L14" s="38">
        <f>AVERAGE(L9:L12)</f>
        <v>0.75</v>
      </c>
      <c r="M14" s="39">
        <f>AVERAGE(M9:M12)</f>
        <v>0.9375</v>
      </c>
      <c r="N14" s="39">
        <f>AVERAGE(N9:N12)</f>
        <v>6.25E-2</v>
      </c>
      <c r="O14" s="32"/>
      <c r="P14" s="40" t="s">
        <v>29</v>
      </c>
      <c r="Q14" s="37">
        <f>AVERAGE(Q9:Q12)</f>
        <v>1.1168981481481481E-3</v>
      </c>
      <c r="R14" s="38">
        <f>AVERAGE(R9:R12)</f>
        <v>0</v>
      </c>
      <c r="S14" s="38">
        <f>AVERAGE(S9:S12)</f>
        <v>0.5</v>
      </c>
      <c r="T14" s="39">
        <f>AVERAGE(T9:T12)</f>
        <v>0.97499999999999998</v>
      </c>
      <c r="U14" s="39">
        <f>AVERAGE(U9:U12)</f>
        <v>2.5000000000000001E-2</v>
      </c>
    </row>
    <row r="15" spans="2:21" x14ac:dyDescent="0.2">
      <c r="B15" s="41" t="s">
        <v>25</v>
      </c>
      <c r="C15" s="37">
        <f>AVERAGE(C5:C12)</f>
        <v>2.4811921296296296E-3</v>
      </c>
      <c r="D15" s="38">
        <f>AVERAGE(D5:D12)</f>
        <v>0.25</v>
      </c>
      <c r="E15" s="38">
        <f>AVERAGE(E5:E12)</f>
        <v>0.75</v>
      </c>
      <c r="F15" s="39">
        <f>AVERAGE(F5:F12)</f>
        <v>0.88749999999999996</v>
      </c>
      <c r="G15" s="39">
        <f>AVERAGE(G5:G12)</f>
        <v>0.11249999999999999</v>
      </c>
      <c r="H15" s="32"/>
      <c r="I15" s="41" t="s">
        <v>25</v>
      </c>
      <c r="J15" s="37">
        <f>AVERAGE(J5:J12)</f>
        <v>2.5564236111111113E-3</v>
      </c>
      <c r="K15" s="38">
        <f>AVERAGE(K5:K12)</f>
        <v>0.125</v>
      </c>
      <c r="L15" s="38">
        <f>AVERAGE(L5:L12)</f>
        <v>0.75</v>
      </c>
      <c r="M15" s="39">
        <f>AVERAGE(M5:M12)</f>
        <v>0.89375000000000004</v>
      </c>
      <c r="N15" s="39">
        <f>AVERAGE(N5:N12)</f>
        <v>0.10625000000000001</v>
      </c>
      <c r="O15" s="32"/>
      <c r="P15" s="41" t="s">
        <v>25</v>
      </c>
      <c r="Q15" s="37">
        <f>AVERAGE(Q5:Q12)</f>
        <v>1.038773148148148E-3</v>
      </c>
      <c r="R15" s="38">
        <f>AVERAGE(R5:R12)</f>
        <v>0</v>
      </c>
      <c r="S15" s="38">
        <f>AVERAGE(S5:S12)</f>
        <v>0.375</v>
      </c>
      <c r="T15" s="39">
        <f>AVERAGE(T5:T12)</f>
        <v>0.97500000000000009</v>
      </c>
      <c r="U15" s="39">
        <f>AVERAGE(U5:U12)</f>
        <v>2.5000000000000001E-2</v>
      </c>
    </row>
    <row r="16" spans="2:21" x14ac:dyDescent="0.2">
      <c r="B16" s="25" t="s">
        <v>26</v>
      </c>
      <c r="C16" s="34">
        <f>STDEV(C5:C12)</f>
        <v>4.7664703424186712E-4</v>
      </c>
      <c r="D16" s="42">
        <f>STDEV(D5:D12)</f>
        <v>0.46291004988627571</v>
      </c>
      <c r="E16" s="42">
        <f>STDEV(E5:E12)</f>
        <v>0.70710678118654757</v>
      </c>
      <c r="F16" s="35">
        <f>STDEV(F5:F12)</f>
        <v>9.9103120896512506E-2</v>
      </c>
      <c r="G16" s="35">
        <f>STDEV(G5:G12)</f>
        <v>9.9103120896511535E-2</v>
      </c>
      <c r="H16" s="32"/>
      <c r="I16" s="25" t="s">
        <v>26</v>
      </c>
      <c r="J16" s="34">
        <f>STDEV(J5:J12)</f>
        <v>8.2361873000080712E-4</v>
      </c>
      <c r="K16" s="14">
        <f>STDEV(K5:K12)</f>
        <v>0.35355339059327379</v>
      </c>
      <c r="L16" s="14">
        <f>STDEV(L5:L12)</f>
        <v>0.70710678118654757</v>
      </c>
      <c r="M16" s="35">
        <f>STDEV(M5:M12)</f>
        <v>0.14744853823816448</v>
      </c>
      <c r="N16" s="35">
        <f>STDEV(N5:N12)</f>
        <v>0.14744853823816442</v>
      </c>
      <c r="O16" s="32"/>
      <c r="P16" s="25" t="s">
        <v>26</v>
      </c>
      <c r="Q16" s="34">
        <f>STDEV(Q5:Q12)</f>
        <v>2.7457297537733782E-4</v>
      </c>
      <c r="R16" s="14">
        <f>STDEV(R5:R12)</f>
        <v>0</v>
      </c>
      <c r="S16" s="14">
        <f>STDEV(S5:S12)</f>
        <v>0.51754916950676566</v>
      </c>
      <c r="T16" s="35">
        <f>STDEV(T5:T12)</f>
        <v>4.6291004988627558E-2</v>
      </c>
      <c r="U16" s="35">
        <f>STDEV(U5:U12)</f>
        <v>4.6291004988627579E-2</v>
      </c>
    </row>
    <row r="17" spans="2:21" x14ac:dyDescent="0.2">
      <c r="B17" s="25" t="s">
        <v>27</v>
      </c>
      <c r="C17" s="34">
        <f>MIN(C5:C12)</f>
        <v>2.0833333333333333E-3</v>
      </c>
      <c r="D17" s="42">
        <f>MIN(D5:D12)</f>
        <v>0</v>
      </c>
      <c r="E17" s="42">
        <f>MIN(E5:E12)</f>
        <v>0</v>
      </c>
      <c r="F17" s="35">
        <f>MIN(F5:F12)</f>
        <v>0.8</v>
      </c>
      <c r="G17" s="35">
        <f>MIN(G5:G12)</f>
        <v>0</v>
      </c>
      <c r="H17" s="32"/>
      <c r="I17" s="25" t="s">
        <v>27</v>
      </c>
      <c r="J17" s="34">
        <f>MIN(J5:J12)</f>
        <v>1.4814814814814814E-3</v>
      </c>
      <c r="K17" s="14">
        <f>MIN(K5:K12)</f>
        <v>0</v>
      </c>
      <c r="L17" s="14">
        <f>MIN(L5:L12)</f>
        <v>0</v>
      </c>
      <c r="M17" s="35">
        <f>MIN(M5:M12)</f>
        <v>0.6</v>
      </c>
      <c r="N17" s="35">
        <f>MIN(N5:N12)</f>
        <v>0</v>
      </c>
      <c r="O17" s="32"/>
      <c r="P17" s="25" t="s">
        <v>27</v>
      </c>
      <c r="Q17" s="34">
        <f>MIN(Q5:Q12)</f>
        <v>6.9444444444444447E-4</v>
      </c>
      <c r="R17" s="14">
        <f>MIN(R5:R12)</f>
        <v>0</v>
      </c>
      <c r="S17" s="14">
        <f>MIN(S5:S12)</f>
        <v>0</v>
      </c>
      <c r="T17" s="35">
        <f>MIN(T5:T12)</f>
        <v>0.9</v>
      </c>
      <c r="U17" s="35">
        <f>MIN(U5:U12)</f>
        <v>0</v>
      </c>
    </row>
    <row r="18" spans="2:21" ht="16" thickBot="1" x14ac:dyDescent="0.25">
      <c r="B18" s="43" t="s">
        <v>28</v>
      </c>
      <c r="C18" s="44">
        <f>MAX(C5:C12)</f>
        <v>3.472222222222222E-3</v>
      </c>
      <c r="D18" s="15">
        <f>MAX(D5:D12)</f>
        <v>1</v>
      </c>
      <c r="E18" s="15">
        <f>MAX(E5:E12)</f>
        <v>2</v>
      </c>
      <c r="F18" s="45">
        <f>MAX(F5:F12)</f>
        <v>1</v>
      </c>
      <c r="G18" s="45">
        <f>MAX(G5:G12)</f>
        <v>0.2</v>
      </c>
      <c r="H18" s="32"/>
      <c r="I18" s="43" t="s">
        <v>28</v>
      </c>
      <c r="J18" s="44">
        <f>MAX(J5:J12)</f>
        <v>4.1666666666666666E-3</v>
      </c>
      <c r="K18" s="15">
        <f>MAX(K5:K12)</f>
        <v>1</v>
      </c>
      <c r="L18" s="15">
        <f>MAX(L5:L12)</f>
        <v>2</v>
      </c>
      <c r="M18" s="45">
        <f>MAX(M5:M12)</f>
        <v>1</v>
      </c>
      <c r="N18" s="45">
        <f>MAX(N5:N12)</f>
        <v>0.4</v>
      </c>
      <c r="O18" s="32"/>
      <c r="P18" s="43" t="s">
        <v>28</v>
      </c>
      <c r="Q18" s="44">
        <f>MAX(Q5:Q12)</f>
        <v>1.4120370370370369E-3</v>
      </c>
      <c r="R18" s="15">
        <f>MAX(R5:R12)</f>
        <v>0</v>
      </c>
      <c r="S18" s="15">
        <f>MAX(S5:S12)</f>
        <v>1</v>
      </c>
      <c r="T18" s="45">
        <f>MAX(T5:T12)</f>
        <v>1</v>
      </c>
      <c r="U18" s="45">
        <f>MAX(U5:U12)</f>
        <v>0.1</v>
      </c>
    </row>
    <row r="19" spans="2:21" x14ac:dyDescent="0.2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2:21" x14ac:dyDescent="0.2">
      <c r="B20" s="32"/>
      <c r="C20" s="32"/>
      <c r="D20" s="32"/>
      <c r="E20" s="32"/>
      <c r="F20" s="90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2:21" ht="16" thickBot="1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2:21" x14ac:dyDescent="0.2">
      <c r="B22" s="29" t="s">
        <v>33</v>
      </c>
      <c r="C22" s="30" t="s">
        <v>4</v>
      </c>
      <c r="D22" s="30" t="s">
        <v>5</v>
      </c>
      <c r="E22" s="30" t="s">
        <v>22</v>
      </c>
      <c r="F22" s="30" t="s">
        <v>23</v>
      </c>
      <c r="G22" s="31" t="s">
        <v>24</v>
      </c>
      <c r="H22" s="32"/>
      <c r="I22" s="29" t="s">
        <v>34</v>
      </c>
      <c r="J22" s="30" t="s">
        <v>4</v>
      </c>
      <c r="K22" s="30" t="s">
        <v>5</v>
      </c>
      <c r="L22" s="30" t="s">
        <v>22</v>
      </c>
      <c r="M22" s="30" t="s">
        <v>23</v>
      </c>
      <c r="N22" s="31" t="s">
        <v>24</v>
      </c>
      <c r="O22" s="32"/>
      <c r="P22" s="29" t="s">
        <v>35</v>
      </c>
      <c r="Q22" s="30" t="s">
        <v>4</v>
      </c>
      <c r="R22" s="30" t="s">
        <v>5</v>
      </c>
      <c r="S22" s="30" t="s">
        <v>22</v>
      </c>
      <c r="T22" s="30" t="s">
        <v>23</v>
      </c>
      <c r="U22" s="31" t="s">
        <v>24</v>
      </c>
    </row>
    <row r="23" spans="2:21" x14ac:dyDescent="0.2">
      <c r="B23" s="33">
        <v>1</v>
      </c>
      <c r="C23" s="34">
        <f>'T1'!D11</f>
        <v>1.1574074074074073E-3</v>
      </c>
      <c r="D23" s="14">
        <f>'T1'!E11</f>
        <v>0</v>
      </c>
      <c r="E23" s="14">
        <f>'T1'!F11</f>
        <v>0</v>
      </c>
      <c r="F23" s="35">
        <f>'T1'!G11</f>
        <v>1</v>
      </c>
      <c r="G23" s="35">
        <f>'T1'!H11</f>
        <v>0</v>
      </c>
      <c r="H23" s="32"/>
      <c r="I23" s="33">
        <v>1</v>
      </c>
      <c r="J23" s="34">
        <f>'T1'!D12</f>
        <v>9.2592592592592585E-4</v>
      </c>
      <c r="K23" s="14">
        <f>'T1'!E12</f>
        <v>0</v>
      </c>
      <c r="L23" s="14">
        <f>'T1'!F12</f>
        <v>0</v>
      </c>
      <c r="M23" s="35">
        <f>'T1'!G12</f>
        <v>1</v>
      </c>
      <c r="N23" s="35">
        <f>'T1'!H12</f>
        <v>0</v>
      </c>
      <c r="O23" s="32"/>
      <c r="P23" s="33">
        <v>1</v>
      </c>
      <c r="Q23" s="34">
        <f>'T1'!D13</f>
        <v>6.9444444444444447E-4</v>
      </c>
      <c r="R23" s="14">
        <f>'T1'!E13</f>
        <v>0</v>
      </c>
      <c r="S23" s="14">
        <f>'T1'!F13</f>
        <v>0</v>
      </c>
      <c r="T23" s="35">
        <f>'T1'!G13</f>
        <v>1</v>
      </c>
      <c r="U23" s="35">
        <f>'T1'!H13</f>
        <v>0</v>
      </c>
    </row>
    <row r="24" spans="2:21" x14ac:dyDescent="0.2">
      <c r="B24" s="33">
        <f>1+B23</f>
        <v>2</v>
      </c>
      <c r="C24" s="34">
        <f>'T2'!D11</f>
        <v>8.6805555555555551E-4</v>
      </c>
      <c r="D24" s="14">
        <f>'T2'!E11</f>
        <v>0</v>
      </c>
      <c r="E24" s="14">
        <f>'T2'!F11</f>
        <v>0</v>
      </c>
      <c r="F24" s="35">
        <f>'T2'!G11</f>
        <v>1</v>
      </c>
      <c r="G24" s="35">
        <f>'T2'!H11</f>
        <v>0</v>
      </c>
      <c r="H24" s="32"/>
      <c r="I24" s="33">
        <f>1+I23</f>
        <v>2</v>
      </c>
      <c r="J24" s="34">
        <f>'T2'!D12</f>
        <v>1.0995370370370371E-3</v>
      </c>
      <c r="K24" s="14">
        <f>'T2'!E12</f>
        <v>0</v>
      </c>
      <c r="L24" s="14">
        <f>'T2'!F12</f>
        <v>0</v>
      </c>
      <c r="M24" s="35">
        <f>'T2'!G12</f>
        <v>1</v>
      </c>
      <c r="N24" s="35">
        <f>'T2'!H12</f>
        <v>0</v>
      </c>
      <c r="O24" s="32"/>
      <c r="P24" s="33">
        <f>1+P23</f>
        <v>2</v>
      </c>
      <c r="Q24" s="34">
        <f>'T2'!D13</f>
        <v>1.1574074074074073E-3</v>
      </c>
      <c r="R24" s="14">
        <f>'T2'!E13</f>
        <v>0</v>
      </c>
      <c r="S24" s="14">
        <f>'T2'!F13</f>
        <v>0</v>
      </c>
      <c r="T24" s="35">
        <f>'T2'!G13</f>
        <v>1</v>
      </c>
      <c r="U24" s="35">
        <f>'T2'!H13</f>
        <v>0</v>
      </c>
    </row>
    <row r="25" spans="2:21" x14ac:dyDescent="0.2">
      <c r="B25" s="33">
        <f t="shared" ref="B25:B29" si="3">1+B24</f>
        <v>3</v>
      </c>
      <c r="C25" s="34">
        <f>'T3'!D11</f>
        <v>9.7222222222222209E-4</v>
      </c>
      <c r="D25" s="14">
        <f>'T3'!E11</f>
        <v>0</v>
      </c>
      <c r="E25" s="14">
        <f>'T3'!F11</f>
        <v>0</v>
      </c>
      <c r="F25" s="35">
        <f>'T3'!G11</f>
        <v>1</v>
      </c>
      <c r="G25" s="35">
        <f>'T3'!H11</f>
        <v>0</v>
      </c>
      <c r="H25" s="32"/>
      <c r="I25" s="33">
        <f t="shared" ref="I25:I29" si="4">1+I24</f>
        <v>3</v>
      </c>
      <c r="J25" s="34">
        <f>'T3'!D12</f>
        <v>8.564814814814815E-4</v>
      </c>
      <c r="K25" s="14">
        <f>'T3'!E12</f>
        <v>0</v>
      </c>
      <c r="L25" s="14">
        <f>'T3'!F12</f>
        <v>0</v>
      </c>
      <c r="M25" s="35">
        <f>'T3'!G12</f>
        <v>1</v>
      </c>
      <c r="N25" s="35">
        <f>'T3'!H12</f>
        <v>0</v>
      </c>
      <c r="O25" s="32"/>
      <c r="P25" s="33">
        <f t="shared" ref="P25:P29" si="5">1+P24</f>
        <v>3</v>
      </c>
      <c r="Q25" s="34">
        <f>'T3'!D13</f>
        <v>6.018518518518519E-4</v>
      </c>
      <c r="R25" s="14">
        <f>'T3'!E13</f>
        <v>0</v>
      </c>
      <c r="S25" s="14">
        <f>'T3'!F13</f>
        <v>0</v>
      </c>
      <c r="T25" s="35">
        <f>'T3'!G13</f>
        <v>1</v>
      </c>
      <c r="U25" s="35">
        <f>'T3'!H13</f>
        <v>0</v>
      </c>
    </row>
    <row r="26" spans="2:21" x14ac:dyDescent="0.2">
      <c r="B26" s="33">
        <f t="shared" si="3"/>
        <v>4</v>
      </c>
      <c r="C26" s="34">
        <f>'T4'!D11</f>
        <v>1.3888888888888889E-3</v>
      </c>
      <c r="D26" s="14">
        <f>'T4'!E11</f>
        <v>1</v>
      </c>
      <c r="E26" s="14">
        <f>'T4'!F11</f>
        <v>0</v>
      </c>
      <c r="F26" s="35">
        <f>'T4'!G11</f>
        <v>0.9</v>
      </c>
      <c r="G26" s="35">
        <f>'T4'!H11</f>
        <v>0.1</v>
      </c>
      <c r="H26" s="32"/>
      <c r="I26" s="33">
        <f t="shared" si="4"/>
        <v>4</v>
      </c>
      <c r="J26" s="34">
        <f>'T4'!D12</f>
        <v>1.3888888888888889E-3</v>
      </c>
      <c r="K26" s="14">
        <f>'T4'!E12</f>
        <v>0</v>
      </c>
      <c r="L26" s="14">
        <f>'T4'!F12</f>
        <v>0</v>
      </c>
      <c r="M26" s="35">
        <f>'T4'!G12</f>
        <v>1</v>
      </c>
      <c r="N26" s="35">
        <f>'T4'!H12</f>
        <v>0</v>
      </c>
      <c r="O26" s="32"/>
      <c r="P26" s="33">
        <f t="shared" si="5"/>
        <v>4</v>
      </c>
      <c r="Q26" s="34">
        <f>'T4'!D13</f>
        <v>1.0416666666666667E-3</v>
      </c>
      <c r="R26" s="14">
        <f>'T4'!E13</f>
        <v>0</v>
      </c>
      <c r="S26" s="14">
        <f>'T4'!F13</f>
        <v>0</v>
      </c>
      <c r="T26" s="35">
        <f>'T4'!G13</f>
        <v>1</v>
      </c>
      <c r="U26" s="35">
        <f>'T4'!H13</f>
        <v>0</v>
      </c>
    </row>
    <row r="27" spans="2:21" x14ac:dyDescent="0.2">
      <c r="B27" s="33">
        <f>1+B26</f>
        <v>5</v>
      </c>
      <c r="C27" s="34">
        <f>'R1'!D11</f>
        <v>1.1342592592592591E-3</v>
      </c>
      <c r="D27" s="14">
        <f>'R1'!E11</f>
        <v>0</v>
      </c>
      <c r="E27" s="14">
        <f>'R1'!F11</f>
        <v>0</v>
      </c>
      <c r="F27" s="35">
        <f>'R1'!G11</f>
        <v>1</v>
      </c>
      <c r="G27" s="35">
        <f>'R1'!H11</f>
        <v>0</v>
      </c>
      <c r="H27" s="32"/>
      <c r="I27" s="33">
        <f>1+I26</f>
        <v>5</v>
      </c>
      <c r="J27" s="34">
        <f>'R1'!D12</f>
        <v>5.2083333333333333E-4</v>
      </c>
      <c r="K27" s="14">
        <f>'R1'!E12</f>
        <v>0</v>
      </c>
      <c r="L27" s="14">
        <f>'R1'!F12</f>
        <v>0</v>
      </c>
      <c r="M27" s="35">
        <f>'R1'!G12</f>
        <v>1</v>
      </c>
      <c r="N27" s="35">
        <f>'R1'!H12</f>
        <v>0</v>
      </c>
      <c r="O27" s="32"/>
      <c r="P27" s="33">
        <f>1+P26</f>
        <v>5</v>
      </c>
      <c r="Q27" s="34">
        <f>'R1'!D13</f>
        <v>4.6296296296296293E-4</v>
      </c>
      <c r="R27" s="14">
        <f>'R1'!E13</f>
        <v>0</v>
      </c>
      <c r="S27" s="14">
        <f>'R1'!F13</f>
        <v>0</v>
      </c>
      <c r="T27" s="35">
        <f>'R1'!G13</f>
        <v>1</v>
      </c>
      <c r="U27" s="35">
        <f>'R1'!H13</f>
        <v>0</v>
      </c>
    </row>
    <row r="28" spans="2:21" x14ac:dyDescent="0.2">
      <c r="B28" s="33">
        <f>1+B27</f>
        <v>6</v>
      </c>
      <c r="C28" s="34">
        <f>'R2'!D11</f>
        <v>6.9444444444444447E-4</v>
      </c>
      <c r="D28" s="14">
        <f>'R2'!E11</f>
        <v>0</v>
      </c>
      <c r="E28" s="14">
        <f>'R2'!F11</f>
        <v>0</v>
      </c>
      <c r="F28" s="35">
        <f>'R2'!G11</f>
        <v>1</v>
      </c>
      <c r="G28" s="35">
        <f>'R2'!H11</f>
        <v>0</v>
      </c>
      <c r="H28" s="32"/>
      <c r="I28" s="33">
        <f t="shared" si="4"/>
        <v>6</v>
      </c>
      <c r="J28" s="34">
        <f>'R2'!D12</f>
        <v>6.9444444444444447E-4</v>
      </c>
      <c r="K28" s="14">
        <f>'R2'!E12</f>
        <v>0</v>
      </c>
      <c r="L28" s="14">
        <f>'R2'!F12</f>
        <v>0</v>
      </c>
      <c r="M28" s="35">
        <f>'R2'!G12</f>
        <v>1</v>
      </c>
      <c r="N28" s="35">
        <f>'R2'!H12</f>
        <v>0</v>
      </c>
      <c r="O28" s="32"/>
      <c r="P28" s="33">
        <f t="shared" si="5"/>
        <v>6</v>
      </c>
      <c r="Q28" s="34">
        <f>'R2'!D13</f>
        <v>5.2083333333333333E-4</v>
      </c>
      <c r="R28" s="14">
        <f>'R2'!E13</f>
        <v>0</v>
      </c>
      <c r="S28" s="14">
        <f>'R2'!F13</f>
        <v>0</v>
      </c>
      <c r="T28" s="35">
        <f>'R2'!G13</f>
        <v>1</v>
      </c>
      <c r="U28" s="35">
        <f>'R2'!H13</f>
        <v>0</v>
      </c>
    </row>
    <row r="29" spans="2:21" x14ac:dyDescent="0.2">
      <c r="B29" s="33">
        <f t="shared" si="3"/>
        <v>7</v>
      </c>
      <c r="C29" s="34">
        <f>'R3'!D11</f>
        <v>1.2731481481481483E-3</v>
      </c>
      <c r="D29" s="14">
        <f>'R3'!E11</f>
        <v>0</v>
      </c>
      <c r="E29" s="14">
        <f>'R3'!F11</f>
        <v>1</v>
      </c>
      <c r="F29" s="35">
        <f>'R3'!G11</f>
        <v>0.9</v>
      </c>
      <c r="G29" s="35">
        <f>'R3'!H11</f>
        <v>0.1</v>
      </c>
      <c r="H29" s="32"/>
      <c r="I29" s="33">
        <f t="shared" si="4"/>
        <v>7</v>
      </c>
      <c r="J29" s="34">
        <f>'R3'!D12</f>
        <v>1.3888888888888889E-3</v>
      </c>
      <c r="K29" s="14">
        <f>'R3'!E12</f>
        <v>0</v>
      </c>
      <c r="L29" s="14">
        <f>'R3'!F12</f>
        <v>0</v>
      </c>
      <c r="M29" s="35">
        <f>'R3'!G12</f>
        <v>1</v>
      </c>
      <c r="N29" s="35">
        <f>'R3'!H12</f>
        <v>0</v>
      </c>
      <c r="O29" s="32"/>
      <c r="P29" s="33">
        <f t="shared" si="5"/>
        <v>7</v>
      </c>
      <c r="Q29" s="34">
        <f>'R3'!D13</f>
        <v>3.4722222222222224E-4</v>
      </c>
      <c r="R29" s="14">
        <f>'R3'!E13</f>
        <v>0</v>
      </c>
      <c r="S29" s="14">
        <f>'R3'!F13</f>
        <v>0</v>
      </c>
      <c r="T29" s="35">
        <f>'R3'!G13</f>
        <v>1</v>
      </c>
      <c r="U29" s="35">
        <f>'R3'!H13</f>
        <v>0</v>
      </c>
    </row>
    <row r="30" spans="2:21" ht="16" thickBot="1" x14ac:dyDescent="0.25">
      <c r="B30" s="33">
        <f>1+B29</f>
        <v>8</v>
      </c>
      <c r="C30" s="34">
        <f>'R4'!D11</f>
        <v>1.1574074074074073E-3</v>
      </c>
      <c r="D30" s="14">
        <f>'R4'!E11</f>
        <v>0</v>
      </c>
      <c r="E30" s="14">
        <f>'R4'!F11</f>
        <v>0</v>
      </c>
      <c r="F30" s="35">
        <f>'R4'!G11</f>
        <v>1</v>
      </c>
      <c r="G30" s="35">
        <f>'R4'!H11</f>
        <v>0</v>
      </c>
      <c r="H30" s="32"/>
      <c r="I30" s="33">
        <f>1+I29</f>
        <v>8</v>
      </c>
      <c r="J30" s="34">
        <f>'R4'!D12</f>
        <v>8.6805555555555551E-4</v>
      </c>
      <c r="K30" s="14">
        <f>'R4'!E12</f>
        <v>0</v>
      </c>
      <c r="L30" s="14">
        <f>'R4'!F12</f>
        <v>0</v>
      </c>
      <c r="M30" s="35">
        <f>'R4'!G12</f>
        <v>1</v>
      </c>
      <c r="N30" s="35">
        <f>'R4'!H12</f>
        <v>0</v>
      </c>
      <c r="O30" s="32"/>
      <c r="P30" s="33">
        <f>1+P29</f>
        <v>8</v>
      </c>
      <c r="Q30" s="34">
        <f>'R4'!D13</f>
        <v>4.8611111111111104E-4</v>
      </c>
      <c r="R30" s="14">
        <f>'R4'!E13</f>
        <v>0</v>
      </c>
      <c r="S30" s="14">
        <f>'R4'!F13</f>
        <v>0</v>
      </c>
      <c r="T30" s="35">
        <f>'R4'!G13</f>
        <v>1</v>
      </c>
      <c r="U30" s="35">
        <f>'R4'!H13</f>
        <v>0</v>
      </c>
    </row>
    <row r="31" spans="2:21" ht="16" thickBot="1" x14ac:dyDescent="0.25">
      <c r="B31" s="36" t="s">
        <v>30</v>
      </c>
      <c r="C31" s="37">
        <f>AVERAGE(C23:C26)</f>
        <v>1.0966435185185185E-3</v>
      </c>
      <c r="D31" s="38">
        <f>AVERAGE(D23:D26)</f>
        <v>0.25</v>
      </c>
      <c r="E31" s="38">
        <f>AVERAGE(E23:E26)</f>
        <v>0</v>
      </c>
      <c r="F31" s="39">
        <f>AVERAGE(F23:F26)</f>
        <v>0.97499999999999998</v>
      </c>
      <c r="G31" s="39">
        <f>AVERAGE(G23:G26)</f>
        <v>2.5000000000000001E-2</v>
      </c>
      <c r="H31" s="32"/>
      <c r="I31" s="36" t="s">
        <v>30</v>
      </c>
      <c r="J31" s="37">
        <f>AVERAGE(J23:J26)</f>
        <v>1.0677083333333333E-3</v>
      </c>
      <c r="K31" s="38">
        <f>AVERAGE(K23:K26)</f>
        <v>0</v>
      </c>
      <c r="L31" s="38">
        <f>AVERAGE(L23:L26)</f>
        <v>0</v>
      </c>
      <c r="M31" s="39">
        <f>AVERAGE(M23:M26)</f>
        <v>1</v>
      </c>
      <c r="N31" s="39">
        <f>AVERAGE(N23:N26)</f>
        <v>0</v>
      </c>
      <c r="O31" s="32"/>
      <c r="P31" s="36" t="s">
        <v>30</v>
      </c>
      <c r="Q31" s="37">
        <f>AVERAGE(Q23:Q26)</f>
        <v>8.7384259259259251E-4</v>
      </c>
      <c r="R31" s="38">
        <f>AVERAGE(R23:R26)</f>
        <v>0</v>
      </c>
      <c r="S31" s="38">
        <f>AVERAGE(S23:S26)</f>
        <v>0</v>
      </c>
      <c r="T31" s="39">
        <f>AVERAGE(T23:T26)</f>
        <v>1</v>
      </c>
      <c r="U31" s="39">
        <f>AVERAGE(U23:U26)</f>
        <v>0</v>
      </c>
    </row>
    <row r="32" spans="2:21" ht="16" thickBot="1" x14ac:dyDescent="0.25">
      <c r="B32" s="40" t="s">
        <v>29</v>
      </c>
      <c r="C32" s="37">
        <f>AVERAGE(C27:C30)</f>
        <v>1.0648148148148149E-3</v>
      </c>
      <c r="D32" s="38">
        <f>AVERAGE(D27:D30)</f>
        <v>0</v>
      </c>
      <c r="E32" s="38">
        <f>AVERAGE(E27:E30)</f>
        <v>0.25</v>
      </c>
      <c r="F32" s="39">
        <f>AVERAGE(F27:F30)</f>
        <v>0.97499999999999998</v>
      </c>
      <c r="G32" s="39">
        <f>AVERAGE(G27:G30)</f>
        <v>2.5000000000000001E-2</v>
      </c>
      <c r="H32" s="32"/>
      <c r="I32" s="40" t="s">
        <v>29</v>
      </c>
      <c r="J32" s="37">
        <f>AVERAGE(J27:J30)</f>
        <v>8.6805555555555562E-4</v>
      </c>
      <c r="K32" s="38">
        <f>AVERAGE(K27:K30)</f>
        <v>0</v>
      </c>
      <c r="L32" s="38">
        <f>AVERAGE(L27:L30)</f>
        <v>0</v>
      </c>
      <c r="M32" s="39">
        <f>AVERAGE(M27:M30)</f>
        <v>1</v>
      </c>
      <c r="N32" s="39">
        <f>AVERAGE(N27:N30)</f>
        <v>0</v>
      </c>
      <c r="O32" s="32"/>
      <c r="P32" s="40" t="s">
        <v>29</v>
      </c>
      <c r="Q32" s="37">
        <f>AVERAGE(Q27:Q30)</f>
        <v>4.5428240740740737E-4</v>
      </c>
      <c r="R32" s="38">
        <f>AVERAGE(R27:R30)</f>
        <v>0</v>
      </c>
      <c r="S32" s="38">
        <f>AVERAGE(S27:S30)</f>
        <v>0</v>
      </c>
      <c r="T32" s="39">
        <f>AVERAGE(T27:T30)</f>
        <v>1</v>
      </c>
      <c r="U32" s="39">
        <f>AVERAGE(U27:U30)</f>
        <v>0</v>
      </c>
    </row>
    <row r="33" spans="1:21" x14ac:dyDescent="0.2">
      <c r="B33" s="41" t="s">
        <v>25</v>
      </c>
      <c r="C33" s="37">
        <f>AVERAGE(C23:C30)</f>
        <v>1.0807291666666667E-3</v>
      </c>
      <c r="D33" s="38">
        <f>AVERAGE(D23:D30)</f>
        <v>0.125</v>
      </c>
      <c r="E33" s="38">
        <f>AVERAGE(E23:E30)</f>
        <v>0.125</v>
      </c>
      <c r="F33" s="39">
        <f>AVERAGE(F23:F30)</f>
        <v>0.97500000000000009</v>
      </c>
      <c r="G33" s="39">
        <f>AVERAGE(G23:G30)</f>
        <v>2.5000000000000001E-2</v>
      </c>
      <c r="H33" s="32"/>
      <c r="I33" s="41" t="s">
        <v>25</v>
      </c>
      <c r="J33" s="37">
        <f>AVERAGE(J23:J30)</f>
        <v>9.6788194444444439E-4</v>
      </c>
      <c r="K33" s="38">
        <f>AVERAGE(K23:K30)</f>
        <v>0</v>
      </c>
      <c r="L33" s="38">
        <f>AVERAGE(L23:L30)</f>
        <v>0</v>
      </c>
      <c r="M33" s="39">
        <f>AVERAGE(M23:M30)</f>
        <v>1</v>
      </c>
      <c r="N33" s="39">
        <f>AVERAGE(N23:N30)</f>
        <v>0</v>
      </c>
      <c r="O33" s="32"/>
      <c r="P33" s="41" t="s">
        <v>25</v>
      </c>
      <c r="Q33" s="37">
        <f>AVERAGE(Q23:Q30)</f>
        <v>6.6406249999999983E-4</v>
      </c>
      <c r="R33" s="38">
        <f>AVERAGE(R23:R30)</f>
        <v>0</v>
      </c>
      <c r="S33" s="38">
        <f>AVERAGE(S23:S30)</f>
        <v>0</v>
      </c>
      <c r="T33" s="39">
        <f>AVERAGE(T23:T30)</f>
        <v>1</v>
      </c>
      <c r="U33" s="39">
        <f>AVERAGE(U23:U30)</f>
        <v>0</v>
      </c>
    </row>
    <row r="34" spans="1:21" x14ac:dyDescent="0.2">
      <c r="B34" s="25" t="s">
        <v>26</v>
      </c>
      <c r="C34" s="34">
        <f>STDEV(C23:C30)</f>
        <v>2.2450954905928316E-4</v>
      </c>
      <c r="D34" s="42">
        <f>STDEV(D23:D30)</f>
        <v>0.35355339059327379</v>
      </c>
      <c r="E34" s="42">
        <f>STDEV(E23:E30)</f>
        <v>0.35355339059327379</v>
      </c>
      <c r="F34" s="35">
        <f>STDEV(F23:F30)</f>
        <v>4.6291004988627565E-2</v>
      </c>
      <c r="G34" s="35">
        <f>STDEV(G23:G30)</f>
        <v>4.6291004988627579E-2</v>
      </c>
      <c r="H34" s="32"/>
      <c r="I34" s="25" t="s">
        <v>26</v>
      </c>
      <c r="J34" s="34">
        <f>STDEV(J23:J30)</f>
        <v>3.0951181920796475E-4</v>
      </c>
      <c r="K34" s="14">
        <f>STDEV(K23:K30)</f>
        <v>0</v>
      </c>
      <c r="L34" s="14">
        <f>STDEV(L23:L30)</f>
        <v>0</v>
      </c>
      <c r="M34" s="35">
        <f>STDEV(M23:M30)</f>
        <v>0</v>
      </c>
      <c r="N34" s="35">
        <f>STDEV(N23:N30)</f>
        <v>0</v>
      </c>
      <c r="O34" s="32"/>
      <c r="P34" s="25" t="s">
        <v>26</v>
      </c>
      <c r="Q34" s="34">
        <f>STDEV(Q23:Q30)</f>
        <v>2.8878499368670491E-4</v>
      </c>
      <c r="R34" s="14">
        <f>STDEV(R23:R30)</f>
        <v>0</v>
      </c>
      <c r="S34" s="14">
        <f>STDEV(S23:S30)</f>
        <v>0</v>
      </c>
      <c r="T34" s="35">
        <f>STDEV(T23:T30)</f>
        <v>0</v>
      </c>
      <c r="U34" s="35">
        <f>STDEV(U23:U30)</f>
        <v>0</v>
      </c>
    </row>
    <row r="35" spans="1:21" x14ac:dyDescent="0.2">
      <c r="B35" s="25" t="s">
        <v>27</v>
      </c>
      <c r="C35" s="34">
        <f>MIN(C23:C30)</f>
        <v>6.9444444444444447E-4</v>
      </c>
      <c r="D35" s="42">
        <f>MIN(D23:D30)</f>
        <v>0</v>
      </c>
      <c r="E35" s="42">
        <f>MIN(E23:E30)</f>
        <v>0</v>
      </c>
      <c r="F35" s="35">
        <f>MIN(F23:F30)</f>
        <v>0.9</v>
      </c>
      <c r="G35" s="35">
        <f>MIN(G23:G30)</f>
        <v>0</v>
      </c>
      <c r="H35" s="32"/>
      <c r="I35" s="25" t="s">
        <v>27</v>
      </c>
      <c r="J35" s="34">
        <f>MIN(J23:J30)</f>
        <v>5.2083333333333333E-4</v>
      </c>
      <c r="K35" s="14">
        <f>MIN(K23:K30)</f>
        <v>0</v>
      </c>
      <c r="L35" s="14">
        <f>MIN(L23:L30)</f>
        <v>0</v>
      </c>
      <c r="M35" s="35">
        <f>MIN(M23:M30)</f>
        <v>1</v>
      </c>
      <c r="N35" s="35">
        <f>MIN(N23:N30)</f>
        <v>0</v>
      </c>
      <c r="O35" s="32"/>
      <c r="P35" s="25" t="s">
        <v>27</v>
      </c>
      <c r="Q35" s="34">
        <f>MIN(Q23:Q30)</f>
        <v>3.4722222222222224E-4</v>
      </c>
      <c r="R35" s="14">
        <f>MIN(R23:R30)</f>
        <v>0</v>
      </c>
      <c r="S35" s="14">
        <f>MIN(S23:S30)</f>
        <v>0</v>
      </c>
      <c r="T35" s="35">
        <f>MIN(T23:T30)</f>
        <v>1</v>
      </c>
      <c r="U35" s="35">
        <f>MIN(U23:U30)</f>
        <v>0</v>
      </c>
    </row>
    <row r="36" spans="1:21" ht="16" thickBot="1" x14ac:dyDescent="0.25">
      <c r="B36" s="43" t="s">
        <v>28</v>
      </c>
      <c r="C36" s="44">
        <f>MAX(C23:C30)</f>
        <v>1.3888888888888889E-3</v>
      </c>
      <c r="D36" s="15">
        <f>MAX(D23:D30)</f>
        <v>1</v>
      </c>
      <c r="E36" s="15">
        <f>MAX(E23:E30)</f>
        <v>1</v>
      </c>
      <c r="F36" s="45">
        <f>MAX(F23:F30)</f>
        <v>1</v>
      </c>
      <c r="G36" s="45">
        <f>MAX(G23:G30)</f>
        <v>0.1</v>
      </c>
      <c r="H36" s="32"/>
      <c r="I36" s="43" t="s">
        <v>28</v>
      </c>
      <c r="J36" s="44">
        <f>MAX(J23:J30)</f>
        <v>1.3888888888888889E-3</v>
      </c>
      <c r="K36" s="15">
        <f>MAX(K23:K30)</f>
        <v>0</v>
      </c>
      <c r="L36" s="15">
        <f>MAX(L23:L30)</f>
        <v>0</v>
      </c>
      <c r="M36" s="45">
        <f>MAX(M23:M30)</f>
        <v>1</v>
      </c>
      <c r="N36" s="45">
        <f>MAX(N23:N30)</f>
        <v>0</v>
      </c>
      <c r="O36" s="32"/>
      <c r="P36" s="43" t="s">
        <v>28</v>
      </c>
      <c r="Q36" s="44">
        <f>MAX(Q23:Q30)</f>
        <v>1.1574074074074073E-3</v>
      </c>
      <c r="R36" s="15">
        <f>MAX(R23:R30)</f>
        <v>0</v>
      </c>
      <c r="S36" s="15">
        <f>MAX(S23:S30)</f>
        <v>0</v>
      </c>
      <c r="T36" s="45">
        <f>MAX(T23:T30)</f>
        <v>1</v>
      </c>
      <c r="U36" s="45">
        <f>MAX(U23:U30)</f>
        <v>0</v>
      </c>
    </row>
    <row r="40" spans="1:21" ht="16" thickBot="1" x14ac:dyDescent="0.25"/>
    <row r="41" spans="1:21" ht="16" thickBot="1" x14ac:dyDescent="0.25">
      <c r="A41" s="74" t="s">
        <v>48</v>
      </c>
      <c r="B41" s="74" t="s">
        <v>36</v>
      </c>
      <c r="C41" s="75" t="s">
        <v>37</v>
      </c>
      <c r="D41" s="75" t="s">
        <v>38</v>
      </c>
      <c r="E41" s="75" t="s">
        <v>83</v>
      </c>
      <c r="F41" s="75" t="s">
        <v>39</v>
      </c>
      <c r="G41" s="76" t="s">
        <v>89</v>
      </c>
      <c r="H41" s="76" t="s">
        <v>88</v>
      </c>
      <c r="I41" s="77" t="s">
        <v>90</v>
      </c>
      <c r="J41" s="78" t="s">
        <v>77</v>
      </c>
      <c r="K41" s="79" t="s">
        <v>40</v>
      </c>
      <c r="N41" s="24" t="s">
        <v>50</v>
      </c>
      <c r="O41" s="12" t="s">
        <v>51</v>
      </c>
      <c r="P41" s="13" t="s">
        <v>52</v>
      </c>
      <c r="R41" s="66" t="s">
        <v>76</v>
      </c>
      <c r="S41" s="66" t="s">
        <v>75</v>
      </c>
    </row>
    <row r="42" spans="1:21" ht="12" customHeight="1" x14ac:dyDescent="0.2">
      <c r="A42" s="141" t="s">
        <v>41</v>
      </c>
      <c r="B42" s="91" t="s">
        <v>41</v>
      </c>
      <c r="C42" s="94" t="s">
        <v>42</v>
      </c>
      <c r="D42" s="94">
        <v>1</v>
      </c>
      <c r="E42" s="110" t="s">
        <v>84</v>
      </c>
      <c r="F42" s="65">
        <v>1</v>
      </c>
      <c r="G42" s="71">
        <v>3</v>
      </c>
      <c r="H42" s="84">
        <v>3</v>
      </c>
      <c r="I42" s="71">
        <f>F14+G14</f>
        <v>0.99999999999999989</v>
      </c>
      <c r="J42" s="131">
        <f>AVERAGE(I42:I47)*10</f>
        <v>10</v>
      </c>
      <c r="K42" s="97" t="s">
        <v>64</v>
      </c>
      <c r="N42" s="25">
        <v>1</v>
      </c>
      <c r="O42" s="20">
        <f>'T1'!C33</f>
        <v>90</v>
      </c>
      <c r="P42" s="21">
        <f>O42/10</f>
        <v>9</v>
      </c>
      <c r="R42" s="2">
        <v>1</v>
      </c>
      <c r="S42" s="2">
        <v>3</v>
      </c>
    </row>
    <row r="43" spans="1:21" x14ac:dyDescent="0.2">
      <c r="A43" s="141"/>
      <c r="B43" s="91"/>
      <c r="C43" s="94"/>
      <c r="D43" s="94"/>
      <c r="E43" s="110"/>
      <c r="F43" s="14">
        <v>2</v>
      </c>
      <c r="G43" s="16">
        <v>3</v>
      </c>
      <c r="H43" s="85">
        <v>3</v>
      </c>
      <c r="I43" s="16">
        <f>M15+N15</f>
        <v>1</v>
      </c>
      <c r="J43" s="131"/>
      <c r="K43" s="97"/>
      <c r="N43" s="25">
        <f>N42+1</f>
        <v>2</v>
      </c>
      <c r="O43" s="20">
        <f>'T2'!C32</f>
        <v>80</v>
      </c>
      <c r="P43" s="21">
        <f t="shared" ref="P43:P49" si="6">O43/10</f>
        <v>8</v>
      </c>
      <c r="R43" s="2">
        <v>2</v>
      </c>
      <c r="S43" s="2">
        <v>3</v>
      </c>
    </row>
    <row r="44" spans="1:21" x14ac:dyDescent="0.2">
      <c r="A44" s="141"/>
      <c r="B44" s="91"/>
      <c r="C44" s="94"/>
      <c r="D44" s="94"/>
      <c r="E44" s="110"/>
      <c r="F44" s="14">
        <v>3</v>
      </c>
      <c r="G44" s="16">
        <v>1</v>
      </c>
      <c r="H44" s="85">
        <v>1</v>
      </c>
      <c r="I44" s="16">
        <f>T15+U15</f>
        <v>1</v>
      </c>
      <c r="J44" s="131"/>
      <c r="K44" s="97"/>
      <c r="N44" s="25">
        <f t="shared" ref="N44:N49" si="7">N43+1</f>
        <v>3</v>
      </c>
      <c r="O44" s="20">
        <f>'T3'!C32</f>
        <v>77.5</v>
      </c>
      <c r="P44" s="21">
        <f t="shared" si="6"/>
        <v>7.75</v>
      </c>
      <c r="R44" s="2">
        <v>3</v>
      </c>
      <c r="S44" s="2">
        <v>1</v>
      </c>
    </row>
    <row r="45" spans="1:21" x14ac:dyDescent="0.2">
      <c r="A45" s="141"/>
      <c r="B45" s="91"/>
      <c r="C45" s="94"/>
      <c r="D45" s="94"/>
      <c r="E45" s="110"/>
      <c r="F45" s="14">
        <v>4</v>
      </c>
      <c r="G45" s="16">
        <v>2</v>
      </c>
      <c r="H45" s="85">
        <v>2</v>
      </c>
      <c r="I45" s="16">
        <f>F33+G33</f>
        <v>1</v>
      </c>
      <c r="J45" s="131"/>
      <c r="K45" s="97"/>
      <c r="N45" s="25">
        <f t="shared" si="7"/>
        <v>4</v>
      </c>
      <c r="O45" s="20">
        <f>'T4'!C32</f>
        <v>100</v>
      </c>
      <c r="P45" s="21">
        <f t="shared" si="6"/>
        <v>10</v>
      </c>
      <c r="R45" s="2">
        <v>4</v>
      </c>
      <c r="S45" s="2">
        <v>2</v>
      </c>
    </row>
    <row r="46" spans="1:21" x14ac:dyDescent="0.2">
      <c r="A46" s="141"/>
      <c r="B46" s="91"/>
      <c r="C46" s="94"/>
      <c r="D46" s="94"/>
      <c r="E46" s="110"/>
      <c r="F46" s="14">
        <v>5</v>
      </c>
      <c r="G46" s="16">
        <v>1</v>
      </c>
      <c r="H46" s="85">
        <v>1</v>
      </c>
      <c r="I46" s="16">
        <f>M33+N33</f>
        <v>1</v>
      </c>
      <c r="J46" s="131"/>
      <c r="K46" s="97"/>
      <c r="N46" s="25">
        <f>N45+1</f>
        <v>5</v>
      </c>
      <c r="O46" s="20">
        <f>'R1'!C32</f>
        <v>75</v>
      </c>
      <c r="P46" s="21">
        <f t="shared" si="6"/>
        <v>7.5</v>
      </c>
      <c r="R46" s="2">
        <v>5</v>
      </c>
      <c r="S46" s="2">
        <v>1</v>
      </c>
    </row>
    <row r="47" spans="1:21" x14ac:dyDescent="0.2">
      <c r="A47" s="141"/>
      <c r="B47" s="91"/>
      <c r="C47" s="95"/>
      <c r="D47" s="95"/>
      <c r="E47" s="135"/>
      <c r="F47" s="17">
        <v>6</v>
      </c>
      <c r="G47" s="18">
        <v>2</v>
      </c>
      <c r="H47" s="85">
        <v>2</v>
      </c>
      <c r="I47" s="16">
        <f>T33+U33</f>
        <v>1</v>
      </c>
      <c r="J47" s="132"/>
      <c r="K47" s="98"/>
      <c r="N47" s="25">
        <f t="shared" si="7"/>
        <v>6</v>
      </c>
      <c r="O47" s="20">
        <f>'R2'!C32</f>
        <v>62.5</v>
      </c>
      <c r="P47" s="21">
        <f t="shared" si="6"/>
        <v>6.25</v>
      </c>
      <c r="R47" s="2">
        <v>6</v>
      </c>
      <c r="S47" s="2">
        <v>2</v>
      </c>
    </row>
    <row r="48" spans="1:21" ht="15" customHeight="1" x14ac:dyDescent="0.2">
      <c r="A48" s="141"/>
      <c r="B48" s="91"/>
      <c r="C48" s="93" t="s">
        <v>43</v>
      </c>
      <c r="D48" s="93">
        <v>0</v>
      </c>
      <c r="E48" s="109" t="s">
        <v>85</v>
      </c>
      <c r="F48" s="14">
        <v>1</v>
      </c>
      <c r="G48" s="82">
        <f>D15</f>
        <v>0.25</v>
      </c>
      <c r="H48" s="85">
        <v>3</v>
      </c>
      <c r="I48" s="42">
        <f>D15/S42</f>
        <v>8.3333333333333329E-2</v>
      </c>
      <c r="J48" s="133">
        <f>10-(AVERAGE(I48:I53)*10)</f>
        <v>9.6875</v>
      </c>
      <c r="K48" s="96" t="s">
        <v>64</v>
      </c>
      <c r="N48" s="25">
        <f>N47+1</f>
        <v>7</v>
      </c>
      <c r="O48" s="20">
        <f>'R3'!C32</f>
        <v>95</v>
      </c>
      <c r="P48" s="21">
        <f t="shared" si="6"/>
        <v>9.5</v>
      </c>
    </row>
    <row r="49" spans="1:18" ht="16" thickBot="1" x14ac:dyDescent="0.25">
      <c r="A49" s="141"/>
      <c r="B49" s="91"/>
      <c r="C49" s="94"/>
      <c r="D49" s="94"/>
      <c r="E49" s="110"/>
      <c r="F49" s="14">
        <v>2</v>
      </c>
      <c r="G49" s="82">
        <f>K15</f>
        <v>0.125</v>
      </c>
      <c r="H49" s="85">
        <v>3</v>
      </c>
      <c r="I49" s="42">
        <f>K15/S43</f>
        <v>4.1666666666666664E-2</v>
      </c>
      <c r="J49" s="131"/>
      <c r="K49" s="97"/>
      <c r="N49" s="25">
        <f t="shared" si="7"/>
        <v>8</v>
      </c>
      <c r="O49" s="20">
        <f>'R4'!C32</f>
        <v>97.5</v>
      </c>
      <c r="P49" s="21">
        <f t="shared" si="6"/>
        <v>9.75</v>
      </c>
    </row>
    <row r="50" spans="1:18" ht="16" thickBot="1" x14ac:dyDescent="0.25">
      <c r="A50" s="141"/>
      <c r="B50" s="91"/>
      <c r="C50" s="94"/>
      <c r="D50" s="94"/>
      <c r="E50" s="110"/>
      <c r="F50" s="14">
        <v>3</v>
      </c>
      <c r="G50" s="82">
        <f>R15</f>
        <v>0</v>
      </c>
      <c r="H50" s="85">
        <v>1</v>
      </c>
      <c r="I50" s="42">
        <f>R15/S44</f>
        <v>0</v>
      </c>
      <c r="J50" s="131"/>
      <c r="K50" s="97"/>
      <c r="N50" s="26" t="s">
        <v>25</v>
      </c>
      <c r="O50" s="27">
        <f>AVERAGE(O42:O49)</f>
        <v>84.6875</v>
      </c>
      <c r="P50" s="28">
        <f>AVERAGE(P42:P49)</f>
        <v>8.46875</v>
      </c>
    </row>
    <row r="51" spans="1:18" x14ac:dyDescent="0.2">
      <c r="A51" s="141"/>
      <c r="B51" s="91"/>
      <c r="C51" s="94"/>
      <c r="D51" s="94"/>
      <c r="E51" s="110"/>
      <c r="F51" s="14">
        <v>4</v>
      </c>
      <c r="G51" s="82">
        <f>D33</f>
        <v>0.125</v>
      </c>
      <c r="H51" s="85">
        <v>2</v>
      </c>
      <c r="I51" s="42">
        <f>D33/S45</f>
        <v>6.25E-2</v>
      </c>
      <c r="J51" s="131"/>
      <c r="K51" s="97"/>
    </row>
    <row r="52" spans="1:18" ht="16" thickBot="1" x14ac:dyDescent="0.25">
      <c r="A52" s="141"/>
      <c r="B52" s="91"/>
      <c r="C52" s="94"/>
      <c r="D52" s="94"/>
      <c r="E52" s="110"/>
      <c r="F52" s="14">
        <v>5</v>
      </c>
      <c r="G52" s="82">
        <f>K33</f>
        <v>0</v>
      </c>
      <c r="H52" s="85">
        <v>1</v>
      </c>
      <c r="I52" s="42">
        <f>K33/S46</f>
        <v>0</v>
      </c>
      <c r="J52" s="131"/>
      <c r="K52" s="97"/>
    </row>
    <row r="53" spans="1:18" ht="16" thickBot="1" x14ac:dyDescent="0.25">
      <c r="A53" s="142"/>
      <c r="B53" s="92"/>
      <c r="C53" s="108"/>
      <c r="D53" s="108"/>
      <c r="E53" s="111"/>
      <c r="F53" s="15">
        <v>6</v>
      </c>
      <c r="G53" s="83">
        <f>R33</f>
        <v>0</v>
      </c>
      <c r="H53" s="86">
        <v>2</v>
      </c>
      <c r="I53" s="42">
        <f>R33/S47</f>
        <v>0</v>
      </c>
      <c r="J53" s="134"/>
      <c r="K53" s="113"/>
      <c r="N53" s="24" t="s">
        <v>53</v>
      </c>
      <c r="O53" s="12" t="s">
        <v>54</v>
      </c>
      <c r="P53" s="13" t="s">
        <v>55</v>
      </c>
    </row>
    <row r="54" spans="1:18" ht="13.5" customHeight="1" x14ac:dyDescent="0.2">
      <c r="A54" s="102" t="s">
        <v>45</v>
      </c>
      <c r="B54" s="105" t="s">
        <v>45</v>
      </c>
      <c r="C54" s="99" t="s">
        <v>44</v>
      </c>
      <c r="D54" s="99">
        <v>0</v>
      </c>
      <c r="E54" s="114" t="s">
        <v>91</v>
      </c>
      <c r="F54" s="23">
        <v>1</v>
      </c>
      <c r="G54" s="72">
        <f>C15*24*60</f>
        <v>3.5729166666666665</v>
      </c>
      <c r="H54" s="87">
        <v>4</v>
      </c>
      <c r="I54" s="81">
        <f>(4-(C15*24*60))/4</f>
        <v>0.10677083333333337</v>
      </c>
      <c r="J54" s="138">
        <f>10-(AVERAGE(I54:I59)*10)</f>
        <v>9.1238425925925917</v>
      </c>
      <c r="K54" s="112" t="s">
        <v>64</v>
      </c>
      <c r="N54" s="46" t="s">
        <v>56</v>
      </c>
      <c r="O54" s="47" t="s">
        <v>60</v>
      </c>
      <c r="P54" s="48" t="s">
        <v>64</v>
      </c>
    </row>
    <row r="55" spans="1:18" x14ac:dyDescent="0.2">
      <c r="A55" s="103"/>
      <c r="B55" s="106"/>
      <c r="C55" s="100"/>
      <c r="D55" s="100"/>
      <c r="E55" s="115"/>
      <c r="F55" s="19">
        <v>2</v>
      </c>
      <c r="G55" s="73">
        <f>J15*24*60</f>
        <v>3.6812499999999999</v>
      </c>
      <c r="H55" s="88">
        <v>4</v>
      </c>
      <c r="I55" s="73">
        <f>(4-(J15*24*60))/4</f>
        <v>7.9687500000000022E-2</v>
      </c>
      <c r="J55" s="139"/>
      <c r="K55" s="97"/>
      <c r="N55" s="49" t="s">
        <v>57</v>
      </c>
      <c r="O55" s="50" t="s">
        <v>61</v>
      </c>
      <c r="P55" s="51" t="s">
        <v>65</v>
      </c>
    </row>
    <row r="56" spans="1:18" x14ac:dyDescent="0.2">
      <c r="A56" s="103"/>
      <c r="B56" s="106"/>
      <c r="C56" s="100"/>
      <c r="D56" s="100"/>
      <c r="E56" s="115"/>
      <c r="F56" s="19">
        <v>3</v>
      </c>
      <c r="G56" s="73">
        <f>Q15*24*60</f>
        <v>1.4958333333333331</v>
      </c>
      <c r="H56" s="88">
        <v>1.5</v>
      </c>
      <c r="I56" s="73">
        <f>(1.5-(Q15*24*60))/1.5</f>
        <v>2.7777777777779158E-3</v>
      </c>
      <c r="J56" s="139"/>
      <c r="K56" s="97"/>
      <c r="N56" s="52" t="s">
        <v>58</v>
      </c>
      <c r="O56" s="53" t="s">
        <v>62</v>
      </c>
      <c r="P56" s="54" t="s">
        <v>66</v>
      </c>
    </row>
    <row r="57" spans="1:18" ht="16" thickBot="1" x14ac:dyDescent="0.25">
      <c r="A57" s="103"/>
      <c r="B57" s="106"/>
      <c r="C57" s="100"/>
      <c r="D57" s="100"/>
      <c r="E57" s="115"/>
      <c r="F57" s="19">
        <v>4</v>
      </c>
      <c r="G57" s="73">
        <f>C33*24*60</f>
        <v>1.5562500000000001</v>
      </c>
      <c r="H57" s="88">
        <v>2</v>
      </c>
      <c r="I57" s="73">
        <f>(2-(C33*24*60))/2</f>
        <v>0.22187499999999993</v>
      </c>
      <c r="J57" s="139"/>
      <c r="K57" s="97"/>
      <c r="N57" s="55" t="s">
        <v>59</v>
      </c>
      <c r="O57" s="56" t="s">
        <v>63</v>
      </c>
      <c r="P57" s="57" t="s">
        <v>66</v>
      </c>
    </row>
    <row r="58" spans="1:18" x14ac:dyDescent="0.2">
      <c r="A58" s="103"/>
      <c r="B58" s="106"/>
      <c r="C58" s="100"/>
      <c r="D58" s="100"/>
      <c r="E58" s="115"/>
      <c r="F58" s="19">
        <v>5</v>
      </c>
      <c r="G58" s="73">
        <f>J33*24*60</f>
        <v>1.3937499999999998</v>
      </c>
      <c r="H58" s="88">
        <v>1.5</v>
      </c>
      <c r="I58" s="73">
        <f>(1.5-(J33*24*60))/1.5</f>
        <v>7.0833333333333456E-2</v>
      </c>
      <c r="J58" s="139"/>
      <c r="K58" s="97"/>
    </row>
    <row r="59" spans="1:18" x14ac:dyDescent="0.2">
      <c r="A59" s="103"/>
      <c r="B59" s="106"/>
      <c r="C59" s="136"/>
      <c r="D59" s="136"/>
      <c r="E59" s="137"/>
      <c r="F59" s="19">
        <v>6</v>
      </c>
      <c r="G59" s="73">
        <f>Q33*24*60</f>
        <v>0.95624999999999982</v>
      </c>
      <c r="H59" s="88">
        <v>1</v>
      </c>
      <c r="I59" s="73">
        <f>(1-(Q33*24*60))/1</f>
        <v>4.3750000000000178E-2</v>
      </c>
      <c r="J59" s="140"/>
      <c r="K59" s="98"/>
    </row>
    <row r="60" spans="1:18" ht="15" customHeight="1" x14ac:dyDescent="0.2">
      <c r="A60" s="103"/>
      <c r="B60" s="106"/>
      <c r="C60" s="93" t="s">
        <v>46</v>
      </c>
      <c r="D60" s="93">
        <v>1</v>
      </c>
      <c r="E60" s="109" t="s">
        <v>86</v>
      </c>
      <c r="F60" s="93"/>
      <c r="G60" s="93">
        <f>SUM(S42:S47)</f>
        <v>12</v>
      </c>
      <c r="H60" s="123">
        <f>((C15+J15+Q15+C33+J33+Q33)*24*60)</f>
        <v>12.65625</v>
      </c>
      <c r="I60" s="93">
        <f>SUM(S42:S47)/((C15+J15+Q15+C33+J33+Q33)*24*60)</f>
        <v>0.94814814814814818</v>
      </c>
      <c r="J60" s="133">
        <f>SUM(S42:S47)/((C15+J15+Q15+C33+J33+Q33)*24*60)*10</f>
        <v>9.481481481481481</v>
      </c>
      <c r="K60" s="96" t="s">
        <v>64</v>
      </c>
    </row>
    <row r="61" spans="1:18" ht="16" thickBot="1" x14ac:dyDescent="0.25">
      <c r="A61" s="103"/>
      <c r="B61" s="106"/>
      <c r="C61" s="94"/>
      <c r="D61" s="94"/>
      <c r="E61" s="110"/>
      <c r="F61" s="94"/>
      <c r="G61" s="94"/>
      <c r="H61" s="124"/>
      <c r="I61" s="94"/>
      <c r="J61" s="131"/>
      <c r="K61" s="97"/>
      <c r="N61" s="58" t="s">
        <v>48</v>
      </c>
      <c r="O61" s="58" t="s">
        <v>68</v>
      </c>
      <c r="P61" s="58" t="s">
        <v>69</v>
      </c>
      <c r="Q61" s="58" t="s">
        <v>70</v>
      </c>
      <c r="R61" s="58" t="s">
        <v>71</v>
      </c>
    </row>
    <row r="62" spans="1:18" x14ac:dyDescent="0.2">
      <c r="A62" s="103"/>
      <c r="B62" s="106"/>
      <c r="C62" s="94"/>
      <c r="D62" s="94"/>
      <c r="E62" s="110"/>
      <c r="F62" s="94"/>
      <c r="G62" s="94"/>
      <c r="H62" s="124"/>
      <c r="I62" s="94"/>
      <c r="J62" s="131"/>
      <c r="K62" s="97"/>
      <c r="N62" s="129" t="s">
        <v>41</v>
      </c>
      <c r="O62" s="129" t="s">
        <v>41</v>
      </c>
      <c r="P62" s="22" t="s">
        <v>42</v>
      </c>
      <c r="Q62" s="60" t="s">
        <v>72</v>
      </c>
      <c r="R62" s="62">
        <v>0.3</v>
      </c>
    </row>
    <row r="63" spans="1:18" x14ac:dyDescent="0.2">
      <c r="A63" s="103"/>
      <c r="B63" s="106"/>
      <c r="C63" s="94"/>
      <c r="D63" s="94"/>
      <c r="E63" s="110"/>
      <c r="F63" s="94"/>
      <c r="G63" s="94"/>
      <c r="H63" s="124"/>
      <c r="I63" s="94"/>
      <c r="J63" s="131"/>
      <c r="K63" s="97"/>
      <c r="N63" s="130"/>
      <c r="O63" s="130"/>
      <c r="P63" s="20" t="s">
        <v>43</v>
      </c>
      <c r="Q63" s="61"/>
      <c r="R63" s="63"/>
    </row>
    <row r="64" spans="1:18" x14ac:dyDescent="0.2">
      <c r="A64" s="103"/>
      <c r="B64" s="106"/>
      <c r="C64" s="94"/>
      <c r="D64" s="94"/>
      <c r="E64" s="110"/>
      <c r="F64" s="94"/>
      <c r="G64" s="94"/>
      <c r="H64" s="124"/>
      <c r="I64" s="94"/>
      <c r="J64" s="131"/>
      <c r="K64" s="97"/>
      <c r="N64" s="130" t="s">
        <v>45</v>
      </c>
      <c r="O64" s="130" t="s">
        <v>45</v>
      </c>
      <c r="P64" s="20" t="s">
        <v>44</v>
      </c>
      <c r="Q64" s="61" t="s">
        <v>73</v>
      </c>
      <c r="R64" s="63">
        <v>0.2</v>
      </c>
    </row>
    <row r="65" spans="1:18" ht="16" thickBot="1" x14ac:dyDescent="0.25">
      <c r="A65" s="104"/>
      <c r="B65" s="107"/>
      <c r="C65" s="108"/>
      <c r="D65" s="108"/>
      <c r="E65" s="111"/>
      <c r="F65" s="108"/>
      <c r="G65" s="108"/>
      <c r="H65" s="125"/>
      <c r="I65" s="108"/>
      <c r="J65" s="134"/>
      <c r="K65" s="113"/>
      <c r="N65" s="130"/>
      <c r="O65" s="130"/>
      <c r="P65" s="20" t="s">
        <v>46</v>
      </c>
      <c r="Q65" s="61"/>
      <c r="R65" s="63"/>
    </row>
    <row r="66" spans="1:18" ht="15" customHeight="1" x14ac:dyDescent="0.2">
      <c r="A66" s="103" t="s">
        <v>49</v>
      </c>
      <c r="B66" s="106" t="s">
        <v>47</v>
      </c>
      <c r="C66" s="99" t="s">
        <v>67</v>
      </c>
      <c r="D66" s="99">
        <v>100</v>
      </c>
      <c r="E66" s="114" t="s">
        <v>87</v>
      </c>
      <c r="F66" s="99"/>
      <c r="G66" s="99">
        <f>SUM(O42:O49)</f>
        <v>677.5</v>
      </c>
      <c r="H66" s="126">
        <f>N49</f>
        <v>8</v>
      </c>
      <c r="I66" s="99">
        <f>G66/H66</f>
        <v>84.6875</v>
      </c>
      <c r="J66" s="138">
        <f>P50</f>
        <v>8.46875</v>
      </c>
      <c r="K66" s="112" t="s">
        <v>64</v>
      </c>
      <c r="N66" s="20" t="s">
        <v>49</v>
      </c>
      <c r="O66" s="20" t="s">
        <v>47</v>
      </c>
      <c r="P66" s="20" t="s">
        <v>67</v>
      </c>
      <c r="Q66" s="20" t="s">
        <v>72</v>
      </c>
      <c r="R66" s="59">
        <v>0.5</v>
      </c>
    </row>
    <row r="67" spans="1:18" x14ac:dyDescent="0.2">
      <c r="A67" s="103"/>
      <c r="B67" s="106"/>
      <c r="C67" s="100"/>
      <c r="D67" s="100"/>
      <c r="E67" s="115"/>
      <c r="F67" s="100"/>
      <c r="G67" s="100"/>
      <c r="H67" s="127"/>
      <c r="I67" s="100"/>
      <c r="J67" s="139"/>
      <c r="K67" s="97"/>
    </row>
    <row r="68" spans="1:18" x14ac:dyDescent="0.2">
      <c r="A68" s="103"/>
      <c r="B68" s="106"/>
      <c r="C68" s="100"/>
      <c r="D68" s="100"/>
      <c r="E68" s="115"/>
      <c r="F68" s="100"/>
      <c r="G68" s="100"/>
      <c r="H68" s="127"/>
      <c r="I68" s="100"/>
      <c r="J68" s="139"/>
      <c r="K68" s="97"/>
    </row>
    <row r="69" spans="1:18" x14ac:dyDescent="0.2">
      <c r="A69" s="103"/>
      <c r="B69" s="106"/>
      <c r="C69" s="100"/>
      <c r="D69" s="100"/>
      <c r="E69" s="115"/>
      <c r="F69" s="100"/>
      <c r="G69" s="100"/>
      <c r="H69" s="127"/>
      <c r="I69" s="100"/>
      <c r="J69" s="139"/>
      <c r="K69" s="97"/>
    </row>
    <row r="70" spans="1:18" x14ac:dyDescent="0.2">
      <c r="A70" s="103"/>
      <c r="B70" s="106"/>
      <c r="C70" s="100"/>
      <c r="D70" s="100"/>
      <c r="E70" s="115"/>
      <c r="F70" s="100"/>
      <c r="G70" s="100"/>
      <c r="H70" s="127"/>
      <c r="I70" s="100"/>
      <c r="J70" s="139"/>
      <c r="K70" s="97"/>
    </row>
    <row r="71" spans="1:18" ht="16" thickBot="1" x14ac:dyDescent="0.25">
      <c r="A71" s="104"/>
      <c r="B71" s="107"/>
      <c r="C71" s="101"/>
      <c r="D71" s="101"/>
      <c r="E71" s="116"/>
      <c r="F71" s="101"/>
      <c r="G71" s="101"/>
      <c r="H71" s="128"/>
      <c r="I71" s="101"/>
      <c r="J71" s="143"/>
      <c r="K71" s="113"/>
    </row>
    <row r="74" spans="1:18" ht="16" thickBot="1" x14ac:dyDescent="0.25"/>
    <row r="75" spans="1:18" x14ac:dyDescent="0.2">
      <c r="A75" s="24" t="s">
        <v>36</v>
      </c>
      <c r="B75" s="67" t="s">
        <v>78</v>
      </c>
      <c r="C75" s="68" t="s">
        <v>71</v>
      </c>
      <c r="D75" s="69" t="s">
        <v>54</v>
      </c>
    </row>
    <row r="76" spans="1:18" x14ac:dyDescent="0.2">
      <c r="A76" s="25" t="s">
        <v>41</v>
      </c>
      <c r="B76" s="80">
        <f>AVERAGE(J42:J53)</f>
        <v>9.84375</v>
      </c>
      <c r="C76" s="70">
        <v>0.3</v>
      </c>
      <c r="D76" s="21" t="s">
        <v>60</v>
      </c>
    </row>
    <row r="77" spans="1:18" x14ac:dyDescent="0.2">
      <c r="A77" s="25" t="s">
        <v>45</v>
      </c>
      <c r="B77" s="80">
        <f>AVERAGE(J54:J65)</f>
        <v>9.3026620370370363</v>
      </c>
      <c r="C77" s="70">
        <v>0.2</v>
      </c>
      <c r="D77" s="21" t="s">
        <v>60</v>
      </c>
    </row>
    <row r="78" spans="1:18" x14ac:dyDescent="0.2">
      <c r="A78" s="25" t="s">
        <v>47</v>
      </c>
      <c r="B78" s="80">
        <f>J66</f>
        <v>8.46875</v>
      </c>
      <c r="C78" s="70">
        <v>0.5</v>
      </c>
      <c r="D78" s="21" t="s">
        <v>60</v>
      </c>
    </row>
    <row r="79" spans="1:18" ht="16" thickBot="1" x14ac:dyDescent="0.25"/>
    <row r="80" spans="1:18" x14ac:dyDescent="0.2">
      <c r="A80" s="24" t="s">
        <v>36</v>
      </c>
      <c r="B80" s="67" t="s">
        <v>79</v>
      </c>
      <c r="C80" s="68" t="s">
        <v>80</v>
      </c>
      <c r="D80" s="68" t="s">
        <v>81</v>
      </c>
      <c r="E80" s="69" t="s">
        <v>82</v>
      </c>
    </row>
    <row r="81" spans="1:5" x14ac:dyDescent="0.2">
      <c r="A81" s="25" t="s">
        <v>41</v>
      </c>
      <c r="B81" s="80">
        <f>B76*0.3</f>
        <v>2.953125</v>
      </c>
      <c r="C81" s="117">
        <f>B81+B82+B83</f>
        <v>9.0480324074074083</v>
      </c>
      <c r="D81" s="89">
        <f>3-B81</f>
        <v>4.6875E-2</v>
      </c>
      <c r="E81" s="120">
        <f>D81+D82+D83</f>
        <v>0.95196759259259256</v>
      </c>
    </row>
    <row r="82" spans="1:5" x14ac:dyDescent="0.2">
      <c r="A82" s="25" t="s">
        <v>45</v>
      </c>
      <c r="B82" s="80">
        <f>B77*0.2</f>
        <v>1.8605324074074074</v>
      </c>
      <c r="C82" s="118"/>
      <c r="D82" s="89">
        <f>2-B82</f>
        <v>0.13946759259259256</v>
      </c>
      <c r="E82" s="121"/>
    </row>
    <row r="83" spans="1:5" x14ac:dyDescent="0.2">
      <c r="A83" s="25" t="s">
        <v>47</v>
      </c>
      <c r="B83" s="80">
        <f>B78*0.5</f>
        <v>4.234375</v>
      </c>
      <c r="C83" s="119"/>
      <c r="D83" s="89">
        <f>5-B83</f>
        <v>0.765625</v>
      </c>
      <c r="E83" s="122"/>
    </row>
  </sheetData>
  <mergeCells count="45">
    <mergeCell ref="K66:K71"/>
    <mergeCell ref="A42:A53"/>
    <mergeCell ref="A54:A65"/>
    <mergeCell ref="A66:A71"/>
    <mergeCell ref="F66:F71"/>
    <mergeCell ref="I66:I71"/>
    <mergeCell ref="J66:J71"/>
    <mergeCell ref="B54:B65"/>
    <mergeCell ref="F60:F65"/>
    <mergeCell ref="B66:B71"/>
    <mergeCell ref="C66:C71"/>
    <mergeCell ref="D66:D71"/>
    <mergeCell ref="E66:E71"/>
    <mergeCell ref="E60:E65"/>
    <mergeCell ref="I60:I65"/>
    <mergeCell ref="J60:J65"/>
    <mergeCell ref="K54:K59"/>
    <mergeCell ref="K60:K65"/>
    <mergeCell ref="E54:E59"/>
    <mergeCell ref="D54:D59"/>
    <mergeCell ref="N62:N63"/>
    <mergeCell ref="N64:N65"/>
    <mergeCell ref="J54:J59"/>
    <mergeCell ref="O62:O63"/>
    <mergeCell ref="O64:O65"/>
    <mergeCell ref="B42:B53"/>
    <mergeCell ref="J42:J47"/>
    <mergeCell ref="K42:K47"/>
    <mergeCell ref="E48:E53"/>
    <mergeCell ref="D48:D53"/>
    <mergeCell ref="C48:C53"/>
    <mergeCell ref="J48:J53"/>
    <mergeCell ref="K48:K53"/>
    <mergeCell ref="E42:E47"/>
    <mergeCell ref="D42:D47"/>
    <mergeCell ref="C42:C47"/>
    <mergeCell ref="D60:D65"/>
    <mergeCell ref="C60:C65"/>
    <mergeCell ref="C54:C59"/>
    <mergeCell ref="C81:C83"/>
    <mergeCell ref="E81:E83"/>
    <mergeCell ref="G60:G65"/>
    <mergeCell ref="H60:H65"/>
    <mergeCell ref="H66:H71"/>
    <mergeCell ref="G66:G71"/>
  </mergeCells>
  <phoneticPr fontId="8" type="noConversion"/>
  <conditionalFormatting sqref="K42:K71">
    <cfRule type="top10" dxfId="0" priority="1" rank="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workbookViewId="0">
      <selection activeCell="C20" sqref="C20"/>
    </sheetView>
  </sheetViews>
  <sheetFormatPr baseColWidth="10" defaultColWidth="9.1640625" defaultRowHeight="15" x14ac:dyDescent="0.2"/>
  <cols>
    <col min="3" max="3" width="21.6640625" bestFit="1" customWidth="1"/>
    <col min="4" max="4" width="18.6640625" bestFit="1" customWidth="1"/>
    <col min="5" max="5" width="9.1640625" customWidth="1"/>
    <col min="6" max="6" width="18.33203125" customWidth="1"/>
    <col min="7" max="7" width="16.6640625" customWidth="1"/>
    <col min="8" max="8" width="20.6640625" bestFit="1" customWidth="1"/>
  </cols>
  <sheetData>
    <row r="1" spans="2:11" ht="16" thickBot="1" x14ac:dyDescent="0.25"/>
    <row r="2" spans="2:11" ht="17" thickTop="1" thickBot="1" x14ac:dyDescent="0.25">
      <c r="C2" s="4" t="s">
        <v>0</v>
      </c>
      <c r="D2" s="4" t="s">
        <v>0</v>
      </c>
    </row>
    <row r="3" spans="2:11" ht="17" thickTop="1" thickBot="1" x14ac:dyDescent="0.25">
      <c r="C3" s="4" t="s">
        <v>18</v>
      </c>
      <c r="D3" s="4" t="s">
        <v>93</v>
      </c>
    </row>
    <row r="4" spans="2:11" ht="17" thickTop="1" thickBot="1" x14ac:dyDescent="0.25">
      <c r="C4" s="4" t="s">
        <v>1</v>
      </c>
      <c r="D4" s="4" t="s">
        <v>92</v>
      </c>
    </row>
    <row r="5" spans="2:11" ht="17" thickTop="1" thickBot="1" x14ac:dyDescent="0.25">
      <c r="C5" s="4" t="s">
        <v>2</v>
      </c>
      <c r="D5" s="4">
        <v>4</v>
      </c>
    </row>
    <row r="6" spans="2:11" ht="16" thickTop="1" x14ac:dyDescent="0.2"/>
    <row r="7" spans="2:11" x14ac:dyDescent="0.2">
      <c r="B7" s="1">
        <v>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8</v>
      </c>
      <c r="H7" s="1" t="s">
        <v>7</v>
      </c>
    </row>
    <row r="8" spans="2:11" x14ac:dyDescent="0.2">
      <c r="B8" s="1">
        <f>B7+1</f>
        <v>2</v>
      </c>
      <c r="C8" s="2" t="s">
        <v>9</v>
      </c>
      <c r="D8" s="9">
        <v>2.7777777777777779E-3</v>
      </c>
      <c r="E8" s="2">
        <v>1</v>
      </c>
      <c r="F8" s="2">
        <v>2</v>
      </c>
      <c r="G8" s="3">
        <v>0.8</v>
      </c>
      <c r="H8" s="3">
        <v>0.2</v>
      </c>
      <c r="K8" s="8"/>
    </row>
    <row r="9" spans="2:11" x14ac:dyDescent="0.2">
      <c r="B9" s="1">
        <f t="shared" ref="B9:B13" si="0">B8+1</f>
        <v>3</v>
      </c>
      <c r="C9" s="2" t="s">
        <v>10</v>
      </c>
      <c r="D9" s="9">
        <v>1.9675925925925928E-3</v>
      </c>
      <c r="E9" s="2">
        <v>0</v>
      </c>
      <c r="F9" s="2">
        <v>0</v>
      </c>
      <c r="G9" s="3">
        <v>1</v>
      </c>
      <c r="H9" s="3">
        <v>0</v>
      </c>
    </row>
    <row r="10" spans="2:11" x14ac:dyDescent="0.2">
      <c r="B10" s="1">
        <f t="shared" si="0"/>
        <v>4</v>
      </c>
      <c r="C10" s="2" t="s">
        <v>11</v>
      </c>
      <c r="D10" s="9">
        <v>1.0416666666666667E-3</v>
      </c>
      <c r="E10" s="2">
        <v>0</v>
      </c>
      <c r="F10" s="2">
        <v>0</v>
      </c>
      <c r="G10" s="3">
        <v>1</v>
      </c>
      <c r="H10" s="3">
        <v>0</v>
      </c>
    </row>
    <row r="11" spans="2:11" x14ac:dyDescent="0.2">
      <c r="B11" s="1">
        <f t="shared" si="0"/>
        <v>5</v>
      </c>
      <c r="C11" s="2" t="s">
        <v>12</v>
      </c>
      <c r="D11" s="9">
        <v>1.1574074074074073E-3</v>
      </c>
      <c r="E11" s="2">
        <v>0</v>
      </c>
      <c r="F11" s="2">
        <v>0</v>
      </c>
      <c r="G11" s="3">
        <v>1</v>
      </c>
      <c r="H11" s="3">
        <v>0</v>
      </c>
    </row>
    <row r="12" spans="2:11" x14ac:dyDescent="0.2">
      <c r="B12" s="1">
        <f t="shared" si="0"/>
        <v>6</v>
      </c>
      <c r="C12" s="2" t="s">
        <v>13</v>
      </c>
      <c r="D12" s="9">
        <v>9.2592592592592585E-4</v>
      </c>
      <c r="E12" s="2">
        <v>0</v>
      </c>
      <c r="F12" s="2">
        <v>0</v>
      </c>
      <c r="G12" s="3">
        <v>1</v>
      </c>
      <c r="H12" s="3">
        <v>0</v>
      </c>
    </row>
    <row r="13" spans="2:11" x14ac:dyDescent="0.2">
      <c r="B13" s="1">
        <f t="shared" si="0"/>
        <v>7</v>
      </c>
      <c r="C13" s="2" t="s">
        <v>14</v>
      </c>
      <c r="D13" s="9">
        <v>6.9444444444444447E-4</v>
      </c>
      <c r="E13" s="2">
        <v>0</v>
      </c>
      <c r="F13" s="2">
        <v>0</v>
      </c>
      <c r="G13" s="3">
        <v>1</v>
      </c>
      <c r="H13" s="3">
        <v>0</v>
      </c>
    </row>
    <row r="19" spans="2:3" x14ac:dyDescent="0.2">
      <c r="C19" t="s">
        <v>17</v>
      </c>
    </row>
    <row r="20" spans="2:3" x14ac:dyDescent="0.2">
      <c r="B20" s="1" t="s">
        <v>15</v>
      </c>
      <c r="C20" s="1" t="s">
        <v>16</v>
      </c>
    </row>
    <row r="21" spans="2:3" x14ac:dyDescent="0.2">
      <c r="B21" s="2">
        <v>1</v>
      </c>
      <c r="C21" s="2">
        <v>4</v>
      </c>
    </row>
    <row r="22" spans="2:3" x14ac:dyDescent="0.2">
      <c r="B22" s="2">
        <f>1+B21</f>
        <v>2</v>
      </c>
      <c r="C22" s="2">
        <v>1</v>
      </c>
    </row>
    <row r="23" spans="2:3" x14ac:dyDescent="0.2">
      <c r="B23" s="2">
        <f t="shared" ref="B23:B30" si="1">1+B22</f>
        <v>3</v>
      </c>
      <c r="C23" s="2">
        <v>4</v>
      </c>
    </row>
    <row r="24" spans="2:3" x14ac:dyDescent="0.2">
      <c r="B24" s="2">
        <f t="shared" si="1"/>
        <v>4</v>
      </c>
      <c r="C24" s="2">
        <v>1</v>
      </c>
    </row>
    <row r="25" spans="2:3" x14ac:dyDescent="0.2">
      <c r="B25" s="2">
        <f t="shared" si="1"/>
        <v>5</v>
      </c>
      <c r="C25" s="2">
        <v>4</v>
      </c>
    </row>
    <row r="26" spans="2:3" x14ac:dyDescent="0.2">
      <c r="B26" s="2">
        <f t="shared" si="1"/>
        <v>6</v>
      </c>
      <c r="C26" s="2">
        <v>2</v>
      </c>
    </row>
    <row r="27" spans="2:3" x14ac:dyDescent="0.2">
      <c r="B27" s="2">
        <f t="shared" si="1"/>
        <v>7</v>
      </c>
      <c r="C27" s="2">
        <v>5</v>
      </c>
    </row>
    <row r="28" spans="2:3" x14ac:dyDescent="0.2">
      <c r="B28" s="2">
        <f t="shared" si="1"/>
        <v>8</v>
      </c>
      <c r="C28" s="2">
        <v>1</v>
      </c>
    </row>
    <row r="29" spans="2:3" x14ac:dyDescent="0.2">
      <c r="B29" s="2">
        <f t="shared" si="1"/>
        <v>9</v>
      </c>
      <c r="C29" s="2">
        <v>5</v>
      </c>
    </row>
    <row r="30" spans="2:3" x14ac:dyDescent="0.2">
      <c r="B30" s="2">
        <f t="shared" si="1"/>
        <v>10</v>
      </c>
      <c r="C30" s="2">
        <v>1</v>
      </c>
    </row>
    <row r="33" spans="2:3" x14ac:dyDescent="0.2">
      <c r="B33" s="6" t="s">
        <v>19</v>
      </c>
      <c r="C33" s="7">
        <f>((C21-1)+(5-C22)+(C23-1)+(5-C24)+(C25-1)+(5-C26)+(C27-1)+(5-C28)+(C29-1)+(5-C30))*2.5</f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49C5-9647-4383-8838-9EA965432821}">
  <dimension ref="B1:H32"/>
  <sheetViews>
    <sheetView workbookViewId="0">
      <selection activeCell="C20" sqref="C20"/>
    </sheetView>
  </sheetViews>
  <sheetFormatPr baseColWidth="10" defaultRowHeight="15" x14ac:dyDescent="0.2"/>
  <cols>
    <col min="2" max="2" width="12.1640625" customWidth="1"/>
    <col min="3" max="3" width="21.6640625" bestFit="1" customWidth="1"/>
    <col min="4" max="4" width="18.6640625" bestFit="1" customWidth="1"/>
    <col min="5" max="5" width="15.5" customWidth="1"/>
    <col min="6" max="6" width="14.5" bestFit="1" customWidth="1"/>
    <col min="7" max="7" width="16.6640625" customWidth="1"/>
    <col min="8" max="8" width="20.6640625" bestFit="1" customWidth="1"/>
  </cols>
  <sheetData>
    <row r="1" spans="2:8" ht="16" thickBot="1" x14ac:dyDescent="0.25"/>
    <row r="2" spans="2:8" ht="17" thickTop="1" thickBot="1" x14ac:dyDescent="0.25">
      <c r="C2" s="4" t="s">
        <v>0</v>
      </c>
      <c r="D2" s="4" t="s">
        <v>0</v>
      </c>
    </row>
    <row r="3" spans="2:8" ht="17" thickTop="1" thickBot="1" x14ac:dyDescent="0.25">
      <c r="C3" s="4" t="s">
        <v>18</v>
      </c>
      <c r="D3" s="4" t="s">
        <v>93</v>
      </c>
    </row>
    <row r="4" spans="2:8" ht="17" thickTop="1" thickBot="1" x14ac:dyDescent="0.25">
      <c r="C4" s="4" t="s">
        <v>1</v>
      </c>
      <c r="D4" s="4" t="s">
        <v>92</v>
      </c>
    </row>
    <row r="5" spans="2:8" ht="17" thickTop="1" thickBot="1" x14ac:dyDescent="0.25">
      <c r="C5" s="4" t="s">
        <v>2</v>
      </c>
      <c r="D5" s="4">
        <v>4</v>
      </c>
    </row>
    <row r="6" spans="2:8" ht="16" thickTop="1" x14ac:dyDescent="0.2"/>
    <row r="7" spans="2:8" x14ac:dyDescent="0.2">
      <c r="B7" s="1">
        <v>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8</v>
      </c>
      <c r="H7" s="1" t="s">
        <v>7</v>
      </c>
    </row>
    <row r="8" spans="2:8" x14ac:dyDescent="0.2">
      <c r="B8" s="1">
        <f>B7+1</f>
        <v>2</v>
      </c>
      <c r="C8" s="2" t="s">
        <v>9</v>
      </c>
      <c r="D8" s="9">
        <v>2.0833333333333333E-3</v>
      </c>
      <c r="E8" s="11">
        <v>0</v>
      </c>
      <c r="F8" s="11">
        <v>1</v>
      </c>
      <c r="G8" s="3">
        <v>0.9</v>
      </c>
      <c r="H8" s="3">
        <v>0.1</v>
      </c>
    </row>
    <row r="9" spans="2:8" x14ac:dyDescent="0.2">
      <c r="B9" s="1">
        <f t="shared" ref="B9:B13" si="0">B8+1</f>
        <v>3</v>
      </c>
      <c r="C9" s="2" t="s">
        <v>10</v>
      </c>
      <c r="D9" s="9">
        <v>2.0833333333333333E-3</v>
      </c>
      <c r="E9" s="11">
        <v>0</v>
      </c>
      <c r="F9" s="11">
        <v>0</v>
      </c>
      <c r="G9" s="3">
        <v>1</v>
      </c>
      <c r="H9" s="3">
        <v>0</v>
      </c>
    </row>
    <row r="10" spans="2:8" x14ac:dyDescent="0.2">
      <c r="B10" s="1">
        <f t="shared" si="0"/>
        <v>4</v>
      </c>
      <c r="C10" s="2" t="s">
        <v>11</v>
      </c>
      <c r="D10" s="9">
        <v>6.9444444444444447E-4</v>
      </c>
      <c r="E10" s="11">
        <v>0</v>
      </c>
      <c r="F10" s="11">
        <v>0</v>
      </c>
      <c r="G10" s="3">
        <v>1</v>
      </c>
      <c r="H10" s="3">
        <v>0</v>
      </c>
    </row>
    <row r="11" spans="2:8" x14ac:dyDescent="0.2">
      <c r="B11" s="1">
        <f t="shared" si="0"/>
        <v>5</v>
      </c>
      <c r="C11" s="2" t="s">
        <v>12</v>
      </c>
      <c r="D11" s="9">
        <v>8.6805555555555551E-4</v>
      </c>
      <c r="E11" s="11">
        <v>0</v>
      </c>
      <c r="F11" s="11">
        <v>0</v>
      </c>
      <c r="G11" s="3">
        <v>1</v>
      </c>
      <c r="H11" s="3">
        <v>0</v>
      </c>
    </row>
    <row r="12" spans="2:8" x14ac:dyDescent="0.2">
      <c r="B12" s="1">
        <f t="shared" si="0"/>
        <v>6</v>
      </c>
      <c r="C12" s="2" t="s">
        <v>13</v>
      </c>
      <c r="D12" s="9">
        <v>1.0995370370370371E-3</v>
      </c>
      <c r="E12" s="11">
        <v>0</v>
      </c>
      <c r="F12" s="11">
        <v>0</v>
      </c>
      <c r="G12" s="3">
        <v>1</v>
      </c>
      <c r="H12" s="3">
        <v>0</v>
      </c>
    </row>
    <row r="13" spans="2:8" x14ac:dyDescent="0.2">
      <c r="B13" s="1">
        <f t="shared" si="0"/>
        <v>7</v>
      </c>
      <c r="C13" s="2" t="s">
        <v>14</v>
      </c>
      <c r="D13" s="9">
        <v>1.1574074074074073E-3</v>
      </c>
      <c r="E13" s="11">
        <v>0</v>
      </c>
      <c r="F13" s="11">
        <v>0</v>
      </c>
      <c r="G13" s="3">
        <v>1</v>
      </c>
      <c r="H13" s="3">
        <v>0</v>
      </c>
    </row>
    <row r="19" spans="2:4" x14ac:dyDescent="0.2">
      <c r="C19" t="s">
        <v>17</v>
      </c>
      <c r="D19" s="5"/>
    </row>
    <row r="20" spans="2:4" x14ac:dyDescent="0.2">
      <c r="B20" s="1" t="s">
        <v>15</v>
      </c>
      <c r="C20" s="1" t="s">
        <v>16</v>
      </c>
    </row>
    <row r="21" spans="2:4" x14ac:dyDescent="0.2">
      <c r="B21" s="2">
        <v>1</v>
      </c>
      <c r="C21" s="2">
        <v>5</v>
      </c>
    </row>
    <row r="22" spans="2:4" x14ac:dyDescent="0.2">
      <c r="B22" s="2">
        <f>1+B21</f>
        <v>2</v>
      </c>
      <c r="C22" s="2">
        <v>3</v>
      </c>
    </row>
    <row r="23" spans="2:4" x14ac:dyDescent="0.2">
      <c r="B23" s="2">
        <f t="shared" ref="B23:B30" si="1">1+B22</f>
        <v>3</v>
      </c>
      <c r="C23" s="2">
        <v>4</v>
      </c>
    </row>
    <row r="24" spans="2:4" x14ac:dyDescent="0.2">
      <c r="B24" s="2">
        <f t="shared" si="1"/>
        <v>4</v>
      </c>
      <c r="C24" s="2">
        <v>1</v>
      </c>
    </row>
    <row r="25" spans="2:4" x14ac:dyDescent="0.2">
      <c r="B25" s="2">
        <f t="shared" si="1"/>
        <v>5</v>
      </c>
      <c r="C25" s="2">
        <v>5</v>
      </c>
    </row>
    <row r="26" spans="2:4" x14ac:dyDescent="0.2">
      <c r="B26" s="2">
        <f t="shared" si="1"/>
        <v>6</v>
      </c>
      <c r="C26" s="2">
        <v>1</v>
      </c>
    </row>
    <row r="27" spans="2:4" x14ac:dyDescent="0.2">
      <c r="B27" s="2">
        <f t="shared" si="1"/>
        <v>7</v>
      </c>
      <c r="C27" s="2">
        <v>5</v>
      </c>
    </row>
    <row r="28" spans="2:4" x14ac:dyDescent="0.2">
      <c r="B28" s="2">
        <f t="shared" si="1"/>
        <v>8</v>
      </c>
      <c r="C28" s="2">
        <v>2</v>
      </c>
    </row>
    <row r="29" spans="2:4" x14ac:dyDescent="0.2">
      <c r="B29" s="2">
        <f t="shared" si="1"/>
        <v>9</v>
      </c>
      <c r="C29" s="2">
        <v>4</v>
      </c>
    </row>
    <row r="30" spans="2:4" x14ac:dyDescent="0.2">
      <c r="B30" s="2">
        <f t="shared" si="1"/>
        <v>10</v>
      </c>
      <c r="C30" s="2">
        <v>4</v>
      </c>
    </row>
    <row r="32" spans="2:4" x14ac:dyDescent="0.2">
      <c r="B32" s="6" t="s">
        <v>19</v>
      </c>
      <c r="C32" s="7">
        <f>((C21-1)+(5-C22)+(C23-1)+(5-C24)+(C25-1)+(5-C26)+(C27-1)+(5-C28)+(C29-1)+(5-C30))*2.5</f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4B98-0FA7-448C-862D-8D671DC04390}">
  <dimension ref="B1:H32"/>
  <sheetViews>
    <sheetView workbookViewId="0">
      <selection activeCell="C19" sqref="C19"/>
    </sheetView>
  </sheetViews>
  <sheetFormatPr baseColWidth="10" defaultRowHeight="15" x14ac:dyDescent="0.2"/>
  <cols>
    <col min="3" max="3" width="21.6640625" bestFit="1" customWidth="1"/>
    <col min="4" max="4" width="21.33203125" bestFit="1" customWidth="1"/>
    <col min="5" max="5" width="12.5" customWidth="1"/>
    <col min="6" max="6" width="16.83203125" customWidth="1"/>
    <col min="7" max="7" width="14.5" customWidth="1"/>
    <col min="8" max="8" width="20.6640625" bestFit="1" customWidth="1"/>
  </cols>
  <sheetData>
    <row r="1" spans="2:8" ht="16" thickBot="1" x14ac:dyDescent="0.25"/>
    <row r="2" spans="2:8" ht="17" thickTop="1" thickBot="1" x14ac:dyDescent="0.25">
      <c r="C2" s="4" t="s">
        <v>0</v>
      </c>
      <c r="D2" s="4" t="s">
        <v>0</v>
      </c>
    </row>
    <row r="3" spans="2:8" ht="17" thickTop="1" thickBot="1" x14ac:dyDescent="0.25">
      <c r="C3" s="4" t="s">
        <v>18</v>
      </c>
      <c r="D3" s="4" t="s">
        <v>93</v>
      </c>
    </row>
    <row r="4" spans="2:8" ht="17" thickTop="1" thickBot="1" x14ac:dyDescent="0.25">
      <c r="C4" s="4" t="s">
        <v>1</v>
      </c>
      <c r="D4" s="4" t="s">
        <v>92</v>
      </c>
    </row>
    <row r="5" spans="2:8" ht="17" thickTop="1" thickBot="1" x14ac:dyDescent="0.25">
      <c r="C5" s="4" t="s">
        <v>2</v>
      </c>
      <c r="D5" s="4">
        <v>2</v>
      </c>
    </row>
    <row r="6" spans="2:8" ht="16" thickTop="1" x14ac:dyDescent="0.2"/>
    <row r="7" spans="2:8" x14ac:dyDescent="0.2">
      <c r="B7" s="1">
        <v>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8</v>
      </c>
      <c r="H7" s="1" t="s">
        <v>7</v>
      </c>
    </row>
    <row r="8" spans="2:8" x14ac:dyDescent="0.2">
      <c r="B8" s="1">
        <f>B7+1</f>
        <v>2</v>
      </c>
      <c r="C8" s="2" t="s">
        <v>9</v>
      </c>
      <c r="D8" s="9">
        <v>2.4305555555555556E-3</v>
      </c>
      <c r="E8" s="2">
        <v>0</v>
      </c>
      <c r="F8" s="2">
        <v>0</v>
      </c>
      <c r="G8" s="3">
        <v>1</v>
      </c>
      <c r="H8" s="3">
        <v>0</v>
      </c>
    </row>
    <row r="9" spans="2:8" x14ac:dyDescent="0.2">
      <c r="B9" s="1">
        <f t="shared" ref="B9:B13" si="0">B8+1</f>
        <v>3</v>
      </c>
      <c r="C9" s="2" t="s">
        <v>10</v>
      </c>
      <c r="D9" s="9">
        <v>1.4814814814814814E-3</v>
      </c>
      <c r="E9" s="2">
        <v>0</v>
      </c>
      <c r="F9" s="2">
        <v>1</v>
      </c>
      <c r="G9" s="3">
        <v>0.8</v>
      </c>
      <c r="H9" s="3">
        <v>0.2</v>
      </c>
    </row>
    <row r="10" spans="2:8" x14ac:dyDescent="0.2">
      <c r="B10" s="1">
        <f t="shared" si="0"/>
        <v>4</v>
      </c>
      <c r="C10" s="2" t="s">
        <v>11</v>
      </c>
      <c r="D10" s="9">
        <v>1.4120370370370369E-3</v>
      </c>
      <c r="E10" s="2">
        <v>0</v>
      </c>
      <c r="F10" s="2">
        <v>1</v>
      </c>
      <c r="G10" s="3">
        <v>0.9</v>
      </c>
      <c r="H10" s="3">
        <v>0.1</v>
      </c>
    </row>
    <row r="11" spans="2:8" x14ac:dyDescent="0.2">
      <c r="B11" s="1">
        <f t="shared" si="0"/>
        <v>5</v>
      </c>
      <c r="C11" s="2" t="s">
        <v>12</v>
      </c>
      <c r="D11" s="9">
        <v>9.7222222222222209E-4</v>
      </c>
      <c r="E11" s="2">
        <v>0</v>
      </c>
      <c r="F11" s="2">
        <v>0</v>
      </c>
      <c r="G11" s="3">
        <v>1</v>
      </c>
      <c r="H11" s="3">
        <v>0</v>
      </c>
    </row>
    <row r="12" spans="2:8" x14ac:dyDescent="0.2">
      <c r="B12" s="1">
        <f t="shared" si="0"/>
        <v>6</v>
      </c>
      <c r="C12" s="2" t="s">
        <v>13</v>
      </c>
      <c r="D12" s="9">
        <v>8.564814814814815E-4</v>
      </c>
      <c r="E12" s="2">
        <v>0</v>
      </c>
      <c r="F12" s="2">
        <v>0</v>
      </c>
      <c r="G12" s="3">
        <v>1</v>
      </c>
      <c r="H12" s="3">
        <v>0</v>
      </c>
    </row>
    <row r="13" spans="2:8" x14ac:dyDescent="0.2">
      <c r="B13" s="1">
        <f t="shared" si="0"/>
        <v>7</v>
      </c>
      <c r="C13" s="2" t="s">
        <v>14</v>
      </c>
      <c r="D13" s="9">
        <v>6.018518518518519E-4</v>
      </c>
      <c r="E13" s="2">
        <v>0</v>
      </c>
      <c r="F13" s="2">
        <v>0</v>
      </c>
      <c r="G13" s="3">
        <v>1</v>
      </c>
      <c r="H13" s="3">
        <v>0</v>
      </c>
    </row>
    <row r="19" spans="2:3" x14ac:dyDescent="0.2">
      <c r="C19" t="s">
        <v>17</v>
      </c>
    </row>
    <row r="20" spans="2:3" x14ac:dyDescent="0.2">
      <c r="B20" s="1" t="s">
        <v>15</v>
      </c>
      <c r="C20" s="1" t="s">
        <v>16</v>
      </c>
    </row>
    <row r="21" spans="2:3" x14ac:dyDescent="0.2">
      <c r="B21" s="2">
        <v>1</v>
      </c>
      <c r="C21" s="2">
        <v>5</v>
      </c>
    </row>
    <row r="22" spans="2:3" x14ac:dyDescent="0.2">
      <c r="B22" s="2">
        <f>1+B21</f>
        <v>2</v>
      </c>
      <c r="C22" s="2">
        <v>4</v>
      </c>
    </row>
    <row r="23" spans="2:3" x14ac:dyDescent="0.2">
      <c r="B23" s="2">
        <f t="shared" ref="B23:B30" si="1">1+B22</f>
        <v>3</v>
      </c>
      <c r="C23" s="2">
        <v>5</v>
      </c>
    </row>
    <row r="24" spans="2:3" x14ac:dyDescent="0.2">
      <c r="B24" s="2">
        <f t="shared" si="1"/>
        <v>4</v>
      </c>
      <c r="C24" s="2">
        <v>3</v>
      </c>
    </row>
    <row r="25" spans="2:3" x14ac:dyDescent="0.2">
      <c r="B25" s="2">
        <f t="shared" si="1"/>
        <v>5</v>
      </c>
      <c r="C25" s="2">
        <v>5</v>
      </c>
    </row>
    <row r="26" spans="2:3" x14ac:dyDescent="0.2">
      <c r="B26" s="2">
        <f t="shared" si="1"/>
        <v>6</v>
      </c>
      <c r="C26" s="2">
        <v>1</v>
      </c>
    </row>
    <row r="27" spans="2:3" x14ac:dyDescent="0.2">
      <c r="B27" s="2">
        <f t="shared" si="1"/>
        <v>7</v>
      </c>
      <c r="C27" s="2">
        <v>3</v>
      </c>
    </row>
    <row r="28" spans="2:3" x14ac:dyDescent="0.2">
      <c r="B28" s="2">
        <f t="shared" si="1"/>
        <v>8</v>
      </c>
      <c r="C28" s="2">
        <v>1</v>
      </c>
    </row>
    <row r="29" spans="2:3" x14ac:dyDescent="0.2">
      <c r="B29" s="2">
        <f t="shared" si="1"/>
        <v>9</v>
      </c>
      <c r="C29" s="2">
        <v>5</v>
      </c>
    </row>
    <row r="30" spans="2:3" x14ac:dyDescent="0.2">
      <c r="B30" s="2">
        <f t="shared" si="1"/>
        <v>10</v>
      </c>
      <c r="C30" s="2">
        <v>3</v>
      </c>
    </row>
    <row r="32" spans="2:3" x14ac:dyDescent="0.2">
      <c r="B32" s="6" t="s">
        <v>94</v>
      </c>
      <c r="C32" s="7">
        <f>((C21-1)+(5-C22)+(C23-1)+(5-C24)+(C25-1)+(5-C26)+(C27-1)+(5-C28)+(C29-1)+(5-C30))*2.5</f>
        <v>77.5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9DEC-DC56-4683-A35C-926C845B775B}">
  <dimension ref="B1:H32"/>
  <sheetViews>
    <sheetView workbookViewId="0">
      <selection activeCell="G39" sqref="G39"/>
    </sheetView>
  </sheetViews>
  <sheetFormatPr baseColWidth="10" defaultRowHeight="15" x14ac:dyDescent="0.2"/>
  <cols>
    <col min="3" max="3" width="21.6640625" bestFit="1" customWidth="1"/>
    <col min="4" max="4" width="21.33203125" bestFit="1" customWidth="1"/>
    <col min="5" max="5" width="12.6640625" customWidth="1"/>
    <col min="6" max="6" width="15.33203125" customWidth="1"/>
    <col min="7" max="7" width="12.6640625" bestFit="1" customWidth="1"/>
    <col min="8" max="8" width="20.6640625" bestFit="1" customWidth="1"/>
  </cols>
  <sheetData>
    <row r="1" spans="2:8" ht="16" thickBot="1" x14ac:dyDescent="0.25"/>
    <row r="2" spans="2:8" ht="17" thickTop="1" thickBot="1" x14ac:dyDescent="0.25">
      <c r="C2" s="144" t="s">
        <v>0</v>
      </c>
      <c r="D2" s="145" t="s">
        <v>0</v>
      </c>
    </row>
    <row r="3" spans="2:8" ht="17" thickTop="1" thickBot="1" x14ac:dyDescent="0.25">
      <c r="C3" s="146" t="s">
        <v>18</v>
      </c>
      <c r="D3" s="147" t="s">
        <v>93</v>
      </c>
    </row>
    <row r="4" spans="2:8" ht="17" thickTop="1" thickBot="1" x14ac:dyDescent="0.25">
      <c r="C4" s="146" t="s">
        <v>1</v>
      </c>
      <c r="D4" s="147" t="s">
        <v>92</v>
      </c>
    </row>
    <row r="5" spans="2:8" ht="17" thickTop="1" thickBot="1" x14ac:dyDescent="0.25">
      <c r="C5" s="146" t="s">
        <v>2</v>
      </c>
      <c r="D5" s="147">
        <v>3</v>
      </c>
    </row>
    <row r="6" spans="2:8" ht="16" thickTop="1" x14ac:dyDescent="0.2"/>
    <row r="7" spans="2:8" x14ac:dyDescent="0.2">
      <c r="B7" s="1">
        <v>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8</v>
      </c>
      <c r="H7" s="1" t="s">
        <v>7</v>
      </c>
    </row>
    <row r="8" spans="2:8" x14ac:dyDescent="0.2">
      <c r="B8" s="1">
        <f>B7+1</f>
        <v>2</v>
      </c>
      <c r="C8" s="2" t="s">
        <v>9</v>
      </c>
      <c r="D8" s="9">
        <v>2.3148148148148151E-3</v>
      </c>
      <c r="E8" s="2">
        <v>0</v>
      </c>
      <c r="F8" s="2">
        <v>1</v>
      </c>
      <c r="G8" s="3">
        <v>0.8</v>
      </c>
      <c r="H8" s="3">
        <v>0.2</v>
      </c>
    </row>
    <row r="9" spans="2:8" x14ac:dyDescent="0.2">
      <c r="B9" s="1">
        <f t="shared" ref="B9:B13" si="0">B8+1</f>
        <v>3</v>
      </c>
      <c r="C9" s="2" t="s">
        <v>10</v>
      </c>
      <c r="D9" s="9">
        <v>4.1666666666666666E-3</v>
      </c>
      <c r="E9" s="2">
        <v>1</v>
      </c>
      <c r="F9" s="2">
        <v>2</v>
      </c>
      <c r="G9" s="3">
        <v>0.6</v>
      </c>
      <c r="H9" s="3">
        <v>0.4</v>
      </c>
    </row>
    <row r="10" spans="2:8" x14ac:dyDescent="0.2">
      <c r="B10" s="1">
        <f t="shared" si="0"/>
        <v>4</v>
      </c>
      <c r="C10" s="2" t="s">
        <v>11</v>
      </c>
      <c r="D10" s="9">
        <v>6.9444444444444447E-4</v>
      </c>
      <c r="E10" s="2">
        <v>0</v>
      </c>
      <c r="F10" s="2">
        <v>0</v>
      </c>
      <c r="G10" s="3">
        <v>1</v>
      </c>
      <c r="H10" s="3">
        <v>0</v>
      </c>
    </row>
    <row r="11" spans="2:8" x14ac:dyDescent="0.2">
      <c r="B11" s="1">
        <f t="shared" si="0"/>
        <v>5</v>
      </c>
      <c r="C11" s="2" t="s">
        <v>12</v>
      </c>
      <c r="D11" s="9">
        <v>1.3888888888888889E-3</v>
      </c>
      <c r="E11" s="2">
        <v>1</v>
      </c>
      <c r="F11" s="2">
        <v>0</v>
      </c>
      <c r="G11" s="3">
        <v>0.9</v>
      </c>
      <c r="H11" s="3">
        <v>0.1</v>
      </c>
    </row>
    <row r="12" spans="2:8" x14ac:dyDescent="0.2">
      <c r="B12" s="1">
        <f t="shared" si="0"/>
        <v>6</v>
      </c>
      <c r="C12" s="2" t="s">
        <v>13</v>
      </c>
      <c r="D12" s="9">
        <v>1.3888888888888889E-3</v>
      </c>
      <c r="E12" s="2">
        <v>0</v>
      </c>
      <c r="F12" s="2">
        <v>0</v>
      </c>
      <c r="G12" s="3">
        <v>1</v>
      </c>
      <c r="H12" s="3">
        <v>0</v>
      </c>
    </row>
    <row r="13" spans="2:8" x14ac:dyDescent="0.2">
      <c r="B13" s="1">
        <f t="shared" si="0"/>
        <v>7</v>
      </c>
      <c r="C13" s="2" t="s">
        <v>14</v>
      </c>
      <c r="D13" s="9">
        <v>1.0416666666666667E-3</v>
      </c>
      <c r="E13" s="2">
        <v>0</v>
      </c>
      <c r="F13" s="2">
        <v>0</v>
      </c>
      <c r="G13" s="3">
        <v>1</v>
      </c>
      <c r="H13" s="3">
        <v>0</v>
      </c>
    </row>
    <row r="19" spans="2:3" x14ac:dyDescent="0.2">
      <c r="C19" t="s">
        <v>17</v>
      </c>
    </row>
    <row r="20" spans="2:3" x14ac:dyDescent="0.2">
      <c r="B20" s="1" t="s">
        <v>15</v>
      </c>
      <c r="C20" s="1" t="s">
        <v>16</v>
      </c>
    </row>
    <row r="21" spans="2:3" x14ac:dyDescent="0.2">
      <c r="B21" s="2">
        <v>1</v>
      </c>
      <c r="C21" s="2">
        <v>5</v>
      </c>
    </row>
    <row r="22" spans="2:3" x14ac:dyDescent="0.2">
      <c r="B22" s="2">
        <f>1+B21</f>
        <v>2</v>
      </c>
      <c r="C22" s="2">
        <v>1</v>
      </c>
    </row>
    <row r="23" spans="2:3" x14ac:dyDescent="0.2">
      <c r="B23" s="2">
        <f t="shared" ref="B23:B30" si="1">1+B22</f>
        <v>3</v>
      </c>
      <c r="C23" s="2">
        <v>5</v>
      </c>
    </row>
    <row r="24" spans="2:3" x14ac:dyDescent="0.2">
      <c r="B24" s="2">
        <f t="shared" si="1"/>
        <v>4</v>
      </c>
      <c r="C24" s="2">
        <v>1</v>
      </c>
    </row>
    <row r="25" spans="2:3" x14ac:dyDescent="0.2">
      <c r="B25" s="2">
        <f t="shared" si="1"/>
        <v>5</v>
      </c>
      <c r="C25" s="2">
        <v>5</v>
      </c>
    </row>
    <row r="26" spans="2:3" x14ac:dyDescent="0.2">
      <c r="B26" s="2">
        <f t="shared" si="1"/>
        <v>6</v>
      </c>
      <c r="C26" s="2">
        <v>1</v>
      </c>
    </row>
    <row r="27" spans="2:3" x14ac:dyDescent="0.2">
      <c r="B27" s="2">
        <f t="shared" si="1"/>
        <v>7</v>
      </c>
      <c r="C27" s="2">
        <v>5</v>
      </c>
    </row>
    <row r="28" spans="2:3" x14ac:dyDescent="0.2">
      <c r="B28" s="2">
        <f t="shared" si="1"/>
        <v>8</v>
      </c>
      <c r="C28" s="2">
        <v>1</v>
      </c>
    </row>
    <row r="29" spans="2:3" x14ac:dyDescent="0.2">
      <c r="B29" s="2">
        <f t="shared" si="1"/>
        <v>9</v>
      </c>
      <c r="C29" s="2">
        <v>5</v>
      </c>
    </row>
    <row r="30" spans="2:3" x14ac:dyDescent="0.2">
      <c r="B30" s="2">
        <f t="shared" si="1"/>
        <v>10</v>
      </c>
      <c r="C30" s="2">
        <v>1</v>
      </c>
    </row>
    <row r="32" spans="2:3" x14ac:dyDescent="0.2">
      <c r="B32" s="6" t="s">
        <v>94</v>
      </c>
      <c r="C32" s="7">
        <f>((C21-1)+(5-C22)+(C23-1)+(5-C24)+(C25-1)+(5-C26)+(C27-1)+(5-C28)+(C29-1)+(5-C30))*2.5</f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D7CB-8FBD-4820-ACD7-D6F7A15B9981}">
  <dimension ref="B1:H32"/>
  <sheetViews>
    <sheetView workbookViewId="0">
      <selection activeCell="B32" sqref="B32:C32"/>
    </sheetView>
  </sheetViews>
  <sheetFormatPr baseColWidth="10" defaultRowHeight="15" x14ac:dyDescent="0.2"/>
  <cols>
    <col min="3" max="3" width="21.6640625" bestFit="1" customWidth="1"/>
    <col min="4" max="4" width="27.6640625" bestFit="1" customWidth="1"/>
    <col min="5" max="5" width="18.83203125" bestFit="1" customWidth="1"/>
    <col min="6" max="6" width="12.83203125" customWidth="1"/>
    <col min="8" max="8" width="20.6640625" bestFit="1" customWidth="1"/>
  </cols>
  <sheetData>
    <row r="1" spans="2:8" ht="16" thickBot="1" x14ac:dyDescent="0.25"/>
    <row r="2" spans="2:8" ht="17" thickTop="1" thickBot="1" x14ac:dyDescent="0.25">
      <c r="C2" s="144" t="s">
        <v>0</v>
      </c>
      <c r="D2" s="145" t="s">
        <v>0</v>
      </c>
    </row>
    <row r="3" spans="2:8" ht="17" thickTop="1" thickBot="1" x14ac:dyDescent="0.25">
      <c r="C3" s="146" t="s">
        <v>18</v>
      </c>
      <c r="D3" s="147" t="s">
        <v>93</v>
      </c>
    </row>
    <row r="4" spans="2:8" ht="17" thickTop="1" thickBot="1" x14ac:dyDescent="0.25">
      <c r="C4" s="146" t="s">
        <v>1</v>
      </c>
      <c r="D4" s="147" t="s">
        <v>92</v>
      </c>
    </row>
    <row r="5" spans="2:8" ht="17" thickTop="1" thickBot="1" x14ac:dyDescent="0.25">
      <c r="C5" s="146" t="s">
        <v>2</v>
      </c>
      <c r="D5" s="147">
        <v>4</v>
      </c>
    </row>
    <row r="6" spans="2:8" ht="16" thickTop="1" x14ac:dyDescent="0.2"/>
    <row r="7" spans="2:8" x14ac:dyDescent="0.2">
      <c r="B7" s="1">
        <v>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8</v>
      </c>
      <c r="H7" s="1" t="s">
        <v>7</v>
      </c>
    </row>
    <row r="8" spans="2:8" x14ac:dyDescent="0.2">
      <c r="B8" s="1">
        <f>B7+1</f>
        <v>2</v>
      </c>
      <c r="C8" s="2" t="s">
        <v>9</v>
      </c>
      <c r="D8" s="9">
        <v>2.0833333333333333E-3</v>
      </c>
      <c r="E8" s="10">
        <v>0</v>
      </c>
      <c r="F8" s="10">
        <v>0</v>
      </c>
      <c r="G8" s="3">
        <v>1</v>
      </c>
      <c r="H8" s="3">
        <v>0</v>
      </c>
    </row>
    <row r="9" spans="2:8" x14ac:dyDescent="0.2">
      <c r="B9" s="1">
        <f t="shared" ref="B9:B13" si="0">B8+1</f>
        <v>3</v>
      </c>
      <c r="C9" s="2" t="s">
        <v>10</v>
      </c>
      <c r="D9" s="9">
        <v>3.0324074074074073E-3</v>
      </c>
      <c r="E9" s="10">
        <v>0</v>
      </c>
      <c r="F9" s="10">
        <v>1</v>
      </c>
      <c r="G9" s="3">
        <v>1</v>
      </c>
      <c r="H9" s="3">
        <v>0</v>
      </c>
    </row>
    <row r="10" spans="2:8" x14ac:dyDescent="0.2">
      <c r="B10" s="1">
        <f t="shared" si="0"/>
        <v>4</v>
      </c>
      <c r="C10" s="2" t="s">
        <v>11</v>
      </c>
      <c r="D10" s="9">
        <v>1.3888888888888889E-3</v>
      </c>
      <c r="E10" s="10">
        <v>0</v>
      </c>
      <c r="F10" s="10">
        <v>1</v>
      </c>
      <c r="G10" s="3">
        <v>1</v>
      </c>
      <c r="H10" s="3">
        <v>0</v>
      </c>
    </row>
    <row r="11" spans="2:8" x14ac:dyDescent="0.2">
      <c r="B11" s="1">
        <f t="shared" si="0"/>
        <v>5</v>
      </c>
      <c r="C11" s="2" t="s">
        <v>12</v>
      </c>
      <c r="D11" s="9">
        <v>1.1342592592592591E-3</v>
      </c>
      <c r="E11" s="10">
        <v>0</v>
      </c>
      <c r="F11" s="10">
        <v>0</v>
      </c>
      <c r="G11" s="3">
        <v>1</v>
      </c>
      <c r="H11" s="3">
        <v>0</v>
      </c>
    </row>
    <row r="12" spans="2:8" x14ac:dyDescent="0.2">
      <c r="B12" s="1">
        <f t="shared" si="0"/>
        <v>6</v>
      </c>
      <c r="C12" s="2" t="s">
        <v>13</v>
      </c>
      <c r="D12" s="9">
        <v>5.2083333333333333E-4</v>
      </c>
      <c r="E12" s="10">
        <v>0</v>
      </c>
      <c r="F12" s="10">
        <v>0</v>
      </c>
      <c r="G12" s="3">
        <v>1</v>
      </c>
      <c r="H12" s="3">
        <v>0</v>
      </c>
    </row>
    <row r="13" spans="2:8" x14ac:dyDescent="0.2">
      <c r="B13" s="1">
        <f t="shared" si="0"/>
        <v>7</v>
      </c>
      <c r="C13" s="2" t="s">
        <v>14</v>
      </c>
      <c r="D13" s="9">
        <v>4.6296296296296293E-4</v>
      </c>
      <c r="E13" s="10">
        <v>0</v>
      </c>
      <c r="F13" s="10">
        <v>0</v>
      </c>
      <c r="G13" s="3">
        <v>1</v>
      </c>
      <c r="H13" s="3">
        <v>0</v>
      </c>
    </row>
    <row r="19" spans="2:4" x14ac:dyDescent="0.2">
      <c r="C19" t="s">
        <v>17</v>
      </c>
    </row>
    <row r="20" spans="2:4" x14ac:dyDescent="0.2">
      <c r="B20" s="1" t="s">
        <v>15</v>
      </c>
      <c r="C20" s="1" t="s">
        <v>16</v>
      </c>
    </row>
    <row r="21" spans="2:4" x14ac:dyDescent="0.2">
      <c r="B21" s="2">
        <v>1</v>
      </c>
      <c r="C21" s="2">
        <v>4</v>
      </c>
    </row>
    <row r="22" spans="2:4" x14ac:dyDescent="0.2">
      <c r="B22" s="2">
        <f>1+B21</f>
        <v>2</v>
      </c>
      <c r="C22" s="2">
        <v>2</v>
      </c>
    </row>
    <row r="23" spans="2:4" x14ac:dyDescent="0.2">
      <c r="B23" s="2">
        <f>1+B22</f>
        <v>3</v>
      </c>
      <c r="C23" s="2">
        <v>4</v>
      </c>
    </row>
    <row r="24" spans="2:4" x14ac:dyDescent="0.2">
      <c r="B24" s="2">
        <f t="shared" ref="B24:B30" si="1">1+B23</f>
        <v>4</v>
      </c>
      <c r="C24" s="2">
        <v>1</v>
      </c>
      <c r="D24" s="5"/>
    </row>
    <row r="25" spans="2:4" x14ac:dyDescent="0.2">
      <c r="B25" s="2">
        <f t="shared" si="1"/>
        <v>5</v>
      </c>
      <c r="C25" s="2">
        <v>5</v>
      </c>
    </row>
    <row r="26" spans="2:4" x14ac:dyDescent="0.2">
      <c r="B26" s="2">
        <f t="shared" si="1"/>
        <v>6</v>
      </c>
      <c r="C26" s="2">
        <v>3</v>
      </c>
    </row>
    <row r="27" spans="2:4" x14ac:dyDescent="0.2">
      <c r="B27" s="2">
        <f t="shared" si="1"/>
        <v>7</v>
      </c>
      <c r="C27" s="2">
        <v>1</v>
      </c>
    </row>
    <row r="28" spans="2:4" x14ac:dyDescent="0.2">
      <c r="B28" s="2">
        <f t="shared" si="1"/>
        <v>8</v>
      </c>
      <c r="C28" s="2">
        <v>1</v>
      </c>
    </row>
    <row r="29" spans="2:4" x14ac:dyDescent="0.2">
      <c r="B29" s="2">
        <f t="shared" si="1"/>
        <v>9</v>
      </c>
      <c r="C29" s="2">
        <v>4</v>
      </c>
    </row>
    <row r="30" spans="2:4" x14ac:dyDescent="0.2">
      <c r="B30" s="2">
        <f t="shared" si="1"/>
        <v>10</v>
      </c>
      <c r="C30" s="2">
        <v>1</v>
      </c>
    </row>
    <row r="32" spans="2:4" x14ac:dyDescent="0.2">
      <c r="B32" s="6" t="s">
        <v>94</v>
      </c>
      <c r="C32" s="7">
        <f>((C21-1)+(5-C22)+(C23-1)+(5-C24)+(C25-1)+(5-C26)+(C27-1)+(5-C28)+(C29-1)+(5-C30))*2.5</f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F11-AA5C-45E3-8B4F-26C8C70969AF}">
  <dimension ref="B1:H32"/>
  <sheetViews>
    <sheetView workbookViewId="0">
      <selection activeCell="B32" sqref="B32:C32"/>
    </sheetView>
  </sheetViews>
  <sheetFormatPr baseColWidth="10" defaultRowHeight="15" x14ac:dyDescent="0.2"/>
  <cols>
    <col min="3" max="3" width="20.5" bestFit="1" customWidth="1"/>
    <col min="4" max="4" width="27.6640625" bestFit="1" customWidth="1"/>
    <col min="5" max="5" width="18.83203125" bestFit="1" customWidth="1"/>
    <col min="7" max="7" width="12.6640625" bestFit="1" customWidth="1"/>
    <col min="8" max="8" width="18.83203125" bestFit="1" customWidth="1"/>
  </cols>
  <sheetData>
    <row r="1" spans="2:8" ht="16" thickBot="1" x14ac:dyDescent="0.25"/>
    <row r="2" spans="2:8" ht="17" thickTop="1" thickBot="1" x14ac:dyDescent="0.25">
      <c r="C2" s="144" t="s">
        <v>0</v>
      </c>
      <c r="D2" s="145" t="s">
        <v>0</v>
      </c>
    </row>
    <row r="3" spans="2:8" ht="17" thickTop="1" thickBot="1" x14ac:dyDescent="0.25">
      <c r="C3" s="146" t="s">
        <v>18</v>
      </c>
      <c r="D3" s="147" t="s">
        <v>93</v>
      </c>
    </row>
    <row r="4" spans="2:8" ht="17" thickTop="1" thickBot="1" x14ac:dyDescent="0.25">
      <c r="C4" s="146" t="s">
        <v>1</v>
      </c>
      <c r="D4" s="147" t="s">
        <v>92</v>
      </c>
    </row>
    <row r="5" spans="2:8" ht="17" thickTop="1" thickBot="1" x14ac:dyDescent="0.25">
      <c r="C5" s="146" t="s">
        <v>2</v>
      </c>
      <c r="D5" s="147">
        <v>5</v>
      </c>
    </row>
    <row r="6" spans="2:8" ht="16" thickTop="1" x14ac:dyDescent="0.2"/>
    <row r="7" spans="2:8" x14ac:dyDescent="0.2">
      <c r="B7" s="1">
        <v>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8</v>
      </c>
      <c r="H7" s="1" t="s">
        <v>7</v>
      </c>
    </row>
    <row r="8" spans="2:8" x14ac:dyDescent="0.2">
      <c r="B8" s="1">
        <f>B7+1</f>
        <v>2</v>
      </c>
      <c r="C8" s="2" t="s">
        <v>9</v>
      </c>
      <c r="D8" s="9">
        <v>2.0833333333333333E-3</v>
      </c>
      <c r="E8" s="10">
        <v>0</v>
      </c>
      <c r="F8" s="10">
        <v>0</v>
      </c>
      <c r="G8" s="3">
        <v>1</v>
      </c>
      <c r="H8" s="3">
        <v>0</v>
      </c>
    </row>
    <row r="9" spans="2:8" x14ac:dyDescent="0.2">
      <c r="B9" s="1">
        <f t="shared" ref="B9:B13" si="0">B8+1</f>
        <v>3</v>
      </c>
      <c r="C9" s="2" t="s">
        <v>10</v>
      </c>
      <c r="D9" s="9">
        <v>2.4768518518518516E-3</v>
      </c>
      <c r="E9" s="10">
        <v>0</v>
      </c>
      <c r="F9" s="10">
        <v>0</v>
      </c>
      <c r="G9" s="3">
        <v>1</v>
      </c>
      <c r="H9" s="3">
        <v>0</v>
      </c>
    </row>
    <row r="10" spans="2:8" x14ac:dyDescent="0.2">
      <c r="B10" s="1">
        <f t="shared" si="0"/>
        <v>4</v>
      </c>
      <c r="C10" s="2" t="s">
        <v>11</v>
      </c>
      <c r="D10" s="9">
        <v>9.9537037037037042E-4</v>
      </c>
      <c r="E10" s="10">
        <v>0</v>
      </c>
      <c r="F10" s="10">
        <v>0</v>
      </c>
      <c r="G10" s="3">
        <v>1</v>
      </c>
      <c r="H10" s="3">
        <v>0</v>
      </c>
    </row>
    <row r="11" spans="2:8" x14ac:dyDescent="0.2">
      <c r="B11" s="1">
        <f t="shared" si="0"/>
        <v>5</v>
      </c>
      <c r="C11" s="2" t="s">
        <v>12</v>
      </c>
      <c r="D11" s="9">
        <v>6.9444444444444447E-4</v>
      </c>
      <c r="E11" s="10">
        <v>0</v>
      </c>
      <c r="F11" s="10">
        <v>0</v>
      </c>
      <c r="G11" s="3">
        <v>1</v>
      </c>
      <c r="H11" s="3">
        <v>0</v>
      </c>
    </row>
    <row r="12" spans="2:8" x14ac:dyDescent="0.2">
      <c r="B12" s="1">
        <f t="shared" si="0"/>
        <v>6</v>
      </c>
      <c r="C12" s="2" t="s">
        <v>13</v>
      </c>
      <c r="D12" s="9">
        <v>6.9444444444444447E-4</v>
      </c>
      <c r="E12" s="10">
        <v>0</v>
      </c>
      <c r="F12" s="10">
        <v>0</v>
      </c>
      <c r="G12" s="3">
        <v>1</v>
      </c>
      <c r="H12" s="3">
        <v>0</v>
      </c>
    </row>
    <row r="13" spans="2:8" x14ac:dyDescent="0.2">
      <c r="B13" s="1">
        <f t="shared" si="0"/>
        <v>7</v>
      </c>
      <c r="C13" s="2" t="s">
        <v>14</v>
      </c>
      <c r="D13" s="9">
        <v>5.2083333333333333E-4</v>
      </c>
      <c r="E13" s="10">
        <v>0</v>
      </c>
      <c r="F13" s="10">
        <v>0</v>
      </c>
      <c r="G13" s="3">
        <v>1</v>
      </c>
      <c r="H13" s="3">
        <v>0</v>
      </c>
    </row>
    <row r="19" spans="2:4" x14ac:dyDescent="0.2">
      <c r="C19" t="s">
        <v>17</v>
      </c>
    </row>
    <row r="20" spans="2:4" x14ac:dyDescent="0.2">
      <c r="B20" s="1" t="s">
        <v>15</v>
      </c>
      <c r="C20" s="1" t="s">
        <v>16</v>
      </c>
    </row>
    <row r="21" spans="2:4" x14ac:dyDescent="0.2">
      <c r="B21" s="2">
        <v>1</v>
      </c>
      <c r="C21" s="2">
        <v>4</v>
      </c>
    </row>
    <row r="22" spans="2:4" x14ac:dyDescent="0.2">
      <c r="B22" s="2">
        <f>1+B21</f>
        <v>2</v>
      </c>
      <c r="C22" s="2">
        <v>3</v>
      </c>
    </row>
    <row r="23" spans="2:4" x14ac:dyDescent="0.2">
      <c r="B23" s="2">
        <f>1+B22</f>
        <v>3</v>
      </c>
      <c r="C23" s="2">
        <v>4</v>
      </c>
    </row>
    <row r="24" spans="2:4" x14ac:dyDescent="0.2">
      <c r="B24" s="2">
        <f t="shared" ref="B24:B30" si="1">1+B23</f>
        <v>4</v>
      </c>
      <c r="C24" s="2">
        <v>3</v>
      </c>
      <c r="D24" s="5"/>
    </row>
    <row r="25" spans="2:4" x14ac:dyDescent="0.2">
      <c r="B25" s="2">
        <f t="shared" si="1"/>
        <v>5</v>
      </c>
      <c r="C25" s="2">
        <v>5</v>
      </c>
    </row>
    <row r="26" spans="2:4" x14ac:dyDescent="0.2">
      <c r="B26" s="2">
        <f t="shared" si="1"/>
        <v>6</v>
      </c>
      <c r="C26" s="2">
        <v>3</v>
      </c>
    </row>
    <row r="27" spans="2:4" x14ac:dyDescent="0.2">
      <c r="B27" s="2">
        <f t="shared" si="1"/>
        <v>7</v>
      </c>
      <c r="C27" s="2">
        <v>4</v>
      </c>
    </row>
    <row r="28" spans="2:4" x14ac:dyDescent="0.2">
      <c r="B28" s="2">
        <f t="shared" si="1"/>
        <v>8</v>
      </c>
      <c r="C28" s="2">
        <v>2</v>
      </c>
    </row>
    <row r="29" spans="2:4" x14ac:dyDescent="0.2">
      <c r="B29" s="2">
        <f t="shared" si="1"/>
        <v>9</v>
      </c>
      <c r="C29" s="2">
        <v>2</v>
      </c>
    </row>
    <row r="30" spans="2:4" x14ac:dyDescent="0.2">
      <c r="B30" s="2">
        <f t="shared" si="1"/>
        <v>10</v>
      </c>
      <c r="C30" s="2">
        <v>3</v>
      </c>
    </row>
    <row r="32" spans="2:4" x14ac:dyDescent="0.2">
      <c r="B32" s="6" t="s">
        <v>94</v>
      </c>
      <c r="C32" s="7">
        <f>((C21-1)+(5-C22)+(C23-1)+(5-C24)+(C25-1)+(5-C26)+(C27-1)+(5-C28)+(C29-1)+(5-C30))*2.5</f>
        <v>62.5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02BF-8690-41E1-B4B6-F0B7B2FB64DC}">
  <dimension ref="B1:H32"/>
  <sheetViews>
    <sheetView workbookViewId="0">
      <selection activeCell="B32" sqref="B32:C32"/>
    </sheetView>
  </sheetViews>
  <sheetFormatPr baseColWidth="10" defaultRowHeight="15" x14ac:dyDescent="0.2"/>
  <cols>
    <col min="3" max="3" width="20.5" bestFit="1" customWidth="1"/>
    <col min="4" max="4" width="14.5" bestFit="1" customWidth="1"/>
    <col min="5" max="5" width="12.5" customWidth="1"/>
  </cols>
  <sheetData>
    <row r="1" spans="2:8" ht="16" thickBot="1" x14ac:dyDescent="0.25"/>
    <row r="2" spans="2:8" ht="17" thickTop="1" thickBot="1" x14ac:dyDescent="0.25">
      <c r="C2" s="144" t="s">
        <v>0</v>
      </c>
      <c r="D2" s="145" t="s">
        <v>0</v>
      </c>
    </row>
    <row r="3" spans="2:8" ht="17" thickTop="1" thickBot="1" x14ac:dyDescent="0.25">
      <c r="C3" s="146" t="s">
        <v>18</v>
      </c>
      <c r="D3" s="147" t="s">
        <v>93</v>
      </c>
    </row>
    <row r="4" spans="2:8" ht="17" thickTop="1" thickBot="1" x14ac:dyDescent="0.25">
      <c r="C4" s="146" t="s">
        <v>1</v>
      </c>
      <c r="D4" s="147" t="s">
        <v>92</v>
      </c>
    </row>
    <row r="5" spans="2:8" ht="17" thickTop="1" thickBot="1" x14ac:dyDescent="0.25">
      <c r="C5" s="146" t="s">
        <v>2</v>
      </c>
      <c r="D5" s="147">
        <v>3</v>
      </c>
    </row>
    <row r="6" spans="2:8" ht="16" thickTop="1" x14ac:dyDescent="0.2"/>
    <row r="7" spans="2:8" x14ac:dyDescent="0.2">
      <c r="B7" s="1">
        <v>1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8</v>
      </c>
      <c r="H7" s="1" t="s">
        <v>7</v>
      </c>
    </row>
    <row r="8" spans="2:8" x14ac:dyDescent="0.2">
      <c r="B8" s="1">
        <f>B7+1</f>
        <v>2</v>
      </c>
      <c r="C8" s="2" t="s">
        <v>9</v>
      </c>
      <c r="D8" s="9">
        <v>3.472222222222222E-3</v>
      </c>
      <c r="E8" s="10">
        <v>1</v>
      </c>
      <c r="F8" s="10">
        <v>1</v>
      </c>
      <c r="G8" s="3">
        <v>0.8</v>
      </c>
      <c r="H8" s="3">
        <v>0.2</v>
      </c>
    </row>
    <row r="9" spans="2:8" x14ac:dyDescent="0.2">
      <c r="B9" s="1">
        <f t="shared" ref="B9:B13" si="0">B8+1</f>
        <v>3</v>
      </c>
      <c r="C9" s="2" t="s">
        <v>10</v>
      </c>
      <c r="D9" s="9">
        <v>2.9282407407407412E-3</v>
      </c>
      <c r="E9" s="10">
        <v>0</v>
      </c>
      <c r="F9" s="10">
        <v>1</v>
      </c>
      <c r="G9" s="3">
        <v>0.8</v>
      </c>
      <c r="H9" s="3">
        <v>0.2</v>
      </c>
    </row>
    <row r="10" spans="2:8" x14ac:dyDescent="0.2">
      <c r="B10" s="1">
        <f t="shared" si="0"/>
        <v>4</v>
      </c>
      <c r="C10" s="2" t="s">
        <v>11</v>
      </c>
      <c r="D10" s="9">
        <v>9.2592592592592585E-4</v>
      </c>
      <c r="E10" s="10">
        <v>0</v>
      </c>
      <c r="F10" s="10">
        <v>1</v>
      </c>
      <c r="G10" s="3">
        <v>0.9</v>
      </c>
      <c r="H10" s="3">
        <v>0.1</v>
      </c>
    </row>
    <row r="11" spans="2:8" x14ac:dyDescent="0.2">
      <c r="B11" s="1">
        <f t="shared" si="0"/>
        <v>5</v>
      </c>
      <c r="C11" s="2" t="s">
        <v>12</v>
      </c>
      <c r="D11" s="9">
        <v>1.2731481481481483E-3</v>
      </c>
      <c r="E11" s="10">
        <v>0</v>
      </c>
      <c r="F11" s="10">
        <v>1</v>
      </c>
      <c r="G11" s="3">
        <v>0.9</v>
      </c>
      <c r="H11" s="3">
        <v>0.1</v>
      </c>
    </row>
    <row r="12" spans="2:8" x14ac:dyDescent="0.2">
      <c r="B12" s="1">
        <f t="shared" si="0"/>
        <v>6</v>
      </c>
      <c r="C12" s="2" t="s">
        <v>13</v>
      </c>
      <c r="D12" s="9">
        <v>1.3888888888888889E-3</v>
      </c>
      <c r="E12" s="10">
        <v>0</v>
      </c>
      <c r="F12" s="10">
        <v>0</v>
      </c>
      <c r="G12" s="3">
        <v>1</v>
      </c>
      <c r="H12" s="3">
        <v>0</v>
      </c>
    </row>
    <row r="13" spans="2:8" x14ac:dyDescent="0.2">
      <c r="B13" s="1">
        <f t="shared" si="0"/>
        <v>7</v>
      </c>
      <c r="C13" s="2" t="s">
        <v>14</v>
      </c>
      <c r="D13" s="9">
        <v>3.4722222222222224E-4</v>
      </c>
      <c r="E13" s="10">
        <v>0</v>
      </c>
      <c r="F13" s="10">
        <v>0</v>
      </c>
      <c r="G13" s="3">
        <v>1</v>
      </c>
      <c r="H13" s="3">
        <v>0</v>
      </c>
    </row>
    <row r="19" spans="2:4" x14ac:dyDescent="0.2">
      <c r="C19" t="s">
        <v>17</v>
      </c>
    </row>
    <row r="20" spans="2:4" x14ac:dyDescent="0.2">
      <c r="B20" s="1" t="s">
        <v>15</v>
      </c>
      <c r="C20" s="1" t="s">
        <v>16</v>
      </c>
    </row>
    <row r="21" spans="2:4" x14ac:dyDescent="0.2">
      <c r="B21" s="2">
        <v>1</v>
      </c>
      <c r="C21" s="2">
        <v>5</v>
      </c>
    </row>
    <row r="22" spans="2:4" x14ac:dyDescent="0.2">
      <c r="B22" s="2">
        <f>1+B21</f>
        <v>2</v>
      </c>
      <c r="C22" s="2">
        <v>1</v>
      </c>
    </row>
    <row r="23" spans="2:4" x14ac:dyDescent="0.2">
      <c r="B23" s="2">
        <f>1+B22</f>
        <v>3</v>
      </c>
      <c r="C23" s="2">
        <v>5</v>
      </c>
    </row>
    <row r="24" spans="2:4" x14ac:dyDescent="0.2">
      <c r="B24" s="2">
        <f t="shared" ref="B24:B30" si="1">1+B23</f>
        <v>4</v>
      </c>
      <c r="C24" s="2">
        <v>2</v>
      </c>
      <c r="D24" s="64"/>
    </row>
    <row r="25" spans="2:4" x14ac:dyDescent="0.2">
      <c r="B25" s="2">
        <f t="shared" si="1"/>
        <v>5</v>
      </c>
      <c r="C25" s="2">
        <v>5</v>
      </c>
    </row>
    <row r="26" spans="2:4" x14ac:dyDescent="0.2">
      <c r="B26" s="2">
        <f t="shared" si="1"/>
        <v>6</v>
      </c>
      <c r="C26" s="2">
        <v>1</v>
      </c>
    </row>
    <row r="27" spans="2:4" x14ac:dyDescent="0.2">
      <c r="B27" s="2">
        <f t="shared" si="1"/>
        <v>7</v>
      </c>
      <c r="C27" s="2">
        <v>5</v>
      </c>
    </row>
    <row r="28" spans="2:4" x14ac:dyDescent="0.2">
      <c r="B28" s="2">
        <f t="shared" si="1"/>
        <v>8</v>
      </c>
      <c r="C28" s="2">
        <v>2</v>
      </c>
    </row>
    <row r="29" spans="2:4" x14ac:dyDescent="0.2">
      <c r="B29" s="2">
        <f t="shared" si="1"/>
        <v>9</v>
      </c>
      <c r="C29" s="2">
        <v>5</v>
      </c>
    </row>
    <row r="30" spans="2:4" x14ac:dyDescent="0.2">
      <c r="B30" s="2">
        <f t="shared" si="1"/>
        <v>10</v>
      </c>
      <c r="C30" s="2">
        <v>1</v>
      </c>
    </row>
    <row r="32" spans="2:4" x14ac:dyDescent="0.2">
      <c r="B32" s="6" t="s">
        <v>94</v>
      </c>
      <c r="C32" s="7">
        <f>((C21-1)+(5-C22)+(C23-1)+(5-C24)+(C25-1)+(5-C26)+(C27-1)+(5-C28)+(C29-1)+(5-C30))*2.5</f>
        <v>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48D-65BC-4CFB-B311-5342A951AD1D}">
  <dimension ref="B1:H32"/>
  <sheetViews>
    <sheetView workbookViewId="0">
      <selection activeCell="B32" sqref="B32:C32"/>
    </sheetView>
  </sheetViews>
  <sheetFormatPr baseColWidth="10" defaultRowHeight="15" x14ac:dyDescent="0.2"/>
  <cols>
    <col min="2" max="2" width="7.33203125" customWidth="1"/>
    <col min="3" max="3" width="21.33203125" customWidth="1"/>
    <col min="4" max="4" width="15.33203125" customWidth="1"/>
    <col min="5" max="5" width="14" customWidth="1"/>
    <col min="6" max="6" width="13.33203125" customWidth="1"/>
    <col min="7" max="7" width="15.33203125" customWidth="1"/>
    <col min="8" max="8" width="18.83203125" bestFit="1" customWidth="1"/>
  </cols>
  <sheetData>
    <row r="1" spans="2:8" ht="16" thickBot="1" x14ac:dyDescent="0.25"/>
    <row r="2" spans="2:8" ht="17" thickTop="1" thickBot="1" x14ac:dyDescent="0.25">
      <c r="C2" s="144" t="s">
        <v>0</v>
      </c>
      <c r="D2" s="145" t="s">
        <v>0</v>
      </c>
    </row>
    <row r="3" spans="2:8" ht="17" thickTop="1" thickBot="1" x14ac:dyDescent="0.25">
      <c r="C3" s="146" t="s">
        <v>18</v>
      </c>
      <c r="D3" s="147" t="s">
        <v>93</v>
      </c>
    </row>
    <row r="4" spans="2:8" ht="17" thickTop="1" thickBot="1" x14ac:dyDescent="0.25">
      <c r="C4" s="146" t="s">
        <v>1</v>
      </c>
      <c r="D4" s="147" t="s">
        <v>92</v>
      </c>
    </row>
    <row r="5" spans="2:8" ht="17" thickTop="1" thickBot="1" x14ac:dyDescent="0.25">
      <c r="C5" s="146" t="s">
        <v>2</v>
      </c>
      <c r="D5" s="147">
        <v>3</v>
      </c>
    </row>
    <row r="6" spans="2:8" ht="16" thickTop="1" x14ac:dyDescent="0.2"/>
    <row r="7" spans="2:8" x14ac:dyDescent="0.2">
      <c r="B7" s="1">
        <v>1</v>
      </c>
      <c r="C7" s="1" t="s">
        <v>3</v>
      </c>
      <c r="D7" s="1" t="s">
        <v>4</v>
      </c>
      <c r="E7" s="1" t="s">
        <v>5</v>
      </c>
      <c r="F7" s="1" t="s">
        <v>74</v>
      </c>
      <c r="G7" s="1" t="s">
        <v>8</v>
      </c>
      <c r="H7" s="1" t="s">
        <v>7</v>
      </c>
    </row>
    <row r="8" spans="2:8" x14ac:dyDescent="0.2">
      <c r="B8" s="1">
        <f>B7+1</f>
        <v>2</v>
      </c>
      <c r="C8" s="2" t="s">
        <v>9</v>
      </c>
      <c r="D8" s="9">
        <v>2.6041666666666665E-3</v>
      </c>
      <c r="E8" s="10">
        <v>0</v>
      </c>
      <c r="F8" s="10">
        <v>1</v>
      </c>
      <c r="G8" s="3">
        <v>0.8</v>
      </c>
      <c r="H8" s="3">
        <v>0.2</v>
      </c>
    </row>
    <row r="9" spans="2:8" x14ac:dyDescent="0.2">
      <c r="B9" s="1">
        <f t="shared" ref="B9:B13" si="0">B8+1</f>
        <v>3</v>
      </c>
      <c r="C9" s="2" t="s">
        <v>10</v>
      </c>
      <c r="D9" s="9">
        <v>2.3148148148148151E-3</v>
      </c>
      <c r="E9" s="10">
        <v>0</v>
      </c>
      <c r="F9" s="10">
        <v>1</v>
      </c>
      <c r="G9" s="3">
        <v>0.95</v>
      </c>
      <c r="H9" s="3">
        <v>0.05</v>
      </c>
    </row>
    <row r="10" spans="2:8" x14ac:dyDescent="0.2">
      <c r="B10" s="1">
        <f t="shared" si="0"/>
        <v>4</v>
      </c>
      <c r="C10" s="2" t="s">
        <v>11</v>
      </c>
      <c r="D10" s="9">
        <v>1.1574074074074073E-3</v>
      </c>
      <c r="E10" s="10">
        <v>0</v>
      </c>
      <c r="F10" s="10">
        <v>0</v>
      </c>
      <c r="G10" s="3">
        <v>1</v>
      </c>
      <c r="H10" s="3">
        <v>0</v>
      </c>
    </row>
    <row r="11" spans="2:8" x14ac:dyDescent="0.2">
      <c r="B11" s="1">
        <f t="shared" si="0"/>
        <v>5</v>
      </c>
      <c r="C11" s="2" t="s">
        <v>12</v>
      </c>
      <c r="D11" s="9">
        <v>1.1574074074074073E-3</v>
      </c>
      <c r="E11" s="10">
        <v>0</v>
      </c>
      <c r="F11" s="10">
        <v>0</v>
      </c>
      <c r="G11" s="3">
        <v>1</v>
      </c>
      <c r="H11" s="3">
        <v>0</v>
      </c>
    </row>
    <row r="12" spans="2:8" x14ac:dyDescent="0.2">
      <c r="B12" s="1">
        <f t="shared" si="0"/>
        <v>6</v>
      </c>
      <c r="C12" s="2" t="s">
        <v>13</v>
      </c>
      <c r="D12" s="9">
        <v>8.6805555555555551E-4</v>
      </c>
      <c r="E12" s="10">
        <v>0</v>
      </c>
      <c r="F12" s="10">
        <v>0</v>
      </c>
      <c r="G12" s="3">
        <v>1</v>
      </c>
      <c r="H12" s="3">
        <v>0</v>
      </c>
    </row>
    <row r="13" spans="2:8" x14ac:dyDescent="0.2">
      <c r="B13" s="1">
        <f t="shared" si="0"/>
        <v>7</v>
      </c>
      <c r="C13" s="2" t="s">
        <v>14</v>
      </c>
      <c r="D13" s="9">
        <v>4.8611111111111104E-4</v>
      </c>
      <c r="E13" s="10">
        <v>0</v>
      </c>
      <c r="F13" s="10">
        <v>0</v>
      </c>
      <c r="G13" s="3">
        <v>1</v>
      </c>
      <c r="H13" s="3">
        <v>0</v>
      </c>
    </row>
    <row r="19" spans="2:4" x14ac:dyDescent="0.2">
      <c r="C19" t="s">
        <v>17</v>
      </c>
    </row>
    <row r="20" spans="2:4" x14ac:dyDescent="0.2">
      <c r="B20" s="1" t="s">
        <v>15</v>
      </c>
      <c r="C20" s="1" t="s">
        <v>16</v>
      </c>
    </row>
    <row r="21" spans="2:4" x14ac:dyDescent="0.2">
      <c r="B21" s="2">
        <v>1</v>
      </c>
      <c r="C21" s="2">
        <v>5</v>
      </c>
    </row>
    <row r="22" spans="2:4" x14ac:dyDescent="0.2">
      <c r="B22" s="2">
        <f>1+B21</f>
        <v>2</v>
      </c>
      <c r="C22" s="2">
        <v>1</v>
      </c>
    </row>
    <row r="23" spans="2:4" x14ac:dyDescent="0.2">
      <c r="B23" s="2">
        <f>1+B22</f>
        <v>3</v>
      </c>
      <c r="C23" s="2">
        <v>5</v>
      </c>
    </row>
    <row r="24" spans="2:4" x14ac:dyDescent="0.2">
      <c r="B24" s="2">
        <f t="shared" ref="B24:B30" si="1">1+B23</f>
        <v>4</v>
      </c>
      <c r="C24" s="2">
        <v>2</v>
      </c>
      <c r="D24" s="64"/>
    </row>
    <row r="25" spans="2:4" x14ac:dyDescent="0.2">
      <c r="B25" s="2">
        <f t="shared" si="1"/>
        <v>5</v>
      </c>
      <c r="C25" s="2">
        <v>5</v>
      </c>
    </row>
    <row r="26" spans="2:4" x14ac:dyDescent="0.2">
      <c r="B26" s="2">
        <f t="shared" si="1"/>
        <v>6</v>
      </c>
      <c r="C26" s="2">
        <v>1</v>
      </c>
    </row>
    <row r="27" spans="2:4" x14ac:dyDescent="0.2">
      <c r="B27" s="2">
        <f t="shared" si="1"/>
        <v>7</v>
      </c>
      <c r="C27" s="2">
        <v>5</v>
      </c>
    </row>
    <row r="28" spans="2:4" x14ac:dyDescent="0.2">
      <c r="B28" s="2">
        <f t="shared" si="1"/>
        <v>8</v>
      </c>
      <c r="C28" s="2">
        <v>1</v>
      </c>
    </row>
    <row r="29" spans="2:4" x14ac:dyDescent="0.2">
      <c r="B29" s="2">
        <f t="shared" si="1"/>
        <v>9</v>
      </c>
      <c r="C29" s="2">
        <v>5</v>
      </c>
    </row>
    <row r="30" spans="2:4" x14ac:dyDescent="0.2">
      <c r="B30" s="2">
        <f t="shared" si="1"/>
        <v>10</v>
      </c>
      <c r="C30" s="2">
        <v>1</v>
      </c>
    </row>
    <row r="32" spans="2:4" x14ac:dyDescent="0.2">
      <c r="B32" s="6" t="s">
        <v>94</v>
      </c>
      <c r="C32" s="7">
        <f>((C21-1)+(5-C22)+(C23-1)+(5-C24)+(C25-1)+(5-C26)+(C27-1)+(5-C28)+(C29-1)+(5-C30))*2.5</f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GRAFICAS-Paciente</vt:lpstr>
      <vt:lpstr>T1</vt:lpstr>
      <vt:lpstr>T2</vt:lpstr>
      <vt:lpstr>T3</vt:lpstr>
      <vt:lpstr>T4</vt:lpstr>
      <vt:lpstr>R1</vt:lpstr>
      <vt:lpstr>R2</vt:lpstr>
      <vt:lpstr>R3</vt:lpstr>
      <vt:lpstr>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Microsoft Office User</cp:lastModifiedBy>
  <dcterms:created xsi:type="dcterms:W3CDTF">2015-06-05T18:19:34Z</dcterms:created>
  <dcterms:modified xsi:type="dcterms:W3CDTF">2021-11-16T11:10:55Z</dcterms:modified>
</cp:coreProperties>
</file>