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セルスディレクター自動化ツール\main\"/>
    </mc:Choice>
  </mc:AlternateContent>
  <xr:revisionPtr revIDLastSave="0" documentId="13_ncr:1_{C9D98680-DF1F-4CC6-B315-5765029B7364}" xr6:coauthVersionLast="44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Lead" sheetId="9" r:id="rId1"/>
    <sheet name="2024 Div5 Quotation Record" sheetId="4" r:id="rId2"/>
    <sheet name="2024 Div5 OS Record" sheetId="5" r:id="rId3"/>
    <sheet name="2024 Div5 Sales Record" sheetId="3" r:id="rId4"/>
    <sheet name="2024 Div5 QCD Record" sheetId="7" r:id="rId5"/>
  </sheets>
  <definedNames>
    <definedName name="_xlnm._FilterDatabase" localSheetId="2" hidden="1">'2024 Div5 OS Record'!$B$3:$F$83</definedName>
    <definedName name="_xlnm._FilterDatabase" localSheetId="1" hidden="1">'2024 Div5 Quotation Record'!$B$3:$N$44</definedName>
    <definedName name="_xlnm._FilterDatabase" localSheetId="3" hidden="1">'2024 Div5 Sales Record'!$B$3:$O$82</definedName>
    <definedName name="_xlnm._FilterDatabase" localSheetId="0" hidden="1">'Sales Lead'!#REF!</definedName>
    <definedName name="_xlnm.Criteria" localSheetId="0">'Sales Lead'!$S$20:$T$194</definedName>
    <definedName name="_xlnm.Extract" localSheetId="0">'Sales Lead'!#REF!</definedName>
    <definedName name="_xlnm.Print_Area" localSheetId="0">'Sales Lead'!$A$1:$R$194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9" l="1"/>
  <c r="U13" i="9"/>
  <c r="U6" i="9"/>
  <c r="F6" i="9" l="1"/>
  <c r="G6" i="9"/>
  <c r="H6" i="9"/>
  <c r="E6" i="9"/>
  <c r="F195" i="9"/>
  <c r="F196" i="9" s="1"/>
  <c r="G195" i="9"/>
  <c r="G196" i="9" s="1"/>
  <c r="H195" i="9"/>
  <c r="H196" i="9" s="1"/>
  <c r="I195" i="9"/>
  <c r="I196" i="9" s="1"/>
  <c r="J195" i="9"/>
  <c r="J196" i="9" s="1"/>
  <c r="K195" i="9"/>
  <c r="K196" i="9" s="1"/>
  <c r="L195" i="9"/>
  <c r="L196" i="9" s="1"/>
  <c r="M195" i="9"/>
  <c r="M196" i="9" s="1"/>
  <c r="N195" i="9"/>
  <c r="N196" i="9" s="1"/>
  <c r="O195" i="9"/>
  <c r="O196" i="9" s="1"/>
  <c r="P195" i="9"/>
  <c r="P196" i="9" s="1"/>
  <c r="E195" i="9"/>
  <c r="E196" i="9" s="1"/>
  <c r="F177" i="9"/>
  <c r="F178" i="9" s="1"/>
  <c r="G177" i="9"/>
  <c r="G178" i="9" s="1"/>
  <c r="H177" i="9"/>
  <c r="H178" i="9" s="1"/>
  <c r="I177" i="9"/>
  <c r="I178" i="9" s="1"/>
  <c r="J177" i="9"/>
  <c r="J178" i="9" s="1"/>
  <c r="K177" i="9"/>
  <c r="K178" i="9" s="1"/>
  <c r="L177" i="9"/>
  <c r="L178" i="9" s="1"/>
  <c r="M177" i="9"/>
  <c r="M178" i="9" s="1"/>
  <c r="N177" i="9"/>
  <c r="N178" i="9" s="1"/>
  <c r="O177" i="9"/>
  <c r="O178" i="9" s="1"/>
  <c r="P177" i="9"/>
  <c r="P178" i="9" s="1"/>
  <c r="E177" i="9"/>
  <c r="E178" i="9" s="1"/>
  <c r="F161" i="9"/>
  <c r="F162" i="9" s="1"/>
  <c r="G161" i="9"/>
  <c r="G162" i="9" s="1"/>
  <c r="H161" i="9"/>
  <c r="H162" i="9" s="1"/>
  <c r="I161" i="9"/>
  <c r="I162" i="9" s="1"/>
  <c r="J161" i="9"/>
  <c r="J162" i="9" s="1"/>
  <c r="K161" i="9"/>
  <c r="K162" i="9" s="1"/>
  <c r="L161" i="9"/>
  <c r="L162" i="9" s="1"/>
  <c r="M161" i="9"/>
  <c r="M162" i="9" s="1"/>
  <c r="N161" i="9"/>
  <c r="N162" i="9" s="1"/>
  <c r="O161" i="9"/>
  <c r="O162" i="9" s="1"/>
  <c r="P161" i="9"/>
  <c r="P162" i="9" s="1"/>
  <c r="E161" i="9"/>
  <c r="E162" i="9" s="1"/>
  <c r="F144" i="9"/>
  <c r="F145" i="9" s="1"/>
  <c r="G144" i="9"/>
  <c r="G145" i="9" s="1"/>
  <c r="H144" i="9"/>
  <c r="H145" i="9" s="1"/>
  <c r="I144" i="9"/>
  <c r="I145" i="9" s="1"/>
  <c r="J144" i="9"/>
  <c r="J145" i="9" s="1"/>
  <c r="K144" i="9"/>
  <c r="K145" i="9" s="1"/>
  <c r="L144" i="9"/>
  <c r="L145" i="9" s="1"/>
  <c r="M144" i="9"/>
  <c r="M145" i="9" s="1"/>
  <c r="N144" i="9"/>
  <c r="N145" i="9" s="1"/>
  <c r="O144" i="9"/>
  <c r="O145" i="9" s="1"/>
  <c r="P144" i="9"/>
  <c r="P145" i="9" s="1"/>
  <c r="E144" i="9"/>
  <c r="E145" i="9" s="1"/>
  <c r="F124" i="9"/>
  <c r="F125" i="9" s="1"/>
  <c r="G124" i="9"/>
  <c r="G125" i="9" s="1"/>
  <c r="H124" i="9"/>
  <c r="H125" i="9" s="1"/>
  <c r="I124" i="9"/>
  <c r="I125" i="9" s="1"/>
  <c r="J124" i="9"/>
  <c r="J125" i="9" s="1"/>
  <c r="K124" i="9"/>
  <c r="K125" i="9" s="1"/>
  <c r="L124" i="9"/>
  <c r="L125" i="9" s="1"/>
  <c r="M124" i="9"/>
  <c r="M125" i="9" s="1"/>
  <c r="N124" i="9"/>
  <c r="N125" i="9" s="1"/>
  <c r="O124" i="9"/>
  <c r="O125" i="9" s="1"/>
  <c r="P124" i="9"/>
  <c r="P125" i="9" s="1"/>
  <c r="E124" i="9"/>
  <c r="E125" i="9" s="1"/>
  <c r="M14" i="9" l="1"/>
  <c r="L14" i="9"/>
  <c r="K14" i="9"/>
  <c r="J14" i="9"/>
  <c r="I14" i="9"/>
  <c r="P14" i="9"/>
  <c r="H14" i="9"/>
  <c r="O14" i="9"/>
  <c r="G14" i="9"/>
  <c r="N14" i="9"/>
  <c r="F14" i="9"/>
  <c r="E14" i="9"/>
  <c r="G7" i="9"/>
  <c r="G8" i="9" s="1"/>
  <c r="O7" i="9"/>
  <c r="K7" i="9"/>
  <c r="E7" i="9"/>
  <c r="E8" i="9" s="1"/>
  <c r="I7" i="9"/>
  <c r="J7" i="9"/>
  <c r="M7" i="9"/>
  <c r="P7" i="9"/>
  <c r="H7" i="9"/>
  <c r="H8" i="9" s="1"/>
  <c r="L7" i="9"/>
  <c r="N7" i="9"/>
  <c r="F7" i="9"/>
  <c r="F8" i="9" s="1"/>
  <c r="M197" i="9"/>
  <c r="P197" i="9"/>
  <c r="Q195" i="9"/>
  <c r="J197" i="9"/>
  <c r="G179" i="9"/>
  <c r="M179" i="9"/>
  <c r="P179" i="9"/>
  <c r="Q177" i="9"/>
  <c r="J179" i="9"/>
  <c r="P163" i="9"/>
  <c r="P164" i="9" s="1"/>
  <c r="M163" i="9"/>
  <c r="M164" i="9" s="1"/>
  <c r="J163" i="9"/>
  <c r="J164" i="9" s="1"/>
  <c r="G163" i="9"/>
  <c r="G164" i="9" s="1"/>
  <c r="Q161" i="9"/>
  <c r="U15" i="9" s="1"/>
  <c r="P146" i="9"/>
  <c r="M146" i="9"/>
  <c r="G146" i="9"/>
  <c r="J146" i="9"/>
  <c r="Q145" i="9"/>
  <c r="Q144" i="9"/>
  <c r="P126" i="9"/>
  <c r="P127" i="9" s="1"/>
  <c r="M126" i="9"/>
  <c r="M127" i="9" s="1"/>
  <c r="J126" i="9"/>
  <c r="J127" i="9" s="1"/>
  <c r="Q125" i="9"/>
  <c r="G126" i="9"/>
  <c r="G127" i="9" s="1"/>
  <c r="Q18" i="9"/>
  <c r="Q11" i="9"/>
  <c r="H231" i="4"/>
  <c r="V6" i="3"/>
  <c r="U6" i="3"/>
  <c r="L19" i="3"/>
  <c r="J125" i="3"/>
  <c r="K125" i="3"/>
  <c r="P19" i="3"/>
  <c r="U8" i="3"/>
  <c r="E13" i="9" s="1"/>
  <c r="K16" i="3"/>
  <c r="I16" i="3"/>
  <c r="U16" i="9" l="1"/>
  <c r="V16" i="9" s="1"/>
  <c r="V15" i="9"/>
  <c r="U18" i="9"/>
  <c r="U17" i="9"/>
  <c r="Q164" i="9"/>
  <c r="P180" i="9"/>
  <c r="M180" i="9"/>
  <c r="G180" i="9"/>
  <c r="J180" i="9"/>
  <c r="E15" i="9"/>
  <c r="Q14" i="9"/>
  <c r="Q7" i="9"/>
  <c r="Q196" i="9"/>
  <c r="G197" i="9"/>
  <c r="Q178" i="9"/>
  <c r="Q179" i="9"/>
  <c r="Q163" i="9"/>
  <c r="Q162" i="9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U15" i="3"/>
  <c r="W6" i="3"/>
  <c r="E9" i="9" s="1"/>
  <c r="X6" i="3"/>
  <c r="Y6" i="3"/>
  <c r="I6" i="9" s="1"/>
  <c r="I8" i="9" s="1"/>
  <c r="Z6" i="3"/>
  <c r="J6" i="9" s="1"/>
  <c r="J8" i="9" s="1"/>
  <c r="AA6" i="3"/>
  <c r="K6" i="9" s="1"/>
  <c r="K8" i="9" s="1"/>
  <c r="AB6" i="3"/>
  <c r="L6" i="9" s="1"/>
  <c r="L8" i="9" s="1"/>
  <c r="AC6" i="3"/>
  <c r="M6" i="9" s="1"/>
  <c r="M8" i="9" s="1"/>
  <c r="AD6" i="3"/>
  <c r="N6" i="9" s="1"/>
  <c r="N8" i="9" s="1"/>
  <c r="AE6" i="3"/>
  <c r="O6" i="9" s="1"/>
  <c r="O8" i="9" s="1"/>
  <c r="AF6" i="3"/>
  <c r="P6" i="9" s="1"/>
  <c r="P8" i="9" s="1"/>
  <c r="X13" i="9" l="1"/>
  <c r="W17" i="9"/>
  <c r="V18" i="9"/>
  <c r="V17" i="9"/>
  <c r="U8" i="9"/>
  <c r="V8" i="9" s="1"/>
  <c r="U7" i="9"/>
  <c r="Q180" i="9"/>
  <c r="Q8" i="9"/>
  <c r="N9" i="9"/>
  <c r="K9" i="9"/>
  <c r="H9" i="9"/>
  <c r="Q197" i="9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U10" i="9" l="1"/>
  <c r="V7" i="9"/>
  <c r="U9" i="9"/>
  <c r="Q9" i="9"/>
  <c r="L125" i="3"/>
  <c r="X5" i="9" l="1"/>
  <c r="W9" i="9"/>
  <c r="V10" i="9"/>
  <c r="V9" i="9"/>
  <c r="Q124" i="9"/>
  <c r="S107" i="9"/>
  <c r="S106" i="9"/>
  <c r="R169" i="9"/>
  <c r="R151" i="9"/>
  <c r="S151" i="9" l="1"/>
  <c r="K2" i="3"/>
  <c r="V21" i="3"/>
  <c r="W21" i="3"/>
  <c r="X21" i="3"/>
  <c r="Y21" i="3"/>
  <c r="Z21" i="3"/>
  <c r="AA21" i="3"/>
  <c r="AB21" i="3"/>
  <c r="AC21" i="3"/>
  <c r="AD21" i="3"/>
  <c r="AE21" i="3"/>
  <c r="AF21" i="3"/>
  <c r="U21" i="3"/>
  <c r="Q146" i="9" l="1"/>
  <c r="S169" i="9"/>
  <c r="AG21" i="3"/>
  <c r="I127" i="3" l="1"/>
  <c r="I125" i="3"/>
  <c r="L126" i="3" s="1"/>
  <c r="Q125" i="3" l="1"/>
  <c r="Q17" i="9" l="1"/>
  <c r="V20" i="3" l="1"/>
  <c r="W20" i="3"/>
  <c r="X20" i="3"/>
  <c r="Y20" i="3"/>
  <c r="Z20" i="3"/>
  <c r="AA20" i="3"/>
  <c r="AB20" i="3"/>
  <c r="AC20" i="3"/>
  <c r="AD20" i="3"/>
  <c r="AE20" i="3"/>
  <c r="AF20" i="3"/>
  <c r="U20" i="3"/>
  <c r="AG20" i="3" l="1"/>
  <c r="Q10" i="9" l="1"/>
  <c r="R10" i="9" s="1"/>
  <c r="U19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V19" i="3"/>
  <c r="W19" i="3"/>
  <c r="X19" i="3"/>
  <c r="Y19" i="3"/>
  <c r="R8" i="9" l="1"/>
  <c r="AG19" i="3"/>
  <c r="V16" i="3"/>
  <c r="W16" i="3"/>
  <c r="X16" i="3"/>
  <c r="Y16" i="3"/>
  <c r="V17" i="3"/>
  <c r="W17" i="3"/>
  <c r="X17" i="3"/>
  <c r="Y17" i="3"/>
  <c r="V18" i="3"/>
  <c r="W18" i="3"/>
  <c r="X18" i="3"/>
  <c r="Y18" i="3"/>
  <c r="U18" i="3"/>
  <c r="U17" i="3"/>
  <c r="U16" i="3"/>
  <c r="V15" i="3"/>
  <c r="W15" i="3"/>
  <c r="X15" i="3"/>
  <c r="Y15" i="3"/>
  <c r="U10" i="3" l="1"/>
  <c r="AG18" i="3"/>
  <c r="AG17" i="3"/>
  <c r="AG16" i="3"/>
  <c r="AG15" i="3"/>
  <c r="V8" i="3" l="1"/>
  <c r="F13" i="9" s="1"/>
  <c r="W8" i="3"/>
  <c r="G13" i="9" s="1"/>
  <c r="G15" i="9" s="1"/>
  <c r="X8" i="3"/>
  <c r="H13" i="9" s="1"/>
  <c r="Y8" i="3"/>
  <c r="I13" i="9" s="1"/>
  <c r="I15" i="9" s="1"/>
  <c r="Z8" i="3"/>
  <c r="J13" i="9" s="1"/>
  <c r="J15" i="9" s="1"/>
  <c r="AA8" i="3"/>
  <c r="K13" i="9" s="1"/>
  <c r="AB8" i="3"/>
  <c r="L13" i="9" s="1"/>
  <c r="L15" i="9" s="1"/>
  <c r="AC8" i="3"/>
  <c r="M13" i="9" s="1"/>
  <c r="M15" i="9" s="1"/>
  <c r="AD8" i="3"/>
  <c r="N13" i="9" s="1"/>
  <c r="AE8" i="3"/>
  <c r="O13" i="9" s="1"/>
  <c r="O15" i="9" s="1"/>
  <c r="AF8" i="3"/>
  <c r="P13" i="9" s="1"/>
  <c r="P15" i="9" s="1"/>
  <c r="K16" i="9" l="1"/>
  <c r="K15" i="9"/>
  <c r="H16" i="9"/>
  <c r="H15" i="9"/>
  <c r="N16" i="9"/>
  <c r="P17" i="9" s="1"/>
  <c r="N15" i="9"/>
  <c r="F15" i="9"/>
  <c r="E16" i="9"/>
  <c r="Q16" i="9" s="1"/>
  <c r="Q6" i="9"/>
  <c r="AA10" i="3"/>
  <c r="M11" i="9"/>
  <c r="Q15" i="9" l="1"/>
  <c r="R15" i="9" s="1"/>
  <c r="J17" i="9"/>
  <c r="J10" i="9"/>
  <c r="Q13" i="9"/>
  <c r="P10" i="9"/>
  <c r="G11" i="9"/>
  <c r="G18" i="9"/>
  <c r="P18" i="9"/>
  <c r="M10" i="9"/>
  <c r="P11" i="9"/>
  <c r="J18" i="9"/>
  <c r="G10" i="9"/>
  <c r="G17" i="9"/>
  <c r="M18" i="9"/>
  <c r="M17" i="9"/>
  <c r="J11" i="9"/>
  <c r="V10" i="3"/>
  <c r="W10" i="3"/>
  <c r="X10" i="3"/>
  <c r="AB10" i="3"/>
  <c r="AC10" i="3"/>
  <c r="AE10" i="3"/>
  <c r="AF10" i="3"/>
  <c r="V11" i="3"/>
  <c r="W11" i="3"/>
  <c r="X11" i="3"/>
  <c r="Y11" i="3"/>
  <c r="Z11" i="3"/>
  <c r="AA11" i="3"/>
  <c r="AB11" i="3"/>
  <c r="AC11" i="3"/>
  <c r="AD11" i="3"/>
  <c r="AE11" i="3"/>
  <c r="AF11" i="3"/>
  <c r="U11" i="3"/>
  <c r="AG7" i="3"/>
  <c r="AG9" i="3"/>
  <c r="R11" i="9" l="1"/>
  <c r="R17" i="9"/>
  <c r="R18" i="9"/>
  <c r="AG11" i="3"/>
  <c r="AD10" i="3" l="1"/>
  <c r="I2" i="3"/>
  <c r="Y10" i="3" l="1"/>
  <c r="Z10" i="3" l="1"/>
  <c r="AG8" i="3"/>
  <c r="AG10" i="3" l="1"/>
  <c r="AG6" i="3"/>
  <c r="J2" i="3"/>
  <c r="L2" i="3" l="1"/>
  <c r="AG22" i="3" l="1"/>
</calcChain>
</file>

<file path=xl/sharedStrings.xml><?xml version="1.0" encoding="utf-8"?>
<sst xmlns="http://schemas.openxmlformats.org/spreadsheetml/2006/main" count="922" uniqueCount="353">
  <si>
    <t>Client</t>
  </si>
  <si>
    <t>Product Name</t>
  </si>
  <si>
    <t>PiC</t>
  </si>
  <si>
    <t>PJ N.</t>
  </si>
  <si>
    <t>Invoice month</t>
  </si>
  <si>
    <t>ABS status
(Finish 1 / Unfinished 2)</t>
  </si>
  <si>
    <t>CLAAS</t>
  </si>
  <si>
    <t>Gross Profit</t>
  </si>
  <si>
    <t>Service
(Exist 1 / New 2 / Inhouse 3)</t>
  </si>
  <si>
    <t>AKJ</t>
  </si>
  <si>
    <t>Column1</t>
  </si>
  <si>
    <t>IKO</t>
  </si>
  <si>
    <t>Okamoto</t>
  </si>
  <si>
    <t>Tsubakimoto</t>
  </si>
  <si>
    <t>AKJ Client</t>
  </si>
  <si>
    <t>MonotaRO</t>
  </si>
  <si>
    <t>TOYOX</t>
  </si>
  <si>
    <t>Service categroly</t>
  </si>
  <si>
    <t>Other</t>
  </si>
  <si>
    <t>CB</t>
  </si>
  <si>
    <t>入金額</t>
  </si>
  <si>
    <t>請求見込み</t>
  </si>
  <si>
    <t>Div.5</t>
  </si>
  <si>
    <t>LIXIL</t>
  </si>
  <si>
    <t>Quo No.</t>
  </si>
  <si>
    <t>Project No.</t>
  </si>
  <si>
    <t>Status</t>
  </si>
  <si>
    <t>Selling price</t>
  </si>
  <si>
    <t>Accept</t>
  </si>
  <si>
    <t>Reject</t>
  </si>
  <si>
    <t>PO No.</t>
  </si>
  <si>
    <t>O/S Name</t>
  </si>
  <si>
    <t>Service</t>
  </si>
  <si>
    <t>Cost</t>
  </si>
  <si>
    <t>Payment</t>
  </si>
  <si>
    <t>Sumitomo</t>
  </si>
  <si>
    <t>CCS</t>
  </si>
  <si>
    <t>Katayama</t>
  </si>
  <si>
    <t>Delivery</t>
  </si>
  <si>
    <t>Quality</t>
  </si>
  <si>
    <t>クレーム</t>
  </si>
  <si>
    <t>クレームに
よるコスト
発生</t>
  </si>
  <si>
    <t>納期遅れ</t>
  </si>
  <si>
    <t>０回</t>
  </si>
  <si>
    <t>Measure :</t>
  </si>
  <si>
    <t>1st Quarter</t>
  </si>
  <si>
    <t>Do :
Check :
Action :</t>
  </si>
  <si>
    <t>2nd Quarter</t>
  </si>
  <si>
    <t>3rd Quarter</t>
  </si>
  <si>
    <t>Score</t>
  </si>
  <si>
    <t>4st Quarter</t>
  </si>
  <si>
    <t>Done</t>
  </si>
  <si>
    <t>In process</t>
  </si>
  <si>
    <t>Invoice
(without VAT)</t>
  </si>
  <si>
    <t>O/S
(without VAT)</t>
  </si>
  <si>
    <t>THK</t>
  </si>
  <si>
    <t>Submission date</t>
  </si>
  <si>
    <t>Reason for Rejection/Hold</t>
  </si>
  <si>
    <t>Reason for Acceptation</t>
  </si>
  <si>
    <t>受注理由</t>
  </si>
  <si>
    <t>見積提出日</t>
  </si>
  <si>
    <t>失注／ペンディング
理由</t>
  </si>
  <si>
    <t>納品予定月</t>
  </si>
  <si>
    <t>Estimated
Delivery Month</t>
  </si>
  <si>
    <t>Success rate</t>
  </si>
  <si>
    <t>Price</t>
  </si>
  <si>
    <t>Relationship</t>
  </si>
  <si>
    <t>No competition</t>
  </si>
  <si>
    <t>A</t>
  </si>
  <si>
    <t>B</t>
  </si>
  <si>
    <t>C</t>
  </si>
  <si>
    <t>Customer Budget</t>
  </si>
  <si>
    <t>受注確率
ヨミ度</t>
  </si>
  <si>
    <t>Remark</t>
  </si>
  <si>
    <t>備考</t>
  </si>
  <si>
    <t>Dec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</si>
  <si>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</si>
  <si>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</si>
  <si>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</si>
  <si>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</si>
  <si>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</si>
  <si>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</si>
  <si>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</si>
  <si>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</si>
  <si>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</si>
  <si>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</si>
  <si>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</si>
  <si>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</t>
  </si>
  <si>
    <t>b</t>
  </si>
  <si>
    <t>TOTAL</t>
  </si>
  <si>
    <t>Quarter Total</t>
  </si>
  <si>
    <t>80% can secure the business</t>
  </si>
  <si>
    <t>60% can secure the business</t>
  </si>
  <si>
    <t>30% can secure the business</t>
  </si>
  <si>
    <t>Quarter  Achievement ratio</t>
  </si>
  <si>
    <t>Unit/THB</t>
  </si>
  <si>
    <t>1：Summary／集計欄</t>
  </si>
  <si>
    <t>*Don't Edit Summary!!!</t>
  </si>
  <si>
    <t>2：Opportunities Detail 案件一覧</t>
  </si>
  <si>
    <t>Opportunities A／Aヨミ案件</t>
  </si>
  <si>
    <t>Opportunities B／Bヨミ案件</t>
  </si>
  <si>
    <t>Opportunities C／Cヨミ案件</t>
  </si>
  <si>
    <t>CB AKJ</t>
  </si>
  <si>
    <t>Secured business 受注済/THB</t>
  </si>
  <si>
    <t xml:space="preserve"> Secured business 受注済/THB</t>
  </si>
  <si>
    <t>Target Revenue 目標売上 / Success Ratio 達成率</t>
  </si>
  <si>
    <t>Secured  Business／受注案件</t>
  </si>
  <si>
    <t>%</t>
  </si>
  <si>
    <t>Reject  Business／失注案件</t>
  </si>
  <si>
    <t>昨対比</t>
  </si>
  <si>
    <t>CB達成率</t>
  </si>
  <si>
    <t>AKJ達成率</t>
  </si>
  <si>
    <t>KYOCERA</t>
  </si>
  <si>
    <t>3：Sales Leads／種まき案件</t>
  </si>
  <si>
    <t>数字にはなっていない案件/ The inquiry or opportunity which Sale PIC cannot expect number.</t>
  </si>
  <si>
    <t>No</t>
  </si>
  <si>
    <t>Product/Activity Name</t>
  </si>
  <si>
    <t>Contents</t>
  </si>
  <si>
    <t>Difference</t>
  </si>
  <si>
    <t>YMKT</t>
  </si>
  <si>
    <t>Tsubakimoto - Online Quotation system</t>
  </si>
  <si>
    <t>Presentation</t>
  </si>
  <si>
    <t>Exhibition</t>
  </si>
  <si>
    <t>AKJ</t>
    <phoneticPr fontId="18" type="noConversion"/>
  </si>
  <si>
    <t>CB</t>
    <phoneticPr fontId="18" type="noConversion"/>
  </si>
  <si>
    <t>Mayekawa</t>
  </si>
  <si>
    <t>SETA</t>
  </si>
  <si>
    <t>Asahi Denso</t>
  </si>
  <si>
    <t>Amount THB</t>
  </si>
  <si>
    <t>80%/60%</t>
  </si>
  <si>
    <t>Target</t>
  </si>
  <si>
    <t>Secured</t>
  </si>
  <si>
    <t>Opportunities A</t>
  </si>
  <si>
    <t>Opportunities B</t>
  </si>
  <si>
    <t>ABS 
Actual Cost</t>
  </si>
  <si>
    <t>TTT</t>
  </si>
  <si>
    <t>Sample Board Printing</t>
  </si>
  <si>
    <t>着地見込み</t>
    <rPh sb="0" eb="4">
      <t>ﾁｬｸﾁﾐｺ</t>
    </rPh>
    <phoneticPr fontId="18" type="noConversion"/>
  </si>
  <si>
    <t>Result</t>
    <phoneticPr fontId="18" type="noConversion"/>
  </si>
  <si>
    <t>Katayama - Website update 2023 Adding Stock list</t>
  </si>
  <si>
    <t>SETA - Novelty_Key chain 2023</t>
  </si>
  <si>
    <t>ISHIDA</t>
  </si>
  <si>
    <t>ISHIDA - Service Report Tool Ver. 2</t>
  </si>
  <si>
    <t>Okamoto - Leaflet print 4 types 2023</t>
  </si>
  <si>
    <t>Moldino</t>
  </si>
  <si>
    <t>Moldino - Novelty_Bag 2023</t>
  </si>
  <si>
    <t>Moldino - Novelty_Clear file 2023</t>
  </si>
  <si>
    <t>SETA - Novelty_Paper Clip 2023</t>
  </si>
  <si>
    <t>ADRA - Producy Introducing Video JP &amp; EN</t>
  </si>
  <si>
    <t>Zojirushi</t>
  </si>
  <si>
    <t>Zojirushi - FYI 2024 Catalog Printing</t>
  </si>
  <si>
    <t>IKO - Renew Hot Selling Product 2023</t>
  </si>
  <si>
    <t>IKO - 4 VDOs for Metalex 2024</t>
  </si>
  <si>
    <t>IKO - Greeting card for 2024</t>
  </si>
  <si>
    <t>CB SALES</t>
    <phoneticPr fontId="18" type="noConversion"/>
  </si>
  <si>
    <t xml:space="preserve">AKJ </t>
    <phoneticPr fontId="18" type="noConversion"/>
  </si>
  <si>
    <t>Opportunities A</t>
    <phoneticPr fontId="18" type="noConversion"/>
  </si>
  <si>
    <t>2024年度_Div.5請求金額管理表</t>
  </si>
  <si>
    <t>2024年度_Div.5外注管理</t>
  </si>
  <si>
    <t>2024年度_Div.5見積管理</t>
  </si>
  <si>
    <t>0回</t>
  </si>
  <si>
    <t>Brochure JAGUAR 800 HRC (Update 2024) Inside</t>
  </si>
  <si>
    <t>Brochure TRION 700 HRC (2024)  Inside&amp;Cover</t>
  </si>
  <si>
    <t>Brochure TRION 600_500 HRC (2024)  Inside&amp;Cover</t>
  </si>
  <si>
    <t>Ta</t>
  </si>
  <si>
    <t>T23-0942</t>
  </si>
  <si>
    <t>Kounoike</t>
  </si>
  <si>
    <t>Warehouse</t>
  </si>
  <si>
    <t>-</t>
  </si>
  <si>
    <t xml:space="preserve">SETA - General Catalog (E-Catalog) 2023 </t>
  </si>
  <si>
    <t>Itoh</t>
  </si>
  <si>
    <t>T23-1056</t>
  </si>
  <si>
    <t>Okamoto - leaflet print 4 types 2023</t>
  </si>
  <si>
    <t>T23-1139</t>
  </si>
  <si>
    <t>Printing</t>
  </si>
  <si>
    <t xml:space="preserve">	Zojirushi - FYI 2024 Catalog Printing</t>
  </si>
  <si>
    <t>T23-1146</t>
  </si>
  <si>
    <t>Tsubaco</t>
  </si>
  <si>
    <t>Japan Premim for industrial brush Catalog</t>
  </si>
  <si>
    <t>T24-0052</t>
  </si>
  <si>
    <t>24F-0012</t>
  </si>
  <si>
    <t>24F-0001</t>
  </si>
  <si>
    <t>Print2u</t>
  </si>
  <si>
    <t>Novelty</t>
  </si>
  <si>
    <t>T24-0037</t>
  </si>
  <si>
    <t>T24-0038</t>
  </si>
  <si>
    <t>T24-0039</t>
  </si>
  <si>
    <t>T24-0047</t>
  </si>
  <si>
    <t>AKT22-0362</t>
  </si>
  <si>
    <t>Aki</t>
  </si>
  <si>
    <t>Prepare</t>
  </si>
  <si>
    <t>正確な見積まだ</t>
  </si>
  <si>
    <t>AKT23-0391</t>
  </si>
  <si>
    <t>Kariya</t>
  </si>
  <si>
    <t>Submit</t>
  </si>
  <si>
    <t>AKT23-0415</t>
  </si>
  <si>
    <t>AKT23-0414</t>
  </si>
  <si>
    <t>AKT23-0407</t>
  </si>
  <si>
    <t>AKT23-0463</t>
  </si>
  <si>
    <t>AKT23-0452</t>
  </si>
  <si>
    <t>AKT23-0453</t>
  </si>
  <si>
    <t>AKT23-0512</t>
  </si>
  <si>
    <t>AKT23-0485</t>
  </si>
  <si>
    <t>AKT23-0521</t>
  </si>
  <si>
    <t>AKT23-0516</t>
  </si>
  <si>
    <t>AKT23-0520</t>
  </si>
  <si>
    <t>AKT23-0018</t>
  </si>
  <si>
    <t>AKT23-0513</t>
  </si>
  <si>
    <t>LIXIL - O2O Server fee 2024</t>
  </si>
  <si>
    <t>AKT23-0526</t>
  </si>
  <si>
    <t>Katayama - Server &amp; SSL 2024</t>
  </si>
  <si>
    <t>AKT23-0523</t>
  </si>
  <si>
    <t>Kyocera - 7 Brochure Printing 2023</t>
  </si>
  <si>
    <t>AKT23-0518</t>
  </si>
  <si>
    <t>IKO - Handbook 2024</t>
  </si>
  <si>
    <t>AKT23-0533</t>
  </si>
  <si>
    <t>YASKAWA</t>
  </si>
  <si>
    <t>YASKAWA - Company Video Translation 2023</t>
  </si>
  <si>
    <t>AKT23-0537</t>
  </si>
  <si>
    <t>Thai-Aust Aluminium</t>
  </si>
  <si>
    <t>SankyoAlumi Widow and Door Catalog (TH to EN)</t>
  </si>
  <si>
    <t>AKT23-0550</t>
  </si>
  <si>
    <t>Screw Compressor Lesson Beginner Class Video Translation / Making</t>
  </si>
  <si>
    <t>AKT24-0005</t>
  </si>
  <si>
    <t>AKT24-0006</t>
  </si>
  <si>
    <t>AKT24-0007</t>
  </si>
  <si>
    <t>AKT24-0011</t>
  </si>
  <si>
    <t>SETA - General Catalog (E-Catalog) 2023</t>
  </si>
  <si>
    <t>AKT23-0420</t>
  </si>
  <si>
    <t>A</t>
    <phoneticPr fontId="18" type="noConversion"/>
  </si>
  <si>
    <t>Visiting</t>
    <phoneticPr fontId="18" type="noConversion"/>
  </si>
  <si>
    <t>Metalex/Propack/Manufaturing Expo</t>
    <phoneticPr fontId="18" type="noConversion"/>
  </si>
  <si>
    <t>2023 Revenue 実績 / 2023 vs 2024 Ratio</t>
    <phoneticPr fontId="18" type="noConversion"/>
  </si>
  <si>
    <t>Estimated Result</t>
    <phoneticPr fontId="18" type="noConversion"/>
  </si>
  <si>
    <t>AKJ_THK Locking Stage Leaflet JP</t>
  </si>
  <si>
    <t>T23-1191</t>
  </si>
  <si>
    <t>T23-1192</t>
  </si>
  <si>
    <t>T23-1193</t>
  </si>
  <si>
    <t>AKJ_THK Locking Stage Leaflet EN</t>
  </si>
  <si>
    <t>AKJ_THK Locking Stage Leaflet TH</t>
  </si>
  <si>
    <t>Ken</t>
  </si>
  <si>
    <t>AKT23-0371</t>
  </si>
  <si>
    <t>AKT24-0012</t>
  </si>
  <si>
    <t>AKJ_IAI catalog print</t>
  </si>
  <si>
    <t>AKJ_IAI SCON2 print</t>
  </si>
  <si>
    <t>T23-1140</t>
  </si>
  <si>
    <t>23F-0106</t>
  </si>
  <si>
    <t>Towaie</t>
  </si>
  <si>
    <t>Video shoting</t>
  </si>
  <si>
    <t>ADRA</t>
  </si>
  <si>
    <t>ADRA - Product Introducing Video JP ans EN</t>
  </si>
  <si>
    <t>AKT24-0009</t>
  </si>
  <si>
    <t>YKKAP</t>
  </si>
  <si>
    <t>YKK AP Company Document Translation 2023</t>
  </si>
  <si>
    <t>ABS month</t>
    <phoneticPr fontId="9"/>
  </si>
  <si>
    <t>Lixil</t>
  </si>
  <si>
    <t>T24-0060</t>
  </si>
  <si>
    <t>SETA - Novelty_Paper clip 2023</t>
  </si>
  <si>
    <t>T24-0096</t>
  </si>
  <si>
    <t>24F-0018</t>
  </si>
  <si>
    <t>OK printing</t>
  </si>
  <si>
    <t>IKO - Video for Exhibition</t>
  </si>
  <si>
    <t>T23-1215</t>
  </si>
  <si>
    <t>T23-1214</t>
  </si>
  <si>
    <t>24F-0003</t>
  </si>
  <si>
    <t>Pimdee</t>
  </si>
  <si>
    <t>24F-0013</t>
  </si>
  <si>
    <t>T24-0028</t>
  </si>
  <si>
    <t>24F-0002</t>
  </si>
  <si>
    <t>24F-0005</t>
  </si>
  <si>
    <t>24F-0006</t>
  </si>
  <si>
    <t>24F-0007</t>
  </si>
  <si>
    <t>24F-0008</t>
  </si>
  <si>
    <t>24F-0009</t>
  </si>
  <si>
    <t>24F-0010</t>
  </si>
  <si>
    <t>T23-1243</t>
  </si>
  <si>
    <t>24F-0004</t>
  </si>
  <si>
    <t>AKT24-0020</t>
  </si>
  <si>
    <t>T24-0083</t>
  </si>
  <si>
    <t>Katayama - Company profile Thai 2023</t>
  </si>
  <si>
    <t>Tsubaco - Japan Premium for industrial brush</t>
  </si>
  <si>
    <t>Katyama</t>
  </si>
  <si>
    <t>Katayama - Name Card (KATAYAMA) Nov 23</t>
  </si>
  <si>
    <t>Kyocera</t>
  </si>
  <si>
    <t xml:space="preserve">Kyocera - 7 Brochure Printing 2023 </t>
  </si>
  <si>
    <t>New Products Catalog 2024</t>
  </si>
  <si>
    <t>AKT24-0016</t>
  </si>
  <si>
    <t xml:space="preserve">
Actual Cost]])/I124</t>
    <phoneticPr fontId="9"/>
  </si>
  <si>
    <t>GP %</t>
    <phoneticPr fontId="9"/>
  </si>
  <si>
    <t>AKT24-0036</t>
  </si>
  <si>
    <t>Zojirushi_Chinese New Year Envelop 2024</t>
  </si>
  <si>
    <t>AKT24-0042</t>
  </si>
  <si>
    <t>LIXIL - O2O Fix System errors</t>
  </si>
  <si>
    <t>AKT24-0043</t>
  </si>
  <si>
    <t>Siam Cosmos</t>
  </si>
  <si>
    <t>Siam Cosmos - A4 Flyer Printing</t>
  </si>
  <si>
    <t>Translation</t>
  </si>
  <si>
    <t>CLAAS - Brochure JAGUAR 800 HRC (Update 2024) Inside
CLAAS - Brochure TRION 700 HRC (2024) Inside &amp; Cover
CLAAS - Brochure TRION 600_500 HRC (2024) Inside &amp; Cover</t>
  </si>
  <si>
    <t>T24-0037, 0038, 0039</t>
  </si>
  <si>
    <t>AKJ_THK Kounoike Stock Nov. (112023)</t>
  </si>
  <si>
    <t>T23-0943</t>
  </si>
  <si>
    <t>24F-0020</t>
  </si>
  <si>
    <t>T23-1089</t>
  </si>
  <si>
    <t>System</t>
  </si>
  <si>
    <t xml:space="preserve">	Katayama - Server SSL Domain 2024</t>
  </si>
  <si>
    <t>T23-0866</t>
  </si>
  <si>
    <t>T24-0078</t>
  </si>
  <si>
    <t>AKT24-0054</t>
  </si>
  <si>
    <t>Hoshizaki</t>
  </si>
  <si>
    <t>Training Documents Translation JP-EN</t>
  </si>
  <si>
    <t>DTP</t>
  </si>
  <si>
    <t>DTP, Printing</t>
  </si>
  <si>
    <t>AKJ Mitutoyo Snap Meter Web_Multi</t>
  </si>
  <si>
    <t>T24-0109</t>
  </si>
  <si>
    <t>CCS Catalog EN 2024</t>
  </si>
  <si>
    <t>AKT23-0425</t>
  </si>
  <si>
    <t>AKT24-0047</t>
  </si>
  <si>
    <t>Mitutoyo</t>
  </si>
  <si>
    <t>Mitutoyo - Software MCOSMOS 5.3</t>
  </si>
  <si>
    <t>AKT24-0056</t>
  </si>
  <si>
    <t>Training Documents Electronics ver Translation JP-EN</t>
  </si>
  <si>
    <t>Ta</t>
    <phoneticPr fontId="18" type="noConversion"/>
  </si>
  <si>
    <t>C</t>
    <phoneticPr fontId="18" type="noConversion"/>
  </si>
  <si>
    <t>T23-1056</t>
    <phoneticPr fontId="9"/>
  </si>
  <si>
    <t>AKT23-0385</t>
  </si>
  <si>
    <t>IAI</t>
  </si>
  <si>
    <t>IAI - Instruction Manual Translation PCON SCON</t>
  </si>
  <si>
    <t>24F-0017</t>
  </si>
  <si>
    <t>AKJ_THK Kounoike Stock Dec. (122023)</t>
  </si>
  <si>
    <t>T23-0944</t>
  </si>
  <si>
    <t>T24-0131</t>
  </si>
  <si>
    <t>AKT24-0072</t>
  </si>
  <si>
    <t>SETA Company Profile 2023 (A5)</t>
  </si>
  <si>
    <t>AKT24-0078</t>
  </si>
  <si>
    <t>AIDA</t>
  </si>
  <si>
    <t>AIDA - Maintenance Video Filiming and Edit</t>
  </si>
  <si>
    <t>AKT24-0073</t>
  </si>
  <si>
    <t>TH New General Catalog 2023-2024 Edit and Printing</t>
  </si>
  <si>
    <t xml:space="preserve">Quoted Project 見積もり案件/THB </t>
    <rPh sb="15" eb="17">
      <t>ﾐﾂ</t>
    </rPh>
    <rPh sb="19" eb="21">
      <t>ｱﾝｹﾝ</t>
    </rPh>
    <phoneticPr fontId="18" type="noConversion"/>
  </si>
  <si>
    <t>AKJ Total</t>
    <phoneticPr fontId="18" type="noConversion"/>
  </si>
  <si>
    <t>CB Total</t>
    <phoneticPr fontId="18" type="noConversion"/>
  </si>
  <si>
    <t>c</t>
    <phoneticPr fontId="18" type="noConversion"/>
  </si>
  <si>
    <t>d</t>
    <phoneticPr fontId="18" type="noConversion"/>
  </si>
  <si>
    <t xml:space="preserve">a+b/Estimated Revenue/THB </t>
    <phoneticPr fontId="18" type="noConversion"/>
  </si>
  <si>
    <t>Secured Quarter Total/THB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</si>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</sst>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7" formatCode="_(* #,##0_);_(* \(#,##0\);_(* &quot;-&quot;??_);_(@_)"/>
    <numFmt numFmtId="168" formatCode="[$-409]mmm\-yy;@"/>
    <numFmt numFmtId="169" formatCode="mmm\-yyyy"/>
    <numFmt numFmtId="170" formatCode="###,###"/>
    <numFmt numFmtId="171" formatCode="0_);[Red]\(0\)"/>
    <numFmt numFmtId="172" formatCode="_-* #,##0.00_-;\-* #,##0.00_-;_-* &quot;-&quot;??_-;_-@_-"/>
  </numFmts>
  <fonts count="5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Noto Sans JP"/>
      <family val="2"/>
      <charset val="128"/>
    </font>
    <font>
      <sz val="11"/>
      <color rgb="FF000000"/>
      <name val="Calibri"/>
      <family val="2"/>
    </font>
    <font>
      <sz val="8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charset val="128"/>
      <scheme val="minor"/>
    </font>
    <font>
      <sz val="11"/>
      <name val="Calibri"/>
      <family val="2"/>
    </font>
    <font>
      <b/>
      <sz val="8"/>
      <name val="Calibri"/>
      <family val="2"/>
    </font>
    <font>
      <b/>
      <sz val="1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Helv"/>
      <family val="2"/>
    </font>
    <font>
      <b/>
      <sz val="14"/>
      <name val="Helv"/>
      <family val="2"/>
    </font>
    <font>
      <sz val="9"/>
      <name val="Tms Rmn"/>
      <family val="1"/>
    </font>
    <font>
      <sz val="14"/>
      <name val="Cordia New"/>
      <family val="2"/>
    </font>
    <font>
      <sz val="14"/>
      <name val="AngsanaUPC"/>
      <family val="1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24"/>
      <color indexed="13"/>
      <name val="Helv"/>
      <family val="2"/>
    </font>
    <font>
      <u/>
      <sz val="14"/>
      <color indexed="12"/>
      <name val="Cordia New"/>
      <family val="2"/>
    </font>
    <font>
      <u/>
      <sz val="14"/>
      <color indexed="36"/>
      <name val="Cordia New"/>
      <family val="2"/>
    </font>
    <font>
      <sz val="14"/>
      <color indexed="8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6100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ED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DE9D9"/>
      </patternFill>
    </fill>
    <fill>
      <patternFill patternType="solid">
        <f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indexed="13"/>
      </patternFill>
    </fill>
    <fill>
      <patternFill patternType="solid">
        <fgColor indexed="1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134">
    <xf numFmtId="0" fontId="0" fillId="0" borderId="0">
      <alignment vertical="center"/>
    </xf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165" fontId="10" fillId="0" borderId="0" applyFont="0" applyFill="0" applyBorder="0" applyAlignment="0" applyProtection="0"/>
    <xf numFmtId="0" fontId="4" fillId="0" borderId="0"/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165" fontId="37" fillId="0" borderId="0" applyFont="0" applyFill="0" applyBorder="0" applyAlignment="0" applyProtection="0"/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165" fontId="37" fillId="0" borderId="0" applyFont="0" applyFill="0" applyBorder="0" applyAlignment="0" applyProtection="0"/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165" fontId="37" fillId="0" borderId="0" applyFont="0" applyFill="0" applyBorder="0" applyAlignment="0" applyProtection="0"/>
    <xf numFmtId="40" fontId="39" fillId="0" borderId="0" applyFont="0" applyFill="0" applyBorder="0" applyAlignment="0" applyProtection="0">
      <alignment vertical="center"/>
    </xf>
    <xf numFmtId="40" fontId="39" fillId="0" borderId="0" applyFont="0" applyFill="0" applyBorder="0" applyAlignment="0" applyProtection="0">
      <alignment vertical="center"/>
    </xf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65" fontId="37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172" fontId="38" fillId="0" borderId="0" applyFont="0" applyFill="0" applyBorder="0" applyAlignment="0" applyProtection="0"/>
    <xf numFmtId="0" fontId="40" fillId="0" borderId="0"/>
    <xf numFmtId="0" fontId="40" fillId="0" borderId="28"/>
    <xf numFmtId="0" fontId="41" fillId="27" borderId="28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9" fillId="0" borderId="0"/>
    <xf numFmtId="0" fontId="37" fillId="0" borderId="0"/>
    <xf numFmtId="0" fontId="43" fillId="0" borderId="0"/>
    <xf numFmtId="0" fontId="44" fillId="0" borderId="0"/>
    <xf numFmtId="0" fontId="37" fillId="0" borderId="0"/>
    <xf numFmtId="0" fontId="39" fillId="0" borderId="0">
      <alignment vertical="center"/>
    </xf>
    <xf numFmtId="0" fontId="45" fillId="0" borderId="0"/>
    <xf numFmtId="0" fontId="37" fillId="0" borderId="0"/>
    <xf numFmtId="0" fontId="46" fillId="0" borderId="0">
      <alignment vertical="center"/>
    </xf>
    <xf numFmtId="0" fontId="46" fillId="0" borderId="0">
      <alignment vertical="center"/>
    </xf>
    <xf numFmtId="0" fontId="40" fillId="0" borderId="0"/>
    <xf numFmtId="0" fontId="37" fillId="0" borderId="0"/>
    <xf numFmtId="0" fontId="40" fillId="0" borderId="28"/>
    <xf numFmtId="0" fontId="47" fillId="28" borderId="0"/>
    <xf numFmtId="0" fontId="41" fillId="0" borderId="29"/>
    <xf numFmtId="0" fontId="41" fillId="0" borderId="28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6" fillId="0" borderId="0"/>
    <xf numFmtId="0" fontId="50" fillId="0" borderId="0"/>
    <xf numFmtId="0" fontId="43" fillId="0" borderId="0"/>
    <xf numFmtId="0" fontId="43" fillId="0" borderId="0"/>
    <xf numFmtId="0" fontId="43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65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166" fontId="3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38" fontId="52" fillId="0" borderId="0" applyFont="0" applyFill="0" applyBorder="0" applyAlignment="0" applyProtection="0">
      <alignment vertical="center"/>
    </xf>
    <xf numFmtId="0" fontId="39" fillId="0" borderId="0"/>
    <xf numFmtId="0" fontId="39" fillId="0" borderId="0">
      <alignment vertical="center"/>
    </xf>
    <xf numFmtId="0" fontId="51" fillId="0" borderId="0"/>
    <xf numFmtId="0" fontId="39" fillId="0" borderId="0">
      <alignment vertical="center"/>
    </xf>
    <xf numFmtId="0" fontId="37" fillId="0" borderId="0"/>
    <xf numFmtId="0" fontId="39" fillId="0" borderId="0"/>
    <xf numFmtId="0" fontId="52" fillId="0" borderId="0"/>
    <xf numFmtId="0" fontId="53" fillId="26" borderId="0" applyNumberFormat="0" applyBorder="0" applyAlignment="0" applyProtection="0"/>
    <xf numFmtId="9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4" fillId="0" borderId="0"/>
    <xf numFmtId="0" fontId="54" fillId="0" borderId="0"/>
    <xf numFmtId="0" fontId="55" fillId="0" borderId="0">
      <alignment vertical="center"/>
    </xf>
    <xf numFmtId="38" fontId="38" fillId="0" borderId="0" applyFont="0" applyFill="0" applyBorder="0" applyAlignment="0" applyProtection="0">
      <alignment vertical="center"/>
    </xf>
    <xf numFmtId="40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2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43" fontId="12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1" xfId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43" fontId="0" fillId="2" borderId="6" xfId="1" applyFont="1" applyFill="1" applyBorder="1" applyAlignment="1">
      <alignment horizontal="center" vertical="center" wrapText="1"/>
    </xf>
    <xf numFmtId="43" fontId="0" fillId="2" borderId="6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167" fontId="0" fillId="0" borderId="0" xfId="0" applyNumberFormat="1">
      <alignment vertical="center"/>
    </xf>
    <xf numFmtId="43" fontId="0" fillId="0" borderId="1" xfId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43" fontId="16" fillId="0" borderId="11" xfId="1" applyFont="1" applyBorder="1" applyAlignment="1">
      <alignment vertical="center"/>
    </xf>
    <xf numFmtId="43" fontId="16" fillId="0" borderId="11" xfId="1" applyFont="1" applyBorder="1" applyAlignment="1">
      <alignment horizontal="left" vertical="center"/>
    </xf>
    <xf numFmtId="43" fontId="16" fillId="3" borderId="12" xfId="1" applyFont="1" applyFill="1" applyBorder="1" applyAlignment="1">
      <alignment horizontal="left" vertical="center"/>
    </xf>
    <xf numFmtId="43" fontId="16" fillId="3" borderId="12" xfId="1" applyFont="1" applyFill="1" applyBorder="1" applyAlignment="1">
      <alignment vertical="center"/>
    </xf>
    <xf numFmtId="17" fontId="16" fillId="4" borderId="1" xfId="1" applyNumberFormat="1" applyFont="1" applyFill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7" fillId="0" borderId="2" xfId="1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0" fillId="13" borderId="1" xfId="0" applyFont="1" applyFill="1" applyBorder="1">
      <alignment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top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66" fontId="12" fillId="0" borderId="1" xfId="0" applyNumberFormat="1" applyFont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66" fontId="15" fillId="0" borderId="6" xfId="3" applyFont="1" applyBorder="1" applyAlignment="1">
      <alignment vertical="center"/>
    </xf>
    <xf numFmtId="166" fontId="15" fillId="0" borderId="6" xfId="0" applyNumberFormat="1" applyFont="1" applyBorder="1">
      <alignment vertical="center"/>
    </xf>
    <xf numFmtId="0" fontId="15" fillId="0" borderId="1" xfId="0" applyFont="1" applyBorder="1">
      <alignment vertical="center"/>
    </xf>
    <xf numFmtId="9" fontId="15" fillId="0" borderId="0" xfId="2" applyFont="1" applyBorder="1" applyAlignment="1">
      <alignment horizontal="right"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0" xfId="0" applyNumberFormat="1">
      <alignment vertical="center"/>
    </xf>
    <xf numFmtId="0" fontId="15" fillId="18" borderId="2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horizontal="center" vertical="center"/>
    </xf>
    <xf numFmtId="9" fontId="12" fillId="0" borderId="1" xfId="2" applyFont="1" applyBorder="1" applyAlignment="1">
      <alignment vertical="center"/>
    </xf>
    <xf numFmtId="9" fontId="12" fillId="0" borderId="4" xfId="2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166" fontId="8" fillId="0" borderId="1" xfId="0" applyNumberFormat="1" applyFont="1" applyBorder="1">
      <alignment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10" xfId="0" applyFont="1" applyFill="1" applyBorder="1">
      <alignment vertical="center"/>
    </xf>
    <xf numFmtId="0" fontId="23" fillId="19" borderId="4" xfId="0" applyFont="1" applyFill="1" applyBorder="1">
      <alignment vertical="center"/>
    </xf>
    <xf numFmtId="0" fontId="12" fillId="19" borderId="3" xfId="0" applyFont="1" applyFill="1" applyBorder="1">
      <alignment vertical="center"/>
    </xf>
    <xf numFmtId="0" fontId="15" fillId="19" borderId="4" xfId="0" applyFont="1" applyFill="1" applyBorder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4" xfId="0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17" fontId="27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0" fontId="28" fillId="0" borderId="0" xfId="0" applyFont="1" applyAlignment="1"/>
    <xf numFmtId="166" fontId="28" fillId="0" borderId="0" xfId="0" applyNumberFormat="1" applyFont="1" applyAlignment="1"/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 vertical="center"/>
    </xf>
    <xf numFmtId="17" fontId="0" fillId="17" borderId="6" xfId="0" applyNumberForma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2" fillId="22" borderId="1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20" borderId="17" xfId="0" applyFont="1" applyFill="1" applyBorder="1" applyAlignment="1">
      <alignment horizontal="center" vertical="center"/>
    </xf>
    <xf numFmtId="168" fontId="30" fillId="20" borderId="17" xfId="0" applyNumberFormat="1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0" borderId="18" xfId="0" applyFont="1" applyBorder="1" applyAlignment="1"/>
    <xf numFmtId="9" fontId="7" fillId="0" borderId="0" xfId="2" applyFont="1" applyBorder="1" applyAlignment="1">
      <alignment horizontal="right" vertical="center"/>
    </xf>
    <xf numFmtId="166" fontId="15" fillId="0" borderId="0" xfId="3" applyFont="1" applyAlignment="1">
      <alignment vertical="center"/>
    </xf>
    <xf numFmtId="0" fontId="32" fillId="0" borderId="0" xfId="0" applyFont="1" applyAlignment="1"/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8" fillId="20" borderId="17" xfId="0" applyFont="1" applyFill="1" applyBorder="1" applyAlignment="1">
      <alignment horizontal="center" vertical="center"/>
    </xf>
    <xf numFmtId="9" fontId="28" fillId="0" borderId="0" xfId="0" applyNumberFormat="1" applyFont="1" applyAlignment="1"/>
    <xf numFmtId="43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3" fontId="0" fillId="0" borderId="6" xfId="1" applyFont="1" applyBorder="1" applyAlignment="1">
      <alignment horizontal="center" vertical="center"/>
    </xf>
    <xf numFmtId="17" fontId="27" fillId="0" borderId="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" fontId="21" fillId="0" borderId="1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3" fontId="21" fillId="0" borderId="1" xfId="0" applyNumberFormat="1" applyFont="1" applyBorder="1" applyAlignment="1">
      <alignment horizontal="center" vertical="center"/>
    </xf>
    <xf numFmtId="43" fontId="21" fillId="0" borderId="1" xfId="1" applyFont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9" fontId="0" fillId="0" borderId="0" xfId="2" applyFont="1" applyAlignment="1"/>
    <xf numFmtId="166" fontId="15" fillId="0" borderId="0" xfId="2" applyNumberFormat="1" applyFont="1" applyBorder="1" applyAlignment="1">
      <alignment horizontal="right" vertical="center"/>
    </xf>
    <xf numFmtId="166" fontId="0" fillId="0" borderId="0" xfId="0" applyNumberFormat="1" applyAlignment="1"/>
    <xf numFmtId="170" fontId="30" fillId="21" borderId="18" xfId="0" applyNumberFormat="1" applyFont="1" applyFill="1" applyBorder="1" applyAlignment="1"/>
    <xf numFmtId="4" fontId="0" fillId="0" borderId="0" xfId="0" applyNumberFormat="1" applyAlignment="1">
      <alignment horizontal="center" vertical="center"/>
    </xf>
    <xf numFmtId="0" fontId="35" fillId="0" borderId="0" xfId="0" applyFont="1" applyAlignment="1"/>
    <xf numFmtId="0" fontId="34" fillId="0" borderId="0" xfId="0" applyFont="1" applyAlignment="1">
      <alignment horizontal="left" wrapText="1" readingOrder="1"/>
    </xf>
    <xf numFmtId="3" fontId="34" fillId="0" borderId="0" xfId="0" applyNumberFormat="1" applyFont="1" applyAlignment="1">
      <alignment horizontal="right" wrapText="1" readingOrder="1"/>
    </xf>
    <xf numFmtId="0" fontId="33" fillId="0" borderId="0" xfId="0" applyFont="1" applyAlignment="1">
      <alignment horizontal="left" wrapText="1" readingOrder="1"/>
    </xf>
    <xf numFmtId="0" fontId="33" fillId="23" borderId="1" xfId="0" applyFont="1" applyFill="1" applyBorder="1" applyAlignment="1">
      <alignment horizontal="center" wrapText="1" readingOrder="1"/>
    </xf>
    <xf numFmtId="0" fontId="34" fillId="23" borderId="1" xfId="0" applyFont="1" applyFill="1" applyBorder="1" applyAlignment="1">
      <alignment horizontal="center" wrapText="1" readingOrder="1"/>
    </xf>
    <xf numFmtId="0" fontId="34" fillId="24" borderId="1" xfId="0" applyFont="1" applyFill="1" applyBorder="1" applyAlignment="1">
      <alignment horizontal="left" wrapText="1" readingOrder="1"/>
    </xf>
    <xf numFmtId="3" fontId="34" fillId="24" borderId="1" xfId="0" applyNumberFormat="1" applyFont="1" applyFill="1" applyBorder="1" applyAlignment="1">
      <alignment horizontal="right" wrapText="1" readingOrder="1"/>
    </xf>
    <xf numFmtId="0" fontId="33" fillId="24" borderId="1" xfId="0" applyFont="1" applyFill="1" applyBorder="1" applyAlignment="1">
      <alignment horizontal="left" wrapText="1" readingOrder="1"/>
    </xf>
    <xf numFmtId="0" fontId="34" fillId="24" borderId="0" xfId="0" applyFont="1" applyFill="1" applyAlignment="1">
      <alignment horizontal="left" wrapText="1" readingOrder="1"/>
    </xf>
    <xf numFmtId="9" fontId="5" fillId="25" borderId="27" xfId="2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0" fontId="0" fillId="0" borderId="0" xfId="0" applyNumberFormat="1" applyAlignment="1"/>
    <xf numFmtId="3" fontId="0" fillId="0" borderId="0" xfId="0" applyNumberFormat="1" applyAlignment="1"/>
    <xf numFmtId="9" fontId="35" fillId="0" borderId="0" xfId="2" applyFont="1" applyBorder="1" applyAlignment="1">
      <alignment horizontal="right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166" fontId="15" fillId="0" borderId="6" xfId="3" applyFont="1" applyFill="1" applyBorder="1" applyAlignment="1">
      <alignment vertical="center"/>
    </xf>
    <xf numFmtId="43" fontId="0" fillId="0" borderId="6" xfId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171" fontId="0" fillId="0" borderId="0" xfId="0" applyNumberFormat="1" applyAlignment="1"/>
    <xf numFmtId="167" fontId="15" fillId="0" borderId="0" xfId="2" applyNumberFormat="1" applyFont="1" applyBorder="1" applyAlignment="1">
      <alignment horizontal="right" vertical="center"/>
    </xf>
    <xf numFmtId="17" fontId="0" fillId="0" borderId="3" xfId="0" applyNumberFormat="1" applyBorder="1" applyAlignment="1">
      <alignment horizontal="center" vertical="center"/>
    </xf>
    <xf numFmtId="17" fontId="21" fillId="0" borderId="3" xfId="0" applyNumberFormat="1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9" fontId="2" fillId="0" borderId="0" xfId="2" applyFont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9" fontId="0" fillId="0" borderId="0" xfId="2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3" fontId="1" fillId="0" borderId="26" xfId="0" applyNumberFormat="1" applyFont="1" applyBorder="1" applyAlignment="1">
      <alignment horizontal="center" vertical="center"/>
    </xf>
    <xf numFmtId="166" fontId="15" fillId="0" borderId="1" xfId="3" applyFont="1" applyBorder="1" applyAlignment="1">
      <alignment horizontal="right" vertical="center"/>
    </xf>
    <xf numFmtId="0" fontId="1" fillId="12" borderId="1" xfId="0" applyFont="1" applyFill="1" applyBorder="1" applyAlignment="1">
      <alignment horizontal="center" vertical="center"/>
    </xf>
    <xf numFmtId="0" fontId="55" fillId="12" borderId="1" xfId="0" applyFont="1" applyFill="1" applyBorder="1" applyAlignment="1">
      <alignment horizontal="center"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166" fontId="55" fillId="2" borderId="3" xfId="3" applyFont="1" applyFill="1" applyBorder="1" applyAlignment="1">
      <alignment horizontal="right" vertical="center"/>
    </xf>
    <xf numFmtId="166" fontId="55" fillId="2" borderId="6" xfId="0" applyNumberFormat="1" applyFont="1" applyFill="1" applyBorder="1">
      <alignment vertical="center"/>
    </xf>
    <xf numFmtId="9" fontId="55" fillId="0" borderId="4" xfId="2" applyFont="1" applyBorder="1" applyAlignment="1">
      <alignment vertical="center"/>
    </xf>
    <xf numFmtId="9" fontId="55" fillId="0" borderId="1" xfId="2" applyFont="1" applyBorder="1" applyAlignment="1">
      <alignment vertical="center"/>
    </xf>
    <xf numFmtId="166" fontId="55" fillId="0" borderId="1" xfId="0" applyNumberFormat="1" applyFont="1" applyBorder="1">
      <alignment vertical="center"/>
    </xf>
    <xf numFmtId="9" fontId="55" fillId="0" borderId="9" xfId="2" applyFont="1" applyFill="1" applyBorder="1" applyAlignment="1">
      <alignment vertical="center"/>
    </xf>
    <xf numFmtId="166" fontId="55" fillId="0" borderId="2" xfId="0" applyNumberFormat="1" applyFont="1" applyBorder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166" fontId="15" fillId="0" borderId="3" xfId="3" applyFont="1" applyBorder="1" applyAlignment="1">
      <alignment horizontal="right" vertical="center"/>
    </xf>
    <xf numFmtId="166" fontId="15" fillId="0" borderId="10" xfId="3" applyFont="1" applyBorder="1" applyAlignment="1">
      <alignment horizontal="right" vertical="center"/>
    </xf>
    <xf numFmtId="166" fontId="15" fillId="0" borderId="4" xfId="3" applyFont="1" applyBorder="1" applyAlignment="1">
      <alignment horizontal="right" vertical="center"/>
    </xf>
    <xf numFmtId="0" fontId="55" fillId="12" borderId="3" xfId="0" applyFont="1" applyFill="1" applyBorder="1" applyAlignment="1">
      <alignment horizontal="center" vertical="center"/>
    </xf>
    <xf numFmtId="0" fontId="55" fillId="12" borderId="4" xfId="0" applyFont="1" applyFill="1" applyBorder="1" applyAlignment="1">
      <alignment horizontal="center" vertical="center"/>
    </xf>
    <xf numFmtId="166" fontId="12" fillId="0" borderId="1" xfId="3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166" fontId="55" fillId="0" borderId="1" xfId="3" applyFont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166" fontId="55" fillId="0" borderId="3" xfId="3" applyFont="1" applyBorder="1" applyAlignment="1">
      <alignment horizontal="center" vertical="center"/>
    </xf>
    <xf numFmtId="166" fontId="55" fillId="0" borderId="4" xfId="3" applyFont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166" fontId="15" fillId="0" borderId="3" xfId="3" applyFont="1" applyFill="1" applyBorder="1" applyAlignment="1">
      <alignment horizontal="center" vertical="center"/>
    </xf>
    <xf numFmtId="166" fontId="15" fillId="0" borderId="4" xfId="3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22" borderId="20" xfId="0" applyFont="1" applyFill="1" applyBorder="1" applyAlignment="1">
      <alignment horizontal="center" vertical="center"/>
    </xf>
    <xf numFmtId="0" fontId="12" fillId="22" borderId="21" xfId="0" applyFont="1" applyFill="1" applyBorder="1" applyAlignment="1">
      <alignment horizontal="center" vertical="center"/>
    </xf>
    <xf numFmtId="0" fontId="12" fillId="22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43" fontId="16" fillId="4" borderId="1" xfId="1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15" borderId="9" xfId="0" applyFont="1" applyFill="1" applyBorder="1" applyAlignment="1">
      <alignment horizontal="center" vertical="center"/>
    </xf>
    <xf numFmtId="0" fontId="19" fillId="15" borderId="14" xfId="0" applyFont="1" applyFill="1" applyBorder="1" applyAlignment="1">
      <alignment horizontal="center" vertical="center"/>
    </xf>
    <xf numFmtId="0" fontId="19" fillId="15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35" fillId="0" borderId="0" xfId="0" applyFont="1" applyFill="1" applyBorder="1" applyAlignment="1"/>
    <xf numFmtId="0" fontId="0" fillId="0" borderId="0" xfId="0" applyFill="1" applyBorder="1" applyAlignment="1"/>
    <xf numFmtId="0" fontId="33" fillId="0" borderId="0" xfId="0" applyFont="1" applyFill="1" applyBorder="1" applyAlignment="1">
      <alignment horizontal="center" wrapText="1" readingOrder="1"/>
    </xf>
    <xf numFmtId="0" fontId="34" fillId="0" borderId="0" xfId="0" applyFont="1" applyFill="1" applyBorder="1" applyAlignment="1">
      <alignment horizontal="center" wrapText="1" readingOrder="1"/>
    </xf>
    <xf numFmtId="0" fontId="34" fillId="0" borderId="0" xfId="0" applyFont="1" applyFill="1" applyBorder="1" applyAlignment="1">
      <alignment horizontal="left" wrapText="1" readingOrder="1"/>
    </xf>
    <xf numFmtId="3" fontId="34" fillId="0" borderId="0" xfId="0" applyNumberFormat="1" applyFont="1" applyFill="1" applyBorder="1" applyAlignment="1">
      <alignment horizontal="right" wrapText="1" readingOrder="1"/>
    </xf>
    <xf numFmtId="0" fontId="33" fillId="0" borderId="0" xfId="0" applyFont="1" applyFill="1" applyBorder="1" applyAlignment="1">
      <alignment horizontal="left" wrapText="1" readingOrder="1"/>
    </xf>
    <xf numFmtId="3" fontId="0" fillId="0" borderId="0" xfId="0" applyNumberFormat="1" applyFill="1" applyBorder="1" applyAlignment="1"/>
    <xf numFmtId="9" fontId="0" fillId="0" borderId="0" xfId="2" applyFont="1" applyFill="1" applyBorder="1" applyAlignment="1"/>
  </cellXfs>
  <cellStyles count="134">
    <cellStyle name="Comma" xfId="1" builtinId="3"/>
    <cellStyle name="Comma [0]" xfId="3" builtinId="6"/>
    <cellStyle name="Comma [0] 2" xfId="9" xr:uid="{9EADBBF5-A5D1-4A1A-BDC5-2858167961D8}"/>
    <cellStyle name="Comma [0] 2 2" xfId="10" xr:uid="{D2804979-45B4-4483-A364-A8BF720583B4}"/>
    <cellStyle name="Comma [0] 2 2 2" xfId="123" xr:uid="{A7B3CC59-8663-43E1-9B6B-F738264C89D6}"/>
    <cellStyle name="Comma [0] 3" xfId="11" xr:uid="{DD12ABA9-FE94-480F-BA61-D19116D1E4BB}"/>
    <cellStyle name="Comma [0] 3 2" xfId="124" xr:uid="{A13BB9F4-021D-40ED-A009-5258DE4646BC}"/>
    <cellStyle name="Comma [0] 4" xfId="12" xr:uid="{A7146127-5531-499D-845F-594BC9378F9A}"/>
    <cellStyle name="Comma [0] 4 2" xfId="125" xr:uid="{DD6261AB-5EF7-433A-8252-9FCBB39B6B6B}"/>
    <cellStyle name="Comma [0] 5" xfId="13" xr:uid="{3AE252E3-1FE1-4F2C-9E4F-9589FB6E1F89}"/>
    <cellStyle name="Comma [0] 6" xfId="14" xr:uid="{06FC83B9-12D7-421A-B418-FA1583F3D57C}"/>
    <cellStyle name="Comma 10" xfId="15" xr:uid="{4A7A711B-1617-4F1E-8249-CBA75677E43D}"/>
    <cellStyle name="Comma 10 2" xfId="16" xr:uid="{4DC1BC12-57DE-4BD8-B56A-98E42BB1E30C}"/>
    <cellStyle name="Comma 11" xfId="17" xr:uid="{4CDAC6EA-A0CB-45A7-BB06-917170E4930B}"/>
    <cellStyle name="Comma 12" xfId="18" xr:uid="{305235AD-4236-4628-8447-DFB02CC5D000}"/>
    <cellStyle name="Comma 13" xfId="19" xr:uid="{F0404FF0-227D-4AC3-ABC3-AA7C676F50FC}"/>
    <cellStyle name="Comma 14" xfId="20" xr:uid="{A78837F2-86A0-49EB-926C-D4CF5BB4184A}"/>
    <cellStyle name="Comma 15" xfId="21" xr:uid="{C272D354-ABED-45DE-9B83-398B11E745BD}"/>
    <cellStyle name="Comma 16" xfId="22" xr:uid="{CF9A17A6-904B-4ECE-BA99-9D245F01F62B}"/>
    <cellStyle name="Comma 17" xfId="23" xr:uid="{2FFB75D8-B809-4674-A5B9-CDB99DF23A2B}"/>
    <cellStyle name="Comma 18" xfId="24" xr:uid="{2AF5DC1B-2EDC-4657-8342-C03DFFE44BA3}"/>
    <cellStyle name="Comma 19" xfId="25" xr:uid="{2DCABE24-558E-46B1-B289-6A9F5814DCE0}"/>
    <cellStyle name="Comma 2" xfId="26" xr:uid="{24B8D925-2657-4AAD-8CB3-6ADF26D0A095}"/>
    <cellStyle name="Comma 2 2" xfId="120" xr:uid="{D7ACAD1B-6E1C-46FB-B6A0-4538E3B648EB}"/>
    <cellStyle name="Comma 2 3" xfId="126" xr:uid="{73A68626-899D-422E-A833-739CDA3D5037}"/>
    <cellStyle name="Comma 20" xfId="27" xr:uid="{EDBD7706-4C92-45DC-939C-37F3D52853FF}"/>
    <cellStyle name="Comma 21" xfId="28" xr:uid="{5CD1C953-A6F8-4397-9EE1-E94884867D69}"/>
    <cellStyle name="Comma 22" xfId="29" xr:uid="{96BA525E-445B-44AE-B0B9-A085F532B5A2}"/>
    <cellStyle name="Comma 23" xfId="30" xr:uid="{38E01E49-42B1-437A-80F6-E0811FE2C59B}"/>
    <cellStyle name="Comma 23 2" xfId="127" xr:uid="{66139A92-0B0E-45A9-ADD1-90462244488F}"/>
    <cellStyle name="Comma 24" xfId="31" xr:uid="{566DB832-818F-4A21-948C-DA97D1F898C7}"/>
    <cellStyle name="Comma 24 2" xfId="128" xr:uid="{88B24637-D6A9-407D-B29E-0062DEA9BB2B}"/>
    <cellStyle name="Comma 25" xfId="32" xr:uid="{4E297EDA-87CE-4BF5-8428-1FBCC0814052}"/>
    <cellStyle name="Comma 26" xfId="33" xr:uid="{BB6E3403-08FF-48D0-9B10-1833365462AD}"/>
    <cellStyle name="Comma 27" xfId="34" xr:uid="{17F9DFB6-6942-41FA-A1BC-8840B18842DE}"/>
    <cellStyle name="Comma 28" xfId="35" xr:uid="{AF2D371B-6A21-43CD-992B-7A8528530AAC}"/>
    <cellStyle name="Comma 29" xfId="36" xr:uid="{5778E4A3-49BA-4FE3-81DB-4EB0080BCCE1}"/>
    <cellStyle name="Comma 3" xfId="37" xr:uid="{09BE4ABB-F61A-4649-B966-343D0E9D2CD4}"/>
    <cellStyle name="Comma 3 2" xfId="38" xr:uid="{56C6D4C5-A729-42B8-A5BB-B468FFE1FCF2}"/>
    <cellStyle name="Comma 3 2 2" xfId="129" xr:uid="{6E1250DC-A568-4F30-A6A3-35084C0A25C9}"/>
    <cellStyle name="Comma 30" xfId="39" xr:uid="{30A8E657-285E-4A10-B251-911B73D1C9E0}"/>
    <cellStyle name="Comma 31" xfId="40" xr:uid="{E77FBC4E-4626-4990-9A9B-60439CD885D0}"/>
    <cellStyle name="Comma 32" xfId="41" xr:uid="{014B4012-5690-4B85-B584-D0053899D049}"/>
    <cellStyle name="Comma 33" xfId="42" xr:uid="{B1A4007B-361D-4B24-B687-F65722C156EC}"/>
    <cellStyle name="Comma 4" xfId="43" xr:uid="{335C5E1D-720C-4213-8648-5331ADDDDAB0}"/>
    <cellStyle name="Comma 4 2" xfId="44" xr:uid="{719961E8-E592-4A8E-99E1-2B9CEC86A20A}"/>
    <cellStyle name="Comma 4 2 2" xfId="130" xr:uid="{2EA77437-DE14-492C-86C1-9C26F3A163D1}"/>
    <cellStyle name="Comma 5" xfId="45" xr:uid="{5C08DBCB-38CC-4681-81D6-884A6B79CBFF}"/>
    <cellStyle name="Comma 6" xfId="46" xr:uid="{6D060EB9-9345-4F84-B649-0E7DBC2E30E3}"/>
    <cellStyle name="Comma 7" xfId="47" xr:uid="{A59CCEC5-CEDF-4D06-BFFC-E95119663F9B}"/>
    <cellStyle name="Comma 7 2" xfId="48" xr:uid="{66EADAE1-246C-4EDC-BF81-89CFF4917B8D}"/>
    <cellStyle name="Comma 8" xfId="49" xr:uid="{DD9914F9-0F50-443F-BBA8-C6B0A53E12F2}"/>
    <cellStyle name="Comma 8 2" xfId="50" xr:uid="{C860526E-3EB4-4A65-8D3B-1270EEBCD8BE}"/>
    <cellStyle name="Comma 8 2 2" xfId="131" xr:uid="{A1A04FAB-3D7D-413C-BAF3-23BB2B18FC33}"/>
    <cellStyle name="Comma 8 3" xfId="51" xr:uid="{650D7CE3-4B4C-449A-88A0-36D42E87B15B}"/>
    <cellStyle name="Comma 9" xfId="52" xr:uid="{9AA0A9E0-07B0-4257-846C-4821CA4A885D}"/>
    <cellStyle name="Comma 9 2" xfId="53" xr:uid="{E0AF6915-8626-4D34-9D5F-312241C946F0}"/>
    <cellStyle name="Custom - Style8" xfId="54" xr:uid="{9D63E874-E05E-442A-B004-A8C46FB391A5}"/>
    <cellStyle name="Data   - Style2" xfId="55" xr:uid="{3C305D59-90B2-4BBD-ADAD-8C2474A33FCD}"/>
    <cellStyle name="Labels - Style3" xfId="56" xr:uid="{B61C49DE-BA1B-467C-A2D2-AF2527FEB96E}"/>
    <cellStyle name="Normal" xfId="0" builtinId="0"/>
    <cellStyle name="Normal - Style1" xfId="57" xr:uid="{29B8C1E0-B052-4943-B206-ED62CAEA2D83}"/>
    <cellStyle name="Normal - Style2" xfId="58" xr:uid="{25B8EF3E-6A3F-4C82-BE29-8BBE6C9C1AB2}"/>
    <cellStyle name="Normal - Style3" xfId="59" xr:uid="{A58A3F01-183C-49D0-AA08-81DE1ABE3BB7}"/>
    <cellStyle name="Normal - Style4" xfId="60" xr:uid="{2D0312AE-255B-46F5-A79E-C8CEA4E0FC63}"/>
    <cellStyle name="Normal - Style5" xfId="61" xr:uid="{C4E74923-6537-4D81-8FBB-B9685795C995}"/>
    <cellStyle name="Normal - Style6" xfId="62" xr:uid="{DA67485F-538B-4915-85C0-BCCC1704F1EA}"/>
    <cellStyle name="Normal - Style7" xfId="63" xr:uid="{23FFEEB1-8458-4391-9CCA-CF69DC680540}"/>
    <cellStyle name="Normal - Style8" xfId="64" xr:uid="{6FA936F6-FC4F-48A9-8299-0900E51BEEC1}"/>
    <cellStyle name="Normal 2" xfId="65" xr:uid="{9E5F4118-2971-470D-AF14-00697E72C142}"/>
    <cellStyle name="Normal 2 2" xfId="66" xr:uid="{98AA634A-1373-4A60-9976-55B95348A1A4}"/>
    <cellStyle name="Normal 2 3" xfId="67" xr:uid="{97C8AF51-0C7C-43C6-8967-9250D3CB6D48}"/>
    <cellStyle name="Normal 2 4" xfId="68" xr:uid="{39572370-EE25-4FA3-945B-AAFF844B4E81}"/>
    <cellStyle name="Normal 2 5" xfId="117" xr:uid="{BB860E35-422A-4C14-8087-268E1D731B12}"/>
    <cellStyle name="Normal 2_Skill Map of Pharada_2017_1228" xfId="69" xr:uid="{3C70A45D-C1F3-4D78-8C6F-7BC1C6A97559}"/>
    <cellStyle name="Normal 3" xfId="70" xr:uid="{BBB086C6-A685-4E79-A4C4-BE54086BE3D1}"/>
    <cellStyle name="Normal 4" xfId="71" xr:uid="{1503D9E4-EBD4-4013-806A-DE282D0EF954}"/>
    <cellStyle name="Normal 5" xfId="72" xr:uid="{80B80F1A-2177-4FE2-8865-61069A29577B}"/>
    <cellStyle name="Normal 6" xfId="73" xr:uid="{1BD33F77-3CEA-4DCC-9C7A-02CCD1DF3AFC}"/>
    <cellStyle name="Normal 7" xfId="74" xr:uid="{60C42B45-B507-4103-968A-1F34A6396A19}"/>
    <cellStyle name="Percent" xfId="2" builtinId="5"/>
    <cellStyle name="Reset  - Style7" xfId="75" xr:uid="{E3C0BA8B-6F67-410B-BB61-9B9768ACD406}"/>
    <cellStyle name="Standard_PSW" xfId="76" xr:uid="{E52CE564-0F7A-4A89-AE57-76EE488964E5}"/>
    <cellStyle name="Table  - Style6" xfId="77" xr:uid="{85FD61E2-0459-46E8-8357-2B0318FB0DD9}"/>
    <cellStyle name="Title  - Style1" xfId="78" xr:uid="{F21F5F32-B618-4B3E-B7C7-C0C676E3C913}"/>
    <cellStyle name="TotCol - Style5" xfId="79" xr:uid="{EE46373A-2A9C-4173-9BB4-5A474325413A}"/>
    <cellStyle name="TotRow - Style4" xfId="80" xr:uid="{BAFC98BA-ADD7-4418-B024-F6E0A298F3B3}"/>
    <cellStyle name="パーセント 2" xfId="112" xr:uid="{D1DB3486-B62F-4F5C-8EA0-3A7DAB15BB50}"/>
    <cellStyle name="パーセント 3" xfId="8" xr:uid="{01BEDAFF-709A-46DF-8163-C384E7C09323}"/>
    <cellStyle name="เครื่องหมายจุลภาค 2" xfId="81" xr:uid="{067164E7-DDB5-4E9A-AB8F-62E6F73526D9}"/>
    <cellStyle name="เครื่องหมายจุลภาค 2 2" xfId="82" xr:uid="{87368629-59F9-4E4C-8ACE-7D1BF3A4F6B9}"/>
    <cellStyle name="เชื่อมโยงหลายมิติ_Audit summary report" xfId="83" xr:uid="{9CC6FE18-29C3-4824-93AD-E61F039DB067}"/>
    <cellStyle name="เปอร์เซ็นต์ 2" xfId="84" xr:uid="{B79189C0-0B24-4F54-918F-75A8B324DD2F}"/>
    <cellStyle name="เปอร์เซ็นต์ 2 2" xfId="85" xr:uid="{597C7A3C-0F22-43B7-B361-0A79986ACA55}"/>
    <cellStyle name="ตามการเชื่อมโยงหลายมิติ_Audit summary report" xfId="86" xr:uid="{CC492C9A-64EE-4333-9163-F80A2EDCD26C}"/>
    <cellStyle name="ปกติ 2" xfId="87" xr:uid="{8A6C7C6C-C336-4783-A1B7-853CC8311280}"/>
    <cellStyle name="ปกติ 2 2" xfId="88" xr:uid="{7838399C-2E29-44F8-B0FA-A907F3597E9F}"/>
    <cellStyle name="ปกติ 2_AK-014_1.0 Skill Map of Sales &amp; Edit Team (Div.2)" xfId="89" xr:uid="{1DC4E836-5DE6-4863-B09E-67382B6843CE}"/>
    <cellStyle name="ปกติ 3" xfId="90" xr:uid="{70FB5B47-7BAA-4583-83FB-9832D38B2DA0}"/>
    <cellStyle name="ปกติ 4" xfId="91" xr:uid="{DD4E24C6-0C8D-41C3-B4E2-6E1B699EBBAE}"/>
    <cellStyle name="ปกติ 5" xfId="92" xr:uid="{DA9E0BE5-DD65-44A7-BCA3-45AF9C05A5EB}"/>
    <cellStyle name="ปกติ 6" xfId="93" xr:uid="{FB86AB9B-2091-4974-A20A-17E2BDEAC46B}"/>
    <cellStyle name="ปกติ 6 2" xfId="94" xr:uid="{C6B1CB1A-7498-46EC-AF31-F52ADDAD3899}"/>
    <cellStyle name="ปกติ 6_AK-014_1.0 Skill Map of Sales &amp; Edit Team (Div.2)" xfId="95" xr:uid="{F4310EAD-B84F-443A-AC87-351A90826BC6}"/>
    <cellStyle name="ปกติ 7" xfId="96" xr:uid="{C825DD02-E678-4C02-ACDA-0F11CEB1EDD4}"/>
    <cellStyle name="ปกติ 7 2" xfId="97" xr:uid="{B1103B1D-91CC-41F3-BEBB-47DDC9C2BC76}"/>
    <cellStyle name="ปกติ 7_AK-00X_1.0 Man Power Skill Matrix of Edit 2" xfId="98" xr:uid="{53801EBE-B0C5-4B2F-9D8E-2917468E397D}"/>
    <cellStyle name="桁区切り [0.00] 2" xfId="5" xr:uid="{3C75050F-09BF-4AC0-AD51-5F8A6C846627}"/>
    <cellStyle name="桁区切り [0.00] 2 2" xfId="132" xr:uid="{185BA84B-B2A8-4731-87CF-186BFEC4B904}"/>
    <cellStyle name="桁区切り [0.00] 2 3" xfId="99" xr:uid="{1971F666-C1CD-400D-8CB9-7534B6DAC928}"/>
    <cellStyle name="桁区切り [0.00] 3" xfId="133" xr:uid="{13BB7F51-E0A4-486B-8A3C-957AB5BD95F6}"/>
    <cellStyle name="桁区切り 2" xfId="100" xr:uid="{AF8B763E-1D9D-4895-962D-2F07E61601F7}"/>
    <cellStyle name="桁区切り 2 2" xfId="101" xr:uid="{97FE80E2-6D70-4947-8FF4-F92A8B56EDE0}"/>
    <cellStyle name="桁区切り 2 3" xfId="102" xr:uid="{173E78B1-D2A0-4BFA-AFA3-28E57BA6D8F9}"/>
    <cellStyle name="桁区切り 3" xfId="103" xr:uid="{2861536D-7C47-4C29-9322-F239307DE3C6}"/>
    <cellStyle name="桁区切り 4" xfId="113" xr:uid="{82E38F70-E413-4569-80F6-F00420B9C49F}"/>
    <cellStyle name="桁区切り 5" xfId="114" xr:uid="{A9B30F56-50DD-41D6-937C-46ACAF9C1008}"/>
    <cellStyle name="桁区切り 6" xfId="119" xr:uid="{3ABE2CE1-B107-47A3-98F7-B272A3F7354E}"/>
    <cellStyle name="桁区切り 7" xfId="121" xr:uid="{545419A1-2B45-4231-A255-C14A72C51FE5}"/>
    <cellStyle name="桁区切り 8" xfId="122" xr:uid="{6B051640-97F9-4B8B-86A0-D8EC3D8503FE}"/>
    <cellStyle name="桁区切り 9" xfId="7" xr:uid="{D0077594-C7AD-4091-8F5D-9E8EFE51E89D}"/>
    <cellStyle name="標準 2" xfId="4" xr:uid="{67CBB690-87D3-4CFF-8FDC-0086CBFDD5E1}"/>
    <cellStyle name="標準 2 2" xfId="6" xr:uid="{0AEF303A-CEAB-4213-B91F-A8EA7139E489}"/>
    <cellStyle name="標準 2 2 2" xfId="105" xr:uid="{D89071E0-E805-4AD4-90BA-D39704E68C94}"/>
    <cellStyle name="標準 2 3" xfId="106" xr:uid="{5D700A4B-F366-48E1-8484-D470F86FAFC7}"/>
    <cellStyle name="標準 2 4" xfId="104" xr:uid="{478860D1-D03A-4AD6-9E6C-5739CBA1161C}"/>
    <cellStyle name="標準 3" xfId="107" xr:uid="{0C8E582B-1844-4FFF-BA2A-FD6A338D518A}"/>
    <cellStyle name="標準 4" xfId="108" xr:uid="{34D819A4-196F-445E-8FDB-3083DE618F1B}"/>
    <cellStyle name="標準 5" xfId="109" xr:uid="{6234E3C2-421D-459D-BC0E-A0929E99CF82}"/>
    <cellStyle name="標準 6" xfId="110" xr:uid="{040D76BF-7B11-43CA-892F-14CABEF568DD}"/>
    <cellStyle name="標準 7" xfId="115" xr:uid="{3217CB0C-10F7-42DE-BBA9-60E687260577}"/>
    <cellStyle name="標準 8" xfId="116" xr:uid="{CAEC71E6-8FDC-4FB7-8E14-7CA67C6BA356}"/>
    <cellStyle name="標準 9" xfId="118" xr:uid="{1ACB437C-C009-4E85-9A0D-48F35810FA59}"/>
    <cellStyle name="良い 2" xfId="111" xr:uid="{DBC25AAF-4D42-4F31-8F3C-2C4D5DE1DD03}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2" formatCode="mmm\-yy"/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color rgb="FFFF0000"/>
      </font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FF"/>
      <color rgb="FFFFFF99"/>
      <color rgb="FFFFFED1"/>
      <color rgb="FFFFCC66"/>
      <color rgb="FFFFCC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27967</xdr:colOff>
      <xdr:row>1</xdr:row>
      <xdr:rowOff>11672</xdr:rowOff>
    </xdr:from>
    <xdr:to>
      <xdr:col>4</xdr:col>
      <xdr:colOff>2632261</xdr:colOff>
      <xdr:row>1</xdr:row>
      <xdr:rowOff>338277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576598-939A-465B-8E1A-68A3C3B41231}"/>
            </a:ext>
          </a:extLst>
        </xdr:cNvPr>
        <xdr:cNvSpPr/>
      </xdr:nvSpPr>
      <xdr:spPr>
        <a:xfrm>
          <a:off x="3961232" y="246996"/>
          <a:ext cx="2604294" cy="32660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quotation.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781843</xdr:colOff>
      <xdr:row>0</xdr:row>
      <xdr:rowOff>87313</xdr:rowOff>
    </xdr:from>
    <xdr:to>
      <xdr:col>7</xdr:col>
      <xdr:colOff>83343</xdr:colOff>
      <xdr:row>1</xdr:row>
      <xdr:rowOff>178594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0406081-594F-428C-BBEE-8027628E04CD}"/>
            </a:ext>
          </a:extLst>
        </xdr:cNvPr>
        <xdr:cNvSpPr/>
      </xdr:nvSpPr>
      <xdr:spPr>
        <a:xfrm>
          <a:off x="3127374" y="87313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63500</xdr:colOff>
      <xdr:row>5</xdr:row>
      <xdr:rowOff>138906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B37F18-036D-4E06-98DD-CE5242D34926}"/>
            </a:ext>
          </a:extLst>
        </xdr:cNvPr>
        <xdr:cNvSpPr/>
      </xdr:nvSpPr>
      <xdr:spPr>
        <a:xfrm>
          <a:off x="7965281" y="857250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1948656</xdr:colOff>
      <xdr:row>0</xdr:row>
      <xdr:rowOff>87312</xdr:rowOff>
    </xdr:from>
    <xdr:to>
      <xdr:col>4</xdr:col>
      <xdr:colOff>238125</xdr:colOff>
      <xdr:row>1</xdr:row>
      <xdr:rowOff>178593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4EB6EB-8909-4DBE-B51B-0080F1D7DBDE}"/>
            </a:ext>
          </a:extLst>
        </xdr:cNvPr>
        <xdr:cNvSpPr/>
      </xdr:nvSpPr>
      <xdr:spPr>
        <a:xfrm>
          <a:off x="3044031" y="87312"/>
          <a:ext cx="2873375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an invoice.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3:N229" totalsRowCount="1" dataDxfId="60" headerRowBorderDxfId="61" tableBorderDxfId="59" totalsRowBorderDxfId="58">
  <autoFilter ref="B3:N228" xr:uid="{00000000-0009-0000-0100-000001000000}"/>
  <tableColumns count="13">
    <tableColumn id="1" xr3:uid="{00000000-0010-0000-0000-000001000000}" name="Quo No." dataDxfId="57" totalsRowDxfId="56"/>
    <tableColumn id="6" xr3:uid="{00000000-0010-0000-0000-000006000000}" name="Project No." dataDxfId="55" totalsRowDxfId="54"/>
    <tableColumn id="12" xr3:uid="{00000000-0010-0000-0000-00000C000000}" name="Client" dataDxfId="53" totalsRowDxfId="52"/>
    <tableColumn id="2" xr3:uid="{00000000-0010-0000-0000-000002000000}" name="Product Name" dataDxfId="51" totalsRowDxfId="50"/>
    <tableColumn id="3" xr3:uid="{00000000-0010-0000-0000-000003000000}" name="PiC" dataDxfId="49" totalsRowDxfId="48"/>
    <tableColumn id="4" xr3:uid="{00000000-0010-0000-0000-000004000000}" name="Status" dataDxfId="47" totalsRowDxfId="46"/>
    <tableColumn id="5" xr3:uid="{00000000-0010-0000-0000-000005000000}" name="Selling price" dataDxfId="45" totalsRowDxfId="44"/>
    <tableColumn id="11" xr3:uid="{00000000-0010-0000-0000-00000B000000}" name="Reason for Rejection/Hold" dataDxfId="43" totalsRowDxfId="42"/>
    <tableColumn id="13" xr3:uid="{00000000-0010-0000-0000-00000D000000}" name="Reason for Acceptation" dataDxfId="41" totalsRowDxfId="40"/>
    <tableColumn id="8" xr3:uid="{00000000-0010-0000-0000-000008000000}" name="Submission date" dataDxfId="39" totalsRowDxfId="38"/>
    <tableColumn id="7" xr3:uid="{00000000-0010-0000-0000-000007000000}" name="Success rate" dataDxfId="37" totalsRowDxfId="36"/>
    <tableColumn id="10" xr3:uid="{00000000-0010-0000-0000-00000A000000}" name="Estimated_x000a_Delivery Month" dataDxfId="35" totalsRowDxfId="34"/>
    <tableColumn id="9" xr3:uid="{00000000-0010-0000-0000-000009000000}" name="Remark" dataDxfId="33" totalsRowDxfId="3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B3:H123" totalsRowShown="0" headerRowDxfId="31" dataDxfId="29" headerRowBorderDxfId="30" tableBorderDxfId="28" totalsRowBorderDxfId="27">
  <autoFilter ref="B3:H123" xr:uid="{00000000-0009-0000-0100-000003000000}"/>
  <tableColumns count="7">
    <tableColumn id="1" xr3:uid="{00000000-0010-0000-0100-000001000000}" name="Project No." dataDxfId="26"/>
    <tableColumn id="6" xr3:uid="{00000000-0010-0000-0100-000006000000}" name="PO No." dataDxfId="25"/>
    <tableColumn id="12" xr3:uid="{00000000-0010-0000-0100-00000C000000}" name="O/S Name" dataDxfId="24"/>
    <tableColumn id="2" xr3:uid="{00000000-0010-0000-0100-000002000000}" name="Service" dataDxfId="23"/>
    <tableColumn id="3" xr3:uid="{00000000-0010-0000-0100-000003000000}" name="Cost" dataDxfId="22"/>
    <tableColumn id="4" xr3:uid="{00000000-0010-0000-0100-000004000000}" name="Payment" dataDxfId="21"/>
    <tableColumn id="5" xr3:uid="{00000000-0010-0000-0100-000005000000}" name="Remark" dataDxfId="2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Q123" totalsRowShown="0" dataDxfId="18" headerRowBorderDxfId="19" tableBorderDxfId="17" totalsRowBorderDxfId="16">
  <autoFilter ref="B3:Q123" xr:uid="{00000000-0009-0000-0100-000002000000}"/>
  <sortState xmlns:xlrd2="http://schemas.microsoft.com/office/spreadsheetml/2017/richdata2" ref="B4:Q123">
    <sortCondition ref="M3:M123"/>
  </sortState>
  <tableColumns count="16">
    <tableColumn id="1" xr3:uid="{00000000-0010-0000-0200-000001000000}" name="Client" dataDxfId="15"/>
    <tableColumn id="12" xr3:uid="{00000000-0010-0000-0200-00000C000000}" name="AKJ Client" dataDxfId="14"/>
    <tableColumn id="2" xr3:uid="{00000000-0010-0000-0200-000002000000}" name="Product Name" dataDxfId="13"/>
    <tableColumn id="3" xr3:uid="{00000000-0010-0000-0200-000003000000}" name="PiC" dataDxfId="12"/>
    <tableColumn id="4" xr3:uid="{00000000-0010-0000-0200-000004000000}" name="PJ N." dataDxfId="11"/>
    <tableColumn id="5" xr3:uid="{00000000-0010-0000-0200-000005000000}" name="Service_x000a_(Exist 1 / New 2 / Inhouse 3)" dataDxfId="10"/>
    <tableColumn id="13" xr3:uid="{00000000-0010-0000-0200-00000D000000}" name="Service categroly" dataDxfId="9"/>
    <tableColumn id="6" xr3:uid="{00000000-0010-0000-0200-000006000000}" name="Invoice_x000a_(without VAT)" dataDxfId="8"/>
    <tableColumn id="7" xr3:uid="{00000000-0010-0000-0200-000007000000}" name="O/S_x000a_(without VAT)" dataDxfId="7"/>
    <tableColumn id="14" xr3:uid="{ED05A036-B7F6-4FD3-8594-71FDC0837921}" name="ABS _x000a_Actual Cost" dataDxfId="6"/>
    <tableColumn id="8" xr3:uid="{00000000-0010-0000-0200-000008000000}" name="Gross Profit" dataDxfId="5">
      <calculatedColumnFormula>Table2[[#This Row],[Invoice
(without VAT)]]-Table2[[#This Row],[O/S
(without VAT)]]-Table2[[#This Row],[ABS 
Actual Cost]]</calculatedColumnFormula>
    </tableColumn>
    <tableColumn id="9" xr3:uid="{00000000-0010-0000-0200-000009000000}" name="Invoice month" dataDxfId="4"/>
    <tableColumn id="15" xr3:uid="{FFDD6369-82C3-446B-A556-58DE83D2BE0B}" name="ABS month" dataDxfId="3"/>
    <tableColumn id="10" xr3:uid="{00000000-0010-0000-0200-00000A000000}" name="ABS status_x000a_(Finish 1 / Unfinished 2)" dataDxfId="2"/>
    <tableColumn id="16" xr3:uid="{DCF34A4E-82AD-430B-AFDF-E6298AFB3A5B}" name="GP %" dataDxfId="1">
      <calculatedColumnFormula>1-(Table2[[#This Row],[O/S
(without VAT)]]+Table2[[#This Row],[ABS 
Actual Cost]])/Table2[[#This Row],[Invoice
(without VAT)]]</calculatedColumnFormula>
    </tableColumn>
    <tableColumn id="11" xr3:uid="{00000000-0010-0000-0200-00000B000000}" name="Column1" dataDxfId="0">
      <calculatedColumnFormula>(I4-J4)/I4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X214"/>
  <sheetViews>
    <sheetView tabSelected="1" zoomScale="70" zoomScaleNormal="70" workbookViewId="0">
      <pane ySplit="1" topLeftCell="A14" activePane="bottomLeft" state="frozen"/>
      <selection pane="bottomLeft" activeCell="A199" sqref="A199:Q213"/>
    </sheetView>
  </sheetViews>
  <sheetFormatPr defaultColWidth="8.6640625" defaultRowHeight="14.4"/>
  <cols>
    <col min="1" max="1" width="2.5546875" style="71" customWidth="1"/>
    <col min="2" max="2" width="6.6640625" style="72" customWidth="1"/>
    <col min="3" max="3" width="11.33203125" style="71" customWidth="1"/>
    <col min="4" max="4" width="38.6640625" style="71" customWidth="1"/>
    <col min="5" max="5" width="12.33203125" style="71" customWidth="1"/>
    <col min="6" max="9" width="10.6640625" style="71" customWidth="1"/>
    <col min="10" max="11" width="11.6640625" style="71" customWidth="1"/>
    <col min="12" max="13" width="10.6640625" style="71" customWidth="1"/>
    <col min="14" max="14" width="12.33203125" style="71" customWidth="1"/>
    <col min="15" max="15" width="13.109375" style="71" customWidth="1"/>
    <col min="16" max="16" width="10.6640625" style="71" customWidth="1"/>
    <col min="17" max="17" width="14.44140625" style="71" customWidth="1"/>
    <col min="18" max="18" width="11.5546875" style="71" customWidth="1"/>
    <col min="19" max="19" width="11" style="95" customWidth="1"/>
    <col min="20" max="20" width="25.6640625" style="71" customWidth="1"/>
    <col min="21" max="21" width="24.33203125" style="71" customWidth="1"/>
    <col min="22" max="22" width="19.33203125" style="71" customWidth="1"/>
    <col min="23" max="23" width="8.6640625" style="71"/>
    <col min="24" max="24" width="23.33203125" style="71" customWidth="1"/>
    <col min="25" max="25" width="25.6640625" style="71" customWidth="1"/>
    <col min="26" max="26" width="26.33203125" style="71" customWidth="1"/>
    <col min="27" max="16384" width="8.6640625" style="71"/>
  </cols>
  <sheetData>
    <row r="1" spans="1:24">
      <c r="A1" s="71">
        <v>1</v>
      </c>
      <c r="B1" s="72">
        <v>2</v>
      </c>
      <c r="C1" s="71">
        <v>3</v>
      </c>
      <c r="D1" s="72">
        <v>4</v>
      </c>
      <c r="E1" s="71">
        <v>5</v>
      </c>
      <c r="F1" s="72">
        <v>6</v>
      </c>
      <c r="G1" s="71">
        <v>7</v>
      </c>
      <c r="H1" s="72">
        <v>8</v>
      </c>
      <c r="I1" s="71">
        <v>9</v>
      </c>
      <c r="J1" s="72">
        <v>10</v>
      </c>
      <c r="K1" s="71">
        <v>11</v>
      </c>
      <c r="L1" s="72">
        <v>12</v>
      </c>
      <c r="M1" s="71">
        <v>13</v>
      </c>
      <c r="N1" s="72">
        <v>14</v>
      </c>
      <c r="O1" s="71">
        <v>15</v>
      </c>
      <c r="P1" s="72">
        <v>16</v>
      </c>
      <c r="Q1" s="71">
        <v>17</v>
      </c>
      <c r="R1" s="72">
        <v>18</v>
      </c>
      <c r="S1" s="71">
        <v>19</v>
      </c>
      <c r="T1" s="72">
        <v>20</v>
      </c>
      <c r="U1" s="71">
        <v>21</v>
      </c>
      <c r="V1" s="72">
        <v>22</v>
      </c>
      <c r="W1" s="71">
        <v>23</v>
      </c>
      <c r="X1" s="72">
        <v>24</v>
      </c>
    </row>
    <row r="2" spans="1:24" ht="15.6">
      <c r="B2" s="94" t="s">
        <v>96</v>
      </c>
      <c r="F2" s="111"/>
      <c r="I2" s="111"/>
    </row>
    <row r="3" spans="1:24">
      <c r="E3" s="222">
        <v>2023</v>
      </c>
      <c r="F3" s="222"/>
      <c r="G3" s="222">
        <v>2024</v>
      </c>
      <c r="H3" s="222"/>
      <c r="I3" s="222"/>
      <c r="J3" s="222"/>
      <c r="K3" s="222"/>
      <c r="L3" s="222"/>
      <c r="M3" s="222"/>
      <c r="N3" s="222"/>
      <c r="O3" s="222"/>
      <c r="P3" s="222"/>
      <c r="Q3" s="220">
        <v>2024</v>
      </c>
      <c r="R3" s="221"/>
      <c r="T3" s="157" t="s">
        <v>124</v>
      </c>
      <c r="U3" s="99"/>
      <c r="V3" s="99"/>
      <c r="W3" s="99"/>
      <c r="X3" s="99"/>
    </row>
    <row r="4" spans="1:24" ht="21">
      <c r="D4" s="77" t="s">
        <v>97</v>
      </c>
      <c r="E4" s="81" t="s">
        <v>76</v>
      </c>
      <c r="F4" s="81" t="s">
        <v>75</v>
      </c>
      <c r="G4" s="81" t="s">
        <v>77</v>
      </c>
      <c r="H4" s="81" t="s">
        <v>78</v>
      </c>
      <c r="I4" s="81" t="s">
        <v>79</v>
      </c>
      <c r="J4" s="81" t="s">
        <v>80</v>
      </c>
      <c r="K4" s="81" t="s">
        <v>81</v>
      </c>
      <c r="L4" s="81" t="s">
        <v>82</v>
      </c>
      <c r="M4" s="81" t="s">
        <v>83</v>
      </c>
      <c r="N4" s="81" t="s">
        <v>84</v>
      </c>
      <c r="O4" s="81" t="s">
        <v>85</v>
      </c>
      <c r="P4" s="81" t="s">
        <v>86</v>
      </c>
      <c r="Q4" s="83" t="s">
        <v>89</v>
      </c>
      <c r="R4" s="82" t="s">
        <v>107</v>
      </c>
      <c r="T4" s="161" t="s">
        <v>154</v>
      </c>
      <c r="U4" s="162" t="s">
        <v>128</v>
      </c>
      <c r="V4" s="162" t="s">
        <v>129</v>
      </c>
      <c r="W4" s="99"/>
      <c r="X4" s="99" t="s">
        <v>137</v>
      </c>
    </row>
    <row r="5" spans="1:24" ht="21">
      <c r="B5" s="89"/>
      <c r="C5" s="90" t="s">
        <v>19</v>
      </c>
      <c r="D5" s="91"/>
      <c r="E5" s="92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3"/>
      <c r="T5" s="163" t="s">
        <v>130</v>
      </c>
      <c r="U5" s="164">
        <v>10000000</v>
      </c>
      <c r="V5" s="165"/>
      <c r="W5" s="99"/>
      <c r="X5" s="170">
        <f ca="1">U6+V7+V8</f>
        <v>2725590.7880000002</v>
      </c>
    </row>
    <row r="6" spans="1:24" ht="21">
      <c r="B6" s="87" t="s">
        <v>87</v>
      </c>
      <c r="C6" s="211" t="s">
        <v>103</v>
      </c>
      <c r="D6" s="212"/>
      <c r="E6" s="174">
        <f>'2024 Div5 Sales Record'!U6</f>
        <v>1083715</v>
      </c>
      <c r="F6" s="174">
        <f>'2024 Div5 Sales Record'!V6</f>
        <v>137670</v>
      </c>
      <c r="G6" s="174">
        <f>'2024 Div5 Sales Record'!W6</f>
        <v>0</v>
      </c>
      <c r="H6" s="174">
        <f>'2024 Div5 Sales Record'!X6</f>
        <v>0</v>
      </c>
      <c r="I6" s="174">
        <f>'2024 Div5 Sales Record'!Y6</f>
        <v>0</v>
      </c>
      <c r="J6" s="174">
        <f>'2024 Div5 Sales Record'!Z6</f>
        <v>0</v>
      </c>
      <c r="K6" s="174">
        <f>'2024 Div5 Sales Record'!AA6</f>
        <v>0</v>
      </c>
      <c r="L6" s="174">
        <f>'2024 Div5 Sales Record'!AB6</f>
        <v>0</v>
      </c>
      <c r="M6" s="174">
        <f>'2024 Div5 Sales Record'!AC6</f>
        <v>0</v>
      </c>
      <c r="N6" s="174">
        <f>'2024 Div5 Sales Record'!AD6</f>
        <v>0</v>
      </c>
      <c r="O6" s="174">
        <f>'2024 Div5 Sales Record'!AE6</f>
        <v>0</v>
      </c>
      <c r="P6" s="174">
        <f>'2024 Div5 Sales Record'!AF6</f>
        <v>0</v>
      </c>
      <c r="Q6" s="74">
        <f>SUM(E6:P6)</f>
        <v>1221385</v>
      </c>
      <c r="R6" s="75"/>
      <c r="T6" s="163" t="s">
        <v>131</v>
      </c>
      <c r="U6" s="164">
        <f>Q6</f>
        <v>1221385</v>
      </c>
      <c r="V6" s="165"/>
      <c r="W6" s="99"/>
      <c r="X6" s="99"/>
    </row>
    <row r="7" spans="1:24" ht="21">
      <c r="B7" s="86" t="s">
        <v>88</v>
      </c>
      <c r="C7" s="203" t="s">
        <v>338</v>
      </c>
      <c r="D7" s="204"/>
      <c r="E7" s="189">
        <f t="shared" ref="E7:P7" ca="1" si="0">E162*80%+E178*60%</f>
        <v>0</v>
      </c>
      <c r="F7" s="189">
        <f t="shared" ca="1" si="0"/>
        <v>0</v>
      </c>
      <c r="G7" s="189">
        <f t="shared" ca="1" si="0"/>
        <v>295996.66800000001</v>
      </c>
      <c r="H7" s="189">
        <f t="shared" ca="1" si="0"/>
        <v>57324.959999999999</v>
      </c>
      <c r="I7" s="189">
        <f t="shared" ca="1" si="0"/>
        <v>0</v>
      </c>
      <c r="J7" s="189">
        <f t="shared" ca="1" si="0"/>
        <v>350884.16000000003</v>
      </c>
      <c r="K7" s="189">
        <f t="shared" ca="1" si="0"/>
        <v>0</v>
      </c>
      <c r="L7" s="189">
        <f t="shared" ca="1" si="0"/>
        <v>800000</v>
      </c>
      <c r="M7" s="189">
        <f t="shared" ca="1" si="0"/>
        <v>0</v>
      </c>
      <c r="N7" s="189">
        <f t="shared" ca="1" si="0"/>
        <v>0</v>
      </c>
      <c r="O7" s="189">
        <f t="shared" ca="1" si="0"/>
        <v>0</v>
      </c>
      <c r="P7" s="189">
        <f t="shared" ca="1" si="0"/>
        <v>0</v>
      </c>
      <c r="Q7" s="74">
        <f ca="1">SUM(E7:P7)</f>
        <v>1504205.7880000002</v>
      </c>
      <c r="R7" s="75"/>
      <c r="T7" s="163" t="s">
        <v>156</v>
      </c>
      <c r="U7" s="164">
        <f ca="1">Q162</f>
        <v>1438605.2</v>
      </c>
      <c r="V7" s="164">
        <f ca="1">U7*0.8</f>
        <v>1150884.1599999999</v>
      </c>
      <c r="W7" s="99"/>
      <c r="X7" s="99"/>
    </row>
    <row r="8" spans="1:24" s="193" customFormat="1" ht="21">
      <c r="B8" s="191" t="s">
        <v>341</v>
      </c>
      <c r="C8" s="208" t="s">
        <v>343</v>
      </c>
      <c r="D8" s="209"/>
      <c r="E8" s="194">
        <f ca="1">E7+E6</f>
        <v>1083715</v>
      </c>
      <c r="F8" s="194">
        <f t="shared" ref="F8:P8" ca="1" si="1">F7+F6</f>
        <v>137670</v>
      </c>
      <c r="G8" s="194">
        <f t="shared" ca="1" si="1"/>
        <v>295996.66800000001</v>
      </c>
      <c r="H8" s="194">
        <f t="shared" ca="1" si="1"/>
        <v>57324.959999999999</v>
      </c>
      <c r="I8" s="194">
        <f t="shared" ca="1" si="1"/>
        <v>0</v>
      </c>
      <c r="J8" s="194">
        <f t="shared" ca="1" si="1"/>
        <v>350884.16000000003</v>
      </c>
      <c r="K8" s="194">
        <f t="shared" ca="1" si="1"/>
        <v>0</v>
      </c>
      <c r="L8" s="194">
        <f ca="1">L7+L6</f>
        <v>800000</v>
      </c>
      <c r="M8" s="194">
        <f t="shared" ca="1" si="1"/>
        <v>0</v>
      </c>
      <c r="N8" s="194">
        <f t="shared" ca="1" si="1"/>
        <v>0</v>
      </c>
      <c r="O8" s="194">
        <f t="shared" ca="1" si="1"/>
        <v>0</v>
      </c>
      <c r="P8" s="194">
        <f t="shared" ca="1" si="1"/>
        <v>0</v>
      </c>
      <c r="Q8" s="195">
        <f ca="1">SUM(E8:P8)</f>
        <v>2725590.7880000002</v>
      </c>
      <c r="R8" s="84">
        <f ca="1">Q8/Q10</f>
        <v>0.27255907880000002</v>
      </c>
      <c r="S8" s="192"/>
      <c r="T8" s="163" t="s">
        <v>133</v>
      </c>
      <c r="U8" s="164">
        <f ca="1">Q178</f>
        <v>588869.38</v>
      </c>
      <c r="V8" s="164">
        <f ca="1">U8*0.6</f>
        <v>353321.62799999997</v>
      </c>
      <c r="W8" s="99"/>
      <c r="X8" s="99"/>
    </row>
    <row r="9" spans="1:24" ht="21">
      <c r="B9" s="190" t="s">
        <v>342</v>
      </c>
      <c r="C9" s="203" t="s">
        <v>344</v>
      </c>
      <c r="D9" s="204"/>
      <c r="E9" s="205">
        <f>E6+F6+G6</f>
        <v>1221385</v>
      </c>
      <c r="F9" s="206"/>
      <c r="G9" s="207"/>
      <c r="H9" s="205">
        <f>H6+I6+J6</f>
        <v>0</v>
      </c>
      <c r="I9" s="206"/>
      <c r="J9" s="207"/>
      <c r="K9" s="205">
        <f>K6+L6+M6</f>
        <v>0</v>
      </c>
      <c r="L9" s="206"/>
      <c r="M9" s="207"/>
      <c r="N9" s="205">
        <f>N6+O6+P6</f>
        <v>0</v>
      </c>
      <c r="O9" s="206"/>
      <c r="P9" s="207"/>
      <c r="Q9" s="74">
        <f t="shared" ref="Q9" si="2">SUM(E9:P9)</f>
        <v>1221385</v>
      </c>
      <c r="R9" s="75"/>
      <c r="T9" s="163" t="s">
        <v>233</v>
      </c>
      <c r="U9" s="164">
        <f ca="1">U6+U7+U8</f>
        <v>3248859.58</v>
      </c>
      <c r="V9" s="164">
        <f ca="1">V8+V7+U6</f>
        <v>2725590.7879999997</v>
      </c>
      <c r="W9" s="152">
        <f ca="1">SUM(V8+V7+U6)/U5</f>
        <v>0.27255907879999997</v>
      </c>
      <c r="X9" s="99"/>
    </row>
    <row r="10" spans="1:24" ht="21">
      <c r="B10" s="190" t="s">
        <v>345</v>
      </c>
      <c r="C10" s="213" t="s">
        <v>105</v>
      </c>
      <c r="D10" s="214"/>
      <c r="E10" s="215">
        <v>2500000</v>
      </c>
      <c r="F10" s="215"/>
      <c r="G10" s="196">
        <f>E9/E10</f>
        <v>0.48855399999999999</v>
      </c>
      <c r="H10" s="215">
        <v>2500000</v>
      </c>
      <c r="I10" s="215"/>
      <c r="J10" s="197">
        <f>H9/H10</f>
        <v>0</v>
      </c>
      <c r="K10" s="215">
        <v>2500000</v>
      </c>
      <c r="L10" s="215"/>
      <c r="M10" s="197">
        <f>K9/K10</f>
        <v>0</v>
      </c>
      <c r="N10" s="215">
        <v>2500000</v>
      </c>
      <c r="O10" s="215"/>
      <c r="P10" s="197">
        <f>N9/N10</f>
        <v>0</v>
      </c>
      <c r="Q10" s="198">
        <f>E10+H10+K10+N10</f>
        <v>10000000</v>
      </c>
      <c r="R10" s="197">
        <f>Q9/Q10</f>
        <v>0.1221385</v>
      </c>
      <c r="S10" s="95" t="s">
        <v>110</v>
      </c>
      <c r="T10" s="163" t="s">
        <v>118</v>
      </c>
      <c r="U10" s="164">
        <f ca="1">U5-U6-U7-U8</f>
        <v>6751140.4199999999</v>
      </c>
      <c r="V10" s="164">
        <f ca="1">U5-U6-V7-V8</f>
        <v>7274409.2120000003</v>
      </c>
      <c r="W10" s="99"/>
      <c r="X10" s="99"/>
    </row>
    <row r="11" spans="1:24" ht="21">
      <c r="B11" s="201" t="s">
        <v>346</v>
      </c>
      <c r="C11" s="216" t="s">
        <v>232</v>
      </c>
      <c r="D11" s="217"/>
      <c r="E11" s="218">
        <v>1130867</v>
      </c>
      <c r="F11" s="219"/>
      <c r="G11" s="199">
        <f>E9/E11</f>
        <v>1.0800430112471229</v>
      </c>
      <c r="H11" s="218">
        <v>229133.4</v>
      </c>
      <c r="I11" s="219"/>
      <c r="J11" s="199">
        <f>H9/H11</f>
        <v>0</v>
      </c>
      <c r="K11" s="218">
        <v>1331151.8899999999</v>
      </c>
      <c r="L11" s="219"/>
      <c r="M11" s="199">
        <f>K9/K11</f>
        <v>0</v>
      </c>
      <c r="N11" s="218">
        <v>1556149.21</v>
      </c>
      <c r="O11" s="219"/>
      <c r="P11" s="199">
        <f>N9/N11</f>
        <v>0</v>
      </c>
      <c r="Q11" s="200">
        <f>E11+H11+K11+N11</f>
        <v>4247301.5</v>
      </c>
      <c r="R11" s="197">
        <f>Q9/Q11</f>
        <v>0.28756729419844579</v>
      </c>
      <c r="S11" s="95" t="s">
        <v>109</v>
      </c>
      <c r="T11" s="166" t="s">
        <v>123</v>
      </c>
      <c r="U11" s="99"/>
      <c r="V11" s="99"/>
      <c r="W11" s="99"/>
      <c r="X11" s="99"/>
    </row>
    <row r="12" spans="1:24" ht="21">
      <c r="B12" s="89"/>
      <c r="C12" s="90" t="s">
        <v>102</v>
      </c>
      <c r="D12" s="91"/>
      <c r="E12" s="92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3"/>
      <c r="T12" s="161" t="s">
        <v>155</v>
      </c>
      <c r="U12" s="162" t="s">
        <v>128</v>
      </c>
      <c r="V12" s="162" t="s">
        <v>129</v>
      </c>
      <c r="W12" s="99"/>
      <c r="X12" s="99" t="s">
        <v>137</v>
      </c>
    </row>
    <row r="13" spans="1:24" ht="21">
      <c r="B13" s="202" t="s">
        <v>347</v>
      </c>
      <c r="C13" s="211" t="s">
        <v>104</v>
      </c>
      <c r="D13" s="212"/>
      <c r="E13" s="73">
        <f>'2024 Div5 Sales Record'!U8</f>
        <v>19586</v>
      </c>
      <c r="F13" s="73">
        <f>'2024 Div5 Sales Record'!V8</f>
        <v>101063</v>
      </c>
      <c r="G13" s="73">
        <f>'2024 Div5 Sales Record'!W8</f>
        <v>0</v>
      </c>
      <c r="H13" s="73">
        <f>'2024 Div5 Sales Record'!X8</f>
        <v>0</v>
      </c>
      <c r="I13" s="73">
        <f>'2024 Div5 Sales Record'!Y8</f>
        <v>0</v>
      </c>
      <c r="J13" s="73">
        <f>'2024 Div5 Sales Record'!Z8</f>
        <v>0</v>
      </c>
      <c r="K13" s="73">
        <f>'2024 Div5 Sales Record'!AA8</f>
        <v>0</v>
      </c>
      <c r="L13" s="73">
        <f>'2024 Div5 Sales Record'!AB8</f>
        <v>0</v>
      </c>
      <c r="M13" s="73">
        <f>'2024 Div5 Sales Record'!AC8</f>
        <v>0</v>
      </c>
      <c r="N13" s="73">
        <f>'2024 Div5 Sales Record'!AD8</f>
        <v>0</v>
      </c>
      <c r="O13" s="73">
        <f>'2024 Div5 Sales Record'!AE8</f>
        <v>0</v>
      </c>
      <c r="P13" s="73">
        <f>'2024 Div5 Sales Record'!AF8</f>
        <v>0</v>
      </c>
      <c r="Q13" s="74">
        <f>SUM(E13:P13)</f>
        <v>120649</v>
      </c>
      <c r="R13" s="75"/>
      <c r="T13" s="163" t="s">
        <v>130</v>
      </c>
      <c r="U13" s="164">
        <f>Q17</f>
        <v>4500000</v>
      </c>
      <c r="V13" s="165"/>
      <c r="W13" s="99"/>
      <c r="X13" s="170">
        <f ca="1">U14+V15+V16</f>
        <v>120649</v>
      </c>
    </row>
    <row r="14" spans="1:24" ht="21">
      <c r="B14" s="202" t="s">
        <v>348</v>
      </c>
      <c r="C14" s="203" t="s">
        <v>338</v>
      </c>
      <c r="D14" s="204"/>
      <c r="E14" s="73">
        <f ca="1">E161*80%+E177*60%</f>
        <v>0</v>
      </c>
      <c r="F14" s="73">
        <f t="shared" ref="F14:P14" ca="1" si="3">F161*80%+F177*60%</f>
        <v>0</v>
      </c>
      <c r="G14" s="73">
        <f t="shared" ca="1" si="3"/>
        <v>0</v>
      </c>
      <c r="H14" s="73">
        <f t="shared" ca="1" si="3"/>
        <v>0</v>
      </c>
      <c r="I14" s="73">
        <f t="shared" ca="1" si="3"/>
        <v>0</v>
      </c>
      <c r="J14" s="73">
        <f t="shared" ca="1" si="3"/>
        <v>0</v>
      </c>
      <c r="K14" s="73">
        <f t="shared" ca="1" si="3"/>
        <v>0</v>
      </c>
      <c r="L14" s="73">
        <f t="shared" ca="1" si="3"/>
        <v>0</v>
      </c>
      <c r="M14" s="73">
        <f t="shared" ca="1" si="3"/>
        <v>0</v>
      </c>
      <c r="N14" s="73">
        <f t="shared" ca="1" si="3"/>
        <v>0</v>
      </c>
      <c r="O14" s="73">
        <f t="shared" ca="1" si="3"/>
        <v>0</v>
      </c>
      <c r="P14" s="73">
        <f t="shared" ca="1" si="3"/>
        <v>0</v>
      </c>
      <c r="Q14" s="74">
        <f ca="1">SUM(E14:P14)</f>
        <v>0</v>
      </c>
      <c r="R14" s="75"/>
      <c r="T14" s="163" t="s">
        <v>131</v>
      </c>
      <c r="U14" s="164">
        <f>Q13</f>
        <v>120649</v>
      </c>
      <c r="V14" s="165"/>
      <c r="W14" s="99"/>
      <c r="X14" s="99"/>
    </row>
    <row r="15" spans="1:24" ht="21">
      <c r="B15" s="202" t="s">
        <v>349</v>
      </c>
      <c r="C15" s="208" t="s">
        <v>343</v>
      </c>
      <c r="D15" s="209"/>
      <c r="E15" s="194">
        <f ca="1">E14+E13</f>
        <v>19586</v>
      </c>
      <c r="F15" s="194">
        <f t="shared" ref="F15" ca="1" si="4">F14+F13</f>
        <v>101063</v>
      </c>
      <c r="G15" s="194">
        <f t="shared" ref="G15" ca="1" si="5">G14+G13</f>
        <v>0</v>
      </c>
      <c r="H15" s="194">
        <f t="shared" ref="H15" ca="1" si="6">H14+H13</f>
        <v>0</v>
      </c>
      <c r="I15" s="194">
        <f t="shared" ref="I15" ca="1" si="7">I14+I13</f>
        <v>0</v>
      </c>
      <c r="J15" s="194">
        <f t="shared" ref="J15" ca="1" si="8">J14+J13</f>
        <v>0</v>
      </c>
      <c r="K15" s="194">
        <f t="shared" ref="K15" ca="1" si="9">K14+K13</f>
        <v>0</v>
      </c>
      <c r="L15" s="194">
        <f ca="1">L14+L13</f>
        <v>0</v>
      </c>
      <c r="M15" s="194">
        <f t="shared" ref="M15" ca="1" si="10">M14+M13</f>
        <v>0</v>
      </c>
      <c r="N15" s="194">
        <f t="shared" ref="N15" ca="1" si="11">N14+N13</f>
        <v>0</v>
      </c>
      <c r="O15" s="194">
        <f t="shared" ref="O15" ca="1" si="12">O14+O13</f>
        <v>0</v>
      </c>
      <c r="P15" s="194">
        <f t="shared" ref="P15" ca="1" si="13">P14+P13</f>
        <v>0</v>
      </c>
      <c r="Q15" s="195">
        <f ca="1">SUM(E15:P15)</f>
        <v>120649</v>
      </c>
      <c r="R15" s="84">
        <f ca="1">Q15/Q17</f>
        <v>2.6810888888888888E-2</v>
      </c>
      <c r="T15" s="163" t="s">
        <v>132</v>
      </c>
      <c r="U15" s="164">
        <f ca="1">Q161</f>
        <v>0</v>
      </c>
      <c r="V15" s="164">
        <f ca="1">U15*0.8</f>
        <v>0</v>
      </c>
      <c r="W15" s="99"/>
      <c r="X15" s="99"/>
    </row>
    <row r="16" spans="1:24" ht="21">
      <c r="B16" s="190" t="s">
        <v>350</v>
      </c>
      <c r="C16" s="203" t="s">
        <v>344</v>
      </c>
      <c r="D16" s="204"/>
      <c r="E16" s="205">
        <f>E13+F13+G13</f>
        <v>120649</v>
      </c>
      <c r="F16" s="206"/>
      <c r="G16" s="207"/>
      <c r="H16" s="205">
        <f>H13+I13+J13</f>
        <v>0</v>
      </c>
      <c r="I16" s="206"/>
      <c r="J16" s="207"/>
      <c r="K16" s="205">
        <f>K13+L13+M13</f>
        <v>0</v>
      </c>
      <c r="L16" s="206"/>
      <c r="M16" s="207"/>
      <c r="N16" s="205">
        <f>N13+O13+P13</f>
        <v>0</v>
      </c>
      <c r="O16" s="206"/>
      <c r="P16" s="207"/>
      <c r="Q16" s="74">
        <f t="shared" ref="Q16" si="14">SUM(E16:P16)</f>
        <v>120649</v>
      </c>
      <c r="R16" s="75"/>
      <c r="T16" s="163" t="s">
        <v>133</v>
      </c>
      <c r="U16" s="164">
        <f ca="1">Q177</f>
        <v>0</v>
      </c>
      <c r="V16" s="164">
        <f ca="1">U16*0.6</f>
        <v>0</v>
      </c>
      <c r="W16" s="99"/>
      <c r="X16" s="99"/>
    </row>
    <row r="17" spans="2:24" ht="21">
      <c r="B17" s="190" t="s">
        <v>351</v>
      </c>
      <c r="C17" s="213" t="s">
        <v>105</v>
      </c>
      <c r="D17" s="214"/>
      <c r="E17" s="210">
        <v>800000</v>
      </c>
      <c r="F17" s="210"/>
      <c r="G17" s="85">
        <f>E16/E17</f>
        <v>0.15081125000000001</v>
      </c>
      <c r="H17" s="210">
        <v>1000000</v>
      </c>
      <c r="I17" s="210"/>
      <c r="J17" s="85">
        <f>H16/H17</f>
        <v>0</v>
      </c>
      <c r="K17" s="210">
        <v>1200000</v>
      </c>
      <c r="L17" s="210"/>
      <c r="M17" s="85">
        <f>K16/K17</f>
        <v>0</v>
      </c>
      <c r="N17" s="210">
        <v>1500000</v>
      </c>
      <c r="O17" s="210"/>
      <c r="P17" s="85">
        <f>N16/N17</f>
        <v>0</v>
      </c>
      <c r="Q17" s="70">
        <f>E17+H17+K17+N17</f>
        <v>4500000</v>
      </c>
      <c r="R17" s="84">
        <f>Q16/Q17</f>
        <v>2.6810888888888888E-2</v>
      </c>
      <c r="S17" s="95" t="s">
        <v>111</v>
      </c>
      <c r="T17" s="163" t="s">
        <v>138</v>
      </c>
      <c r="U17" s="164">
        <f ca="1">U14+U15+U16</f>
        <v>120649</v>
      </c>
      <c r="V17" s="164">
        <f ca="1">V16+V15+U14</f>
        <v>120649</v>
      </c>
      <c r="W17" s="152">
        <f ca="1">SUM(V16+V15+U14)/U13</f>
        <v>2.6810888888888888E-2</v>
      </c>
      <c r="X17" s="99"/>
    </row>
    <row r="18" spans="2:24" ht="21">
      <c r="B18" s="190" t="s">
        <v>352</v>
      </c>
      <c r="C18" s="223" t="s">
        <v>232</v>
      </c>
      <c r="D18" s="224"/>
      <c r="E18" s="225">
        <v>867990</v>
      </c>
      <c r="F18" s="226"/>
      <c r="G18" s="85">
        <f>E16/E18</f>
        <v>0.13899814513992095</v>
      </c>
      <c r="H18" s="225">
        <v>1249253.6000000001</v>
      </c>
      <c r="I18" s="226"/>
      <c r="J18" s="85">
        <f>H16/H18</f>
        <v>0</v>
      </c>
      <c r="K18" s="225">
        <v>448733.94392523367</v>
      </c>
      <c r="L18" s="226"/>
      <c r="M18" s="85">
        <f>K16/K18</f>
        <v>0</v>
      </c>
      <c r="N18" s="225">
        <v>1575705</v>
      </c>
      <c r="O18" s="226"/>
      <c r="P18" s="85">
        <f>N16/N18</f>
        <v>0</v>
      </c>
      <c r="Q18" s="88">
        <f>E18+H18+K18+N18</f>
        <v>4141682.5439252337</v>
      </c>
      <c r="R18" s="84">
        <f>Q16/Q18</f>
        <v>2.9130431586786042E-2</v>
      </c>
      <c r="S18" s="95" t="s">
        <v>109</v>
      </c>
      <c r="T18" s="163" t="s">
        <v>118</v>
      </c>
      <c r="U18" s="164">
        <f ca="1">U13-U14-U15-U16</f>
        <v>4379351</v>
      </c>
      <c r="V18" s="164">
        <f ca="1">U13-U14-V15-V16</f>
        <v>4379351</v>
      </c>
      <c r="W18" s="99"/>
      <c r="X18" s="99"/>
    </row>
    <row r="19" spans="2:24" ht="21">
      <c r="C19" s="72"/>
      <c r="D19" s="72"/>
      <c r="E19" s="179"/>
      <c r="F19" s="76"/>
      <c r="G19" s="76"/>
      <c r="H19" s="179"/>
      <c r="I19" s="76"/>
      <c r="J19" s="153"/>
      <c r="K19" s="179"/>
      <c r="L19" s="76"/>
      <c r="M19" s="76"/>
      <c r="N19" s="179"/>
      <c r="O19" s="76"/>
      <c r="P19" s="122"/>
      <c r="Q19" s="123"/>
      <c r="T19" s="163"/>
      <c r="U19" s="164"/>
      <c r="V19" s="164"/>
      <c r="W19" s="99"/>
      <c r="X19" s="99"/>
    </row>
    <row r="20" spans="2:24" s="99" customFormat="1" ht="15.6">
      <c r="B20" s="124" t="s">
        <v>98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</row>
    <row r="21" spans="2:24" s="99" customFormat="1"/>
    <row r="22" spans="2:24" s="99" customFormat="1">
      <c r="B22" s="105" t="s">
        <v>106</v>
      </c>
      <c r="E22" s="105" t="s">
        <v>28</v>
      </c>
      <c r="F22" s="105"/>
      <c r="Q22" s="117" t="s">
        <v>95</v>
      </c>
    </row>
    <row r="23" spans="2:24" s="99" customFormat="1" ht="15" thickBot="1">
      <c r="B23" s="118" t="s">
        <v>64</v>
      </c>
      <c r="C23" s="130" t="s">
        <v>0</v>
      </c>
      <c r="D23" s="130" t="s">
        <v>1</v>
      </c>
      <c r="E23" s="119">
        <v>45231</v>
      </c>
      <c r="F23" s="119">
        <v>45262</v>
      </c>
      <c r="G23" s="119">
        <v>45293</v>
      </c>
      <c r="H23" s="119">
        <v>45324</v>
      </c>
      <c r="I23" s="119">
        <v>45355</v>
      </c>
      <c r="J23" s="119">
        <v>45386</v>
      </c>
      <c r="K23" s="119">
        <v>45417</v>
      </c>
      <c r="L23" s="119">
        <v>45448</v>
      </c>
      <c r="M23" s="119">
        <v>45479</v>
      </c>
      <c r="N23" s="119">
        <v>45510</v>
      </c>
      <c r="O23" s="119">
        <v>45541</v>
      </c>
      <c r="P23" s="119">
        <v>45572</v>
      </c>
      <c r="Q23" s="120"/>
      <c r="T23" s="248"/>
      <c r="U23" s="249"/>
      <c r="V23" s="249"/>
      <c r="W23" s="249"/>
      <c r="X23" s="249"/>
    </row>
    <row r="24" spans="2:24" s="99" customFormat="1" ht="21.6" thickTop="1">
      <c r="B24" s="121" t="s">
        <v>28</v>
      </c>
      <c r="C24" s="121" t="s">
        <v>6</v>
      </c>
      <c r="D24" s="121" t="s">
        <v>161</v>
      </c>
      <c r="E24" s="155">
        <v>16285.01</v>
      </c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21"/>
      <c r="T24" s="250"/>
      <c r="U24" s="251"/>
      <c r="V24" s="251"/>
      <c r="W24" s="249"/>
      <c r="X24" s="249"/>
    </row>
    <row r="25" spans="2:24" s="99" customFormat="1" ht="21">
      <c r="B25" s="121" t="s">
        <v>28</v>
      </c>
      <c r="C25" s="121" t="s">
        <v>6</v>
      </c>
      <c r="D25" s="121" t="s">
        <v>162</v>
      </c>
      <c r="E25" s="155">
        <v>19635.169999999998</v>
      </c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21"/>
      <c r="T25" s="252"/>
      <c r="U25" s="253"/>
      <c r="V25" s="254"/>
      <c r="W25" s="249"/>
      <c r="X25" s="255"/>
    </row>
    <row r="26" spans="2:24" s="99" customFormat="1" ht="21">
      <c r="B26" s="121" t="s">
        <v>28</v>
      </c>
      <c r="C26" s="121" t="s">
        <v>6</v>
      </c>
      <c r="D26" s="121" t="s">
        <v>163</v>
      </c>
      <c r="E26" s="155">
        <v>4894.5600000000004</v>
      </c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21"/>
      <c r="T26" s="252"/>
      <c r="U26" s="253"/>
      <c r="V26" s="254"/>
      <c r="W26" s="249"/>
      <c r="X26" s="249"/>
    </row>
    <row r="27" spans="2:24" s="99" customFormat="1" ht="21">
      <c r="B27" s="121" t="s">
        <v>28</v>
      </c>
      <c r="C27" s="121" t="s">
        <v>177</v>
      </c>
      <c r="D27" s="121" t="s">
        <v>178</v>
      </c>
      <c r="E27" s="155">
        <v>30910</v>
      </c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21"/>
      <c r="T27" s="252"/>
      <c r="U27" s="253"/>
      <c r="V27" s="253"/>
      <c r="W27" s="249"/>
      <c r="X27" s="249"/>
    </row>
    <row r="28" spans="2:24" s="99" customFormat="1" ht="21">
      <c r="B28" s="121" t="s">
        <v>28</v>
      </c>
      <c r="C28" s="121" t="s">
        <v>37</v>
      </c>
      <c r="D28" s="121" t="s">
        <v>139</v>
      </c>
      <c r="E28" s="155">
        <v>185380</v>
      </c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21"/>
      <c r="T28" s="252"/>
      <c r="U28" s="253"/>
      <c r="V28" s="253"/>
      <c r="W28" s="249"/>
      <c r="X28" s="249"/>
    </row>
    <row r="29" spans="2:24" s="99" customFormat="1" ht="22.95" customHeight="1">
      <c r="B29" s="121" t="s">
        <v>28</v>
      </c>
      <c r="C29" s="121" t="s">
        <v>12</v>
      </c>
      <c r="D29" s="121" t="s">
        <v>143</v>
      </c>
      <c r="E29" s="155">
        <v>47300</v>
      </c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21"/>
      <c r="T29" s="252"/>
      <c r="U29" s="253"/>
      <c r="V29" s="253"/>
      <c r="W29" s="256"/>
      <c r="X29" s="249"/>
    </row>
    <row r="30" spans="2:24" s="99" customFormat="1" ht="21">
      <c r="B30" s="121" t="s">
        <v>28</v>
      </c>
      <c r="C30" s="121" t="s">
        <v>126</v>
      </c>
      <c r="D30" s="121" t="s">
        <v>147</v>
      </c>
      <c r="E30" s="155">
        <v>36300</v>
      </c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21"/>
      <c r="T30" s="252"/>
      <c r="U30" s="253"/>
      <c r="V30" s="253"/>
      <c r="W30" s="249"/>
      <c r="X30" s="249"/>
    </row>
    <row r="31" spans="2:24" s="99" customFormat="1" ht="21">
      <c r="B31" s="121" t="s">
        <v>28</v>
      </c>
      <c r="C31" s="121" t="s">
        <v>127</v>
      </c>
      <c r="D31" s="121" t="s">
        <v>148</v>
      </c>
      <c r="E31" s="155">
        <v>170280</v>
      </c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21"/>
      <c r="T31" s="252"/>
      <c r="U31" s="249"/>
      <c r="V31" s="249"/>
      <c r="W31" s="249"/>
      <c r="X31" s="249"/>
    </row>
    <row r="32" spans="2:24" s="99" customFormat="1" ht="21" customHeight="1">
      <c r="B32" s="121" t="s">
        <v>28</v>
      </c>
      <c r="C32" s="121" t="s">
        <v>149</v>
      </c>
      <c r="D32" s="121" t="s">
        <v>150</v>
      </c>
      <c r="E32" s="155">
        <v>43759.38</v>
      </c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21"/>
      <c r="T32" s="250"/>
      <c r="U32" s="251"/>
      <c r="V32" s="251"/>
      <c r="W32" s="249"/>
      <c r="X32" s="249"/>
    </row>
    <row r="33" spans="2:24" s="99" customFormat="1" ht="21">
      <c r="B33" s="121" t="s">
        <v>28</v>
      </c>
      <c r="C33" s="121" t="s">
        <v>11</v>
      </c>
      <c r="D33" s="121" t="s">
        <v>151</v>
      </c>
      <c r="E33" s="155">
        <v>39000</v>
      </c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21"/>
      <c r="T33" s="252"/>
      <c r="U33" s="253"/>
      <c r="V33" s="254"/>
      <c r="W33" s="249"/>
      <c r="X33" s="255"/>
    </row>
    <row r="34" spans="2:24" s="99" customFormat="1" ht="21">
      <c r="B34" s="121" t="s">
        <v>28</v>
      </c>
      <c r="C34" s="121" t="s">
        <v>11</v>
      </c>
      <c r="D34" s="121" t="s">
        <v>152</v>
      </c>
      <c r="E34" s="155">
        <v>44880</v>
      </c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21"/>
      <c r="T34" s="252"/>
      <c r="U34" s="253"/>
      <c r="V34" s="254"/>
      <c r="W34" s="249"/>
      <c r="X34" s="249"/>
    </row>
    <row r="35" spans="2:24" s="99" customFormat="1" ht="21">
      <c r="B35" s="121" t="s">
        <v>28</v>
      </c>
      <c r="C35" s="121" t="s">
        <v>11</v>
      </c>
      <c r="D35" s="121" t="s">
        <v>153</v>
      </c>
      <c r="E35" s="155"/>
      <c r="F35" s="155">
        <v>15235</v>
      </c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21"/>
      <c r="T35" s="252"/>
      <c r="U35" s="253"/>
      <c r="V35" s="253"/>
      <c r="W35" s="249"/>
      <c r="X35" s="249"/>
    </row>
    <row r="36" spans="2:24" s="99" customFormat="1" ht="21">
      <c r="B36" s="121" t="s">
        <v>28</v>
      </c>
      <c r="C36" s="121" t="s">
        <v>23</v>
      </c>
      <c r="D36" s="121" t="s">
        <v>208</v>
      </c>
      <c r="E36" s="155">
        <v>201300</v>
      </c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21"/>
      <c r="T36" s="252"/>
      <c r="U36" s="253"/>
      <c r="V36" s="253"/>
      <c r="W36" s="249"/>
      <c r="X36" s="249"/>
    </row>
    <row r="37" spans="2:24" s="99" customFormat="1" ht="21">
      <c r="B37" s="121" t="s">
        <v>28</v>
      </c>
      <c r="C37" s="121" t="s">
        <v>37</v>
      </c>
      <c r="D37" s="121" t="s">
        <v>210</v>
      </c>
      <c r="E37" s="155">
        <v>31050</v>
      </c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21"/>
      <c r="T37" s="252"/>
      <c r="U37" s="253"/>
      <c r="V37" s="253"/>
      <c r="W37" s="256"/>
      <c r="X37" s="249"/>
    </row>
    <row r="38" spans="2:24" s="99" customFormat="1" ht="21">
      <c r="B38" s="121" t="s">
        <v>28</v>
      </c>
      <c r="C38" s="121" t="s">
        <v>112</v>
      </c>
      <c r="D38" s="121" t="s">
        <v>212</v>
      </c>
      <c r="E38" s="155">
        <v>126890.5</v>
      </c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21"/>
      <c r="T38" s="252"/>
      <c r="U38" s="253"/>
      <c r="V38" s="253"/>
      <c r="W38" s="249"/>
      <c r="X38" s="249"/>
    </row>
    <row r="39" spans="2:24" s="99" customFormat="1" ht="21">
      <c r="B39" s="121" t="s">
        <v>28</v>
      </c>
      <c r="C39" s="121" t="s">
        <v>11</v>
      </c>
      <c r="D39" s="121" t="s">
        <v>214</v>
      </c>
      <c r="E39" s="155">
        <v>71405</v>
      </c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21"/>
      <c r="T39" s="252"/>
      <c r="U39" s="253"/>
      <c r="V39" s="253"/>
      <c r="W39" s="249"/>
      <c r="X39" s="249"/>
    </row>
    <row r="40" spans="2:24" s="99" customFormat="1">
      <c r="B40" s="121" t="s">
        <v>28</v>
      </c>
      <c r="C40" s="121" t="s">
        <v>126</v>
      </c>
      <c r="D40" s="121" t="s">
        <v>227</v>
      </c>
      <c r="E40" s="155">
        <v>55289</v>
      </c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21"/>
    </row>
    <row r="41" spans="2:24" s="99" customFormat="1" ht="21">
      <c r="B41" s="121" t="s">
        <v>28</v>
      </c>
      <c r="C41" s="121" t="s">
        <v>123</v>
      </c>
      <c r="D41" s="121" t="s">
        <v>234</v>
      </c>
      <c r="E41" s="155">
        <v>2782</v>
      </c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21"/>
      <c r="T41" s="158"/>
      <c r="U41" s="159"/>
      <c r="V41" s="160"/>
    </row>
    <row r="42" spans="2:24" s="99" customFormat="1" ht="21">
      <c r="B42" s="121" t="s">
        <v>28</v>
      </c>
      <c r="C42" s="121" t="s">
        <v>123</v>
      </c>
      <c r="D42" s="121" t="s">
        <v>238</v>
      </c>
      <c r="E42" s="155">
        <v>15026</v>
      </c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21"/>
      <c r="T42" s="158"/>
      <c r="U42" s="159"/>
      <c r="V42" s="160"/>
    </row>
    <row r="43" spans="2:24" s="99" customFormat="1" ht="21">
      <c r="B43" s="121" t="s">
        <v>28</v>
      </c>
      <c r="C43" s="121" t="s">
        <v>123</v>
      </c>
      <c r="D43" s="121" t="s">
        <v>239</v>
      </c>
      <c r="E43" s="155">
        <v>1778</v>
      </c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21"/>
      <c r="T43" s="158"/>
      <c r="U43" s="159"/>
      <c r="V43" s="159"/>
    </row>
    <row r="44" spans="2:24" s="99" customFormat="1" ht="21">
      <c r="B44" s="121" t="s">
        <v>28</v>
      </c>
      <c r="C44" s="121" t="s">
        <v>123</v>
      </c>
      <c r="D44" s="121" t="s">
        <v>243</v>
      </c>
      <c r="E44" s="155"/>
      <c r="F44" s="155">
        <v>88500</v>
      </c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21"/>
      <c r="T44" s="158"/>
      <c r="U44" s="159"/>
      <c r="V44" s="159"/>
    </row>
    <row r="45" spans="2:24" s="99" customFormat="1" ht="21">
      <c r="B45" s="121" t="s">
        <v>28</v>
      </c>
      <c r="C45" s="121" t="s">
        <v>123</v>
      </c>
      <c r="D45" s="121" t="s">
        <v>244</v>
      </c>
      <c r="E45" s="155"/>
      <c r="F45" s="155">
        <v>48000</v>
      </c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21"/>
      <c r="T45" s="158"/>
      <c r="U45" s="159"/>
      <c r="V45" s="159"/>
    </row>
    <row r="46" spans="2:24" s="99" customFormat="1">
      <c r="B46" s="121" t="s">
        <v>28</v>
      </c>
      <c r="C46" s="121" t="s">
        <v>37</v>
      </c>
      <c r="D46" s="121" t="s">
        <v>279</v>
      </c>
      <c r="E46" s="155"/>
      <c r="F46" s="155">
        <v>81620</v>
      </c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21"/>
    </row>
    <row r="47" spans="2:24" s="99" customFormat="1">
      <c r="B47" s="121" t="s">
        <v>28</v>
      </c>
      <c r="C47" s="121" t="s">
        <v>9</v>
      </c>
      <c r="D47" s="121" t="s">
        <v>312</v>
      </c>
      <c r="E47" s="155"/>
      <c r="F47" s="155">
        <v>10000</v>
      </c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21"/>
    </row>
    <row r="48" spans="2:24" s="99" customFormat="1">
      <c r="B48" s="121" t="s">
        <v>28</v>
      </c>
      <c r="C48" s="121" t="s">
        <v>9</v>
      </c>
      <c r="D48" s="121" t="s">
        <v>314</v>
      </c>
      <c r="E48" s="155"/>
      <c r="F48" s="155"/>
      <c r="G48" s="155">
        <v>30000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21"/>
    </row>
    <row r="49" spans="2:17" s="99" customFormat="1">
      <c r="B49" s="121" t="s">
        <v>28</v>
      </c>
      <c r="C49" s="121" t="s">
        <v>317</v>
      </c>
      <c r="D49" s="121" t="s">
        <v>318</v>
      </c>
      <c r="E49" s="155"/>
      <c r="F49" s="155"/>
      <c r="G49" s="155">
        <v>46156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21"/>
    </row>
    <row r="50" spans="2:17" s="99" customFormat="1">
      <c r="B50" s="121"/>
      <c r="C50" s="121"/>
      <c r="D50" s="121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21"/>
    </row>
    <row r="51" spans="2:17" s="99" customFormat="1">
      <c r="B51" s="121"/>
      <c r="C51" s="121"/>
      <c r="D51" s="121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21"/>
    </row>
    <row r="52" spans="2:17" s="99" customFormat="1">
      <c r="B52" s="121"/>
      <c r="C52" s="121"/>
      <c r="D52" s="121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21"/>
    </row>
    <row r="53" spans="2:17" s="99" customFormat="1">
      <c r="B53" s="121"/>
      <c r="C53" s="121"/>
      <c r="D53" s="121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21"/>
    </row>
    <row r="54" spans="2:17" s="99" customFormat="1">
      <c r="B54" s="121"/>
      <c r="C54" s="121"/>
      <c r="D54" s="121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21"/>
    </row>
    <row r="55" spans="2:17" s="99" customFormat="1">
      <c r="B55" s="121"/>
      <c r="C55" s="121"/>
      <c r="D55" s="121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21"/>
    </row>
    <row r="56" spans="2:17" s="99" customFormat="1">
      <c r="B56" s="121"/>
      <c r="C56" s="121"/>
      <c r="D56" s="121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21"/>
    </row>
    <row r="57" spans="2:17" s="99" customFormat="1">
      <c r="B57" s="121"/>
      <c r="C57" s="121"/>
      <c r="D57" s="121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21"/>
    </row>
    <row r="58" spans="2:17" s="99" customFormat="1">
      <c r="B58" s="121"/>
      <c r="C58" s="121"/>
      <c r="D58" s="121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21"/>
    </row>
    <row r="59" spans="2:17" s="99" customFormat="1">
      <c r="B59" s="121"/>
      <c r="C59" s="121"/>
      <c r="D59" s="121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21"/>
    </row>
    <row r="60" spans="2:17" s="99" customFormat="1">
      <c r="B60" s="121"/>
      <c r="C60" s="121"/>
      <c r="D60" s="121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21"/>
    </row>
    <row r="61" spans="2:17" s="99" customFormat="1">
      <c r="B61" s="121"/>
      <c r="C61" s="121"/>
      <c r="D61" s="121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21"/>
    </row>
    <row r="62" spans="2:17" s="99" customFormat="1">
      <c r="B62" s="121"/>
      <c r="C62" s="121"/>
      <c r="D62" s="121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21"/>
    </row>
    <row r="63" spans="2:17" s="99" customFormat="1">
      <c r="B63" s="121"/>
      <c r="C63" s="121"/>
      <c r="D63" s="121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21"/>
    </row>
    <row r="64" spans="2:17" s="99" customFormat="1">
      <c r="B64" s="121"/>
      <c r="C64" s="121"/>
      <c r="D64" s="121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21"/>
    </row>
    <row r="65" spans="2:17" s="99" customFormat="1">
      <c r="B65" s="121"/>
      <c r="C65" s="121"/>
      <c r="D65" s="121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21"/>
    </row>
    <row r="66" spans="2:17" s="99" customFormat="1">
      <c r="B66" s="121"/>
      <c r="C66" s="121"/>
      <c r="D66" s="121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21"/>
    </row>
    <row r="67" spans="2:17" s="99" customFormat="1">
      <c r="B67" s="121"/>
      <c r="C67" s="121"/>
      <c r="D67" s="121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21"/>
    </row>
    <row r="68" spans="2:17" s="99" customFormat="1">
      <c r="B68" s="121"/>
      <c r="C68" s="121"/>
      <c r="D68" s="121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21"/>
    </row>
    <row r="69" spans="2:17" s="99" customFormat="1">
      <c r="B69" s="121"/>
      <c r="C69" s="121"/>
      <c r="D69" s="121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21"/>
    </row>
    <row r="70" spans="2:17" s="99" customFormat="1">
      <c r="B70" s="121"/>
      <c r="C70" s="121"/>
      <c r="D70" s="121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21"/>
    </row>
    <row r="71" spans="2:17" s="99" customFormat="1">
      <c r="B71" s="121"/>
      <c r="C71" s="121"/>
      <c r="D71" s="121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21"/>
    </row>
    <row r="72" spans="2:17" s="99" customFormat="1">
      <c r="B72" s="121"/>
      <c r="C72" s="121"/>
      <c r="D72" s="121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21"/>
    </row>
    <row r="73" spans="2:17" s="99" customFormat="1">
      <c r="B73" s="121"/>
      <c r="C73" s="121"/>
      <c r="D73" s="121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21"/>
    </row>
    <row r="74" spans="2:17" s="99" customFormat="1">
      <c r="B74" s="121"/>
      <c r="C74" s="121"/>
      <c r="D74" s="121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21"/>
    </row>
    <row r="75" spans="2:17" s="99" customFormat="1">
      <c r="B75" s="121"/>
      <c r="C75" s="121"/>
      <c r="D75" s="121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21"/>
    </row>
    <row r="76" spans="2:17" s="99" customFormat="1">
      <c r="B76" s="121"/>
      <c r="C76" s="121"/>
      <c r="D76" s="121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21"/>
    </row>
    <row r="77" spans="2:17" s="99" customFormat="1">
      <c r="B77" s="121"/>
      <c r="C77" s="121"/>
      <c r="D77" s="121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21"/>
    </row>
    <row r="78" spans="2:17" s="99" customFormat="1">
      <c r="B78" s="121"/>
      <c r="C78" s="121"/>
      <c r="D78" s="121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21"/>
    </row>
    <row r="79" spans="2:17" s="99" customFormat="1">
      <c r="B79" s="121"/>
      <c r="C79" s="121"/>
      <c r="D79" s="121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21"/>
    </row>
    <row r="80" spans="2:17" s="99" customFormat="1">
      <c r="B80" s="121"/>
      <c r="C80" s="121"/>
      <c r="D80" s="121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21"/>
    </row>
    <row r="81" spans="2:17" s="99" customFormat="1">
      <c r="B81" s="121"/>
      <c r="C81" s="121"/>
      <c r="D81" s="121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21"/>
    </row>
    <row r="82" spans="2:17" s="99" customFormat="1">
      <c r="B82" s="121"/>
      <c r="C82" s="121"/>
      <c r="D82" s="121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21"/>
    </row>
    <row r="83" spans="2:17" s="99" customFormat="1">
      <c r="B83" s="121"/>
      <c r="C83" s="121"/>
      <c r="D83" s="121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21"/>
    </row>
    <row r="84" spans="2:17" s="99" customFormat="1">
      <c r="B84" s="121"/>
      <c r="C84" s="121"/>
      <c r="D84" s="121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21"/>
    </row>
    <row r="85" spans="2:17" s="99" customFormat="1">
      <c r="B85" s="121"/>
      <c r="C85" s="121"/>
      <c r="D85" s="121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21"/>
    </row>
    <row r="86" spans="2:17" s="99" customFormat="1">
      <c r="B86" s="121"/>
      <c r="C86" s="121"/>
      <c r="D86" s="121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21"/>
    </row>
    <row r="87" spans="2:17" s="99" customFormat="1">
      <c r="B87" s="121"/>
      <c r="C87" s="121"/>
      <c r="D87" s="121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21"/>
    </row>
    <row r="88" spans="2:17" s="99" customFormat="1">
      <c r="B88" s="121"/>
      <c r="C88" s="121"/>
      <c r="D88" s="121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21"/>
    </row>
    <row r="89" spans="2:17" s="99" customFormat="1">
      <c r="B89" s="121"/>
      <c r="C89" s="121"/>
      <c r="D89" s="121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21"/>
    </row>
    <row r="90" spans="2:17" s="99" customFormat="1">
      <c r="B90" s="121"/>
      <c r="C90" s="121"/>
      <c r="D90" s="121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21"/>
    </row>
    <row r="91" spans="2:17" s="99" customFormat="1">
      <c r="B91" s="121"/>
      <c r="C91" s="121"/>
      <c r="D91" s="121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21"/>
    </row>
    <row r="92" spans="2:17" s="99" customFormat="1">
      <c r="B92" s="121"/>
      <c r="C92" s="121"/>
      <c r="D92" s="121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21"/>
    </row>
    <row r="93" spans="2:17" s="99" customFormat="1">
      <c r="B93" s="121"/>
      <c r="C93" s="121"/>
      <c r="D93" s="121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21"/>
    </row>
    <row r="94" spans="2:17" s="99" customFormat="1">
      <c r="B94" s="121"/>
      <c r="C94" s="121"/>
      <c r="D94" s="121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21"/>
    </row>
    <row r="95" spans="2:17" s="99" customFormat="1">
      <c r="B95" s="121"/>
      <c r="C95" s="121"/>
      <c r="D95" s="121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21"/>
    </row>
    <row r="96" spans="2:17" s="99" customFormat="1">
      <c r="B96" s="121"/>
      <c r="C96" s="121"/>
      <c r="D96" s="121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21"/>
    </row>
    <row r="97" spans="2:19" s="99" customFormat="1">
      <c r="B97" s="121"/>
      <c r="C97" s="121"/>
      <c r="D97" s="121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21"/>
    </row>
    <row r="98" spans="2:19" s="99" customFormat="1">
      <c r="B98" s="121"/>
      <c r="C98" s="121"/>
      <c r="D98" s="121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21"/>
    </row>
    <row r="99" spans="2:19" s="99" customFormat="1">
      <c r="B99" s="121"/>
      <c r="C99" s="121"/>
      <c r="D99" s="121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21"/>
    </row>
    <row r="100" spans="2:19" s="99" customFormat="1">
      <c r="B100" s="121"/>
      <c r="C100" s="121"/>
      <c r="D100" s="121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21"/>
    </row>
    <row r="101" spans="2:19" s="99" customFormat="1">
      <c r="B101" s="121"/>
      <c r="C101" s="121"/>
      <c r="D101" s="121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21"/>
    </row>
    <row r="102" spans="2:19" s="99" customFormat="1">
      <c r="B102" s="121"/>
      <c r="C102" s="121"/>
      <c r="D102" s="121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21"/>
    </row>
    <row r="103" spans="2:19" s="99" customFormat="1">
      <c r="B103" s="121"/>
      <c r="C103" s="121"/>
      <c r="D103" s="121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21"/>
    </row>
    <row r="104" spans="2:19" s="99" customFormat="1">
      <c r="B104" s="121"/>
      <c r="C104" s="121"/>
      <c r="D104" s="121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21"/>
    </row>
    <row r="105" spans="2:19" s="99" customFormat="1">
      <c r="B105" s="121"/>
      <c r="C105" s="121"/>
      <c r="D105" s="121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21"/>
    </row>
    <row r="106" spans="2:19" s="99" customFormat="1">
      <c r="B106" s="121"/>
      <c r="C106" s="121"/>
      <c r="D106" s="121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21"/>
      <c r="S106" s="169">
        <f>P106+P105+O107+O94+O93+N89+N88+M87+O84+L80+L79</f>
        <v>0</v>
      </c>
    </row>
    <row r="107" spans="2:19" s="99" customFormat="1">
      <c r="B107" s="121"/>
      <c r="C107" s="121"/>
      <c r="D107" s="121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21"/>
      <c r="S107" s="169">
        <f>O107+P106+P105+O94+O93+N89+N88+L79</f>
        <v>0</v>
      </c>
    </row>
    <row r="108" spans="2:19" s="99" customFormat="1">
      <c r="B108" s="121"/>
      <c r="C108" s="121"/>
      <c r="D108" s="121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21"/>
    </row>
    <row r="109" spans="2:19" s="99" customFormat="1">
      <c r="B109" s="121"/>
      <c r="C109" s="121"/>
      <c r="D109" s="121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21"/>
    </row>
    <row r="110" spans="2:19" s="99" customFormat="1">
      <c r="B110" s="121"/>
      <c r="C110" s="121"/>
      <c r="D110" s="121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21"/>
    </row>
    <row r="111" spans="2:19" s="99" customFormat="1">
      <c r="B111" s="121"/>
      <c r="C111" s="121"/>
      <c r="D111" s="121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21"/>
    </row>
    <row r="112" spans="2:19" s="99" customFormat="1">
      <c r="B112" s="121"/>
      <c r="C112" s="121"/>
      <c r="D112" s="121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21"/>
    </row>
    <row r="113" spans="2:17" s="99" customFormat="1">
      <c r="B113" s="121"/>
      <c r="C113" s="121"/>
      <c r="D113" s="121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21"/>
    </row>
    <row r="114" spans="2:17" s="99" customFormat="1">
      <c r="B114" s="121"/>
      <c r="C114" s="121"/>
      <c r="D114" s="121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21"/>
    </row>
    <row r="115" spans="2:17" s="99" customFormat="1">
      <c r="B115" s="121"/>
      <c r="C115" s="121"/>
      <c r="D115" s="121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21"/>
    </row>
    <row r="116" spans="2:17" s="99" customFormat="1">
      <c r="B116" s="121"/>
      <c r="C116" s="121"/>
      <c r="D116" s="121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21"/>
    </row>
    <row r="117" spans="2:17" s="99" customFormat="1">
      <c r="B117" s="121"/>
      <c r="C117" s="121"/>
      <c r="D117" s="121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21"/>
    </row>
    <row r="118" spans="2:17" s="99" customFormat="1">
      <c r="B118" s="121"/>
      <c r="C118" s="121"/>
      <c r="D118" s="121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21"/>
    </row>
    <row r="119" spans="2:17" s="99" customFormat="1">
      <c r="B119" s="121"/>
      <c r="C119" s="121"/>
      <c r="D119" s="121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21"/>
    </row>
    <row r="120" spans="2:17" s="99" customFormat="1">
      <c r="B120" s="121"/>
      <c r="C120" s="121"/>
      <c r="D120" s="121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21"/>
    </row>
    <row r="121" spans="2:17" s="99" customFormat="1">
      <c r="B121" s="121"/>
      <c r="C121" s="121"/>
      <c r="D121" s="121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21"/>
    </row>
    <row r="122" spans="2:17" s="99" customFormat="1">
      <c r="B122" s="121"/>
      <c r="C122" s="121"/>
      <c r="D122" s="121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21"/>
    </row>
    <row r="123" spans="2:17" s="99" customFormat="1">
      <c r="B123" s="121"/>
      <c r="C123" s="121"/>
      <c r="D123" s="121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21"/>
    </row>
    <row r="124" spans="2:17" s="99" customFormat="1">
      <c r="D124" s="105" t="s">
        <v>339</v>
      </c>
      <c r="E124" s="106">
        <f ca="1">SUMIF($C$24:$P$123,"AKJ",E24:E123)</f>
        <v>19586</v>
      </c>
      <c r="F124" s="106">
        <f t="shared" ref="F124:P124" ca="1" si="15">SUMIF($C$24:$P$123,"AKJ",F24:F123)</f>
        <v>146500</v>
      </c>
      <c r="G124" s="106">
        <f t="shared" ca="1" si="15"/>
        <v>30000</v>
      </c>
      <c r="H124" s="106">
        <f t="shared" ca="1" si="15"/>
        <v>0</v>
      </c>
      <c r="I124" s="106">
        <f t="shared" ca="1" si="15"/>
        <v>0</v>
      </c>
      <c r="J124" s="106">
        <f t="shared" ca="1" si="15"/>
        <v>0</v>
      </c>
      <c r="K124" s="106">
        <f t="shared" ca="1" si="15"/>
        <v>0</v>
      </c>
      <c r="L124" s="106">
        <f t="shared" ca="1" si="15"/>
        <v>0</v>
      </c>
      <c r="M124" s="106">
        <f t="shared" ca="1" si="15"/>
        <v>0</v>
      </c>
      <c r="N124" s="106">
        <f t="shared" ca="1" si="15"/>
        <v>0</v>
      </c>
      <c r="O124" s="106">
        <f t="shared" ca="1" si="15"/>
        <v>0</v>
      </c>
      <c r="P124" s="106">
        <f t="shared" ca="1" si="15"/>
        <v>0</v>
      </c>
      <c r="Q124" s="106">
        <f ca="1">SUM(E124:P124)</f>
        <v>196086</v>
      </c>
    </row>
    <row r="125" spans="2:17" s="99" customFormat="1">
      <c r="D125" s="105" t="s">
        <v>340</v>
      </c>
      <c r="E125" s="106">
        <f ca="1">SUM(E24:E123)-E124</f>
        <v>1124558.6200000001</v>
      </c>
      <c r="F125" s="106">
        <f t="shared" ref="F125:P125" ca="1" si="16">SUM(F24:F123)-F124</f>
        <v>96855</v>
      </c>
      <c r="G125" s="106">
        <f t="shared" ca="1" si="16"/>
        <v>46156</v>
      </c>
      <c r="H125" s="106">
        <f ca="1">SUM(H24:H123)-H124</f>
        <v>0</v>
      </c>
      <c r="I125" s="106">
        <f t="shared" ca="1" si="16"/>
        <v>0</v>
      </c>
      <c r="J125" s="106">
        <f t="shared" ca="1" si="16"/>
        <v>0</v>
      </c>
      <c r="K125" s="106">
        <f t="shared" ca="1" si="16"/>
        <v>0</v>
      </c>
      <c r="L125" s="106">
        <f t="shared" ca="1" si="16"/>
        <v>0</v>
      </c>
      <c r="M125" s="106">
        <f t="shared" ca="1" si="16"/>
        <v>0</v>
      </c>
      <c r="N125" s="106">
        <f t="shared" ca="1" si="16"/>
        <v>0</v>
      </c>
      <c r="O125" s="106">
        <f t="shared" ca="1" si="16"/>
        <v>0</v>
      </c>
      <c r="P125" s="106">
        <f t="shared" ca="1" si="16"/>
        <v>0</v>
      </c>
      <c r="Q125" s="106">
        <f ca="1">SUBTOTAL(9,E125:P125)</f>
        <v>1267569.6200000001</v>
      </c>
    </row>
    <row r="126" spans="2:17" s="99" customFormat="1">
      <c r="D126" s="105" t="s">
        <v>90</v>
      </c>
      <c r="E126" s="106"/>
      <c r="F126" s="106"/>
      <c r="G126" s="106">
        <f ca="1">SUM(E124:G125)</f>
        <v>1463655.62</v>
      </c>
      <c r="H126" s="106"/>
      <c r="I126" s="106"/>
      <c r="J126" s="106">
        <f ca="1">SUM(H124:J125)</f>
        <v>0</v>
      </c>
      <c r="K126" s="106"/>
      <c r="L126" s="106"/>
      <c r="M126" s="106">
        <f ca="1">SUM(K124:M125)</f>
        <v>0</v>
      </c>
      <c r="N126" s="106"/>
      <c r="O126" s="106"/>
      <c r="P126" s="106">
        <f ca="1">SUM(N124:P125)</f>
        <v>0</v>
      </c>
      <c r="Q126" s="106"/>
    </row>
    <row r="127" spans="2:17" s="99" customFormat="1">
      <c r="D127" s="105" t="s">
        <v>94</v>
      </c>
      <c r="E127" s="131"/>
      <c r="F127" s="131"/>
      <c r="G127" s="131">
        <f ca="1">G126/(E17+E10)</f>
        <v>0.44353200606060611</v>
      </c>
      <c r="H127" s="131"/>
      <c r="I127" s="131"/>
      <c r="J127" s="131">
        <f ca="1">J126/(H17+H10)</f>
        <v>0</v>
      </c>
      <c r="K127" s="131"/>
      <c r="L127" s="131"/>
      <c r="M127" s="131">
        <f ca="1">M126/(K17+K10)</f>
        <v>0</v>
      </c>
      <c r="N127" s="131"/>
      <c r="O127" s="131"/>
      <c r="P127" s="131">
        <f ca="1">P126/(N17+N10)</f>
        <v>0</v>
      </c>
      <c r="Q127" s="131"/>
    </row>
    <row r="128" spans="2:17" s="99" customFormat="1"/>
    <row r="129" spans="2:17" s="99" customFormat="1">
      <c r="B129" s="105" t="s">
        <v>108</v>
      </c>
      <c r="E129" s="105" t="s">
        <v>29</v>
      </c>
      <c r="F129" s="105"/>
      <c r="Q129" s="117" t="s">
        <v>95</v>
      </c>
    </row>
    <row r="130" spans="2:17" s="99" customFormat="1" ht="15" thickBot="1">
      <c r="B130" s="118" t="s">
        <v>64</v>
      </c>
      <c r="C130" s="130" t="s">
        <v>0</v>
      </c>
      <c r="D130" s="130" t="s">
        <v>1</v>
      </c>
      <c r="E130" s="119">
        <v>45231</v>
      </c>
      <c r="F130" s="119">
        <v>45262</v>
      </c>
      <c r="G130" s="119">
        <v>45293</v>
      </c>
      <c r="H130" s="119">
        <v>45324</v>
      </c>
      <c r="I130" s="119">
        <v>45355</v>
      </c>
      <c r="J130" s="119">
        <v>45386</v>
      </c>
      <c r="K130" s="119">
        <v>45417</v>
      </c>
      <c r="L130" s="119">
        <v>45448</v>
      </c>
      <c r="M130" s="119">
        <v>45479</v>
      </c>
      <c r="N130" s="119">
        <v>45510</v>
      </c>
      <c r="O130" s="119">
        <v>45541</v>
      </c>
      <c r="P130" s="119">
        <v>45572</v>
      </c>
      <c r="Q130" s="120"/>
    </row>
    <row r="131" spans="2:17" s="99" customFormat="1" ht="15" thickTop="1">
      <c r="B131" s="121" t="s">
        <v>29</v>
      </c>
      <c r="C131" s="121" t="s">
        <v>125</v>
      </c>
      <c r="D131" s="121" t="s">
        <v>222</v>
      </c>
      <c r="E131" s="155"/>
      <c r="F131" s="155">
        <v>49197.5</v>
      </c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21"/>
    </row>
    <row r="132" spans="2:17" s="99" customFormat="1">
      <c r="B132" s="121" t="s">
        <v>29</v>
      </c>
      <c r="C132" s="121" t="s">
        <v>252</v>
      </c>
      <c r="D132" s="121" t="s">
        <v>253</v>
      </c>
      <c r="E132" s="155"/>
      <c r="F132" s="155">
        <v>73524</v>
      </c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21"/>
    </row>
    <row r="133" spans="2:17" s="99" customFormat="1">
      <c r="B133" s="121"/>
      <c r="C133" s="121"/>
      <c r="D133" s="121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21"/>
    </row>
    <row r="134" spans="2:17" s="99" customFormat="1">
      <c r="B134" s="121"/>
      <c r="C134" s="121"/>
      <c r="D134" s="121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21"/>
    </row>
    <row r="135" spans="2:17" s="99" customFormat="1">
      <c r="B135" s="121"/>
      <c r="C135" s="121"/>
      <c r="D135" s="121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21"/>
    </row>
    <row r="136" spans="2:17" s="99" customFormat="1">
      <c r="B136" s="121"/>
      <c r="C136" s="121"/>
      <c r="D136" s="121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21"/>
    </row>
    <row r="137" spans="2:17" s="99" customFormat="1">
      <c r="B137" s="121"/>
      <c r="C137" s="121"/>
      <c r="D137" s="121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21"/>
    </row>
    <row r="138" spans="2:17" s="99" customFormat="1">
      <c r="B138" s="121"/>
      <c r="C138" s="121"/>
      <c r="D138" s="121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21"/>
    </row>
    <row r="139" spans="2:17" s="99" customFormat="1">
      <c r="B139" s="121"/>
      <c r="C139" s="121"/>
      <c r="D139" s="121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21"/>
    </row>
    <row r="140" spans="2:17" s="99" customFormat="1">
      <c r="B140" s="121"/>
      <c r="C140" s="121"/>
      <c r="D140" s="121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21"/>
    </row>
    <row r="141" spans="2:17" s="99" customFormat="1">
      <c r="B141" s="121"/>
      <c r="C141" s="121"/>
      <c r="D141" s="121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21"/>
    </row>
    <row r="142" spans="2:17" s="99" customFormat="1">
      <c r="B142" s="121"/>
      <c r="C142" s="121"/>
      <c r="D142" s="121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21"/>
    </row>
    <row r="143" spans="2:17" s="99" customFormat="1">
      <c r="B143" s="121"/>
      <c r="C143" s="121"/>
      <c r="D143" s="121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21"/>
    </row>
    <row r="144" spans="2:17" s="99" customFormat="1">
      <c r="D144" s="105" t="s">
        <v>339</v>
      </c>
      <c r="E144" s="106">
        <f ca="1">SUMIF($C$131:$P$143,"AKJ",E131:E143)</f>
        <v>0</v>
      </c>
      <c r="F144" s="106">
        <f t="shared" ref="F144:P144" ca="1" si="17">SUMIF($C$131:$P$143,"AKJ",F131:F143)</f>
        <v>0</v>
      </c>
      <c r="G144" s="106">
        <f t="shared" ca="1" si="17"/>
        <v>0</v>
      </c>
      <c r="H144" s="106">
        <f t="shared" ca="1" si="17"/>
        <v>0</v>
      </c>
      <c r="I144" s="106">
        <f t="shared" ca="1" si="17"/>
        <v>0</v>
      </c>
      <c r="J144" s="106">
        <f t="shared" ca="1" si="17"/>
        <v>0</v>
      </c>
      <c r="K144" s="106">
        <f t="shared" ca="1" si="17"/>
        <v>0</v>
      </c>
      <c r="L144" s="106">
        <f t="shared" ca="1" si="17"/>
        <v>0</v>
      </c>
      <c r="M144" s="106">
        <f t="shared" ca="1" si="17"/>
        <v>0</v>
      </c>
      <c r="N144" s="106">
        <f t="shared" ca="1" si="17"/>
        <v>0</v>
      </c>
      <c r="O144" s="106">
        <f t="shared" ca="1" si="17"/>
        <v>0</v>
      </c>
      <c r="P144" s="106">
        <f t="shared" ca="1" si="17"/>
        <v>0</v>
      </c>
      <c r="Q144" s="106">
        <f ca="1">SUBTOTAL(9,E144:P144)</f>
        <v>0</v>
      </c>
    </row>
    <row r="145" spans="2:19" s="99" customFormat="1">
      <c r="D145" s="105" t="s">
        <v>340</v>
      </c>
      <c r="E145" s="106">
        <f ca="1">SUM(E131:E143)-E144</f>
        <v>0</v>
      </c>
      <c r="F145" s="106">
        <f t="shared" ref="F145:P145" ca="1" si="18">SUM(F131:F143)-F144</f>
        <v>122721.5</v>
      </c>
      <c r="G145" s="106">
        <f t="shared" ca="1" si="18"/>
        <v>0</v>
      </c>
      <c r="H145" s="106">
        <f t="shared" ca="1" si="18"/>
        <v>0</v>
      </c>
      <c r="I145" s="106">
        <f t="shared" ca="1" si="18"/>
        <v>0</v>
      </c>
      <c r="J145" s="106">
        <f t="shared" ca="1" si="18"/>
        <v>0</v>
      </c>
      <c r="K145" s="106">
        <f t="shared" ca="1" si="18"/>
        <v>0</v>
      </c>
      <c r="L145" s="106">
        <f t="shared" ca="1" si="18"/>
        <v>0</v>
      </c>
      <c r="M145" s="106">
        <f t="shared" ca="1" si="18"/>
        <v>0</v>
      </c>
      <c r="N145" s="106">
        <f t="shared" ca="1" si="18"/>
        <v>0</v>
      </c>
      <c r="O145" s="106">
        <f ca="1">SUM(O131:O143)-O144</f>
        <v>0</v>
      </c>
      <c r="P145" s="106">
        <f t="shared" ca="1" si="18"/>
        <v>0</v>
      </c>
      <c r="Q145" s="106">
        <f t="shared" ref="Q145:Q146" ca="1" si="19">SUBTOTAL(9,E145:P145)</f>
        <v>122721.5</v>
      </c>
    </row>
    <row r="146" spans="2:19" s="99" customFormat="1">
      <c r="D146" s="105" t="s">
        <v>90</v>
      </c>
      <c r="E146" s="106"/>
      <c r="F146" s="106"/>
      <c r="G146" s="106">
        <f ca="1">SUM(E144:G145)</f>
        <v>122721.5</v>
      </c>
      <c r="H146" s="106"/>
      <c r="I146" s="106"/>
      <c r="J146" s="106">
        <f ca="1">SUM(H144:J145)</f>
        <v>0</v>
      </c>
      <c r="K146" s="106"/>
      <c r="L146" s="106"/>
      <c r="M146" s="106">
        <f ca="1">SUM(K144:M145)</f>
        <v>0</v>
      </c>
      <c r="N146" s="106"/>
      <c r="O146" s="106"/>
      <c r="P146" s="106">
        <f ca="1">SUM(N144:P145)</f>
        <v>0</v>
      </c>
      <c r="Q146" s="106">
        <f t="shared" ca="1" si="19"/>
        <v>122721.5</v>
      </c>
    </row>
    <row r="147" spans="2:19" s="99" customFormat="1">
      <c r="D147" s="105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</row>
    <row r="148" spans="2:19" s="99" customFormat="1"/>
    <row r="149" spans="2:19" s="99" customFormat="1">
      <c r="B149" s="105" t="s">
        <v>99</v>
      </c>
      <c r="E149" s="105" t="s">
        <v>68</v>
      </c>
      <c r="F149" s="105" t="s">
        <v>91</v>
      </c>
      <c r="Q149" s="117" t="s">
        <v>95</v>
      </c>
    </row>
    <row r="150" spans="2:19" s="99" customFormat="1" ht="15" thickBot="1">
      <c r="B150" s="118" t="s">
        <v>64</v>
      </c>
      <c r="C150" s="130" t="s">
        <v>0</v>
      </c>
      <c r="D150" s="130" t="s">
        <v>1</v>
      </c>
      <c r="E150" s="119">
        <v>45231</v>
      </c>
      <c r="F150" s="119">
        <v>45262</v>
      </c>
      <c r="G150" s="119">
        <v>45293</v>
      </c>
      <c r="H150" s="119">
        <v>45324</v>
      </c>
      <c r="I150" s="119">
        <v>45355</v>
      </c>
      <c r="J150" s="119">
        <v>45386</v>
      </c>
      <c r="K150" s="119">
        <v>45417</v>
      </c>
      <c r="L150" s="119">
        <v>45448</v>
      </c>
      <c r="M150" s="119">
        <v>45479</v>
      </c>
      <c r="N150" s="119">
        <v>45510</v>
      </c>
      <c r="O150" s="119">
        <v>45541</v>
      </c>
      <c r="P150" s="119">
        <v>45572</v>
      </c>
      <c r="Q150" s="120"/>
      <c r="R150" s="99" t="s">
        <v>123</v>
      </c>
      <c r="S150" s="99" t="s">
        <v>124</v>
      </c>
    </row>
    <row r="151" spans="2:19" s="99" customFormat="1" ht="15" thickTop="1">
      <c r="B151" s="121" t="s">
        <v>68</v>
      </c>
      <c r="C151" s="121" t="s">
        <v>13</v>
      </c>
      <c r="D151" s="121" t="s">
        <v>120</v>
      </c>
      <c r="E151" s="155"/>
      <c r="F151" s="155"/>
      <c r="G151" s="155"/>
      <c r="H151" s="155"/>
      <c r="I151" s="155"/>
      <c r="J151" s="155"/>
      <c r="K151" s="155"/>
      <c r="L151" s="155">
        <v>1000000</v>
      </c>
      <c r="M151" s="155"/>
      <c r="N151" s="155"/>
      <c r="O151" s="155"/>
      <c r="P151" s="155"/>
      <c r="Q151" s="121"/>
      <c r="R151" s="169">
        <f>P154</f>
        <v>0</v>
      </c>
      <c r="S151" s="154">
        <f ca="1">Q161-R151</f>
        <v>0</v>
      </c>
    </row>
    <row r="152" spans="2:19" s="99" customFormat="1">
      <c r="B152" s="121" t="s">
        <v>229</v>
      </c>
      <c r="C152" s="121" t="s">
        <v>141</v>
      </c>
      <c r="D152" s="121" t="s">
        <v>142</v>
      </c>
      <c r="E152" s="155"/>
      <c r="F152" s="155"/>
      <c r="G152" s="155"/>
      <c r="H152" s="155"/>
      <c r="I152" s="155"/>
      <c r="J152" s="155">
        <v>438605.2</v>
      </c>
      <c r="K152" s="155"/>
      <c r="L152" s="155"/>
      <c r="M152" s="155"/>
      <c r="N152" s="155"/>
      <c r="O152" s="155"/>
      <c r="P152" s="155"/>
      <c r="Q152" s="121"/>
    </row>
    <row r="153" spans="2:19" s="99" customFormat="1">
      <c r="B153" s="121"/>
      <c r="C153" s="121"/>
      <c r="D153" s="121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21"/>
    </row>
    <row r="154" spans="2:19" s="99" customFormat="1">
      <c r="B154" s="121"/>
      <c r="C154" s="121"/>
      <c r="D154" s="121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21"/>
    </row>
    <row r="155" spans="2:19" s="99" customFormat="1">
      <c r="B155" s="121"/>
      <c r="C155" s="121"/>
      <c r="D155" s="121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21"/>
    </row>
    <row r="156" spans="2:19" s="99" customFormat="1">
      <c r="B156" s="121"/>
      <c r="C156" s="121"/>
      <c r="D156" s="121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21"/>
    </row>
    <row r="157" spans="2:19" s="99" customFormat="1">
      <c r="B157" s="121"/>
      <c r="C157" s="121"/>
      <c r="D157" s="121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21"/>
    </row>
    <row r="158" spans="2:19" s="99" customFormat="1">
      <c r="B158" s="121"/>
      <c r="C158" s="121"/>
      <c r="D158" s="121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21"/>
    </row>
    <row r="159" spans="2:19" s="99" customFormat="1">
      <c r="B159" s="121"/>
      <c r="C159" s="121"/>
      <c r="D159" s="121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21"/>
    </row>
    <row r="160" spans="2:19" s="99" customFormat="1">
      <c r="B160" s="121"/>
      <c r="C160" s="121"/>
      <c r="D160" s="121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21"/>
    </row>
    <row r="161" spans="2:19" s="99" customFormat="1">
      <c r="D161" s="105" t="s">
        <v>339</v>
      </c>
      <c r="E161" s="106">
        <f ca="1">SUMIF($C$151:$P$160,"AKJ",E151:E160)</f>
        <v>0</v>
      </c>
      <c r="F161" s="106">
        <f t="shared" ref="F161:P161" ca="1" si="20">SUMIF($C$151:$P$160,"AKJ",F151:F160)</f>
        <v>0</v>
      </c>
      <c r="G161" s="106">
        <f t="shared" ca="1" si="20"/>
        <v>0</v>
      </c>
      <c r="H161" s="106">
        <f t="shared" ca="1" si="20"/>
        <v>0</v>
      </c>
      <c r="I161" s="106">
        <f t="shared" ca="1" si="20"/>
        <v>0</v>
      </c>
      <c r="J161" s="106">
        <f t="shared" ca="1" si="20"/>
        <v>0</v>
      </c>
      <c r="K161" s="106">
        <f t="shared" ca="1" si="20"/>
        <v>0</v>
      </c>
      <c r="L161" s="106">
        <f t="shared" ca="1" si="20"/>
        <v>0</v>
      </c>
      <c r="M161" s="106">
        <f t="shared" ca="1" si="20"/>
        <v>0</v>
      </c>
      <c r="N161" s="106">
        <f t="shared" ca="1" si="20"/>
        <v>0</v>
      </c>
      <c r="O161" s="106">
        <f t="shared" ca="1" si="20"/>
        <v>0</v>
      </c>
      <c r="P161" s="106">
        <f t="shared" ca="1" si="20"/>
        <v>0</v>
      </c>
      <c r="Q161" s="106">
        <f ca="1">SUBTOTAL(9,E161:P161)</f>
        <v>0</v>
      </c>
    </row>
    <row r="162" spans="2:19" s="99" customFormat="1">
      <c r="D162" s="105" t="s">
        <v>340</v>
      </c>
      <c r="E162" s="106">
        <f ca="1">SUM(E151:E160)-E161</f>
        <v>0</v>
      </c>
      <c r="F162" s="106">
        <f t="shared" ref="F162:P162" ca="1" si="21">SUM(F151:F160)-F161</f>
        <v>0</v>
      </c>
      <c r="G162" s="106">
        <f t="shared" ca="1" si="21"/>
        <v>0</v>
      </c>
      <c r="H162" s="106">
        <f t="shared" ca="1" si="21"/>
        <v>0</v>
      </c>
      <c r="I162" s="106">
        <f t="shared" ca="1" si="21"/>
        <v>0</v>
      </c>
      <c r="J162" s="106">
        <f ca="1">SUM(J151:J160)-J161</f>
        <v>438605.2</v>
      </c>
      <c r="K162" s="106">
        <f t="shared" ca="1" si="21"/>
        <v>0</v>
      </c>
      <c r="L162" s="106">
        <f t="shared" ca="1" si="21"/>
        <v>1000000</v>
      </c>
      <c r="M162" s="106">
        <f t="shared" ca="1" si="21"/>
        <v>0</v>
      </c>
      <c r="N162" s="106">
        <f t="shared" ca="1" si="21"/>
        <v>0</v>
      </c>
      <c r="O162" s="106">
        <f t="shared" ca="1" si="21"/>
        <v>0</v>
      </c>
      <c r="P162" s="106">
        <f t="shared" ca="1" si="21"/>
        <v>0</v>
      </c>
      <c r="Q162" s="106">
        <f t="shared" ref="Q162:Q163" ca="1" si="22">SUBTOTAL(9,E162:P162)</f>
        <v>1438605.2</v>
      </c>
    </row>
    <row r="163" spans="2:19" s="99" customFormat="1">
      <c r="D163" s="105" t="s">
        <v>90</v>
      </c>
      <c r="E163" s="106"/>
      <c r="F163" s="106"/>
      <c r="G163" s="106">
        <f ca="1">SUM(E161:G162)</f>
        <v>0</v>
      </c>
      <c r="H163" s="106"/>
      <c r="I163" s="106"/>
      <c r="J163" s="106">
        <f ca="1">SUM(H161:J162)</f>
        <v>438605.2</v>
      </c>
      <c r="K163" s="106"/>
      <c r="L163" s="106"/>
      <c r="M163" s="106">
        <f ca="1">SUM(K161:M162)</f>
        <v>1000000</v>
      </c>
      <c r="N163" s="106"/>
      <c r="O163" s="106"/>
      <c r="P163" s="106">
        <f ca="1">SUM(N161:P162)</f>
        <v>0</v>
      </c>
      <c r="Q163" s="106">
        <f t="shared" ca="1" si="22"/>
        <v>1438605.2</v>
      </c>
    </row>
    <row r="164" spans="2:19" s="99" customFormat="1">
      <c r="D164" s="105" t="s">
        <v>94</v>
      </c>
      <c r="E164" s="131"/>
      <c r="F164" s="131"/>
      <c r="G164" s="131">
        <f ca="1">G163/(E17+E10)</f>
        <v>0</v>
      </c>
      <c r="H164" s="131"/>
      <c r="I164" s="131"/>
      <c r="J164" s="131">
        <f ca="1">J163/(H17+H10)</f>
        <v>0.12531577142857142</v>
      </c>
      <c r="K164" s="131"/>
      <c r="L164" s="131"/>
      <c r="M164" s="131">
        <f ca="1">M163/(K17+K10)</f>
        <v>0.27027027027027029</v>
      </c>
      <c r="N164" s="131"/>
      <c r="O164" s="131"/>
      <c r="P164" s="131">
        <f ca="1">P163/(N17+N10)</f>
        <v>0</v>
      </c>
      <c r="Q164" s="131">
        <f ca="1">(Q161*0.8+Q6+Q13)/(Q10+Q17)</f>
        <v>9.2554068965517239E-2</v>
      </c>
    </row>
    <row r="165" spans="2:19" s="99" customFormat="1"/>
    <row r="166" spans="2:19" s="99" customFormat="1">
      <c r="B166" s="105" t="s">
        <v>100</v>
      </c>
      <c r="E166" s="105" t="s">
        <v>69</v>
      </c>
      <c r="F166" s="105" t="s">
        <v>92</v>
      </c>
      <c r="Q166" s="117" t="s">
        <v>95</v>
      </c>
    </row>
    <row r="167" spans="2:19" s="99" customFormat="1" ht="15" thickBot="1">
      <c r="B167" s="118" t="s">
        <v>64</v>
      </c>
      <c r="C167" s="130" t="s">
        <v>0</v>
      </c>
      <c r="D167" s="130" t="s">
        <v>1</v>
      </c>
      <c r="E167" s="119">
        <v>45231</v>
      </c>
      <c r="F167" s="119">
        <v>45262</v>
      </c>
      <c r="G167" s="119">
        <v>45293</v>
      </c>
      <c r="H167" s="119">
        <v>45324</v>
      </c>
      <c r="I167" s="119">
        <v>45355</v>
      </c>
      <c r="J167" s="119">
        <v>45386</v>
      </c>
      <c r="K167" s="119">
        <v>45417</v>
      </c>
      <c r="L167" s="119">
        <v>45448</v>
      </c>
      <c r="M167" s="119">
        <v>45479</v>
      </c>
      <c r="N167" s="119">
        <v>45510</v>
      </c>
      <c r="O167" s="119">
        <v>45541</v>
      </c>
      <c r="P167" s="119">
        <v>45572</v>
      </c>
      <c r="Q167" s="120"/>
    </row>
    <row r="168" spans="2:19" s="99" customFormat="1" ht="15" thickTop="1">
      <c r="B168" s="121" t="s">
        <v>69</v>
      </c>
      <c r="C168" s="121" t="s">
        <v>112</v>
      </c>
      <c r="D168" s="121" t="s">
        <v>285</v>
      </c>
      <c r="E168" s="155"/>
      <c r="F168" s="155"/>
      <c r="G168" s="155">
        <v>493327.78</v>
      </c>
      <c r="H168" s="155"/>
      <c r="I168" s="155"/>
      <c r="J168" s="155"/>
      <c r="K168" s="155"/>
      <c r="L168" s="155"/>
      <c r="M168" s="155"/>
      <c r="N168" s="155"/>
      <c r="O168" s="155"/>
      <c r="P168" s="155"/>
      <c r="Q168" s="121"/>
      <c r="R168" s="99" t="s">
        <v>123</v>
      </c>
      <c r="S168" s="99" t="s">
        <v>124</v>
      </c>
    </row>
    <row r="169" spans="2:19" s="99" customFormat="1">
      <c r="B169" s="121" t="s">
        <v>69</v>
      </c>
      <c r="C169" s="121" t="s">
        <v>308</v>
      </c>
      <c r="D169" s="121" t="s">
        <v>309</v>
      </c>
      <c r="E169" s="155"/>
      <c r="F169" s="155"/>
      <c r="G169" s="155"/>
      <c r="H169" s="155">
        <v>95541.6</v>
      </c>
      <c r="I169" s="155"/>
      <c r="J169" s="155"/>
      <c r="K169" s="155"/>
      <c r="L169" s="155"/>
      <c r="M169" s="155"/>
      <c r="N169" s="155"/>
      <c r="O169" s="155"/>
      <c r="P169" s="155"/>
      <c r="Q169" s="121"/>
      <c r="R169" s="169">
        <f>O171</f>
        <v>0</v>
      </c>
      <c r="S169" s="154" t="e">
        <f>#REF!-R169</f>
        <v>#REF!</v>
      </c>
    </row>
    <row r="170" spans="2:19" s="99" customFormat="1">
      <c r="B170" s="121"/>
      <c r="C170" s="121"/>
      <c r="D170" s="121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21"/>
    </row>
    <row r="171" spans="2:19" s="99" customFormat="1">
      <c r="B171" s="121"/>
      <c r="C171" s="121"/>
      <c r="D171" s="121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21"/>
    </row>
    <row r="172" spans="2:19" s="99" customFormat="1">
      <c r="B172" s="121"/>
      <c r="C172" s="121"/>
      <c r="D172" s="121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21"/>
    </row>
    <row r="173" spans="2:19" s="99" customFormat="1">
      <c r="B173" s="121"/>
      <c r="C173" s="121"/>
      <c r="D173" s="121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21"/>
    </row>
    <row r="174" spans="2:19" s="99" customFormat="1">
      <c r="B174" s="121"/>
      <c r="C174" s="121"/>
      <c r="D174" s="121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21"/>
    </row>
    <row r="175" spans="2:19" s="99" customFormat="1">
      <c r="B175" s="121"/>
      <c r="C175" s="121"/>
      <c r="D175" s="121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21"/>
    </row>
    <row r="176" spans="2:19" s="99" customFormat="1">
      <c r="B176" s="121"/>
      <c r="C176" s="121"/>
      <c r="D176" s="121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21"/>
    </row>
    <row r="177" spans="2:17" s="99" customFormat="1">
      <c r="D177" s="105" t="s">
        <v>339</v>
      </c>
      <c r="E177" s="106">
        <f ca="1">SUMIF($C$168:$P$176,"AKJ",E168:E176)</f>
        <v>0</v>
      </c>
      <c r="F177" s="106">
        <f t="shared" ref="F177:P177" ca="1" si="23">SUMIF($C$168:$P$176,"AKJ",F168:F176)</f>
        <v>0</v>
      </c>
      <c r="G177" s="106">
        <f t="shared" ca="1" si="23"/>
        <v>0</v>
      </c>
      <c r="H177" s="106">
        <f t="shared" ca="1" si="23"/>
        <v>0</v>
      </c>
      <c r="I177" s="106">
        <f t="shared" ca="1" si="23"/>
        <v>0</v>
      </c>
      <c r="J177" s="106">
        <f t="shared" ca="1" si="23"/>
        <v>0</v>
      </c>
      <c r="K177" s="106">
        <f t="shared" ca="1" si="23"/>
        <v>0</v>
      </c>
      <c r="L177" s="106">
        <f t="shared" ca="1" si="23"/>
        <v>0</v>
      </c>
      <c r="M177" s="106">
        <f t="shared" ca="1" si="23"/>
        <v>0</v>
      </c>
      <c r="N177" s="106">
        <f t="shared" ca="1" si="23"/>
        <v>0</v>
      </c>
      <c r="O177" s="106">
        <f t="shared" ca="1" si="23"/>
        <v>0</v>
      </c>
      <c r="P177" s="106">
        <f t="shared" ca="1" si="23"/>
        <v>0</v>
      </c>
      <c r="Q177" s="106">
        <f ca="1">SUBTOTAL(9,E177:P177)</f>
        <v>0</v>
      </c>
    </row>
    <row r="178" spans="2:17" s="99" customFormat="1">
      <c r="D178" s="105" t="s">
        <v>340</v>
      </c>
      <c r="E178" s="106">
        <f ca="1">SUM(E168:E176)-E177</f>
        <v>0</v>
      </c>
      <c r="F178" s="106">
        <f t="shared" ref="F178:P178" ca="1" si="24">SUM(F168:F176)-F177</f>
        <v>0</v>
      </c>
      <c r="G178" s="106">
        <f t="shared" ca="1" si="24"/>
        <v>493327.78</v>
      </c>
      <c r="H178" s="106">
        <f t="shared" ca="1" si="24"/>
        <v>95541.6</v>
      </c>
      <c r="I178" s="106">
        <f t="shared" ca="1" si="24"/>
        <v>0</v>
      </c>
      <c r="J178" s="106">
        <f t="shared" ca="1" si="24"/>
        <v>0</v>
      </c>
      <c r="K178" s="106">
        <f t="shared" ca="1" si="24"/>
        <v>0</v>
      </c>
      <c r="L178" s="106">
        <f t="shared" ca="1" si="24"/>
        <v>0</v>
      </c>
      <c r="M178" s="106">
        <f t="shared" ca="1" si="24"/>
        <v>0</v>
      </c>
      <c r="N178" s="106">
        <f t="shared" ca="1" si="24"/>
        <v>0</v>
      </c>
      <c r="O178" s="106">
        <f t="shared" ca="1" si="24"/>
        <v>0</v>
      </c>
      <c r="P178" s="106">
        <f t="shared" ca="1" si="24"/>
        <v>0</v>
      </c>
      <c r="Q178" s="106">
        <f t="shared" ref="Q178:Q179" ca="1" si="25">SUBTOTAL(9,E178:P178)</f>
        <v>588869.38</v>
      </c>
    </row>
    <row r="179" spans="2:17" s="99" customFormat="1">
      <c r="D179" s="105" t="s">
        <v>90</v>
      </c>
      <c r="E179" s="106"/>
      <c r="F179" s="106"/>
      <c r="G179" s="106">
        <f ca="1">SUM(E177:G178)</f>
        <v>493327.78</v>
      </c>
      <c r="H179" s="106"/>
      <c r="I179" s="106"/>
      <c r="J179" s="106">
        <f ca="1">SUM(H177:J178)</f>
        <v>95541.6</v>
      </c>
      <c r="K179" s="106"/>
      <c r="L179" s="106"/>
      <c r="M179" s="106">
        <f ca="1">SUM(K177:M178)</f>
        <v>0</v>
      </c>
      <c r="N179" s="106"/>
      <c r="O179" s="106"/>
      <c r="P179" s="106">
        <f ca="1">SUM(N177:P178)</f>
        <v>0</v>
      </c>
      <c r="Q179" s="106">
        <f t="shared" ca="1" si="25"/>
        <v>588869.38</v>
      </c>
    </row>
    <row r="180" spans="2:17" s="99" customFormat="1">
      <c r="D180" s="105" t="s">
        <v>94</v>
      </c>
      <c r="E180" s="131"/>
      <c r="F180" s="131"/>
      <c r="G180" s="131">
        <f ca="1">(G179*0.6+G163*0.8)/(E17+E10)</f>
        <v>8.9695960000000005E-2</v>
      </c>
      <c r="H180" s="131"/>
      <c r="I180" s="131"/>
      <c r="J180" s="131">
        <f ca="1">(J179*0.6+J163*0.8)/(H17+H10)</f>
        <v>0.11663117714285716</v>
      </c>
      <c r="K180" s="131"/>
      <c r="L180" s="131"/>
      <c r="M180" s="131">
        <f ca="1">(M179*0.6+M163*0.8)/(K17+K10)</f>
        <v>0.21621621621621623</v>
      </c>
      <c r="N180" s="131"/>
      <c r="O180" s="131"/>
      <c r="P180" s="131">
        <f ca="1">(P179*0.6+P163*0.8)/(N17+N10)</f>
        <v>0</v>
      </c>
      <c r="Q180" s="131">
        <f ca="1">(Q163*0.8+Q179*0.6+Q6+Q13)/(Q10+Q17)</f>
        <v>0.19629239917241378</v>
      </c>
    </row>
    <row r="181" spans="2:17" s="99" customFormat="1"/>
    <row r="182" spans="2:17" s="99" customFormat="1">
      <c r="B182" s="105" t="s">
        <v>101</v>
      </c>
      <c r="E182" s="105" t="s">
        <v>70</v>
      </c>
      <c r="F182" s="105" t="s">
        <v>93</v>
      </c>
      <c r="Q182" s="117" t="s">
        <v>95</v>
      </c>
    </row>
    <row r="183" spans="2:17" s="99" customFormat="1" ht="15" thickBot="1">
      <c r="B183" s="118" t="s">
        <v>64</v>
      </c>
      <c r="C183" s="130" t="s">
        <v>0</v>
      </c>
      <c r="D183" s="130" t="s">
        <v>1</v>
      </c>
      <c r="E183" s="119">
        <v>45231</v>
      </c>
      <c r="F183" s="119">
        <v>45262</v>
      </c>
      <c r="G183" s="119">
        <v>45293</v>
      </c>
      <c r="H183" s="119">
        <v>45324</v>
      </c>
      <c r="I183" s="119">
        <v>45355</v>
      </c>
      <c r="J183" s="119">
        <v>45386</v>
      </c>
      <c r="K183" s="119">
        <v>45417</v>
      </c>
      <c r="L183" s="119">
        <v>45448</v>
      </c>
      <c r="M183" s="119">
        <v>45479</v>
      </c>
      <c r="N183" s="119">
        <v>45510</v>
      </c>
      <c r="O183" s="119">
        <v>45541</v>
      </c>
      <c r="P183" s="119">
        <v>45572</v>
      </c>
      <c r="Q183" s="120"/>
    </row>
    <row r="184" spans="2:17" s="99" customFormat="1" ht="15" thickTop="1">
      <c r="B184" s="121" t="s">
        <v>70</v>
      </c>
      <c r="C184" s="121" t="s">
        <v>135</v>
      </c>
      <c r="D184" s="121" t="s">
        <v>136</v>
      </c>
      <c r="E184" s="155"/>
      <c r="F184" s="155"/>
      <c r="G184" s="155"/>
      <c r="H184" s="155">
        <v>214400</v>
      </c>
      <c r="I184" s="155"/>
      <c r="J184" s="155"/>
      <c r="K184" s="155"/>
      <c r="L184" s="155"/>
      <c r="M184" s="155"/>
      <c r="N184" s="155"/>
      <c r="O184" s="155"/>
      <c r="P184" s="155">
        <v>130000</v>
      </c>
      <c r="Q184" s="121"/>
    </row>
    <row r="185" spans="2:17" s="99" customFormat="1">
      <c r="B185" s="121" t="s">
        <v>322</v>
      </c>
      <c r="C185" s="121" t="s">
        <v>149</v>
      </c>
      <c r="D185" s="121" t="s">
        <v>290</v>
      </c>
      <c r="E185" s="155"/>
      <c r="F185" s="155"/>
      <c r="G185" s="155">
        <v>73744</v>
      </c>
      <c r="H185" s="155"/>
      <c r="I185" s="155"/>
      <c r="J185" s="155"/>
      <c r="K185" s="155"/>
      <c r="L185" s="155"/>
      <c r="M185" s="155"/>
      <c r="N185" s="155"/>
      <c r="O185" s="155"/>
      <c r="P185" s="155"/>
      <c r="Q185" s="121"/>
    </row>
    <row r="186" spans="2:17" s="99" customFormat="1">
      <c r="B186" s="121" t="s">
        <v>322</v>
      </c>
      <c r="C186" s="121" t="s">
        <v>23</v>
      </c>
      <c r="D186" s="121" t="s">
        <v>292</v>
      </c>
      <c r="E186" s="155"/>
      <c r="F186" s="155"/>
      <c r="G186" s="155">
        <v>198490</v>
      </c>
      <c r="H186" s="155"/>
      <c r="I186" s="155"/>
      <c r="J186" s="155"/>
      <c r="K186" s="155"/>
      <c r="L186" s="155"/>
      <c r="M186" s="155"/>
      <c r="N186" s="155"/>
      <c r="O186" s="155"/>
      <c r="P186" s="155"/>
      <c r="Q186" s="121"/>
    </row>
    <row r="187" spans="2:17" s="99" customFormat="1">
      <c r="B187" s="121" t="s">
        <v>322</v>
      </c>
      <c r="C187" s="121" t="s">
        <v>294</v>
      </c>
      <c r="D187" s="121" t="s">
        <v>295</v>
      </c>
      <c r="E187" s="155"/>
      <c r="F187" s="155"/>
      <c r="G187" s="155">
        <v>29700</v>
      </c>
      <c r="H187" s="155"/>
      <c r="I187" s="155"/>
      <c r="J187" s="155"/>
      <c r="K187" s="155"/>
      <c r="L187" s="155"/>
      <c r="M187" s="155"/>
      <c r="N187" s="155"/>
      <c r="O187" s="155"/>
      <c r="P187" s="155"/>
      <c r="Q187" s="121"/>
    </row>
    <row r="188" spans="2:17" s="99" customFormat="1">
      <c r="B188" s="121" t="s">
        <v>322</v>
      </c>
      <c r="C188" s="121" t="s">
        <v>308</v>
      </c>
      <c r="D188" s="121" t="s">
        <v>320</v>
      </c>
      <c r="E188" s="155"/>
      <c r="F188" s="155"/>
      <c r="G188" s="155"/>
      <c r="H188" s="155">
        <v>271148.90000000002</v>
      </c>
      <c r="I188" s="155"/>
      <c r="J188" s="155"/>
      <c r="K188" s="155"/>
      <c r="L188" s="155"/>
      <c r="M188" s="155"/>
      <c r="N188" s="155"/>
      <c r="O188" s="155"/>
      <c r="P188" s="155"/>
      <c r="Q188" s="121"/>
    </row>
    <row r="189" spans="2:17" s="99" customFormat="1">
      <c r="B189" s="121"/>
      <c r="C189" s="121"/>
      <c r="D189" s="121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21"/>
    </row>
    <row r="190" spans="2:17" s="99" customFormat="1">
      <c r="B190" s="121"/>
      <c r="C190" s="121"/>
      <c r="D190" s="121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21"/>
    </row>
    <row r="191" spans="2:17" s="99" customFormat="1">
      <c r="B191" s="121"/>
      <c r="C191" s="121"/>
      <c r="D191" s="121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21"/>
    </row>
    <row r="192" spans="2:17" s="99" customFormat="1">
      <c r="B192" s="121"/>
      <c r="C192" s="121"/>
      <c r="D192" s="121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21"/>
    </row>
    <row r="193" spans="2:19" s="99" customFormat="1">
      <c r="B193" s="121"/>
      <c r="C193" s="121"/>
      <c r="D193" s="121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21"/>
    </row>
    <row r="194" spans="2:19" s="99" customFormat="1">
      <c r="B194" s="121"/>
      <c r="C194" s="121"/>
      <c r="D194" s="121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21"/>
    </row>
    <row r="195" spans="2:19" s="99" customFormat="1">
      <c r="D195" s="105" t="s">
        <v>339</v>
      </c>
      <c r="E195" s="106">
        <f ca="1">SUMIF($C$184:$P$194,"AKJ",E184:E194)</f>
        <v>0</v>
      </c>
      <c r="F195" s="106">
        <f t="shared" ref="F195:P195" ca="1" si="26">SUMIF($C$184:$P$194,"AKJ",F184:F194)</f>
        <v>0</v>
      </c>
      <c r="G195" s="106">
        <f t="shared" ca="1" si="26"/>
        <v>0</v>
      </c>
      <c r="H195" s="106">
        <f t="shared" ca="1" si="26"/>
        <v>0</v>
      </c>
      <c r="I195" s="106">
        <f t="shared" ca="1" si="26"/>
        <v>0</v>
      </c>
      <c r="J195" s="106">
        <f t="shared" ca="1" si="26"/>
        <v>0</v>
      </c>
      <c r="K195" s="106">
        <f t="shared" ca="1" si="26"/>
        <v>0</v>
      </c>
      <c r="L195" s="106">
        <f t="shared" ca="1" si="26"/>
        <v>0</v>
      </c>
      <c r="M195" s="106">
        <f t="shared" ca="1" si="26"/>
        <v>0</v>
      </c>
      <c r="N195" s="106">
        <f t="shared" ca="1" si="26"/>
        <v>0</v>
      </c>
      <c r="O195" s="106">
        <f t="shared" ca="1" si="26"/>
        <v>0</v>
      </c>
      <c r="P195" s="106">
        <f t="shared" ca="1" si="26"/>
        <v>0</v>
      </c>
      <c r="Q195" s="106">
        <f ca="1">SUBTOTAL(9,E195:P195)</f>
        <v>0</v>
      </c>
    </row>
    <row r="196" spans="2:19" s="99" customFormat="1">
      <c r="D196" s="105" t="s">
        <v>340</v>
      </c>
      <c r="E196" s="106">
        <f ca="1">SUM(E184:E194)-E195</f>
        <v>0</v>
      </c>
      <c r="F196" s="106">
        <f t="shared" ref="F196:P196" ca="1" si="27">SUM(F184:F194)-F195</f>
        <v>0</v>
      </c>
      <c r="G196" s="106">
        <f ca="1">SUM(G184:G194)-G195</f>
        <v>301934</v>
      </c>
      <c r="H196" s="106">
        <f t="shared" ca="1" si="27"/>
        <v>485548.9</v>
      </c>
      <c r="I196" s="106">
        <f t="shared" ca="1" si="27"/>
        <v>0</v>
      </c>
      <c r="J196" s="106">
        <f t="shared" ca="1" si="27"/>
        <v>0</v>
      </c>
      <c r="K196" s="106">
        <f t="shared" ca="1" si="27"/>
        <v>0</v>
      </c>
      <c r="L196" s="106">
        <f t="shared" ca="1" si="27"/>
        <v>0</v>
      </c>
      <c r="M196" s="106">
        <f t="shared" ca="1" si="27"/>
        <v>0</v>
      </c>
      <c r="N196" s="106">
        <f t="shared" ca="1" si="27"/>
        <v>0</v>
      </c>
      <c r="O196" s="106">
        <f t="shared" ca="1" si="27"/>
        <v>0</v>
      </c>
      <c r="P196" s="106">
        <f t="shared" ca="1" si="27"/>
        <v>130000</v>
      </c>
      <c r="Q196" s="106">
        <f t="shared" ref="Q196:Q197" ca="1" si="28">SUBTOTAL(9,E196:P196)</f>
        <v>917482.9</v>
      </c>
    </row>
    <row r="197" spans="2:19" s="99" customFormat="1">
      <c r="D197" s="105" t="s">
        <v>90</v>
      </c>
      <c r="E197" s="106"/>
      <c r="F197" s="106"/>
      <c r="G197" s="106">
        <f ca="1">SUM(E195:G196)</f>
        <v>301934</v>
      </c>
      <c r="H197" s="106"/>
      <c r="I197" s="106"/>
      <c r="J197" s="106">
        <f ca="1">SUM(H195:J196)</f>
        <v>485548.9</v>
      </c>
      <c r="K197" s="106"/>
      <c r="L197" s="106"/>
      <c r="M197" s="106">
        <f ca="1">SUM(K195:M196)</f>
        <v>0</v>
      </c>
      <c r="N197" s="106"/>
      <c r="O197" s="106"/>
      <c r="P197" s="106">
        <f ca="1">SUM(N195:P196)</f>
        <v>130000</v>
      </c>
      <c r="Q197" s="106">
        <f t="shared" ca="1" si="28"/>
        <v>917482.9</v>
      </c>
    </row>
    <row r="198" spans="2:19" s="111" customFormat="1">
      <c r="B198" s="99"/>
      <c r="C198" s="99"/>
      <c r="D198" s="105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S198" s="95"/>
    </row>
    <row r="199" spans="2:19" s="111" customFormat="1" ht="15.6">
      <c r="B199" s="94" t="s">
        <v>113</v>
      </c>
      <c r="C199" s="168"/>
      <c r="D199" s="168"/>
      <c r="E199" s="168" t="s">
        <v>114</v>
      </c>
      <c r="F199" s="168"/>
      <c r="G199" s="168"/>
      <c r="H199" s="168"/>
      <c r="I199" s="106"/>
      <c r="J199" s="106"/>
      <c r="K199" s="106"/>
      <c r="L199" s="106"/>
      <c r="M199" s="106"/>
      <c r="N199" s="106"/>
      <c r="O199" s="106"/>
      <c r="P199" s="106"/>
      <c r="Q199" s="106"/>
      <c r="S199" s="95"/>
    </row>
    <row r="200" spans="2:19" s="111" customFormat="1" ht="15" thickBot="1">
      <c r="B200" s="112" t="s">
        <v>115</v>
      </c>
      <c r="C200" s="112" t="s">
        <v>0</v>
      </c>
      <c r="D200" s="112" t="s">
        <v>116</v>
      </c>
      <c r="E200" s="230" t="s">
        <v>117</v>
      </c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  <c r="P200" s="231"/>
      <c r="Q200" s="232"/>
      <c r="S200" s="95"/>
    </row>
    <row r="201" spans="2:19" s="111" customFormat="1" ht="15" thickTop="1">
      <c r="B201" s="113">
        <v>1</v>
      </c>
      <c r="C201" s="113" t="s">
        <v>122</v>
      </c>
      <c r="D201" s="177" t="s">
        <v>230</v>
      </c>
      <c r="E201" s="233" t="s">
        <v>231</v>
      </c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5"/>
      <c r="S201" s="95"/>
    </row>
    <row r="202" spans="2:19" s="111" customFormat="1">
      <c r="B202" s="114">
        <v>2</v>
      </c>
      <c r="C202" s="114"/>
      <c r="D202" s="115"/>
      <c r="E202" s="227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9"/>
      <c r="S202" s="95"/>
    </row>
    <row r="203" spans="2:19" s="111" customFormat="1">
      <c r="B203" s="114">
        <v>3</v>
      </c>
      <c r="C203" s="114"/>
      <c r="D203" s="115"/>
      <c r="E203" s="227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9"/>
      <c r="S203" s="95"/>
    </row>
    <row r="204" spans="2:19" s="111" customFormat="1">
      <c r="B204" s="114">
        <v>4</v>
      </c>
      <c r="C204" s="114"/>
      <c r="D204" s="115"/>
      <c r="E204" s="227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9"/>
      <c r="S204" s="95"/>
    </row>
    <row r="205" spans="2:19" s="111" customFormat="1">
      <c r="B205" s="114">
        <v>5</v>
      </c>
      <c r="C205" s="114"/>
      <c r="D205" s="115"/>
      <c r="E205" s="227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9"/>
      <c r="S205" s="95"/>
    </row>
    <row r="206" spans="2:19" s="111" customFormat="1">
      <c r="B206" s="114">
        <v>6</v>
      </c>
      <c r="C206" s="114"/>
      <c r="D206" s="115"/>
      <c r="E206" s="227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9"/>
      <c r="S206" s="95"/>
    </row>
    <row r="207" spans="2:19" s="111" customFormat="1">
      <c r="B207" s="114">
        <v>7</v>
      </c>
      <c r="C207" s="114"/>
      <c r="D207" s="115"/>
      <c r="E207" s="227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9"/>
      <c r="S207" s="95"/>
    </row>
    <row r="208" spans="2:19" s="111" customFormat="1">
      <c r="B208" s="114">
        <v>8</v>
      </c>
      <c r="C208" s="114"/>
      <c r="D208" s="115"/>
      <c r="E208" s="227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9"/>
      <c r="S208" s="95"/>
    </row>
    <row r="209" spans="2:19" s="111" customFormat="1">
      <c r="B209" s="114">
        <v>9</v>
      </c>
      <c r="C209" s="114"/>
      <c r="D209" s="115"/>
      <c r="E209" s="227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9"/>
      <c r="S209" s="95"/>
    </row>
    <row r="210" spans="2:19" s="111" customFormat="1">
      <c r="B210" s="114">
        <v>10</v>
      </c>
      <c r="C210" s="114"/>
      <c r="D210" s="115"/>
      <c r="E210" s="227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9"/>
      <c r="S210" s="95"/>
    </row>
    <row r="211" spans="2:19" s="111" customFormat="1">
      <c r="B211" s="114">
        <v>11</v>
      </c>
      <c r="C211" s="114"/>
      <c r="D211" s="115"/>
      <c r="E211" s="227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9"/>
      <c r="S211" s="95"/>
    </row>
    <row r="212" spans="2:19" s="111" customFormat="1">
      <c r="B212" s="114">
        <v>12</v>
      </c>
      <c r="C212" s="114"/>
      <c r="D212" s="115"/>
      <c r="E212" s="227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9"/>
      <c r="S212" s="95"/>
    </row>
    <row r="213" spans="2:19" s="111" customFormat="1">
      <c r="B213" s="114">
        <v>13</v>
      </c>
      <c r="C213" s="114"/>
      <c r="D213" s="115"/>
      <c r="E213" s="227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9"/>
      <c r="S213" s="95"/>
    </row>
    <row r="214" spans="2:19" s="111" customFormat="1">
      <c r="B214" s="116"/>
      <c r="C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S214" s="95"/>
    </row>
  </sheetData>
  <mergeCells count="53">
    <mergeCell ref="E200:Q200"/>
    <mergeCell ref="E201:Q201"/>
    <mergeCell ref="E202:Q202"/>
    <mergeCell ref="E203:Q203"/>
    <mergeCell ref="E210:Q210"/>
    <mergeCell ref="E211:Q211"/>
    <mergeCell ref="E212:Q212"/>
    <mergeCell ref="E213:Q213"/>
    <mergeCell ref="E204:Q204"/>
    <mergeCell ref="E205:Q205"/>
    <mergeCell ref="E206:Q206"/>
    <mergeCell ref="E207:Q207"/>
    <mergeCell ref="E208:Q208"/>
    <mergeCell ref="E209:Q209"/>
    <mergeCell ref="C18:D18"/>
    <mergeCell ref="E18:F18"/>
    <mergeCell ref="H18:I18"/>
    <mergeCell ref="K18:L18"/>
    <mergeCell ref="N18:O18"/>
    <mergeCell ref="Q3:R3"/>
    <mergeCell ref="N16:P16"/>
    <mergeCell ref="N9:P9"/>
    <mergeCell ref="E3:F3"/>
    <mergeCell ref="G3:P3"/>
    <mergeCell ref="N10:O10"/>
    <mergeCell ref="C11:D11"/>
    <mergeCell ref="E11:F11"/>
    <mergeCell ref="H11:I11"/>
    <mergeCell ref="K11:L11"/>
    <mergeCell ref="N11:O11"/>
    <mergeCell ref="C6:D6"/>
    <mergeCell ref="C10:D10"/>
    <mergeCell ref="E10:F10"/>
    <mergeCell ref="H10:I10"/>
    <mergeCell ref="K10:L10"/>
    <mergeCell ref="H17:I17"/>
    <mergeCell ref="K17:L17"/>
    <mergeCell ref="N17:O17"/>
    <mergeCell ref="C13:D13"/>
    <mergeCell ref="C16:D16"/>
    <mergeCell ref="E16:G16"/>
    <mergeCell ref="H16:J16"/>
    <mergeCell ref="K16:M16"/>
    <mergeCell ref="C17:D17"/>
    <mergeCell ref="E17:F17"/>
    <mergeCell ref="C14:D14"/>
    <mergeCell ref="C15:D15"/>
    <mergeCell ref="C7:D7"/>
    <mergeCell ref="K9:M9"/>
    <mergeCell ref="H9:J9"/>
    <mergeCell ref="E9:G9"/>
    <mergeCell ref="C9:D9"/>
    <mergeCell ref="C8:D8"/>
  </mergeCells>
  <phoneticPr fontId="18" type="noConversion"/>
  <conditionalFormatting sqref="G10:G11">
    <cfRule type="cellIs" dxfId="102" priority="103" operator="between">
      <formula>0.8</formula>
      <formula>99%</formula>
    </cfRule>
    <cfRule type="cellIs" dxfId="101" priority="104" operator="between">
      <formula>0</formula>
      <formula>0.19</formula>
    </cfRule>
    <cfRule type="cellIs" dxfId="100" priority="105" operator="greaterThan">
      <formula>1</formula>
    </cfRule>
    <cfRule type="cellIs" dxfId="99" priority="106" operator="between">
      <formula>20%</formula>
      <formula>49%</formula>
    </cfRule>
    <cfRule type="cellIs" dxfId="98" priority="107" operator="between">
      <formula>0.5</formula>
      <formula>0.79</formula>
    </cfRule>
  </conditionalFormatting>
  <conditionalFormatting sqref="G17:G18">
    <cfRule type="cellIs" dxfId="97" priority="173" operator="between">
      <formula>0.8</formula>
      <formula>99%</formula>
    </cfRule>
    <cfRule type="cellIs" dxfId="96" priority="174" operator="between">
      <formula>0</formula>
      <formula>0.19</formula>
    </cfRule>
    <cfRule type="cellIs" dxfId="95" priority="175" operator="greaterThan">
      <formula>1</formula>
    </cfRule>
    <cfRule type="cellIs" dxfId="94" priority="176" operator="between">
      <formula>20%</formula>
      <formula>49%</formula>
    </cfRule>
    <cfRule type="cellIs" dxfId="93" priority="177" operator="between">
      <formula>0.5</formula>
      <formula>0.79</formula>
    </cfRule>
  </conditionalFormatting>
  <conditionalFormatting sqref="J10:J11">
    <cfRule type="cellIs" dxfId="92" priority="98" operator="between">
      <formula>0.8</formula>
      <formula>99%</formula>
    </cfRule>
    <cfRule type="cellIs" dxfId="91" priority="99" operator="between">
      <formula>0</formula>
      <formula>0.19</formula>
    </cfRule>
    <cfRule type="cellIs" dxfId="90" priority="100" operator="greaterThan">
      <formula>1</formula>
    </cfRule>
    <cfRule type="cellIs" dxfId="89" priority="101" operator="between">
      <formula>20%</formula>
      <formula>49%</formula>
    </cfRule>
    <cfRule type="cellIs" dxfId="88" priority="102" operator="between">
      <formula>0.5</formula>
      <formula>0.79</formula>
    </cfRule>
  </conditionalFormatting>
  <conditionalFormatting sqref="J17:J18">
    <cfRule type="cellIs" dxfId="87" priority="118" operator="between">
      <formula>0.8</formula>
      <formula>99%</formula>
    </cfRule>
    <cfRule type="cellIs" dxfId="86" priority="119" operator="between">
      <formula>0</formula>
      <formula>0.19</formula>
    </cfRule>
    <cfRule type="cellIs" dxfId="85" priority="120" operator="greaterThan">
      <formula>1</formula>
    </cfRule>
    <cfRule type="cellIs" dxfId="84" priority="121" operator="between">
      <formula>20%</formula>
      <formula>49%</formula>
    </cfRule>
    <cfRule type="cellIs" dxfId="83" priority="122" operator="between">
      <formula>0.5</formula>
      <formula>0.79</formula>
    </cfRule>
  </conditionalFormatting>
  <conditionalFormatting sqref="M10:M11">
    <cfRule type="cellIs" dxfId="82" priority="93" operator="between">
      <formula>0.8</formula>
      <formula>99%</formula>
    </cfRule>
    <cfRule type="cellIs" dxfId="81" priority="94" operator="between">
      <formula>0</formula>
      <formula>0.19</formula>
    </cfRule>
    <cfRule type="cellIs" dxfId="80" priority="95" operator="greaterThan">
      <formula>1</formula>
    </cfRule>
    <cfRule type="cellIs" dxfId="79" priority="96" operator="between">
      <formula>20%</formula>
      <formula>49%</formula>
    </cfRule>
    <cfRule type="cellIs" dxfId="78" priority="97" operator="between">
      <formula>0.5</formula>
      <formula>0.79</formula>
    </cfRule>
  </conditionalFormatting>
  <conditionalFormatting sqref="M17:M18">
    <cfRule type="cellIs" dxfId="77" priority="113" operator="between">
      <formula>0.8</formula>
      <formula>99%</formula>
    </cfRule>
    <cfRule type="cellIs" dxfId="76" priority="114" operator="between">
      <formula>0</formula>
      <formula>0.19</formula>
    </cfRule>
    <cfRule type="cellIs" dxfId="75" priority="115" operator="greaterThan">
      <formula>1</formula>
    </cfRule>
    <cfRule type="cellIs" dxfId="74" priority="116" operator="between">
      <formula>20%</formula>
      <formula>49%</formula>
    </cfRule>
    <cfRule type="cellIs" dxfId="73" priority="117" operator="between">
      <formula>0.5</formula>
      <formula>0.79</formula>
    </cfRule>
  </conditionalFormatting>
  <conditionalFormatting sqref="P10:P11">
    <cfRule type="cellIs" dxfId="72" priority="88" operator="between">
      <formula>0.8</formula>
      <formula>99%</formula>
    </cfRule>
    <cfRule type="cellIs" dxfId="71" priority="89" operator="between">
      <formula>0</formula>
      <formula>0.19</formula>
    </cfRule>
    <cfRule type="cellIs" dxfId="70" priority="90" operator="greaterThan">
      <formula>1</formula>
    </cfRule>
    <cfRule type="cellIs" dxfId="69" priority="91" operator="between">
      <formula>20%</formula>
      <formula>49%</formula>
    </cfRule>
    <cfRule type="cellIs" dxfId="68" priority="92" operator="between">
      <formula>0.5</formula>
      <formula>0.79</formula>
    </cfRule>
  </conditionalFormatting>
  <conditionalFormatting sqref="P17:P18">
    <cfRule type="cellIs" dxfId="67" priority="108" operator="between">
      <formula>0.8</formula>
      <formula>99%</formula>
    </cfRule>
    <cfRule type="cellIs" dxfId="66" priority="109" operator="between">
      <formula>0</formula>
      <formula>0.19</formula>
    </cfRule>
    <cfRule type="cellIs" dxfId="65" priority="110" operator="greaterThan">
      <formula>1</formula>
    </cfRule>
    <cfRule type="cellIs" dxfId="64" priority="111" operator="between">
      <formula>20%</formula>
      <formula>49%</formula>
    </cfRule>
    <cfRule type="cellIs" dxfId="63" priority="112" operator="between">
      <formula>0.5</formula>
      <formula>0.79</formula>
    </cfRule>
  </conditionalFormatting>
  <conditionalFormatting sqref="Q19">
    <cfRule type="cellIs" dxfId="62" priority="62" operator="lessThan">
      <formula>0</formula>
    </cfRule>
  </conditionalFormatting>
  <pageMargins left="0.25" right="0.25" top="0.75" bottom="0.75" header="0.3" footer="0.3"/>
  <pageSetup paperSize="9" scale="46" fitToHeight="0" orientation="portrait" r:id="rId1"/>
  <ignoredErrors>
    <ignoredError sqref="Q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3"/>
  <sheetViews>
    <sheetView zoomScale="80" zoomScaleNormal="80" workbookViewId="0">
      <pane ySplit="3" topLeftCell="A31" activePane="bottomLeft" state="frozen"/>
      <selection pane="bottomLeft" activeCell="L62" sqref="L62"/>
    </sheetView>
  </sheetViews>
  <sheetFormatPr defaultRowHeight="14.4"/>
  <cols>
    <col min="1" max="1" width="1.33203125" customWidth="1"/>
    <col min="2" max="2" width="17" style="2" customWidth="1"/>
    <col min="3" max="3" width="15.44140625" style="2" customWidth="1"/>
    <col min="4" max="4" width="22.6640625" style="2" bestFit="1" customWidth="1"/>
    <col min="5" max="5" width="54" style="8" customWidth="1"/>
    <col min="6" max="6" width="11.6640625" style="2" customWidth="1"/>
    <col min="7" max="7" width="11.5546875" style="2" customWidth="1"/>
    <col min="8" max="8" width="14.6640625" style="3" customWidth="1"/>
    <col min="9" max="9" width="17.33203125" style="2" hidden="1" customWidth="1"/>
    <col min="10" max="10" width="16.33203125" style="2" hidden="1" customWidth="1"/>
    <col min="11" max="11" width="15" style="2" customWidth="1"/>
    <col min="12" max="12" width="12.6640625" style="2" customWidth="1"/>
    <col min="13" max="13" width="15" style="108" customWidth="1"/>
    <col min="14" max="14" width="36.6640625" style="2" customWidth="1"/>
    <col min="16" max="16" width="16" bestFit="1" customWidth="1"/>
  </cols>
  <sheetData>
    <row r="1" spans="2:17" ht="18">
      <c r="B1" s="5" t="s">
        <v>159</v>
      </c>
      <c r="C1" s="5"/>
      <c r="D1" s="5"/>
    </row>
    <row r="2" spans="2:17" ht="43.2">
      <c r="B2" s="5"/>
      <c r="C2" s="5"/>
      <c r="D2" s="5"/>
      <c r="I2" s="67" t="s">
        <v>61</v>
      </c>
      <c r="J2" s="2" t="s">
        <v>59</v>
      </c>
      <c r="K2" s="2" t="s">
        <v>60</v>
      </c>
      <c r="L2" s="67" t="s">
        <v>72</v>
      </c>
      <c r="M2" s="108" t="s">
        <v>62</v>
      </c>
      <c r="N2" s="2" t="s">
        <v>74</v>
      </c>
    </row>
    <row r="3" spans="2:17" ht="28.8">
      <c r="B3" s="20" t="s">
        <v>24</v>
      </c>
      <c r="C3" s="20" t="s">
        <v>25</v>
      </c>
      <c r="D3" s="20" t="s">
        <v>0</v>
      </c>
      <c r="E3" s="21" t="s">
        <v>1</v>
      </c>
      <c r="F3" s="21" t="s">
        <v>2</v>
      </c>
      <c r="G3" s="21" t="s">
        <v>26</v>
      </c>
      <c r="H3" s="23" t="s">
        <v>27</v>
      </c>
      <c r="I3" s="66" t="s">
        <v>57</v>
      </c>
      <c r="J3" s="66" t="s">
        <v>58</v>
      </c>
      <c r="K3" s="65" t="s">
        <v>56</v>
      </c>
      <c r="L3" s="65" t="s">
        <v>64</v>
      </c>
      <c r="M3" s="109" t="s">
        <v>63</v>
      </c>
      <c r="N3" s="66" t="s">
        <v>73</v>
      </c>
    </row>
    <row r="4" spans="2:17">
      <c r="B4" s="15" t="s">
        <v>223</v>
      </c>
      <c r="C4" s="15" t="s">
        <v>184</v>
      </c>
      <c r="D4" s="15" t="s">
        <v>6</v>
      </c>
      <c r="E4" s="6" t="s">
        <v>161</v>
      </c>
      <c r="F4" s="1" t="s">
        <v>164</v>
      </c>
      <c r="G4" s="1" t="s">
        <v>28</v>
      </c>
      <c r="H4" s="4">
        <v>16285.01</v>
      </c>
      <c r="I4" s="1"/>
      <c r="J4" s="1" t="s">
        <v>66</v>
      </c>
      <c r="K4" s="10">
        <v>45231</v>
      </c>
      <c r="L4" s="1" t="s">
        <v>69</v>
      </c>
      <c r="M4" s="10">
        <v>45253</v>
      </c>
      <c r="N4" s="6"/>
    </row>
    <row r="5" spans="2:17">
      <c r="B5" s="15" t="s">
        <v>224</v>
      </c>
      <c r="C5" s="15" t="s">
        <v>185</v>
      </c>
      <c r="D5" s="15" t="s">
        <v>6</v>
      </c>
      <c r="E5" s="6" t="s">
        <v>162</v>
      </c>
      <c r="F5" s="1" t="s">
        <v>164</v>
      </c>
      <c r="G5" s="1" t="s">
        <v>28</v>
      </c>
      <c r="H5" s="4">
        <v>19635.169999999998</v>
      </c>
      <c r="I5" s="1"/>
      <c r="J5" s="1" t="s">
        <v>66</v>
      </c>
      <c r="K5" s="10">
        <v>45231</v>
      </c>
      <c r="L5" s="1" t="s">
        <v>69</v>
      </c>
      <c r="M5" s="10">
        <v>45253</v>
      </c>
      <c r="N5" s="6"/>
      <c r="P5" t="s">
        <v>65</v>
      </c>
    </row>
    <row r="6" spans="2:17">
      <c r="B6" s="15" t="s">
        <v>225</v>
      </c>
      <c r="C6" s="15" t="s">
        <v>186</v>
      </c>
      <c r="D6" s="15" t="s">
        <v>6</v>
      </c>
      <c r="E6" s="6" t="s">
        <v>163</v>
      </c>
      <c r="F6" s="1" t="s">
        <v>164</v>
      </c>
      <c r="G6" s="1" t="s">
        <v>28</v>
      </c>
      <c r="H6" s="4">
        <v>4894.5600000000004</v>
      </c>
      <c r="I6" s="1"/>
      <c r="J6" s="1" t="s">
        <v>66</v>
      </c>
      <c r="K6" s="10">
        <v>45231</v>
      </c>
      <c r="L6" s="1" t="s">
        <v>69</v>
      </c>
      <c r="M6" s="10">
        <v>45253</v>
      </c>
      <c r="N6" s="6"/>
      <c r="P6" t="s">
        <v>121</v>
      </c>
    </row>
    <row r="7" spans="2:17">
      <c r="B7" s="15" t="s">
        <v>226</v>
      </c>
      <c r="C7" s="15" t="s">
        <v>187</v>
      </c>
      <c r="D7" s="15" t="s">
        <v>177</v>
      </c>
      <c r="E7" s="6" t="s">
        <v>178</v>
      </c>
      <c r="F7" s="1" t="s">
        <v>164</v>
      </c>
      <c r="G7" s="1" t="s">
        <v>28</v>
      </c>
      <c r="H7" s="9">
        <v>30910</v>
      </c>
      <c r="I7" s="1"/>
      <c r="J7" s="1" t="s">
        <v>39</v>
      </c>
      <c r="K7" s="10">
        <v>45231</v>
      </c>
      <c r="L7" s="1" t="s">
        <v>68</v>
      </c>
      <c r="M7" s="10">
        <v>45253</v>
      </c>
      <c r="N7" s="6"/>
      <c r="P7" t="s">
        <v>66</v>
      </c>
    </row>
    <row r="8" spans="2:17">
      <c r="B8" s="176" t="s">
        <v>188</v>
      </c>
      <c r="D8" s="2" t="s">
        <v>13</v>
      </c>
      <c r="E8" s="139" t="s">
        <v>120</v>
      </c>
      <c r="F8" s="138" t="s">
        <v>189</v>
      </c>
      <c r="G8" s="138" t="s">
        <v>190</v>
      </c>
      <c r="H8" s="175">
        <v>1000000</v>
      </c>
      <c r="J8" s="138"/>
      <c r="K8" s="10">
        <v>45078</v>
      </c>
      <c r="L8" s="2" t="s">
        <v>68</v>
      </c>
      <c r="M8" s="108">
        <v>45466</v>
      </c>
      <c r="N8" s="100" t="s">
        <v>191</v>
      </c>
      <c r="P8" t="s">
        <v>71</v>
      </c>
    </row>
    <row r="9" spans="2:17">
      <c r="B9" s="15" t="s">
        <v>192</v>
      </c>
      <c r="D9" s="2" t="s">
        <v>135</v>
      </c>
      <c r="E9" s="6" t="s">
        <v>136</v>
      </c>
      <c r="F9" s="1" t="s">
        <v>193</v>
      </c>
      <c r="G9" s="1" t="s">
        <v>194</v>
      </c>
      <c r="H9" s="4">
        <v>214400</v>
      </c>
      <c r="J9" s="1"/>
      <c r="K9" s="108">
        <v>45139</v>
      </c>
      <c r="L9" s="2" t="s">
        <v>70</v>
      </c>
      <c r="M9" s="108">
        <v>45345</v>
      </c>
      <c r="N9" s="6"/>
      <c r="P9" t="s">
        <v>18</v>
      </c>
    </row>
    <row r="10" spans="2:17">
      <c r="B10" s="15" t="s">
        <v>195</v>
      </c>
      <c r="C10" s="2" t="s">
        <v>302</v>
      </c>
      <c r="D10" s="2" t="s">
        <v>37</v>
      </c>
      <c r="E10" s="6" t="s">
        <v>139</v>
      </c>
      <c r="F10" s="1" t="s">
        <v>189</v>
      </c>
      <c r="G10" s="1" t="s">
        <v>28</v>
      </c>
      <c r="H10" s="4">
        <v>185380</v>
      </c>
      <c r="J10" s="1" t="s">
        <v>66</v>
      </c>
      <c r="K10" s="10">
        <v>45173</v>
      </c>
      <c r="L10" s="2" t="s">
        <v>69</v>
      </c>
      <c r="M10" s="10">
        <v>45250</v>
      </c>
      <c r="N10" s="6"/>
    </row>
    <row r="11" spans="2:17">
      <c r="B11" s="15" t="s">
        <v>196</v>
      </c>
      <c r="D11" s="2" t="s">
        <v>126</v>
      </c>
      <c r="E11" s="6" t="s">
        <v>140</v>
      </c>
      <c r="F11" s="1" t="s">
        <v>189</v>
      </c>
      <c r="G11" s="1" t="s">
        <v>29</v>
      </c>
      <c r="H11" s="4">
        <v>50600</v>
      </c>
      <c r="I11" s="2" t="s">
        <v>71</v>
      </c>
      <c r="J11" s="1"/>
      <c r="K11" s="10">
        <v>45173</v>
      </c>
      <c r="L11" s="2" t="s">
        <v>70</v>
      </c>
      <c r="M11" s="10">
        <v>45250</v>
      </c>
      <c r="N11" s="6"/>
      <c r="P11" t="s">
        <v>65</v>
      </c>
    </row>
    <row r="12" spans="2:17">
      <c r="B12" s="15" t="s">
        <v>197</v>
      </c>
      <c r="D12" s="2" t="s">
        <v>141</v>
      </c>
      <c r="E12" s="6" t="s">
        <v>142</v>
      </c>
      <c r="F12" s="1" t="s">
        <v>193</v>
      </c>
      <c r="G12" s="1" t="s">
        <v>194</v>
      </c>
      <c r="H12" s="4">
        <v>438605.2</v>
      </c>
      <c r="J12" s="1"/>
      <c r="K12" s="10">
        <v>45173</v>
      </c>
      <c r="L12" s="2" t="s">
        <v>68</v>
      </c>
      <c r="M12" s="10">
        <v>45402</v>
      </c>
      <c r="N12" s="6"/>
      <c r="P12" t="s">
        <v>39</v>
      </c>
    </row>
    <row r="13" spans="2:17">
      <c r="B13" s="15" t="s">
        <v>198</v>
      </c>
      <c r="C13" s="2" t="s">
        <v>173</v>
      </c>
      <c r="D13" s="2" t="s">
        <v>12</v>
      </c>
      <c r="E13" s="6" t="s">
        <v>143</v>
      </c>
      <c r="F13" s="1" t="s">
        <v>189</v>
      </c>
      <c r="G13" s="1" t="s">
        <v>28</v>
      </c>
      <c r="H13" s="4">
        <v>47300</v>
      </c>
      <c r="J13" s="1" t="s">
        <v>39</v>
      </c>
      <c r="K13" s="10">
        <v>45191</v>
      </c>
      <c r="L13" s="2" t="s">
        <v>69</v>
      </c>
      <c r="M13" s="10">
        <v>45252</v>
      </c>
      <c r="N13" s="6"/>
      <c r="P13" t="s">
        <v>66</v>
      </c>
    </row>
    <row r="14" spans="2:17">
      <c r="B14" s="15" t="s">
        <v>199</v>
      </c>
      <c r="D14" s="2" t="s">
        <v>144</v>
      </c>
      <c r="E14" s="6" t="s">
        <v>145</v>
      </c>
      <c r="F14" s="1" t="s">
        <v>189</v>
      </c>
      <c r="G14" s="1" t="s">
        <v>29</v>
      </c>
      <c r="H14" s="4">
        <v>53350</v>
      </c>
      <c r="I14" s="2" t="s">
        <v>65</v>
      </c>
      <c r="J14" s="1"/>
      <c r="K14" s="10">
        <v>45221</v>
      </c>
      <c r="L14" s="2" t="s">
        <v>70</v>
      </c>
      <c r="M14" s="10">
        <v>45252</v>
      </c>
      <c r="N14" s="6"/>
      <c r="P14" s="68" t="s">
        <v>67</v>
      </c>
    </row>
    <row r="15" spans="2:17">
      <c r="B15" s="15" t="s">
        <v>200</v>
      </c>
      <c r="D15" s="2" t="s">
        <v>144</v>
      </c>
      <c r="E15" s="6" t="s">
        <v>146</v>
      </c>
      <c r="F15" s="1" t="s">
        <v>189</v>
      </c>
      <c r="G15" s="1" t="s">
        <v>29</v>
      </c>
      <c r="H15" s="4">
        <v>64185</v>
      </c>
      <c r="I15" s="2" t="s">
        <v>65</v>
      </c>
      <c r="J15" s="1"/>
      <c r="K15" s="10">
        <v>45221</v>
      </c>
      <c r="L15" s="2" t="s">
        <v>70</v>
      </c>
      <c r="M15" s="10">
        <v>45252</v>
      </c>
      <c r="N15" s="6"/>
    </row>
    <row r="16" spans="2:17">
      <c r="B16" s="15" t="s">
        <v>201</v>
      </c>
      <c r="C16" s="2" t="s">
        <v>179</v>
      </c>
      <c r="D16" s="2" t="s">
        <v>126</v>
      </c>
      <c r="E16" s="6" t="s">
        <v>147</v>
      </c>
      <c r="F16" s="1" t="s">
        <v>189</v>
      </c>
      <c r="G16" s="1" t="s">
        <v>28</v>
      </c>
      <c r="H16" s="9">
        <v>36300</v>
      </c>
      <c r="J16" s="1" t="s">
        <v>66</v>
      </c>
      <c r="K16" s="10">
        <v>45221</v>
      </c>
      <c r="L16" s="2" t="s">
        <v>70</v>
      </c>
      <c r="M16" s="10">
        <v>45252</v>
      </c>
      <c r="N16" s="6"/>
      <c r="P16" t="s">
        <v>68</v>
      </c>
      <c r="Q16" s="69">
        <v>0.8</v>
      </c>
    </row>
    <row r="17" spans="2:17">
      <c r="B17" s="15" t="s">
        <v>202</v>
      </c>
      <c r="C17" s="2" t="s">
        <v>245</v>
      </c>
      <c r="D17" s="2" t="s">
        <v>127</v>
      </c>
      <c r="E17" s="6" t="s">
        <v>148</v>
      </c>
      <c r="F17" s="1" t="s">
        <v>189</v>
      </c>
      <c r="G17" s="1" t="s">
        <v>28</v>
      </c>
      <c r="H17" s="4">
        <v>170280</v>
      </c>
      <c r="J17" s="1" t="s">
        <v>66</v>
      </c>
      <c r="K17" s="10">
        <v>45221</v>
      </c>
      <c r="L17" s="2" t="s">
        <v>68</v>
      </c>
      <c r="M17" s="10">
        <v>45252</v>
      </c>
      <c r="N17" s="6"/>
      <c r="P17" t="s">
        <v>69</v>
      </c>
      <c r="Q17" s="69">
        <v>0.6</v>
      </c>
    </row>
    <row r="18" spans="2:17">
      <c r="B18" s="15" t="s">
        <v>203</v>
      </c>
      <c r="C18" s="2" t="s">
        <v>176</v>
      </c>
      <c r="D18" s="2" t="s">
        <v>149</v>
      </c>
      <c r="E18" s="6" t="s">
        <v>150</v>
      </c>
      <c r="F18" s="1" t="s">
        <v>164</v>
      </c>
      <c r="G18" s="1" t="s">
        <v>28</v>
      </c>
      <c r="H18" s="4">
        <v>43759.38</v>
      </c>
      <c r="J18" s="1" t="s">
        <v>39</v>
      </c>
      <c r="K18" s="10">
        <v>45221</v>
      </c>
      <c r="L18" s="2" t="s">
        <v>68</v>
      </c>
      <c r="M18" s="10">
        <v>45252</v>
      </c>
      <c r="N18" s="6"/>
      <c r="P18" t="s">
        <v>70</v>
      </c>
      <c r="Q18" s="69">
        <v>0.3</v>
      </c>
    </row>
    <row r="19" spans="2:17">
      <c r="B19" s="15" t="s">
        <v>204</v>
      </c>
      <c r="C19" s="2" t="s">
        <v>263</v>
      </c>
      <c r="D19" s="2" t="s">
        <v>11</v>
      </c>
      <c r="E19" s="6" t="s">
        <v>151</v>
      </c>
      <c r="F19" s="1" t="s">
        <v>189</v>
      </c>
      <c r="G19" s="1" t="s">
        <v>28</v>
      </c>
      <c r="H19" s="4">
        <v>39000</v>
      </c>
      <c r="J19" s="1" t="s">
        <v>66</v>
      </c>
      <c r="K19" s="10">
        <v>45221</v>
      </c>
      <c r="L19" s="2" t="s">
        <v>70</v>
      </c>
      <c r="M19" s="10">
        <v>45252</v>
      </c>
      <c r="N19" s="6"/>
    </row>
    <row r="20" spans="2:17">
      <c r="B20" s="15" t="s">
        <v>205</v>
      </c>
      <c r="C20" s="2" t="s">
        <v>262</v>
      </c>
      <c r="D20" s="2" t="s">
        <v>11</v>
      </c>
      <c r="E20" s="6" t="s">
        <v>152</v>
      </c>
      <c r="F20" s="1" t="s">
        <v>189</v>
      </c>
      <c r="G20" s="1" t="s">
        <v>28</v>
      </c>
      <c r="H20" s="4">
        <v>44880</v>
      </c>
      <c r="J20" s="1" t="s">
        <v>66</v>
      </c>
      <c r="K20" s="10">
        <v>45221</v>
      </c>
      <c r="L20" s="2" t="s">
        <v>69</v>
      </c>
      <c r="M20" s="10">
        <v>45252</v>
      </c>
      <c r="N20" s="6"/>
    </row>
    <row r="21" spans="2:17">
      <c r="B21" s="15" t="s">
        <v>206</v>
      </c>
      <c r="D21" s="2" t="s">
        <v>11</v>
      </c>
      <c r="E21" s="6" t="s">
        <v>153</v>
      </c>
      <c r="F21" s="1" t="s">
        <v>189</v>
      </c>
      <c r="G21" s="1" t="s">
        <v>28</v>
      </c>
      <c r="H21" s="4">
        <v>15235</v>
      </c>
      <c r="J21" s="1"/>
      <c r="K21" s="10">
        <v>45221</v>
      </c>
      <c r="L21" s="2" t="s">
        <v>69</v>
      </c>
      <c r="M21" s="10">
        <v>45282</v>
      </c>
      <c r="N21" s="6"/>
    </row>
    <row r="22" spans="2:17">
      <c r="B22" s="15" t="s">
        <v>207</v>
      </c>
      <c r="C22" s="2" t="s">
        <v>256</v>
      </c>
      <c r="D22" s="2" t="s">
        <v>23</v>
      </c>
      <c r="E22" s="6" t="s">
        <v>208</v>
      </c>
      <c r="F22" s="1" t="s">
        <v>189</v>
      </c>
      <c r="G22" s="1" t="s">
        <v>28</v>
      </c>
      <c r="H22" s="4">
        <v>201300</v>
      </c>
      <c r="J22" s="1" t="s">
        <v>66</v>
      </c>
      <c r="K22" s="10">
        <v>45221</v>
      </c>
      <c r="L22" s="2" t="s">
        <v>69</v>
      </c>
      <c r="M22" s="10">
        <v>45252</v>
      </c>
      <c r="N22" s="6"/>
    </row>
    <row r="23" spans="2:17">
      <c r="B23" s="15" t="s">
        <v>209</v>
      </c>
      <c r="C23" s="2" t="s">
        <v>305</v>
      </c>
      <c r="D23" s="2" t="s">
        <v>37</v>
      </c>
      <c r="E23" s="6" t="s">
        <v>210</v>
      </c>
      <c r="F23" s="1" t="s">
        <v>189</v>
      </c>
      <c r="G23" s="1" t="s">
        <v>28</v>
      </c>
      <c r="H23" s="4">
        <v>31050</v>
      </c>
      <c r="J23" s="1" t="s">
        <v>66</v>
      </c>
      <c r="K23" s="10">
        <v>45221</v>
      </c>
      <c r="L23" s="2" t="s">
        <v>68</v>
      </c>
      <c r="M23" s="10">
        <v>45252</v>
      </c>
      <c r="N23" s="6"/>
    </row>
    <row r="24" spans="2:17">
      <c r="B24" s="15" t="s">
        <v>211</v>
      </c>
      <c r="C24" s="2" t="s">
        <v>267</v>
      </c>
      <c r="D24" s="2" t="s">
        <v>112</v>
      </c>
      <c r="E24" s="6" t="s">
        <v>212</v>
      </c>
      <c r="F24" s="1" t="s">
        <v>164</v>
      </c>
      <c r="G24" s="1" t="s">
        <v>28</v>
      </c>
      <c r="H24" s="4">
        <v>126890.5</v>
      </c>
      <c r="J24" s="1" t="s">
        <v>39</v>
      </c>
      <c r="K24" s="10">
        <v>45221</v>
      </c>
      <c r="L24" s="2" t="s">
        <v>69</v>
      </c>
      <c r="M24" s="10">
        <v>45252</v>
      </c>
      <c r="N24" s="6"/>
    </row>
    <row r="25" spans="2:17">
      <c r="B25" s="15" t="s">
        <v>213</v>
      </c>
      <c r="C25" s="2" t="s">
        <v>275</v>
      </c>
      <c r="D25" s="2" t="s">
        <v>11</v>
      </c>
      <c r="E25" s="6" t="s">
        <v>214</v>
      </c>
      <c r="F25" s="1" t="s">
        <v>189</v>
      </c>
      <c r="G25" s="1" t="s">
        <v>28</v>
      </c>
      <c r="H25" s="4">
        <v>71405</v>
      </c>
      <c r="J25" s="1" t="s">
        <v>66</v>
      </c>
      <c r="K25" s="10">
        <v>45221</v>
      </c>
      <c r="L25" s="2" t="s">
        <v>69</v>
      </c>
      <c r="M25" s="10">
        <v>45252</v>
      </c>
      <c r="N25" s="6"/>
    </row>
    <row r="26" spans="2:17">
      <c r="B26" s="15" t="s">
        <v>215</v>
      </c>
      <c r="D26" s="2" t="s">
        <v>216</v>
      </c>
      <c r="E26" s="6" t="s">
        <v>217</v>
      </c>
      <c r="F26" s="1" t="s">
        <v>164</v>
      </c>
      <c r="G26" s="1" t="s">
        <v>29</v>
      </c>
      <c r="H26" s="4">
        <v>15600</v>
      </c>
      <c r="I26" s="2" t="s">
        <v>65</v>
      </c>
      <c r="J26" s="1"/>
      <c r="K26" s="10">
        <v>45221</v>
      </c>
      <c r="L26" s="2" t="s">
        <v>69</v>
      </c>
      <c r="M26" s="10">
        <v>45252</v>
      </c>
      <c r="N26" s="6"/>
    </row>
    <row r="27" spans="2:17">
      <c r="B27" s="15" t="s">
        <v>218</v>
      </c>
      <c r="D27" s="2" t="s">
        <v>219</v>
      </c>
      <c r="E27" s="6" t="s">
        <v>220</v>
      </c>
      <c r="F27" s="1" t="s">
        <v>164</v>
      </c>
      <c r="G27" s="1" t="s">
        <v>29</v>
      </c>
      <c r="H27" s="4">
        <v>35420</v>
      </c>
      <c r="I27" s="2" t="s">
        <v>65</v>
      </c>
      <c r="J27" s="1"/>
      <c r="K27" s="10">
        <v>45221</v>
      </c>
      <c r="L27" s="2" t="s">
        <v>70</v>
      </c>
      <c r="M27" s="10">
        <v>45252</v>
      </c>
      <c r="N27" s="6"/>
    </row>
    <row r="28" spans="2:17">
      <c r="B28" s="15" t="s">
        <v>221</v>
      </c>
      <c r="D28" s="2" t="s">
        <v>125</v>
      </c>
      <c r="E28" s="6" t="s">
        <v>222</v>
      </c>
      <c r="F28" s="1" t="s">
        <v>189</v>
      </c>
      <c r="G28" s="1" t="s">
        <v>29</v>
      </c>
      <c r="H28" s="4">
        <v>49197.5</v>
      </c>
      <c r="I28" s="2" t="s">
        <v>18</v>
      </c>
      <c r="J28" s="1"/>
      <c r="K28" s="10">
        <v>45221</v>
      </c>
      <c r="L28" s="2" t="s">
        <v>69</v>
      </c>
      <c r="M28" s="10">
        <v>45282</v>
      </c>
      <c r="N28" s="6"/>
    </row>
    <row r="29" spans="2:17">
      <c r="B29" s="15" t="s">
        <v>228</v>
      </c>
      <c r="C29" s="1" t="s">
        <v>171</v>
      </c>
      <c r="D29" s="15" t="s">
        <v>126</v>
      </c>
      <c r="E29" s="6" t="s">
        <v>227</v>
      </c>
      <c r="F29" s="1" t="s">
        <v>189</v>
      </c>
      <c r="G29" s="1" t="s">
        <v>28</v>
      </c>
      <c r="H29" s="9">
        <v>55289</v>
      </c>
      <c r="I29" s="1"/>
      <c r="J29" s="1" t="s">
        <v>66</v>
      </c>
      <c r="K29" s="10">
        <v>45160</v>
      </c>
      <c r="L29" s="1" t="s">
        <v>68</v>
      </c>
      <c r="M29" s="10">
        <v>45252</v>
      </c>
      <c r="N29" s="6"/>
    </row>
    <row r="30" spans="2:17">
      <c r="B30" s="15"/>
      <c r="C30" s="15" t="s">
        <v>235</v>
      </c>
      <c r="D30" s="15" t="s">
        <v>9</v>
      </c>
      <c r="E30" s="6" t="s">
        <v>234</v>
      </c>
      <c r="F30" s="1" t="s">
        <v>240</v>
      </c>
      <c r="G30" s="1" t="s">
        <v>28</v>
      </c>
      <c r="H30" s="9">
        <v>2782</v>
      </c>
      <c r="I30" s="1"/>
      <c r="J30" s="1" t="s">
        <v>66</v>
      </c>
      <c r="K30" s="10">
        <v>45221</v>
      </c>
      <c r="L30" s="1" t="s">
        <v>68</v>
      </c>
      <c r="M30" s="10">
        <v>45252</v>
      </c>
      <c r="N30" s="6"/>
    </row>
    <row r="31" spans="2:17">
      <c r="B31" s="15"/>
      <c r="C31" s="15" t="s">
        <v>236</v>
      </c>
      <c r="D31" s="15" t="s">
        <v>9</v>
      </c>
      <c r="E31" s="6" t="s">
        <v>238</v>
      </c>
      <c r="F31" s="1" t="s">
        <v>240</v>
      </c>
      <c r="G31" s="1" t="s">
        <v>28</v>
      </c>
      <c r="H31" s="9">
        <v>15026</v>
      </c>
      <c r="I31" s="1"/>
      <c r="J31" s="1" t="s">
        <v>66</v>
      </c>
      <c r="K31" s="10">
        <v>45221</v>
      </c>
      <c r="L31" s="1" t="s">
        <v>68</v>
      </c>
      <c r="M31" s="10">
        <v>45252</v>
      </c>
      <c r="N31" s="6"/>
    </row>
    <row r="32" spans="2:17">
      <c r="B32" s="15"/>
      <c r="C32" s="15" t="s">
        <v>237</v>
      </c>
      <c r="D32" s="15" t="s">
        <v>9</v>
      </c>
      <c r="E32" s="6" t="s">
        <v>239</v>
      </c>
      <c r="F32" s="1" t="s">
        <v>240</v>
      </c>
      <c r="G32" s="1" t="s">
        <v>28</v>
      </c>
      <c r="H32" s="9">
        <v>1778</v>
      </c>
      <c r="I32" s="1"/>
      <c r="J32" s="1" t="s">
        <v>66</v>
      </c>
      <c r="K32" s="10">
        <v>45221</v>
      </c>
      <c r="L32" s="1" t="s">
        <v>68</v>
      </c>
      <c r="M32" s="10">
        <v>45252</v>
      </c>
      <c r="N32" s="6"/>
    </row>
    <row r="33" spans="2:14">
      <c r="B33" s="15" t="s">
        <v>241</v>
      </c>
      <c r="C33" s="1" t="s">
        <v>306</v>
      </c>
      <c r="D33" s="15" t="s">
        <v>9</v>
      </c>
      <c r="E33" s="6" t="s">
        <v>243</v>
      </c>
      <c r="F33" s="1" t="s">
        <v>240</v>
      </c>
      <c r="G33" s="1" t="s">
        <v>28</v>
      </c>
      <c r="H33" s="9">
        <v>88500</v>
      </c>
      <c r="I33" s="1"/>
      <c r="J33" s="1" t="s">
        <v>66</v>
      </c>
      <c r="K33" s="10">
        <v>45252</v>
      </c>
      <c r="L33" s="1" t="s">
        <v>68</v>
      </c>
      <c r="M33" s="10">
        <v>45282</v>
      </c>
      <c r="N33" s="6"/>
    </row>
    <row r="34" spans="2:14">
      <c r="B34" s="15" t="s">
        <v>242</v>
      </c>
      <c r="C34" s="1"/>
      <c r="D34" s="15" t="s">
        <v>9</v>
      </c>
      <c r="E34" s="6" t="s">
        <v>244</v>
      </c>
      <c r="F34" s="1" t="s">
        <v>240</v>
      </c>
      <c r="G34" s="1" t="s">
        <v>28</v>
      </c>
      <c r="H34" s="9">
        <v>48000</v>
      </c>
      <c r="I34" s="1"/>
      <c r="J34" s="1" t="s">
        <v>66</v>
      </c>
      <c r="K34" s="10">
        <v>45252</v>
      </c>
      <c r="L34" s="1" t="s">
        <v>68</v>
      </c>
      <c r="M34" s="10">
        <v>45282</v>
      </c>
      <c r="N34" s="6"/>
    </row>
    <row r="35" spans="2:14">
      <c r="B35" s="15" t="s">
        <v>251</v>
      </c>
      <c r="C35" s="1"/>
      <c r="D35" s="15" t="s">
        <v>252</v>
      </c>
      <c r="E35" s="6" t="s">
        <v>253</v>
      </c>
      <c r="F35" s="1" t="s">
        <v>164</v>
      </c>
      <c r="G35" s="1" t="s">
        <v>29</v>
      </c>
      <c r="H35" s="9">
        <v>73524</v>
      </c>
      <c r="I35" s="13" t="s">
        <v>65</v>
      </c>
      <c r="J35" s="1"/>
      <c r="K35" s="10">
        <v>45252</v>
      </c>
      <c r="L35" s="1" t="s">
        <v>69</v>
      </c>
      <c r="M35" s="10">
        <v>45282</v>
      </c>
      <c r="N35" s="42"/>
    </row>
    <row r="36" spans="2:14">
      <c r="B36" s="15" t="s">
        <v>277</v>
      </c>
      <c r="C36" s="1" t="s">
        <v>278</v>
      </c>
      <c r="D36" s="15" t="s">
        <v>37</v>
      </c>
      <c r="E36" s="6" t="s">
        <v>279</v>
      </c>
      <c r="F36" s="1" t="s">
        <v>164</v>
      </c>
      <c r="G36" s="1" t="s">
        <v>28</v>
      </c>
      <c r="H36" s="9">
        <v>81620</v>
      </c>
      <c r="I36" s="13"/>
      <c r="J36" s="1"/>
      <c r="K36" s="10">
        <v>45252</v>
      </c>
      <c r="L36" s="1" t="s">
        <v>68</v>
      </c>
      <c r="M36" s="10">
        <v>45313</v>
      </c>
      <c r="N36" s="42"/>
    </row>
    <row r="37" spans="2:14">
      <c r="B37" s="15" t="s">
        <v>286</v>
      </c>
      <c r="C37" s="1"/>
      <c r="D37" s="15" t="s">
        <v>112</v>
      </c>
      <c r="E37" s="6" t="s">
        <v>285</v>
      </c>
      <c r="F37" s="1" t="s">
        <v>164</v>
      </c>
      <c r="G37" s="1" t="s">
        <v>194</v>
      </c>
      <c r="H37" s="9">
        <v>493327.78</v>
      </c>
      <c r="I37" s="1"/>
      <c r="J37" s="1"/>
      <c r="K37" s="10">
        <v>45252</v>
      </c>
      <c r="L37" s="1" t="s">
        <v>69</v>
      </c>
      <c r="M37" s="10">
        <v>45313</v>
      </c>
      <c r="N37" s="6"/>
    </row>
    <row r="38" spans="2:14">
      <c r="B38" s="15" t="s">
        <v>289</v>
      </c>
      <c r="C38" s="1"/>
      <c r="D38" s="15" t="s">
        <v>149</v>
      </c>
      <c r="E38" s="6" t="s">
        <v>290</v>
      </c>
      <c r="F38" s="1" t="s">
        <v>164</v>
      </c>
      <c r="G38" s="1" t="s">
        <v>194</v>
      </c>
      <c r="H38" s="9">
        <v>73744</v>
      </c>
      <c r="I38" s="1"/>
      <c r="J38" s="1"/>
      <c r="K38" s="10">
        <v>45282</v>
      </c>
      <c r="L38" s="1" t="s">
        <v>70</v>
      </c>
      <c r="M38" s="10">
        <v>45313</v>
      </c>
      <c r="N38" s="6"/>
    </row>
    <row r="39" spans="2:14">
      <c r="B39" s="15" t="s">
        <v>291</v>
      </c>
      <c r="C39" s="1"/>
      <c r="D39" s="15" t="s">
        <v>23</v>
      </c>
      <c r="E39" s="6" t="s">
        <v>292</v>
      </c>
      <c r="F39" s="1" t="s">
        <v>164</v>
      </c>
      <c r="G39" s="1" t="s">
        <v>194</v>
      </c>
      <c r="H39" s="9">
        <v>198490</v>
      </c>
      <c r="I39" s="1"/>
      <c r="J39" s="1"/>
      <c r="K39" s="10">
        <v>45282</v>
      </c>
      <c r="L39" s="1" t="s">
        <v>70</v>
      </c>
      <c r="M39" s="10">
        <v>45313</v>
      </c>
      <c r="N39" s="6"/>
    </row>
    <row r="40" spans="2:14">
      <c r="B40" s="15" t="s">
        <v>293</v>
      </c>
      <c r="C40" s="1"/>
      <c r="D40" s="15" t="s">
        <v>294</v>
      </c>
      <c r="E40" s="6" t="s">
        <v>295</v>
      </c>
      <c r="F40" s="1" t="s">
        <v>164</v>
      </c>
      <c r="G40" s="1" t="s">
        <v>194</v>
      </c>
      <c r="H40" s="9">
        <v>29700</v>
      </c>
      <c r="I40" s="1"/>
      <c r="J40" s="1"/>
      <c r="K40" s="10">
        <v>45282</v>
      </c>
      <c r="L40" s="1" t="s">
        <v>70</v>
      </c>
      <c r="M40" s="10">
        <v>45313</v>
      </c>
      <c r="N40" s="6"/>
    </row>
    <row r="41" spans="2:14">
      <c r="B41" s="15" t="s">
        <v>307</v>
      </c>
      <c r="C41" s="1"/>
      <c r="D41" s="15" t="s">
        <v>308</v>
      </c>
      <c r="E41" s="6" t="s">
        <v>309</v>
      </c>
      <c r="F41" s="1" t="s">
        <v>193</v>
      </c>
      <c r="G41" s="1" t="s">
        <v>194</v>
      </c>
      <c r="H41" s="4">
        <v>95541.6</v>
      </c>
      <c r="I41" s="1"/>
      <c r="J41" s="1"/>
      <c r="K41" s="10">
        <v>45282</v>
      </c>
      <c r="L41" s="1" t="s">
        <v>69</v>
      </c>
      <c r="M41" s="10">
        <v>45344</v>
      </c>
      <c r="N41" s="6"/>
    </row>
    <row r="42" spans="2:14">
      <c r="B42" s="15"/>
      <c r="C42" s="15" t="s">
        <v>313</v>
      </c>
      <c r="D42" s="15" t="s">
        <v>9</v>
      </c>
      <c r="E42" s="6" t="s">
        <v>312</v>
      </c>
      <c r="F42" s="1" t="s">
        <v>240</v>
      </c>
      <c r="G42" s="1" t="s">
        <v>28</v>
      </c>
      <c r="H42" s="4">
        <v>10000</v>
      </c>
      <c r="I42" s="1"/>
      <c r="J42" s="1" t="s">
        <v>66</v>
      </c>
      <c r="K42" s="10">
        <v>45282</v>
      </c>
      <c r="L42" s="1" t="s">
        <v>68</v>
      </c>
      <c r="M42" s="10">
        <v>45282</v>
      </c>
      <c r="N42" s="6"/>
    </row>
    <row r="43" spans="2:14">
      <c r="B43" s="15" t="s">
        <v>315</v>
      </c>
      <c r="C43" s="15"/>
      <c r="D43" s="15" t="s">
        <v>9</v>
      </c>
      <c r="E43" s="6" t="s">
        <v>314</v>
      </c>
      <c r="F43" s="1" t="s">
        <v>240</v>
      </c>
      <c r="G43" s="1" t="s">
        <v>28</v>
      </c>
      <c r="H43" s="4">
        <v>30000</v>
      </c>
      <c r="I43" s="1"/>
      <c r="J43" s="1" t="s">
        <v>66</v>
      </c>
      <c r="K43" s="10">
        <v>45282</v>
      </c>
      <c r="L43" s="1" t="s">
        <v>68</v>
      </c>
      <c r="M43" s="10">
        <v>45313</v>
      </c>
      <c r="N43" s="6"/>
    </row>
    <row r="44" spans="2:14">
      <c r="B44" s="15" t="s">
        <v>316</v>
      </c>
      <c r="C44" s="15"/>
      <c r="D44" s="15" t="s">
        <v>317</v>
      </c>
      <c r="E44" s="6" t="s">
        <v>318</v>
      </c>
      <c r="F44" s="1" t="s">
        <v>321</v>
      </c>
      <c r="G44" s="1" t="s">
        <v>28</v>
      </c>
      <c r="H44" s="4">
        <v>46156</v>
      </c>
      <c r="I44" s="1"/>
      <c r="J44" s="1"/>
      <c r="K44" s="10">
        <v>45282</v>
      </c>
      <c r="L44" s="1" t="s">
        <v>68</v>
      </c>
      <c r="M44" s="10">
        <v>45313</v>
      </c>
      <c r="N44" s="6"/>
    </row>
    <row r="45" spans="2:14">
      <c r="B45" s="15" t="s">
        <v>319</v>
      </c>
      <c r="D45" s="15" t="s">
        <v>308</v>
      </c>
      <c r="E45" s="6" t="s">
        <v>320</v>
      </c>
      <c r="F45" s="1" t="s">
        <v>193</v>
      </c>
      <c r="G45" s="1" t="s">
        <v>194</v>
      </c>
      <c r="H45" s="4">
        <v>271148.90000000002</v>
      </c>
      <c r="I45" s="1"/>
      <c r="J45" s="1"/>
      <c r="K45" s="10">
        <v>45282</v>
      </c>
      <c r="L45" s="1" t="s">
        <v>70</v>
      </c>
      <c r="M45" s="10">
        <v>45373</v>
      </c>
      <c r="N45" s="6"/>
    </row>
    <row r="46" spans="2:14">
      <c r="B46" s="15" t="s">
        <v>324</v>
      </c>
      <c r="D46" s="15" t="s">
        <v>325</v>
      </c>
      <c r="E46" s="6" t="s">
        <v>326</v>
      </c>
      <c r="F46" s="1" t="s">
        <v>193</v>
      </c>
      <c r="G46" s="1" t="s">
        <v>194</v>
      </c>
      <c r="H46" s="19">
        <v>155364</v>
      </c>
      <c r="I46" s="1"/>
      <c r="J46" s="1"/>
      <c r="K46" s="10">
        <v>45282</v>
      </c>
      <c r="L46" s="1" t="s">
        <v>68</v>
      </c>
      <c r="M46" s="10">
        <v>45373</v>
      </c>
      <c r="N46" s="6"/>
    </row>
    <row r="47" spans="2:14">
      <c r="B47" s="15" t="s">
        <v>331</v>
      </c>
      <c r="D47" s="15" t="s">
        <v>126</v>
      </c>
      <c r="E47" s="6" t="s">
        <v>332</v>
      </c>
      <c r="F47" s="1" t="s">
        <v>164</v>
      </c>
      <c r="G47" s="1" t="s">
        <v>194</v>
      </c>
      <c r="H47" s="26">
        <v>29425</v>
      </c>
      <c r="I47" s="1"/>
      <c r="J47" s="1"/>
      <c r="K47" s="10">
        <v>45282</v>
      </c>
      <c r="L47" s="1" t="s">
        <v>69</v>
      </c>
      <c r="M47" s="10">
        <v>45313</v>
      </c>
      <c r="N47" s="6"/>
    </row>
    <row r="48" spans="2:14">
      <c r="B48" s="15" t="s">
        <v>333</v>
      </c>
      <c r="D48" s="15" t="s">
        <v>334</v>
      </c>
      <c r="E48" s="6" t="s">
        <v>335</v>
      </c>
      <c r="F48" s="1" t="s">
        <v>164</v>
      </c>
      <c r="G48" s="1" t="s">
        <v>194</v>
      </c>
      <c r="H48" s="4">
        <v>98573.75</v>
      </c>
      <c r="I48" s="1"/>
      <c r="J48" s="1"/>
      <c r="K48" s="10">
        <v>45282</v>
      </c>
      <c r="L48" s="1" t="s">
        <v>69</v>
      </c>
      <c r="M48" s="10">
        <v>45313</v>
      </c>
      <c r="N48" s="6"/>
    </row>
    <row r="49" spans="2:14">
      <c r="B49" s="15" t="s">
        <v>336</v>
      </c>
      <c r="D49" s="2" t="s">
        <v>112</v>
      </c>
      <c r="E49" s="6" t="s">
        <v>337</v>
      </c>
      <c r="F49" s="1" t="s">
        <v>164</v>
      </c>
      <c r="G49" s="1" t="s">
        <v>194</v>
      </c>
      <c r="H49" s="4">
        <v>2053290</v>
      </c>
      <c r="I49" s="1"/>
      <c r="J49" s="1"/>
      <c r="K49" s="10">
        <v>45282</v>
      </c>
      <c r="L49" s="1" t="s">
        <v>69</v>
      </c>
      <c r="M49" s="10">
        <v>45373</v>
      </c>
      <c r="N49" s="6"/>
    </row>
    <row r="50" spans="2:14">
      <c r="B50" s="15"/>
      <c r="C50" s="15"/>
      <c r="D50" s="15"/>
      <c r="E50" s="6"/>
      <c r="F50" s="1"/>
      <c r="G50" s="1"/>
      <c r="H50" s="4"/>
      <c r="I50" s="1"/>
      <c r="J50" s="1"/>
      <c r="K50" s="10"/>
      <c r="L50" s="1"/>
      <c r="M50" s="10"/>
      <c r="N50" s="6"/>
    </row>
    <row r="51" spans="2:14">
      <c r="B51" s="15"/>
      <c r="D51" s="15"/>
      <c r="E51" s="6"/>
      <c r="F51" s="1"/>
      <c r="G51" s="1"/>
      <c r="H51" s="4"/>
      <c r="I51" s="1"/>
      <c r="J51" s="1"/>
      <c r="K51" s="10"/>
      <c r="L51" s="1"/>
      <c r="M51" s="10"/>
      <c r="N51" s="6"/>
    </row>
    <row r="52" spans="2:14">
      <c r="B52" s="15"/>
      <c r="D52" s="15"/>
      <c r="E52" s="6"/>
      <c r="F52" s="1"/>
      <c r="G52" s="1"/>
      <c r="H52" s="1"/>
      <c r="I52" s="1"/>
      <c r="J52" s="1"/>
      <c r="K52" s="10"/>
      <c r="L52" s="1"/>
      <c r="M52" s="10"/>
      <c r="N52" s="6"/>
    </row>
    <row r="53" spans="2:14">
      <c r="B53" s="15"/>
      <c r="D53" s="15"/>
      <c r="E53" s="6"/>
      <c r="F53" s="1"/>
      <c r="G53" s="1"/>
      <c r="H53" s="4"/>
      <c r="I53" s="1"/>
      <c r="J53" s="1"/>
      <c r="K53" s="10"/>
      <c r="L53" s="1"/>
      <c r="M53" s="10"/>
      <c r="N53" s="6"/>
    </row>
    <row r="54" spans="2:14">
      <c r="B54" s="15"/>
      <c r="C54" s="1"/>
      <c r="D54" s="15"/>
      <c r="E54" s="6"/>
      <c r="F54" s="1"/>
      <c r="G54" s="1"/>
      <c r="H54" s="9"/>
      <c r="K54" s="103"/>
      <c r="L54" s="1"/>
      <c r="M54" s="10"/>
      <c r="N54" s="8"/>
    </row>
    <row r="55" spans="2:14">
      <c r="B55" s="13"/>
      <c r="C55" s="1"/>
      <c r="D55" s="15"/>
      <c r="E55" s="6"/>
      <c r="F55" s="1"/>
      <c r="G55" s="1"/>
      <c r="H55" s="9"/>
      <c r="K55" s="104"/>
      <c r="L55" s="1"/>
      <c r="M55" s="10"/>
      <c r="N55" s="8"/>
    </row>
    <row r="56" spans="2:14">
      <c r="B56" s="101"/>
      <c r="C56" s="1"/>
      <c r="E56" s="6"/>
      <c r="F56" s="1"/>
      <c r="G56" s="1"/>
      <c r="H56" s="9"/>
      <c r="K56" s="102"/>
      <c r="L56" s="1"/>
      <c r="M56" s="10"/>
      <c r="N56" s="8"/>
    </row>
    <row r="57" spans="2:14">
      <c r="B57" s="13"/>
      <c r="C57" s="1"/>
      <c r="E57" s="6"/>
      <c r="F57" s="1"/>
      <c r="G57" s="1"/>
      <c r="H57" s="9"/>
      <c r="K57" s="107"/>
      <c r="L57" s="1"/>
      <c r="M57" s="10"/>
      <c r="N57" s="8"/>
    </row>
    <row r="58" spans="2:14">
      <c r="B58" s="101"/>
      <c r="C58" s="1"/>
      <c r="E58" s="6"/>
      <c r="F58" s="1"/>
      <c r="G58" s="1"/>
      <c r="H58" s="9"/>
      <c r="K58" s="102"/>
      <c r="L58" s="1"/>
      <c r="M58" s="10"/>
      <c r="N58" s="8"/>
    </row>
    <row r="59" spans="2:14">
      <c r="B59" s="15"/>
      <c r="C59" s="1"/>
      <c r="E59" s="6"/>
      <c r="F59" s="1"/>
      <c r="G59" s="1"/>
      <c r="H59" s="9"/>
      <c r="K59" s="107"/>
      <c r="L59" s="1"/>
      <c r="M59" s="10"/>
      <c r="N59" s="8"/>
    </row>
    <row r="60" spans="2:14">
      <c r="B60" s="101"/>
      <c r="C60" s="1"/>
      <c r="E60" s="6"/>
      <c r="F60" s="1"/>
      <c r="G60" s="1"/>
      <c r="H60" s="9"/>
      <c r="K60" s="102"/>
      <c r="L60" s="1"/>
      <c r="M60" s="10"/>
      <c r="N60" s="8"/>
    </row>
    <row r="61" spans="2:14">
      <c r="B61" s="101"/>
      <c r="C61" s="1"/>
      <c r="E61" s="6"/>
      <c r="F61" s="1"/>
      <c r="G61" s="1"/>
      <c r="H61" s="9"/>
      <c r="K61" s="102"/>
      <c r="L61" s="1"/>
      <c r="M61" s="10"/>
      <c r="N61" s="8"/>
    </row>
    <row r="62" spans="2:14">
      <c r="B62" s="101"/>
      <c r="C62" s="1"/>
      <c r="E62" s="6"/>
      <c r="F62" s="1"/>
      <c r="G62" s="1"/>
      <c r="H62" s="9"/>
      <c r="K62" s="102"/>
      <c r="L62" s="1"/>
      <c r="M62" s="10"/>
      <c r="N62" s="8"/>
    </row>
    <row r="63" spans="2:14">
      <c r="B63" s="15"/>
      <c r="C63" s="1"/>
      <c r="E63" s="6"/>
      <c r="F63" s="1"/>
      <c r="G63" s="1"/>
      <c r="H63" s="9"/>
      <c r="K63" s="107"/>
      <c r="L63" s="1"/>
      <c r="M63" s="10"/>
      <c r="N63" s="8"/>
    </row>
    <row r="64" spans="2:14">
      <c r="B64" s="15"/>
      <c r="C64" s="110"/>
      <c r="E64" s="6"/>
      <c r="F64" s="1"/>
      <c r="G64" s="1"/>
      <c r="H64" s="9"/>
      <c r="K64" s="102"/>
      <c r="L64" s="1"/>
      <c r="M64" s="10"/>
      <c r="N64" s="8"/>
    </row>
    <row r="65" spans="1:16">
      <c r="B65" s="101"/>
      <c r="C65" s="110"/>
      <c r="E65" s="6"/>
      <c r="F65" s="1"/>
      <c r="G65" s="1"/>
      <c r="H65" s="9"/>
      <c r="K65" s="102"/>
      <c r="L65" s="1"/>
      <c r="M65" s="10"/>
      <c r="N65" s="8"/>
    </row>
    <row r="66" spans="1:16">
      <c r="B66" s="15"/>
      <c r="C66" s="1"/>
      <c r="E66" s="6"/>
      <c r="F66" s="1"/>
      <c r="G66" s="1"/>
      <c r="H66" s="9"/>
      <c r="K66" s="107"/>
      <c r="L66" s="1"/>
      <c r="M66" s="10"/>
      <c r="N66" s="8"/>
    </row>
    <row r="67" spans="1:16">
      <c r="B67" s="15"/>
      <c r="C67" s="1"/>
      <c r="E67" s="6"/>
      <c r="F67" s="1"/>
      <c r="G67" s="1"/>
      <c r="H67" s="9"/>
      <c r="K67" s="107"/>
      <c r="L67" s="1"/>
      <c r="M67" s="10"/>
      <c r="N67" s="8"/>
    </row>
    <row r="68" spans="1:16">
      <c r="B68" s="15"/>
      <c r="E68" s="6"/>
      <c r="F68" s="1"/>
      <c r="G68" s="1"/>
      <c r="H68" s="4"/>
      <c r="K68" s="103"/>
      <c r="L68" s="1"/>
      <c r="M68" s="10"/>
      <c r="N68" s="100"/>
    </row>
    <row r="69" spans="1:16">
      <c r="B69" s="15"/>
      <c r="E69" s="6"/>
      <c r="F69" s="1"/>
      <c r="G69" s="1"/>
      <c r="H69" s="4"/>
      <c r="L69" s="1"/>
      <c r="M69" s="10"/>
      <c r="N69" s="100"/>
    </row>
    <row r="70" spans="1:16" s="2" customFormat="1">
      <c r="A70"/>
      <c r="B70" s="30"/>
      <c r="C70" s="126"/>
      <c r="D70" s="129"/>
      <c r="E70" s="17"/>
      <c r="F70" s="18"/>
      <c r="G70" s="18"/>
      <c r="H70" s="19"/>
      <c r="I70" s="126"/>
      <c r="K70" s="127"/>
      <c r="L70" s="127"/>
      <c r="M70" s="10"/>
      <c r="N70" s="128"/>
      <c r="P70"/>
    </row>
    <row r="71" spans="1:16" s="2" customFormat="1">
      <c r="A71"/>
      <c r="B71" s="15"/>
      <c r="E71" s="6"/>
      <c r="F71" s="1"/>
      <c r="G71" s="1"/>
      <c r="H71" s="4"/>
      <c r="K71" s="102"/>
      <c r="M71" s="10"/>
      <c r="N71" s="100"/>
      <c r="P71"/>
    </row>
    <row r="72" spans="1:16" s="2" customFormat="1">
      <c r="A72"/>
      <c r="B72" s="15"/>
      <c r="E72" s="6"/>
      <c r="F72" s="1"/>
      <c r="G72" s="1"/>
      <c r="H72" s="9"/>
      <c r="K72" s="102"/>
      <c r="M72" s="10"/>
      <c r="N72" s="100"/>
      <c r="P72"/>
    </row>
    <row r="73" spans="1:16" s="2" customFormat="1">
      <c r="A73"/>
      <c r="B73" s="15"/>
      <c r="E73" s="6"/>
      <c r="F73" s="1"/>
      <c r="G73" s="1"/>
      <c r="H73" s="4"/>
      <c r="K73" s="102"/>
      <c r="M73" s="10"/>
      <c r="N73" s="100"/>
      <c r="P73"/>
    </row>
    <row r="74" spans="1:16" s="2" customFormat="1">
      <c r="A74"/>
      <c r="B74" s="15"/>
      <c r="E74" s="6"/>
      <c r="F74" s="1"/>
      <c r="G74" s="1"/>
      <c r="H74" s="4"/>
      <c r="K74" s="102"/>
      <c r="M74" s="10"/>
      <c r="N74" s="100"/>
      <c r="P74"/>
    </row>
    <row r="75" spans="1:16" s="2" customFormat="1">
      <c r="A75"/>
      <c r="B75" s="15"/>
      <c r="E75" s="6"/>
      <c r="F75" s="1"/>
      <c r="G75" s="1"/>
      <c r="H75" s="4"/>
      <c r="K75" s="102"/>
      <c r="M75" s="10"/>
      <c r="N75" s="100"/>
      <c r="P75"/>
    </row>
    <row r="76" spans="1:16" s="2" customFormat="1">
      <c r="A76"/>
      <c r="B76" s="15"/>
      <c r="C76" s="127"/>
      <c r="D76" s="127"/>
      <c r="E76" s="6"/>
      <c r="F76" s="1"/>
      <c r="G76" s="1"/>
      <c r="H76" s="4"/>
      <c r="I76" s="127"/>
      <c r="J76" s="127"/>
      <c r="K76" s="102"/>
      <c r="L76" s="127"/>
      <c r="M76" s="10"/>
      <c r="N76" s="128"/>
      <c r="P76"/>
    </row>
    <row r="77" spans="1:16" s="2" customFormat="1">
      <c r="A77"/>
      <c r="B77" s="129"/>
      <c r="E77" s="139"/>
      <c r="F77" s="138"/>
      <c r="G77" s="138"/>
      <c r="H77" s="140"/>
      <c r="K77" s="141"/>
      <c r="M77" s="141"/>
      <c r="N77" s="100"/>
      <c r="P77"/>
    </row>
    <row r="78" spans="1:16" s="2" customFormat="1">
      <c r="A78"/>
      <c r="B78" s="15"/>
      <c r="D78" s="15"/>
      <c r="E78" s="6"/>
      <c r="F78" s="1"/>
      <c r="G78" s="1"/>
      <c r="H78" s="4"/>
      <c r="J78" s="1"/>
      <c r="K78" s="10"/>
      <c r="L78" s="1"/>
      <c r="M78" s="10"/>
      <c r="N78" s="6"/>
      <c r="P78"/>
    </row>
    <row r="79" spans="1:16" s="2" customFormat="1">
      <c r="A79"/>
      <c r="B79" s="129"/>
      <c r="E79" s="139"/>
      <c r="F79" s="138"/>
      <c r="G79" s="138"/>
      <c r="H79" s="175"/>
      <c r="J79" s="138"/>
      <c r="M79" s="108"/>
      <c r="N79" s="100"/>
      <c r="P79"/>
    </row>
    <row r="80" spans="1:16" s="2" customFormat="1">
      <c r="A80"/>
      <c r="B80" s="15"/>
      <c r="E80" s="6"/>
      <c r="F80" s="1"/>
      <c r="G80" s="1"/>
      <c r="H80" s="4"/>
      <c r="J80" s="1"/>
      <c r="K80" s="141"/>
      <c r="M80" s="108"/>
      <c r="N80" s="100"/>
      <c r="P80"/>
    </row>
    <row r="81" spans="1:16" s="2" customFormat="1">
      <c r="A81"/>
      <c r="B81" s="15"/>
      <c r="E81" s="6"/>
      <c r="F81" s="1"/>
      <c r="G81" s="1"/>
      <c r="H81" s="4"/>
      <c r="J81" s="1"/>
      <c r="K81" s="141"/>
      <c r="M81" s="108"/>
      <c r="N81" s="100"/>
      <c r="P81"/>
    </row>
    <row r="82" spans="1:16" s="2" customFormat="1">
      <c r="A82"/>
      <c r="B82" s="15"/>
      <c r="E82" s="6"/>
      <c r="F82" s="1"/>
      <c r="G82" s="1"/>
      <c r="H82" s="4"/>
      <c r="J82" s="1"/>
      <c r="K82" s="10"/>
      <c r="M82" s="10"/>
      <c r="N82" s="100"/>
      <c r="P82"/>
    </row>
    <row r="83" spans="1:16" s="2" customFormat="1">
      <c r="A83"/>
      <c r="B83" s="15"/>
      <c r="E83" s="6"/>
      <c r="F83" s="1"/>
      <c r="G83" s="1"/>
      <c r="H83" s="4"/>
      <c r="J83" s="1"/>
      <c r="K83" s="10"/>
      <c r="M83" s="10"/>
      <c r="N83" s="100"/>
      <c r="P83"/>
    </row>
    <row r="84" spans="1:16" s="2" customFormat="1">
      <c r="A84"/>
      <c r="B84" s="15"/>
      <c r="E84" s="6"/>
      <c r="F84" s="1"/>
      <c r="G84" s="1"/>
      <c r="H84" s="4"/>
      <c r="J84" s="1"/>
      <c r="K84" s="10"/>
      <c r="M84" s="10"/>
      <c r="N84" s="100"/>
      <c r="P84"/>
    </row>
    <row r="85" spans="1:16" s="2" customFormat="1">
      <c r="A85"/>
      <c r="B85" s="15"/>
      <c r="E85" s="6"/>
      <c r="F85" s="1"/>
      <c r="G85" s="1"/>
      <c r="H85" s="4"/>
      <c r="J85" s="1"/>
      <c r="K85" s="10"/>
      <c r="M85" s="108"/>
      <c r="N85" s="100"/>
      <c r="P85"/>
    </row>
    <row r="86" spans="1:16" s="2" customFormat="1">
      <c r="A86"/>
      <c r="B86" s="15"/>
      <c r="E86" s="6"/>
      <c r="F86" s="1"/>
      <c r="G86" s="1"/>
      <c r="H86" s="4"/>
      <c r="J86" s="1"/>
      <c r="K86" s="10"/>
      <c r="M86" s="108"/>
      <c r="N86" s="100"/>
      <c r="P86"/>
    </row>
    <row r="87" spans="1:16" s="2" customFormat="1">
      <c r="A87"/>
      <c r="B87" s="15"/>
      <c r="E87" s="6"/>
      <c r="F87" s="1"/>
      <c r="G87" s="1"/>
      <c r="H87" s="9"/>
      <c r="J87" s="1"/>
      <c r="K87" s="10"/>
      <c r="M87" s="108"/>
      <c r="N87" s="100"/>
      <c r="P87"/>
    </row>
    <row r="88" spans="1:16" s="2" customFormat="1">
      <c r="A88"/>
      <c r="B88" s="15"/>
      <c r="E88" s="6"/>
      <c r="F88" s="1"/>
      <c r="G88" s="1"/>
      <c r="H88" s="4"/>
      <c r="J88" s="1"/>
      <c r="K88" s="10"/>
      <c r="M88" s="108"/>
      <c r="N88" s="100"/>
      <c r="P88"/>
    </row>
    <row r="89" spans="1:16" s="2" customFormat="1">
      <c r="A89"/>
      <c r="B89" s="15"/>
      <c r="E89" s="6"/>
      <c r="F89" s="1"/>
      <c r="G89" s="1"/>
      <c r="H89" s="4"/>
      <c r="J89" s="1"/>
      <c r="K89" s="10"/>
      <c r="M89" s="108"/>
      <c r="N89" s="100"/>
      <c r="P89"/>
    </row>
    <row r="90" spans="1:16" s="2" customFormat="1">
      <c r="A90"/>
      <c r="B90" s="15"/>
      <c r="E90" s="6"/>
      <c r="F90" s="1"/>
      <c r="G90" s="1"/>
      <c r="H90" s="4"/>
      <c r="J90" s="1"/>
      <c r="K90" s="10"/>
      <c r="M90" s="108"/>
      <c r="N90" s="100"/>
      <c r="P90"/>
    </row>
    <row r="91" spans="1:16" s="2" customFormat="1">
      <c r="A91"/>
      <c r="B91" s="15"/>
      <c r="E91" s="6"/>
      <c r="F91" s="1"/>
      <c r="G91" s="1"/>
      <c r="H91" s="4"/>
      <c r="J91" s="1"/>
      <c r="K91" s="10"/>
      <c r="M91" s="108"/>
      <c r="N91" s="100"/>
      <c r="P91"/>
    </row>
    <row r="92" spans="1:16" s="2" customFormat="1">
      <c r="A92"/>
      <c r="B92" s="15"/>
      <c r="E92" s="6"/>
      <c r="F92" s="1"/>
      <c r="G92" s="1"/>
      <c r="H92" s="1"/>
      <c r="J92" s="1"/>
      <c r="K92" s="10"/>
      <c r="M92" s="10"/>
      <c r="N92" s="100"/>
      <c r="P92"/>
    </row>
    <row r="93" spans="1:16" s="2" customFormat="1">
      <c r="A93"/>
      <c r="B93" s="15"/>
      <c r="E93" s="6"/>
      <c r="F93" s="1"/>
      <c r="G93" s="1"/>
      <c r="H93" s="4"/>
      <c r="J93" s="1"/>
      <c r="K93" s="10"/>
      <c r="M93" s="108"/>
      <c r="N93" s="100"/>
      <c r="P93"/>
    </row>
    <row r="94" spans="1:16" s="2" customFormat="1">
      <c r="A94"/>
      <c r="B94" s="15"/>
      <c r="E94" s="6"/>
      <c r="F94" s="1"/>
      <c r="G94" s="1"/>
      <c r="H94" s="4"/>
      <c r="J94" s="1"/>
      <c r="K94" s="10"/>
      <c r="M94" s="108"/>
      <c r="N94" s="100"/>
      <c r="P94"/>
    </row>
    <row r="95" spans="1:16" s="2" customFormat="1">
      <c r="A95"/>
      <c r="B95" s="15"/>
      <c r="E95" s="6"/>
      <c r="F95" s="1"/>
      <c r="G95" s="1"/>
      <c r="H95" s="4"/>
      <c r="J95" s="1"/>
      <c r="K95" s="10"/>
      <c r="M95" s="108"/>
      <c r="N95" s="100"/>
      <c r="P95"/>
    </row>
    <row r="96" spans="1:16" s="2" customFormat="1">
      <c r="A96"/>
      <c r="E96" s="6"/>
      <c r="F96" s="1"/>
      <c r="G96" s="1"/>
      <c r="H96" s="4"/>
      <c r="J96" s="1"/>
      <c r="K96" s="10"/>
      <c r="M96" s="108"/>
      <c r="N96" s="100"/>
      <c r="P96"/>
    </row>
    <row r="97" spans="1:16" s="2" customFormat="1">
      <c r="A97"/>
      <c r="E97" s="6"/>
      <c r="F97" s="1"/>
      <c r="G97" s="1"/>
      <c r="H97" s="4"/>
      <c r="J97" s="1"/>
      <c r="K97" s="10"/>
      <c r="M97" s="108"/>
      <c r="N97" s="100"/>
      <c r="P97"/>
    </row>
    <row r="98" spans="1:16" s="2" customFormat="1">
      <c r="A98"/>
      <c r="E98" s="6"/>
      <c r="F98" s="1"/>
      <c r="G98" s="1"/>
      <c r="H98" s="4"/>
      <c r="J98" s="1"/>
      <c r="K98" s="10"/>
      <c r="M98" s="108"/>
      <c r="N98" s="100"/>
      <c r="P98"/>
    </row>
    <row r="99" spans="1:16" s="2" customFormat="1">
      <c r="A99"/>
      <c r="E99" s="6"/>
      <c r="F99" s="1"/>
      <c r="G99" s="1"/>
      <c r="H99" s="4"/>
      <c r="J99" s="1"/>
      <c r="K99" s="10"/>
      <c r="M99" s="108"/>
      <c r="N99" s="100"/>
      <c r="P99"/>
    </row>
    <row r="100" spans="1:16" s="2" customFormat="1">
      <c r="A100"/>
      <c r="E100" s="6"/>
      <c r="F100" s="1"/>
      <c r="G100" s="1"/>
      <c r="H100" s="4"/>
      <c r="J100" s="1"/>
      <c r="K100" s="10"/>
      <c r="M100" s="108"/>
      <c r="N100" s="100"/>
      <c r="P100"/>
    </row>
    <row r="101" spans="1:16" s="2" customFormat="1">
      <c r="A101"/>
      <c r="B101" s="15"/>
      <c r="E101" s="139"/>
      <c r="F101" s="138"/>
      <c r="G101" s="138"/>
      <c r="H101" s="175"/>
      <c r="J101" s="138"/>
      <c r="K101" s="108"/>
      <c r="M101" s="108"/>
      <c r="N101" s="100"/>
      <c r="P101"/>
    </row>
    <row r="102" spans="1:16" s="2" customFormat="1">
      <c r="A102"/>
      <c r="B102" s="15"/>
      <c r="E102" s="6"/>
      <c r="F102" s="1"/>
      <c r="G102" s="1"/>
      <c r="H102" s="4"/>
      <c r="J102" s="1"/>
      <c r="K102" s="10"/>
      <c r="M102" s="108"/>
      <c r="N102" s="100"/>
      <c r="P102"/>
    </row>
    <row r="103" spans="1:16" s="2" customFormat="1">
      <c r="A103"/>
      <c r="B103" s="15"/>
      <c r="E103" s="6"/>
      <c r="F103" s="1"/>
      <c r="G103" s="1"/>
      <c r="H103" s="4"/>
      <c r="J103" s="1"/>
      <c r="K103" s="108"/>
      <c r="M103" s="108"/>
      <c r="N103" s="100"/>
      <c r="P103"/>
    </row>
    <row r="104" spans="1:16" s="2" customFormat="1">
      <c r="A104"/>
      <c r="B104" s="15"/>
      <c r="E104" s="6"/>
      <c r="F104" s="1"/>
      <c r="G104" s="1"/>
      <c r="H104" s="4"/>
      <c r="J104" s="1"/>
      <c r="K104" s="108"/>
      <c r="M104" s="108"/>
      <c r="N104" s="100"/>
      <c r="P104"/>
    </row>
    <row r="105" spans="1:16" s="2" customFormat="1">
      <c r="A105"/>
      <c r="B105" s="15"/>
      <c r="E105" s="6"/>
      <c r="F105" s="1"/>
      <c r="G105" s="1"/>
      <c r="H105" s="4"/>
      <c r="J105" s="1"/>
      <c r="K105" s="108"/>
      <c r="M105" s="108"/>
      <c r="N105" s="100"/>
      <c r="P105"/>
    </row>
    <row r="106" spans="1:16" s="2" customFormat="1">
      <c r="A106"/>
      <c r="B106" s="15"/>
      <c r="E106" s="6"/>
      <c r="F106" s="1"/>
      <c r="G106" s="1"/>
      <c r="H106" s="4"/>
      <c r="J106" s="1"/>
      <c r="K106" s="108"/>
      <c r="M106" s="108"/>
      <c r="N106" s="100"/>
      <c r="P106"/>
    </row>
    <row r="107" spans="1:16" s="2" customFormat="1">
      <c r="A107"/>
      <c r="B107" s="15"/>
      <c r="E107" s="6"/>
      <c r="F107" s="1"/>
      <c r="G107" s="1"/>
      <c r="H107" s="4"/>
      <c r="J107" s="1"/>
      <c r="K107" s="10"/>
      <c r="M107" s="108"/>
      <c r="N107" s="100"/>
      <c r="P107"/>
    </row>
    <row r="108" spans="1:16" s="2" customFormat="1">
      <c r="A108"/>
      <c r="B108" s="15"/>
      <c r="E108" s="6"/>
      <c r="F108" s="1"/>
      <c r="G108" s="1"/>
      <c r="H108" s="4"/>
      <c r="J108" s="1"/>
      <c r="K108" s="10"/>
      <c r="M108" s="108"/>
      <c r="N108" s="100"/>
      <c r="P108"/>
    </row>
    <row r="109" spans="1:16" s="2" customFormat="1">
      <c r="A109"/>
      <c r="B109" s="15"/>
      <c r="E109" s="6"/>
      <c r="F109" s="1"/>
      <c r="G109" s="1"/>
      <c r="H109" s="4"/>
      <c r="J109" s="1"/>
      <c r="K109" s="10"/>
      <c r="M109" s="108"/>
      <c r="N109" s="100"/>
      <c r="P109"/>
    </row>
    <row r="110" spans="1:16" s="2" customFormat="1">
      <c r="A110"/>
      <c r="B110" s="15"/>
      <c r="E110" s="6"/>
      <c r="F110" s="1"/>
      <c r="G110" s="1"/>
      <c r="H110" s="4"/>
      <c r="J110" s="1"/>
      <c r="K110" s="10"/>
      <c r="M110" s="108"/>
      <c r="N110" s="100"/>
      <c r="P110"/>
    </row>
    <row r="111" spans="1:16" s="2" customFormat="1">
      <c r="A111"/>
      <c r="B111" s="15"/>
      <c r="E111" s="6"/>
      <c r="F111" s="1"/>
      <c r="G111" s="1"/>
      <c r="H111" s="4"/>
      <c r="J111" s="1"/>
      <c r="K111" s="10"/>
      <c r="M111" s="108"/>
      <c r="N111" s="100"/>
      <c r="P111"/>
    </row>
    <row r="112" spans="1:16" s="2" customFormat="1">
      <c r="A112"/>
      <c r="B112" s="15"/>
      <c r="E112" s="6"/>
      <c r="F112" s="1"/>
      <c r="G112" s="1"/>
      <c r="H112" s="4"/>
      <c r="J112" s="1"/>
      <c r="K112" s="10"/>
      <c r="M112" s="108"/>
      <c r="N112" s="100"/>
      <c r="P112"/>
    </row>
    <row r="113" spans="1:16" s="2" customFormat="1">
      <c r="A113"/>
      <c r="B113" s="15"/>
      <c r="E113" s="6"/>
      <c r="F113" s="1"/>
      <c r="G113" s="138"/>
      <c r="H113" s="4"/>
      <c r="J113" s="1"/>
      <c r="K113" s="10"/>
      <c r="M113" s="108"/>
      <c r="N113" s="100"/>
      <c r="P113"/>
    </row>
    <row r="114" spans="1:16" s="2" customFormat="1">
      <c r="A114"/>
      <c r="B114" s="15"/>
      <c r="E114" s="6"/>
      <c r="F114" s="1"/>
      <c r="G114" s="138"/>
      <c r="H114" s="4"/>
      <c r="J114" s="1"/>
      <c r="K114" s="10"/>
      <c r="M114" s="108"/>
      <c r="N114" s="100"/>
      <c r="P114"/>
    </row>
    <row r="115" spans="1:16" s="2" customFormat="1">
      <c r="A115"/>
      <c r="B115" s="15"/>
      <c r="E115" s="6"/>
      <c r="F115" s="1"/>
      <c r="G115" s="1"/>
      <c r="H115" s="4"/>
      <c r="J115" s="1"/>
      <c r="K115" s="10"/>
      <c r="M115" s="108"/>
      <c r="N115" s="100"/>
      <c r="P115"/>
    </row>
    <row r="116" spans="1:16" s="2" customFormat="1">
      <c r="A116"/>
      <c r="B116" s="15"/>
      <c r="E116" s="6"/>
      <c r="F116" s="1"/>
      <c r="G116" s="1"/>
      <c r="H116" s="4"/>
      <c r="J116" s="1"/>
      <c r="K116" s="10"/>
      <c r="M116" s="108"/>
      <c r="N116" s="100"/>
      <c r="P116"/>
    </row>
    <row r="117" spans="1:16" s="2" customFormat="1">
      <c r="A117"/>
      <c r="B117" s="15"/>
      <c r="E117" s="6"/>
      <c r="F117" s="1"/>
      <c r="G117" s="1"/>
      <c r="H117" s="4"/>
      <c r="J117" s="1"/>
      <c r="K117" s="10"/>
      <c r="M117" s="108"/>
      <c r="N117" s="100"/>
      <c r="P117"/>
    </row>
    <row r="118" spans="1:16" s="2" customFormat="1">
      <c r="A118"/>
      <c r="B118" s="15"/>
      <c r="E118" s="6"/>
      <c r="F118" s="1"/>
      <c r="G118" s="1"/>
      <c r="H118" s="4"/>
      <c r="J118" s="1"/>
      <c r="K118" s="108"/>
      <c r="M118" s="108"/>
      <c r="N118" s="100"/>
      <c r="P118"/>
    </row>
    <row r="119" spans="1:16" s="2" customFormat="1">
      <c r="A119"/>
      <c r="B119" s="15"/>
      <c r="E119" s="6"/>
      <c r="F119" s="1"/>
      <c r="G119" s="1"/>
      <c r="H119" s="4"/>
      <c r="J119" s="1"/>
      <c r="K119" s="108"/>
      <c r="M119" s="108"/>
      <c r="N119" s="100"/>
      <c r="P119"/>
    </row>
    <row r="120" spans="1:16" s="2" customFormat="1">
      <c r="A120"/>
      <c r="B120" s="15"/>
      <c r="E120" s="6"/>
      <c r="F120" s="1"/>
      <c r="G120" s="1"/>
      <c r="H120" s="4"/>
      <c r="J120" s="1"/>
      <c r="K120" s="108"/>
      <c r="M120" s="108"/>
      <c r="N120" s="100"/>
      <c r="P120"/>
    </row>
    <row r="121" spans="1:16" s="2" customFormat="1">
      <c r="A121"/>
      <c r="B121" s="15"/>
      <c r="E121" s="6"/>
      <c r="F121" s="1"/>
      <c r="G121" s="1"/>
      <c r="H121" s="4"/>
      <c r="J121" s="1"/>
      <c r="K121" s="108"/>
      <c r="M121" s="108"/>
      <c r="N121" s="100"/>
      <c r="P121"/>
    </row>
    <row r="122" spans="1:16" s="2" customFormat="1">
      <c r="A122"/>
      <c r="B122" s="15"/>
      <c r="E122" s="6"/>
      <c r="F122" s="1"/>
      <c r="G122" s="1"/>
      <c r="H122" s="4"/>
      <c r="J122" s="1"/>
      <c r="K122" s="108"/>
      <c r="M122" s="108"/>
      <c r="N122" s="100"/>
      <c r="P122"/>
    </row>
    <row r="123" spans="1:16" s="2" customFormat="1">
      <c r="A123"/>
      <c r="B123" s="15"/>
      <c r="E123" s="6"/>
      <c r="F123" s="1"/>
      <c r="G123" s="1"/>
      <c r="H123" s="4"/>
      <c r="J123" s="1"/>
      <c r="K123" s="108"/>
      <c r="M123" s="108"/>
      <c r="N123" s="100"/>
      <c r="P123"/>
    </row>
    <row r="124" spans="1:16" s="2" customFormat="1">
      <c r="A124"/>
      <c r="B124" s="15"/>
      <c r="E124" s="6"/>
      <c r="F124" s="1"/>
      <c r="G124" s="1"/>
      <c r="H124" s="4"/>
      <c r="J124" s="1"/>
      <c r="K124" s="108"/>
      <c r="M124" s="108"/>
      <c r="N124" s="100"/>
      <c r="P124"/>
    </row>
    <row r="125" spans="1:16" s="2" customFormat="1">
      <c r="A125"/>
      <c r="B125" s="15"/>
      <c r="E125" s="6"/>
      <c r="F125" s="1"/>
      <c r="G125" s="1"/>
      <c r="H125" s="4"/>
      <c r="J125" s="1"/>
      <c r="K125" s="108"/>
      <c r="M125" s="108"/>
      <c r="N125" s="100"/>
      <c r="P125"/>
    </row>
    <row r="126" spans="1:16" s="2" customFormat="1">
      <c r="A126"/>
      <c r="B126" s="15"/>
      <c r="E126" s="6"/>
      <c r="F126" s="1"/>
      <c r="G126" s="1"/>
      <c r="H126" s="4"/>
      <c r="J126" s="1"/>
      <c r="K126" s="108"/>
      <c r="M126" s="108"/>
      <c r="N126" s="100"/>
      <c r="P126"/>
    </row>
    <row r="127" spans="1:16" s="2" customFormat="1">
      <c r="A127"/>
      <c r="B127" s="15"/>
      <c r="E127" s="6"/>
      <c r="F127" s="1"/>
      <c r="G127" s="1"/>
      <c r="H127" s="4"/>
      <c r="J127" s="1"/>
      <c r="K127" s="108"/>
      <c r="M127" s="108"/>
      <c r="N127" s="100"/>
      <c r="P127"/>
    </row>
    <row r="128" spans="1:16" s="2" customFormat="1">
      <c r="A128"/>
      <c r="B128" s="15"/>
      <c r="E128" s="6"/>
      <c r="F128" s="1"/>
      <c r="G128" s="1"/>
      <c r="H128" s="4"/>
      <c r="J128" s="1"/>
      <c r="K128" s="108"/>
      <c r="M128" s="108"/>
      <c r="N128" s="100"/>
      <c r="P128"/>
    </row>
    <row r="129" spans="1:16" s="2" customFormat="1">
      <c r="A129"/>
      <c r="B129" s="15"/>
      <c r="E129" s="6"/>
      <c r="F129" s="1"/>
      <c r="G129" s="1"/>
      <c r="H129" s="4"/>
      <c r="J129" s="1"/>
      <c r="K129" s="108"/>
      <c r="M129" s="108"/>
      <c r="N129" s="100"/>
      <c r="P129"/>
    </row>
    <row r="130" spans="1:16" s="2" customFormat="1">
      <c r="A130"/>
      <c r="B130" s="15"/>
      <c r="E130" s="6"/>
      <c r="F130" s="1"/>
      <c r="G130" s="1"/>
      <c r="H130" s="4"/>
      <c r="J130" s="1"/>
      <c r="K130" s="10"/>
      <c r="M130" s="108"/>
      <c r="N130" s="100"/>
      <c r="P130"/>
    </row>
    <row r="131" spans="1:16" s="2" customFormat="1">
      <c r="A131"/>
      <c r="B131" s="15"/>
      <c r="E131" s="6"/>
      <c r="F131" s="1"/>
      <c r="G131" s="1"/>
      <c r="H131" s="4"/>
      <c r="J131" s="1"/>
      <c r="K131" s="10"/>
      <c r="M131" s="108"/>
      <c r="N131" s="100"/>
      <c r="P131"/>
    </row>
    <row r="132" spans="1:16" s="2" customFormat="1">
      <c r="A132"/>
      <c r="B132" s="15"/>
      <c r="E132" s="6"/>
      <c r="F132" s="1"/>
      <c r="G132" s="1"/>
      <c r="H132" s="4"/>
      <c r="J132" s="1"/>
      <c r="K132" s="10"/>
      <c r="M132" s="108"/>
      <c r="N132" s="100"/>
      <c r="P132"/>
    </row>
    <row r="133" spans="1:16" s="2" customFormat="1">
      <c r="A133"/>
      <c r="B133" s="15"/>
      <c r="E133" s="6"/>
      <c r="F133" s="1"/>
      <c r="G133" s="1"/>
      <c r="H133" s="4"/>
      <c r="J133" s="1"/>
      <c r="K133" s="10"/>
      <c r="M133" s="108"/>
      <c r="N133" s="100"/>
      <c r="P133"/>
    </row>
    <row r="134" spans="1:16" s="2" customFormat="1">
      <c r="A134"/>
      <c r="B134" s="15"/>
      <c r="E134" s="6"/>
      <c r="F134" s="1"/>
      <c r="G134" s="1"/>
      <c r="H134" s="4"/>
      <c r="J134" s="1"/>
      <c r="K134" s="10"/>
      <c r="M134" s="108"/>
      <c r="N134" s="100"/>
      <c r="P134"/>
    </row>
    <row r="135" spans="1:16" s="2" customFormat="1">
      <c r="A135"/>
      <c r="B135" s="15"/>
      <c r="E135" s="6"/>
      <c r="F135" s="1"/>
      <c r="G135" s="1"/>
      <c r="H135" s="4"/>
      <c r="J135" s="1"/>
      <c r="K135" s="10"/>
      <c r="M135" s="10"/>
      <c r="N135" s="100"/>
      <c r="P135"/>
    </row>
    <row r="136" spans="1:16" s="2" customFormat="1">
      <c r="A136"/>
      <c r="B136" s="15"/>
      <c r="E136" s="6"/>
      <c r="F136" s="1"/>
      <c r="G136" s="1"/>
      <c r="H136" s="4"/>
      <c r="J136" s="1"/>
      <c r="K136" s="10"/>
      <c r="M136" s="10"/>
      <c r="N136" s="100"/>
      <c r="P136"/>
    </row>
    <row r="137" spans="1:16" s="2" customFormat="1">
      <c r="A137"/>
      <c r="B137" s="15"/>
      <c r="E137" s="6"/>
      <c r="F137" s="1"/>
      <c r="G137" s="1"/>
      <c r="H137" s="4"/>
      <c r="J137" s="1"/>
      <c r="K137" s="10"/>
      <c r="M137" s="10"/>
      <c r="N137" s="100"/>
      <c r="P137"/>
    </row>
    <row r="138" spans="1:16" s="2" customFormat="1">
      <c r="A138"/>
      <c r="B138" s="15"/>
      <c r="E138" s="6"/>
      <c r="F138" s="1"/>
      <c r="G138" s="1"/>
      <c r="H138" s="4"/>
      <c r="J138" s="1"/>
      <c r="K138" s="10"/>
      <c r="M138" s="10"/>
      <c r="N138" s="100"/>
      <c r="P138"/>
    </row>
    <row r="139" spans="1:16" s="2" customFormat="1">
      <c r="A139"/>
      <c r="B139" s="15"/>
      <c r="E139" s="6"/>
      <c r="F139" s="1"/>
      <c r="G139" s="1"/>
      <c r="H139" s="4"/>
      <c r="J139" s="1"/>
      <c r="K139" s="10"/>
      <c r="M139" s="10"/>
      <c r="N139" s="100"/>
      <c r="P139"/>
    </row>
    <row r="140" spans="1:16" s="2" customFormat="1">
      <c r="A140"/>
      <c r="B140" s="15"/>
      <c r="E140" s="6"/>
      <c r="F140" s="1"/>
      <c r="G140" s="1"/>
      <c r="H140" s="4"/>
      <c r="J140" s="1"/>
      <c r="K140" s="10"/>
      <c r="M140" s="10"/>
      <c r="N140" s="100"/>
      <c r="P140"/>
    </row>
    <row r="141" spans="1:16" s="2" customFormat="1">
      <c r="A141"/>
      <c r="B141" s="15"/>
      <c r="E141" s="6"/>
      <c r="F141" s="1"/>
      <c r="G141" s="1"/>
      <c r="H141" s="4"/>
      <c r="J141" s="1"/>
      <c r="K141" s="10"/>
      <c r="M141" s="10"/>
      <c r="N141" s="100"/>
      <c r="P141"/>
    </row>
    <row r="142" spans="1:16" s="2" customFormat="1">
      <c r="A142"/>
      <c r="B142" s="15"/>
      <c r="E142" s="6"/>
      <c r="F142" s="1"/>
      <c r="G142" s="1"/>
      <c r="H142" s="4"/>
      <c r="J142" s="1"/>
      <c r="K142" s="10"/>
      <c r="M142" s="10"/>
      <c r="N142" s="100"/>
      <c r="P142"/>
    </row>
    <row r="143" spans="1:16" s="2" customFormat="1">
      <c r="A143"/>
      <c r="B143" s="15"/>
      <c r="E143" s="6"/>
      <c r="F143" s="1"/>
      <c r="G143" s="1"/>
      <c r="H143" s="4"/>
      <c r="J143" s="1"/>
      <c r="K143" s="10"/>
      <c r="M143" s="10"/>
      <c r="N143" s="100"/>
      <c r="P143"/>
    </row>
    <row r="144" spans="1:16" s="2" customFormat="1">
      <c r="A144"/>
      <c r="B144" s="15"/>
      <c r="E144" s="6"/>
      <c r="F144" s="1"/>
      <c r="G144" s="1"/>
      <c r="H144" s="4"/>
      <c r="J144" s="1"/>
      <c r="K144" s="10"/>
      <c r="M144" s="10"/>
      <c r="N144" s="100"/>
      <c r="P144"/>
    </row>
    <row r="145" spans="1:16" s="2" customFormat="1">
      <c r="A145"/>
      <c r="B145" s="15"/>
      <c r="E145" s="6"/>
      <c r="F145" s="1"/>
      <c r="G145" s="1"/>
      <c r="H145" s="4"/>
      <c r="J145" s="1"/>
      <c r="K145" s="10"/>
      <c r="M145" s="10"/>
      <c r="N145" s="100"/>
      <c r="P145"/>
    </row>
    <row r="146" spans="1:16" s="2" customFormat="1">
      <c r="A146"/>
      <c r="B146" s="15"/>
      <c r="E146" s="6"/>
      <c r="F146" s="1"/>
      <c r="G146" s="1"/>
      <c r="H146" s="4"/>
      <c r="J146" s="1"/>
      <c r="K146" s="10"/>
      <c r="M146" s="10"/>
      <c r="N146" s="100"/>
      <c r="P146"/>
    </row>
    <row r="147" spans="1:16" s="2" customFormat="1">
      <c r="A147"/>
      <c r="B147" s="15"/>
      <c r="E147" s="6"/>
      <c r="F147" s="1"/>
      <c r="G147" s="1"/>
      <c r="H147" s="4"/>
      <c r="J147" s="1"/>
      <c r="K147" s="10"/>
      <c r="M147" s="10"/>
      <c r="N147" s="100"/>
      <c r="P147"/>
    </row>
    <row r="148" spans="1:16" s="2" customFormat="1">
      <c r="A148"/>
      <c r="B148" s="15"/>
      <c r="E148" s="6"/>
      <c r="F148" s="1"/>
      <c r="G148" s="1"/>
      <c r="H148" s="4"/>
      <c r="J148" s="1"/>
      <c r="K148" s="10"/>
      <c r="M148" s="10"/>
      <c r="N148" s="100"/>
      <c r="P148"/>
    </row>
    <row r="149" spans="1:16" s="2" customFormat="1">
      <c r="A149"/>
      <c r="B149" s="15"/>
      <c r="E149" s="6"/>
      <c r="F149" s="1"/>
      <c r="G149" s="1"/>
      <c r="H149" s="4"/>
      <c r="J149" s="1"/>
      <c r="K149" s="10"/>
      <c r="M149" s="10"/>
      <c r="N149" s="100"/>
      <c r="P149"/>
    </row>
    <row r="150" spans="1:16" s="2" customFormat="1">
      <c r="A150"/>
      <c r="B150" s="15"/>
      <c r="E150" s="6"/>
      <c r="F150" s="1"/>
      <c r="G150" s="1"/>
      <c r="H150" s="4"/>
      <c r="J150" s="1"/>
      <c r="K150" s="10"/>
      <c r="M150" s="10"/>
      <c r="N150" s="100"/>
      <c r="P150"/>
    </row>
    <row r="151" spans="1:16" s="2" customFormat="1">
      <c r="A151"/>
      <c r="B151" s="15"/>
      <c r="E151" s="6"/>
      <c r="F151" s="1"/>
      <c r="G151" s="1"/>
      <c r="H151" s="4"/>
      <c r="J151" s="1"/>
      <c r="K151" s="10"/>
      <c r="M151" s="10"/>
      <c r="N151" s="100"/>
      <c r="P151"/>
    </row>
    <row r="152" spans="1:16" s="2" customFormat="1">
      <c r="A152"/>
      <c r="B152" s="15"/>
      <c r="E152" s="6"/>
      <c r="F152" s="1"/>
      <c r="G152" s="1"/>
      <c r="H152" s="9"/>
      <c r="J152" s="1"/>
      <c r="K152" s="10"/>
      <c r="M152" s="10"/>
      <c r="N152" s="100"/>
      <c r="P152"/>
    </row>
    <row r="153" spans="1:16" s="2" customFormat="1">
      <c r="A153"/>
      <c r="B153" s="15"/>
      <c r="E153" s="6"/>
      <c r="F153" s="1"/>
      <c r="G153" s="1"/>
      <c r="H153" s="4"/>
      <c r="J153" s="1"/>
      <c r="K153" s="10"/>
      <c r="M153" s="10"/>
      <c r="N153" s="100"/>
      <c r="P153"/>
    </row>
    <row r="154" spans="1:16" s="2" customFormat="1">
      <c r="A154"/>
      <c r="B154" s="15"/>
      <c r="E154" s="6"/>
      <c r="F154" s="1"/>
      <c r="G154" s="1"/>
      <c r="H154" s="4"/>
      <c r="J154" s="1"/>
      <c r="K154" s="10"/>
      <c r="M154" s="10"/>
      <c r="N154" s="100"/>
      <c r="P154"/>
    </row>
    <row r="155" spans="1:16" s="2" customFormat="1">
      <c r="A155"/>
      <c r="B155" s="15"/>
      <c r="E155" s="6"/>
      <c r="F155" s="1"/>
      <c r="G155" s="1"/>
      <c r="H155" s="4"/>
      <c r="J155" s="1"/>
      <c r="K155" s="10"/>
      <c r="M155" s="10"/>
      <c r="N155" s="100"/>
      <c r="P155"/>
    </row>
    <row r="156" spans="1:16" s="2" customFormat="1">
      <c r="A156"/>
      <c r="B156" s="15"/>
      <c r="E156" s="6"/>
      <c r="F156" s="1"/>
      <c r="G156" s="1"/>
      <c r="H156" s="4"/>
      <c r="J156" s="1"/>
      <c r="K156" s="10"/>
      <c r="M156" s="10"/>
      <c r="N156" s="100"/>
      <c r="P156"/>
    </row>
    <row r="157" spans="1:16" s="2" customFormat="1">
      <c r="A157"/>
      <c r="B157" s="15"/>
      <c r="E157" s="6"/>
      <c r="F157" s="1"/>
      <c r="G157" s="1"/>
      <c r="H157" s="4"/>
      <c r="J157" s="1"/>
      <c r="K157" s="10"/>
      <c r="M157" s="10"/>
      <c r="N157" s="100"/>
      <c r="P157"/>
    </row>
    <row r="158" spans="1:16" s="2" customFormat="1">
      <c r="A158"/>
      <c r="B158" s="15"/>
      <c r="E158" s="6"/>
      <c r="F158" s="1"/>
      <c r="G158" s="1"/>
      <c r="H158" s="4"/>
      <c r="J158" s="1"/>
      <c r="K158" s="10"/>
      <c r="M158" s="10"/>
      <c r="N158" s="100"/>
      <c r="P158"/>
    </row>
    <row r="159" spans="1:16" s="2" customFormat="1">
      <c r="A159"/>
      <c r="B159" s="15"/>
      <c r="E159" s="6"/>
      <c r="F159" s="1"/>
      <c r="G159" s="1"/>
      <c r="H159" s="4"/>
      <c r="J159" s="1"/>
      <c r="K159" s="10"/>
      <c r="M159" s="10"/>
      <c r="N159" s="100"/>
      <c r="P159"/>
    </row>
    <row r="160" spans="1:16" s="2" customFormat="1">
      <c r="A160"/>
      <c r="B160" s="15"/>
      <c r="E160" s="6"/>
      <c r="F160" s="1"/>
      <c r="G160" s="1"/>
      <c r="H160" s="4"/>
      <c r="J160" s="1"/>
      <c r="K160" s="10"/>
      <c r="M160" s="10"/>
      <c r="N160" s="100"/>
      <c r="P160"/>
    </row>
    <row r="161" spans="1:16" s="2" customFormat="1">
      <c r="A161"/>
      <c r="B161" s="15"/>
      <c r="E161" s="6"/>
      <c r="F161" s="1"/>
      <c r="G161" s="1"/>
      <c r="H161" s="4"/>
      <c r="J161" s="1"/>
      <c r="K161" s="10"/>
      <c r="M161" s="10"/>
      <c r="N161" s="100"/>
      <c r="P161"/>
    </row>
    <row r="162" spans="1:16" s="2" customFormat="1">
      <c r="A162"/>
      <c r="B162" s="15"/>
      <c r="E162" s="6"/>
      <c r="F162" s="1"/>
      <c r="G162" s="1"/>
      <c r="H162" s="4"/>
      <c r="J162" s="1"/>
      <c r="K162" s="10"/>
      <c r="M162" s="10"/>
      <c r="N162" s="100"/>
      <c r="P162"/>
    </row>
    <row r="163" spans="1:16" s="2" customFormat="1">
      <c r="A163"/>
      <c r="B163" s="15"/>
      <c r="E163" s="6"/>
      <c r="F163" s="1"/>
      <c r="G163" s="1"/>
      <c r="H163" s="4"/>
      <c r="J163" s="1"/>
      <c r="K163" s="10"/>
      <c r="M163" s="10"/>
      <c r="N163" s="100"/>
      <c r="P163"/>
    </row>
    <row r="164" spans="1:16" s="2" customFormat="1">
      <c r="A164"/>
      <c r="B164" s="15"/>
      <c r="E164" s="6"/>
      <c r="F164" s="1"/>
      <c r="G164" s="1"/>
      <c r="H164" s="4"/>
      <c r="J164" s="1"/>
      <c r="K164" s="10"/>
      <c r="M164" s="10"/>
      <c r="N164" s="100"/>
      <c r="P164"/>
    </row>
    <row r="165" spans="1:16" s="2" customFormat="1">
      <c r="A165"/>
      <c r="B165" s="15"/>
      <c r="E165" s="6"/>
      <c r="F165" s="1"/>
      <c r="G165" s="1"/>
      <c r="H165" s="4"/>
      <c r="J165" s="1"/>
      <c r="K165" s="10"/>
      <c r="M165" s="10"/>
      <c r="N165" s="100"/>
      <c r="P165"/>
    </row>
    <row r="166" spans="1:16" s="2" customFormat="1">
      <c r="A166"/>
      <c r="B166" s="15"/>
      <c r="E166" s="6"/>
      <c r="F166" s="1"/>
      <c r="G166" s="1"/>
      <c r="H166" s="4"/>
      <c r="J166" s="1"/>
      <c r="K166" s="10"/>
      <c r="M166" s="10"/>
      <c r="N166" s="100"/>
      <c r="P166"/>
    </row>
    <row r="167" spans="1:16" s="2" customFormat="1">
      <c r="A167"/>
      <c r="B167" s="15"/>
      <c r="E167" s="6"/>
      <c r="F167" s="1"/>
      <c r="G167" s="1"/>
      <c r="H167" s="4"/>
      <c r="J167" s="1"/>
      <c r="M167" s="108"/>
      <c r="N167" s="100"/>
      <c r="P167"/>
    </row>
    <row r="168" spans="1:16" s="2" customFormat="1">
      <c r="A168"/>
      <c r="B168" s="15"/>
      <c r="E168" s="6"/>
      <c r="F168" s="1"/>
      <c r="G168" s="1"/>
      <c r="H168" s="4"/>
      <c r="J168" s="1"/>
      <c r="M168" s="108"/>
      <c r="N168" s="100"/>
      <c r="P168"/>
    </row>
    <row r="169" spans="1:16" s="2" customFormat="1">
      <c r="A169"/>
      <c r="B169" s="15"/>
      <c r="E169" s="6"/>
      <c r="F169" s="1"/>
      <c r="G169" s="1"/>
      <c r="H169" s="4"/>
      <c r="J169" s="1"/>
      <c r="M169" s="108"/>
      <c r="N169" s="100"/>
      <c r="P169"/>
    </row>
    <row r="170" spans="1:16" s="2" customFormat="1">
      <c r="A170"/>
      <c r="B170" s="15"/>
      <c r="E170" s="6"/>
      <c r="F170" s="1"/>
      <c r="G170" s="1"/>
      <c r="H170" s="4"/>
      <c r="J170" s="1"/>
      <c r="M170" s="108"/>
      <c r="N170" s="100"/>
      <c r="P170"/>
    </row>
    <row r="171" spans="1:16" s="2" customFormat="1">
      <c r="A171"/>
      <c r="B171" s="15"/>
      <c r="E171" s="6"/>
      <c r="F171" s="1"/>
      <c r="G171" s="1"/>
      <c r="H171" s="4"/>
      <c r="J171" s="1"/>
      <c r="M171" s="108"/>
      <c r="N171" s="100"/>
      <c r="P171"/>
    </row>
    <row r="172" spans="1:16" s="2" customFormat="1">
      <c r="A172"/>
      <c r="B172" s="15"/>
      <c r="E172" s="6"/>
      <c r="F172" s="1"/>
      <c r="G172" s="1"/>
      <c r="H172" s="4"/>
      <c r="J172" s="1"/>
      <c r="M172" s="108"/>
      <c r="N172" s="100"/>
      <c r="P172"/>
    </row>
    <row r="173" spans="1:16" s="2" customFormat="1">
      <c r="A173"/>
      <c r="B173" s="15"/>
      <c r="E173" s="6"/>
      <c r="F173" s="1"/>
      <c r="G173" s="1"/>
      <c r="H173" s="4"/>
      <c r="J173" s="1"/>
      <c r="M173" s="108"/>
      <c r="N173" s="100"/>
      <c r="P173"/>
    </row>
    <row r="174" spans="1:16" s="2" customFormat="1">
      <c r="A174"/>
      <c r="B174" s="15"/>
      <c r="E174" s="6"/>
      <c r="F174" s="1"/>
      <c r="G174" s="1"/>
      <c r="H174" s="4"/>
      <c r="J174" s="1"/>
      <c r="M174" s="108"/>
      <c r="N174" s="100"/>
      <c r="P174"/>
    </row>
    <row r="175" spans="1:16" s="2" customFormat="1">
      <c r="A175"/>
      <c r="B175" s="15"/>
      <c r="E175" s="6"/>
      <c r="F175" s="1"/>
      <c r="G175" s="1"/>
      <c r="H175" s="4"/>
      <c r="J175" s="1"/>
      <c r="M175" s="108"/>
      <c r="N175" s="100"/>
      <c r="P175"/>
    </row>
    <row r="176" spans="1:16" s="2" customFormat="1">
      <c r="A176"/>
      <c r="B176" s="15"/>
      <c r="E176" s="6"/>
      <c r="F176" s="1"/>
      <c r="G176" s="1"/>
      <c r="H176" s="4"/>
      <c r="J176" s="1"/>
      <c r="M176" s="108"/>
      <c r="N176" s="100"/>
      <c r="P176"/>
    </row>
    <row r="177" spans="1:16" s="2" customFormat="1">
      <c r="A177"/>
      <c r="B177" s="15"/>
      <c r="E177" s="6"/>
      <c r="F177" s="1"/>
      <c r="G177" s="1"/>
      <c r="H177" s="4"/>
      <c r="J177" s="1"/>
      <c r="M177" s="108"/>
      <c r="N177" s="100"/>
      <c r="P177"/>
    </row>
    <row r="178" spans="1:16" s="2" customFormat="1">
      <c r="A178"/>
      <c r="B178" s="15"/>
      <c r="E178" s="6"/>
      <c r="F178" s="1"/>
      <c r="G178" s="1"/>
      <c r="H178" s="4"/>
      <c r="J178" s="1"/>
      <c r="M178" s="108"/>
      <c r="N178" s="100"/>
      <c r="P178"/>
    </row>
    <row r="179" spans="1:16" s="2" customFormat="1">
      <c r="A179"/>
      <c r="B179" s="15"/>
      <c r="E179" s="6"/>
      <c r="F179" s="1"/>
      <c r="G179" s="1"/>
      <c r="H179" s="4"/>
      <c r="J179" s="1"/>
      <c r="M179" s="108"/>
      <c r="N179" s="100"/>
      <c r="P179"/>
    </row>
    <row r="180" spans="1:16" s="2" customFormat="1">
      <c r="A180"/>
      <c r="B180" s="15"/>
      <c r="E180" s="6"/>
      <c r="F180" s="1"/>
      <c r="G180" s="1"/>
      <c r="H180" s="4"/>
      <c r="J180" s="1"/>
      <c r="M180" s="108"/>
      <c r="N180" s="100"/>
      <c r="P180"/>
    </row>
    <row r="181" spans="1:16" s="2" customFormat="1">
      <c r="A181"/>
      <c r="B181" s="15"/>
      <c r="E181" s="6"/>
      <c r="F181" s="1"/>
      <c r="G181" s="1"/>
      <c r="H181" s="4"/>
      <c r="J181" s="1"/>
      <c r="M181" s="108"/>
      <c r="N181" s="100"/>
      <c r="P181"/>
    </row>
    <row r="182" spans="1:16" s="2" customFormat="1">
      <c r="A182"/>
      <c r="B182" s="15"/>
      <c r="E182" s="6"/>
      <c r="F182" s="1"/>
      <c r="G182" s="1"/>
      <c r="H182" s="4"/>
      <c r="J182" s="1"/>
      <c r="M182" s="108"/>
      <c r="N182" s="100"/>
      <c r="P182"/>
    </row>
    <row r="183" spans="1:16" s="2" customFormat="1">
      <c r="A183"/>
      <c r="B183" s="15"/>
      <c r="E183" s="6"/>
      <c r="F183" s="1"/>
      <c r="G183" s="1"/>
      <c r="H183" s="4"/>
      <c r="J183" s="1"/>
      <c r="M183" s="108"/>
      <c r="N183" s="100"/>
      <c r="P183"/>
    </row>
    <row r="184" spans="1:16" s="2" customFormat="1">
      <c r="A184"/>
      <c r="B184" s="15"/>
      <c r="E184" s="6"/>
      <c r="F184" s="1"/>
      <c r="G184" s="1"/>
      <c r="H184" s="4"/>
      <c r="J184" s="1"/>
      <c r="M184" s="108"/>
      <c r="N184" s="100"/>
      <c r="P184"/>
    </row>
    <row r="185" spans="1:16" s="2" customFormat="1">
      <c r="A185"/>
      <c r="B185" s="15"/>
      <c r="E185" s="6"/>
      <c r="F185" s="1"/>
      <c r="G185" s="1"/>
      <c r="H185" s="4"/>
      <c r="J185" s="1"/>
      <c r="M185" s="108"/>
      <c r="N185" s="100"/>
      <c r="P185"/>
    </row>
    <row r="186" spans="1:16" s="2" customFormat="1">
      <c r="A186"/>
      <c r="B186" s="15"/>
      <c r="E186" s="6"/>
      <c r="F186" s="1"/>
      <c r="G186" s="1"/>
      <c r="H186" s="4"/>
      <c r="J186" s="1"/>
      <c r="M186" s="108"/>
      <c r="N186" s="100"/>
      <c r="P186"/>
    </row>
    <row r="187" spans="1:16" s="2" customFormat="1">
      <c r="A187"/>
      <c r="B187" s="15"/>
      <c r="E187" s="6"/>
      <c r="F187" s="1"/>
      <c r="G187" s="1"/>
      <c r="H187" s="4"/>
      <c r="J187" s="1"/>
      <c r="M187" s="108"/>
      <c r="N187" s="100"/>
      <c r="P187"/>
    </row>
    <row r="188" spans="1:16" s="2" customFormat="1">
      <c r="A188"/>
      <c r="B188" s="15"/>
      <c r="E188" s="6"/>
      <c r="F188" s="1"/>
      <c r="G188" s="1"/>
      <c r="H188" s="4"/>
      <c r="J188" s="1"/>
      <c r="M188" s="108"/>
      <c r="N188" s="100"/>
      <c r="P188"/>
    </row>
    <row r="189" spans="1:16" s="2" customFormat="1">
      <c r="A189"/>
      <c r="B189" s="15"/>
      <c r="E189" s="6"/>
      <c r="F189" s="1"/>
      <c r="G189" s="1"/>
      <c r="H189" s="4"/>
      <c r="J189" s="1"/>
      <c r="M189" s="108"/>
      <c r="N189" s="100"/>
      <c r="P189"/>
    </row>
    <row r="190" spans="1:16" s="2" customFormat="1">
      <c r="A190"/>
      <c r="B190" s="15"/>
      <c r="E190" s="6"/>
      <c r="F190" s="1"/>
      <c r="G190" s="1"/>
      <c r="H190" s="4"/>
      <c r="J190" s="1"/>
      <c r="M190" s="108"/>
      <c r="N190" s="100"/>
      <c r="P190"/>
    </row>
    <row r="191" spans="1:16" s="2" customFormat="1">
      <c r="A191"/>
      <c r="B191" s="15"/>
      <c r="E191" s="6"/>
      <c r="F191" s="1"/>
      <c r="G191" s="1"/>
      <c r="H191" s="4"/>
      <c r="J191" s="1"/>
      <c r="M191" s="108"/>
      <c r="N191" s="100"/>
      <c r="P191"/>
    </row>
    <row r="192" spans="1:16" s="2" customFormat="1">
      <c r="A192"/>
      <c r="B192" s="15"/>
      <c r="E192" s="6"/>
      <c r="F192" s="1"/>
      <c r="G192" s="1"/>
      <c r="H192" s="4"/>
      <c r="J192" s="1"/>
      <c r="M192" s="108"/>
      <c r="N192" s="100"/>
      <c r="P192"/>
    </row>
    <row r="193" spans="1:16" s="2" customFormat="1">
      <c r="A193"/>
      <c r="B193" s="15"/>
      <c r="E193" s="6"/>
      <c r="F193" s="1"/>
      <c r="G193" s="1"/>
      <c r="H193" s="4"/>
      <c r="J193" s="1"/>
      <c r="M193" s="108"/>
      <c r="N193" s="100"/>
      <c r="P193"/>
    </row>
    <row r="194" spans="1:16" s="2" customFormat="1">
      <c r="A194"/>
      <c r="B194" s="15"/>
      <c r="E194" s="6"/>
      <c r="F194" s="1"/>
      <c r="G194" s="1"/>
      <c r="H194" s="4"/>
      <c r="J194" s="1"/>
      <c r="M194" s="108"/>
      <c r="N194" s="100"/>
      <c r="P194"/>
    </row>
    <row r="195" spans="1:16" s="2" customFormat="1">
      <c r="A195"/>
      <c r="B195" s="15"/>
      <c r="E195" s="6"/>
      <c r="F195" s="1"/>
      <c r="G195" s="1"/>
      <c r="H195" s="4"/>
      <c r="J195" s="1"/>
      <c r="M195" s="108"/>
      <c r="N195" s="100"/>
      <c r="P195"/>
    </row>
    <row r="196" spans="1:16" s="2" customFormat="1">
      <c r="A196"/>
      <c r="B196" s="15"/>
      <c r="E196" s="6"/>
      <c r="F196" s="1"/>
      <c r="G196" s="1"/>
      <c r="H196" s="4"/>
      <c r="J196" s="1"/>
      <c r="M196" s="108"/>
      <c r="N196" s="100"/>
      <c r="P196"/>
    </row>
    <row r="197" spans="1:16" s="2" customFormat="1">
      <c r="A197"/>
      <c r="B197" s="15"/>
      <c r="E197" s="6"/>
      <c r="F197" s="1"/>
      <c r="G197" s="1"/>
      <c r="H197" s="4"/>
      <c r="J197" s="1"/>
      <c r="M197" s="108"/>
      <c r="N197" s="100"/>
      <c r="P197"/>
    </row>
    <row r="198" spans="1:16" s="2" customFormat="1">
      <c r="A198"/>
      <c r="B198" s="15"/>
      <c r="E198" s="6"/>
      <c r="F198" s="1"/>
      <c r="G198" s="1"/>
      <c r="H198" s="4"/>
      <c r="J198" s="1"/>
      <c r="M198" s="108"/>
      <c r="N198" s="100"/>
      <c r="P198"/>
    </row>
    <row r="199" spans="1:16" s="2" customFormat="1">
      <c r="A199"/>
      <c r="B199" s="15"/>
      <c r="E199" s="6"/>
      <c r="F199" s="1"/>
      <c r="G199" s="1"/>
      <c r="H199" s="4"/>
      <c r="J199" s="1"/>
      <c r="M199" s="108"/>
      <c r="N199" s="100"/>
      <c r="P199"/>
    </row>
    <row r="200" spans="1:16" s="2" customFormat="1">
      <c r="A200"/>
      <c r="B200" s="15"/>
      <c r="E200" s="6"/>
      <c r="F200" s="1"/>
      <c r="G200" s="1"/>
      <c r="H200" s="4"/>
      <c r="J200" s="1"/>
      <c r="M200" s="108"/>
      <c r="N200" s="100"/>
      <c r="P200"/>
    </row>
    <row r="201" spans="1:16" s="2" customFormat="1">
      <c r="A201"/>
      <c r="B201" s="15"/>
      <c r="E201" s="6"/>
      <c r="F201" s="1"/>
      <c r="G201" s="1"/>
      <c r="H201" s="4"/>
      <c r="J201" s="1"/>
      <c r="M201" s="108"/>
      <c r="N201" s="100"/>
      <c r="P201"/>
    </row>
    <row r="202" spans="1:16" s="2" customFormat="1">
      <c r="A202"/>
      <c r="B202" s="15"/>
      <c r="E202" s="6"/>
      <c r="F202" s="1"/>
      <c r="G202" s="1"/>
      <c r="H202" s="4"/>
      <c r="J202" s="1"/>
      <c r="M202" s="108"/>
      <c r="N202" s="100"/>
      <c r="P202"/>
    </row>
    <row r="203" spans="1:16" s="2" customFormat="1">
      <c r="A203"/>
      <c r="B203" s="15"/>
      <c r="E203" s="6"/>
      <c r="F203" s="1"/>
      <c r="G203" s="1"/>
      <c r="H203" s="4"/>
      <c r="J203" s="1"/>
      <c r="M203" s="108"/>
      <c r="N203" s="100"/>
      <c r="P203"/>
    </row>
    <row r="204" spans="1:16" s="2" customFormat="1">
      <c r="A204"/>
      <c r="B204" s="15"/>
      <c r="E204" s="6"/>
      <c r="F204" s="1"/>
      <c r="G204" s="1"/>
      <c r="H204" s="4"/>
      <c r="J204" s="1"/>
      <c r="M204" s="108"/>
      <c r="N204" s="100"/>
      <c r="P204"/>
    </row>
    <row r="205" spans="1:16" s="2" customFormat="1">
      <c r="A205"/>
      <c r="B205" s="15"/>
      <c r="E205" s="6"/>
      <c r="F205" s="1"/>
      <c r="G205" s="1"/>
      <c r="H205" s="4"/>
      <c r="J205" s="1"/>
      <c r="M205" s="108"/>
      <c r="N205" s="100"/>
      <c r="P205"/>
    </row>
    <row r="206" spans="1:16" s="2" customFormat="1">
      <c r="A206"/>
      <c r="B206" s="15"/>
      <c r="E206" s="6"/>
      <c r="F206" s="1"/>
      <c r="G206" s="1"/>
      <c r="H206" s="4"/>
      <c r="J206" s="1"/>
      <c r="M206" s="108"/>
      <c r="N206" s="100"/>
      <c r="P206"/>
    </row>
    <row r="207" spans="1:16" s="2" customFormat="1">
      <c r="A207"/>
      <c r="B207" s="15"/>
      <c r="E207" s="6"/>
      <c r="F207" s="1"/>
      <c r="G207" s="1"/>
      <c r="H207" s="4"/>
      <c r="J207" s="1"/>
      <c r="M207" s="108"/>
      <c r="N207" s="100"/>
      <c r="P207"/>
    </row>
    <row r="208" spans="1:16" s="2" customFormat="1">
      <c r="A208"/>
      <c r="B208" s="15"/>
      <c r="E208" s="6"/>
      <c r="F208" s="1"/>
      <c r="G208" s="1"/>
      <c r="H208" s="4"/>
      <c r="J208" s="1"/>
      <c r="M208" s="108"/>
      <c r="N208" s="100"/>
      <c r="P208"/>
    </row>
    <row r="209" spans="1:16" s="2" customFormat="1">
      <c r="A209"/>
      <c r="B209" s="15"/>
      <c r="E209" s="6"/>
      <c r="F209" s="1"/>
      <c r="G209" s="1"/>
      <c r="H209" s="4"/>
      <c r="J209" s="1"/>
      <c r="M209" s="108"/>
      <c r="N209" s="100"/>
      <c r="P209"/>
    </row>
    <row r="210" spans="1:16" s="2" customFormat="1">
      <c r="A210"/>
      <c r="B210" s="15"/>
      <c r="E210" s="6"/>
      <c r="F210" s="1"/>
      <c r="G210" s="1"/>
      <c r="H210" s="4"/>
      <c r="J210" s="1"/>
      <c r="M210" s="108"/>
      <c r="N210" s="100"/>
      <c r="P210"/>
    </row>
    <row r="211" spans="1:16" s="2" customFormat="1">
      <c r="A211"/>
      <c r="B211" s="15"/>
      <c r="E211" s="6"/>
      <c r="F211" s="1"/>
      <c r="G211" s="1"/>
      <c r="H211" s="4"/>
      <c r="J211" s="1"/>
      <c r="M211" s="108"/>
      <c r="N211" s="100"/>
      <c r="P211"/>
    </row>
    <row r="212" spans="1:16" s="2" customFormat="1">
      <c r="A212"/>
      <c r="B212" s="15"/>
      <c r="E212" s="6"/>
      <c r="F212" s="1"/>
      <c r="G212" s="1"/>
      <c r="H212" s="4"/>
      <c r="J212" s="1"/>
      <c r="M212" s="108"/>
      <c r="N212" s="100"/>
      <c r="P212"/>
    </row>
    <row r="213" spans="1:16" s="2" customFormat="1">
      <c r="A213"/>
      <c r="B213" s="15"/>
      <c r="E213" s="6"/>
      <c r="F213" s="1"/>
      <c r="G213" s="1"/>
      <c r="H213" s="4"/>
      <c r="J213" s="1"/>
      <c r="M213" s="108"/>
      <c r="N213" s="100"/>
      <c r="P213"/>
    </row>
    <row r="214" spans="1:16" s="2" customFormat="1">
      <c r="A214"/>
      <c r="B214" s="15"/>
      <c r="E214" s="6"/>
      <c r="F214" s="1"/>
      <c r="G214" s="1"/>
      <c r="H214" s="4"/>
      <c r="J214" s="1"/>
      <c r="M214" s="108"/>
      <c r="N214" s="100"/>
      <c r="P214"/>
    </row>
    <row r="215" spans="1:16" s="2" customFormat="1">
      <c r="A215"/>
      <c r="B215" s="15"/>
      <c r="E215" s="6"/>
      <c r="F215" s="1"/>
      <c r="G215" s="1"/>
      <c r="H215" s="4"/>
      <c r="J215" s="1"/>
      <c r="M215" s="108"/>
      <c r="N215" s="100"/>
      <c r="P215"/>
    </row>
    <row r="216" spans="1:16" s="2" customFormat="1">
      <c r="A216"/>
      <c r="B216" s="15"/>
      <c r="E216" s="6"/>
      <c r="F216" s="1"/>
      <c r="G216" s="1"/>
      <c r="H216" s="4"/>
      <c r="J216" s="1"/>
      <c r="M216" s="108"/>
      <c r="N216" s="100"/>
      <c r="P216"/>
    </row>
    <row r="217" spans="1:16" s="2" customFormat="1">
      <c r="A217"/>
      <c r="B217" s="15"/>
      <c r="E217" s="6"/>
      <c r="F217" s="1"/>
      <c r="G217" s="1"/>
      <c r="H217" s="4"/>
      <c r="J217" s="1"/>
      <c r="M217" s="108"/>
      <c r="N217" s="100"/>
      <c r="P217"/>
    </row>
    <row r="218" spans="1:16" s="2" customFormat="1">
      <c r="A218"/>
      <c r="B218" s="15"/>
      <c r="E218" s="6"/>
      <c r="F218" s="1"/>
      <c r="G218" s="1"/>
      <c r="H218" s="4"/>
      <c r="J218" s="1"/>
      <c r="M218" s="108"/>
      <c r="N218" s="100"/>
      <c r="P218"/>
    </row>
    <row r="219" spans="1:16" s="2" customFormat="1">
      <c r="A219"/>
      <c r="B219" s="15"/>
      <c r="E219" s="6"/>
      <c r="F219" s="1"/>
      <c r="G219" s="1"/>
      <c r="H219" s="4"/>
      <c r="J219" s="1"/>
      <c r="M219" s="108"/>
      <c r="N219" s="100"/>
      <c r="P219"/>
    </row>
    <row r="220" spans="1:16" s="2" customFormat="1">
      <c r="A220"/>
      <c r="B220" s="15"/>
      <c r="E220" s="6"/>
      <c r="F220" s="1"/>
      <c r="G220" s="1"/>
      <c r="H220" s="4"/>
      <c r="J220" s="1"/>
      <c r="M220" s="108"/>
      <c r="N220" s="100"/>
      <c r="P220"/>
    </row>
    <row r="221" spans="1:16" s="2" customFormat="1">
      <c r="A221"/>
      <c r="B221" s="15"/>
      <c r="E221" s="6"/>
      <c r="F221" s="1"/>
      <c r="G221" s="1"/>
      <c r="H221" s="4"/>
      <c r="J221" s="1"/>
      <c r="M221" s="108"/>
      <c r="N221" s="100"/>
      <c r="P221"/>
    </row>
    <row r="222" spans="1:16" s="2" customFormat="1">
      <c r="A222"/>
      <c r="B222" s="15"/>
      <c r="E222" s="6"/>
      <c r="F222" s="1"/>
      <c r="G222" s="1"/>
      <c r="H222" s="4"/>
      <c r="J222" s="1"/>
      <c r="M222" s="108"/>
      <c r="N222" s="100"/>
      <c r="P222"/>
    </row>
    <row r="223" spans="1:16" s="2" customFormat="1">
      <c r="A223"/>
      <c r="B223" s="15"/>
      <c r="E223" s="6"/>
      <c r="F223" s="1"/>
      <c r="G223" s="1"/>
      <c r="H223" s="4"/>
      <c r="J223" s="1"/>
      <c r="M223" s="108"/>
      <c r="N223" s="100"/>
      <c r="P223"/>
    </row>
    <row r="224" spans="1:16" s="2" customFormat="1">
      <c r="A224"/>
      <c r="B224" s="15"/>
      <c r="E224" s="6"/>
      <c r="F224" s="1"/>
      <c r="G224" s="1"/>
      <c r="H224" s="4"/>
      <c r="J224" s="1"/>
      <c r="M224" s="108"/>
      <c r="N224" s="100"/>
      <c r="P224"/>
    </row>
    <row r="225" spans="1:16" s="2" customFormat="1">
      <c r="A225"/>
      <c r="B225" s="15"/>
      <c r="E225" s="6"/>
      <c r="F225" s="1"/>
      <c r="G225" s="1"/>
      <c r="H225" s="4"/>
      <c r="J225" s="1"/>
      <c r="M225" s="108"/>
      <c r="N225" s="100"/>
      <c r="P225"/>
    </row>
    <row r="226" spans="1:16" s="2" customFormat="1">
      <c r="A226"/>
      <c r="B226" s="15"/>
      <c r="E226" s="6"/>
      <c r="F226" s="1"/>
      <c r="G226" s="1"/>
      <c r="H226" s="4"/>
      <c r="J226" s="1"/>
      <c r="M226" s="108"/>
      <c r="N226" s="100"/>
      <c r="P226"/>
    </row>
    <row r="227" spans="1:16" s="2" customFormat="1">
      <c r="A227"/>
      <c r="B227" s="15"/>
      <c r="C227" s="126"/>
      <c r="D227" s="129"/>
      <c r="E227" s="6"/>
      <c r="F227" s="1"/>
      <c r="G227" s="1"/>
      <c r="H227" s="4"/>
      <c r="I227" s="126"/>
      <c r="J227" s="1"/>
      <c r="K227" s="127"/>
      <c r="L227" s="127"/>
      <c r="M227" s="137"/>
      <c r="N227" s="128"/>
      <c r="P227"/>
    </row>
    <row r="228" spans="1:16" s="2" customFormat="1">
      <c r="A228"/>
      <c r="B228" s="15"/>
      <c r="E228" s="6"/>
      <c r="F228" s="1"/>
      <c r="G228" s="1"/>
      <c r="H228" s="1"/>
      <c r="M228" s="108"/>
      <c r="N228" s="100"/>
      <c r="P228"/>
    </row>
    <row r="229" spans="1:16" s="2" customFormat="1">
      <c r="A229"/>
      <c r="B229" s="136"/>
      <c r="E229" s="134"/>
      <c r="F229" s="135"/>
      <c r="G229" s="135"/>
      <c r="H229" s="188"/>
      <c r="M229" s="108"/>
      <c r="N229" s="100"/>
      <c r="P229"/>
    </row>
    <row r="230" spans="1:16" s="2" customFormat="1">
      <c r="A230"/>
      <c r="E230" s="8"/>
      <c r="H230" s="3"/>
      <c r="M230" s="108"/>
      <c r="P230"/>
    </row>
    <row r="231" spans="1:16" s="2" customFormat="1">
      <c r="A231"/>
      <c r="C231" s="67"/>
      <c r="D231" s="67"/>
      <c r="E231" s="8"/>
      <c r="H231" s="3">
        <f>SUBTOTAL(9,H1:H230)</f>
        <v>6957142.3499999996</v>
      </c>
      <c r="M231" s="108"/>
      <c r="P231"/>
    </row>
    <row r="232" spans="1:16" s="2" customFormat="1">
      <c r="A232"/>
      <c r="H232" s="3"/>
      <c r="M232" s="108"/>
      <c r="P232"/>
    </row>
    <row r="233" spans="1:16" s="2" customFormat="1">
      <c r="A233"/>
      <c r="G233" s="125"/>
      <c r="H233" s="3"/>
      <c r="M233" s="108"/>
      <c r="P233"/>
    </row>
    <row r="234" spans="1:16" s="2" customFormat="1">
      <c r="A234"/>
      <c r="G234" s="125"/>
      <c r="H234" s="3"/>
      <c r="M234" s="108"/>
      <c r="P234"/>
    </row>
    <row r="235" spans="1:16" s="2" customFormat="1">
      <c r="A235"/>
      <c r="G235" s="125"/>
      <c r="H235" s="3"/>
      <c r="M235" s="108"/>
      <c r="P235"/>
    </row>
    <row r="236" spans="1:16" s="2" customFormat="1">
      <c r="A236"/>
      <c r="H236" s="3"/>
      <c r="M236" s="108"/>
      <c r="P236"/>
    </row>
    <row r="237" spans="1:16" s="2" customFormat="1">
      <c r="A237"/>
      <c r="H237" s="3"/>
      <c r="M237" s="108"/>
      <c r="P237"/>
    </row>
    <row r="238" spans="1:16" s="2" customFormat="1">
      <c r="A238"/>
      <c r="H238" s="3"/>
      <c r="M238" s="108"/>
      <c r="P238"/>
    </row>
    <row r="239" spans="1:16" s="2" customFormat="1">
      <c r="A239"/>
      <c r="H239" s="3"/>
      <c r="M239" s="108"/>
      <c r="P239"/>
    </row>
    <row r="240" spans="1:16" s="2" customFormat="1">
      <c r="A240"/>
      <c r="H240" s="3"/>
      <c r="M240" s="108"/>
      <c r="P240"/>
    </row>
    <row r="241" spans="1:16" s="2" customFormat="1">
      <c r="A241"/>
      <c r="H241" s="3"/>
      <c r="M241" s="108"/>
      <c r="P241"/>
    </row>
    <row r="242" spans="1:16" s="2" customFormat="1">
      <c r="A242"/>
      <c r="H242" s="3"/>
      <c r="M242" s="108"/>
      <c r="P242"/>
    </row>
    <row r="243" spans="1:16" s="2" customFormat="1">
      <c r="A243"/>
      <c r="H243" s="3"/>
      <c r="M243" s="108"/>
      <c r="P243"/>
    </row>
    <row r="244" spans="1:16" s="2" customFormat="1">
      <c r="A244"/>
      <c r="H244" s="3"/>
      <c r="M244" s="108"/>
      <c r="P244"/>
    </row>
    <row r="245" spans="1:16" s="2" customFormat="1">
      <c r="A245"/>
      <c r="H245" s="3"/>
      <c r="M245" s="108"/>
      <c r="P245"/>
    </row>
    <row r="246" spans="1:16" s="2" customFormat="1">
      <c r="A246"/>
      <c r="H246" s="3"/>
      <c r="M246" s="108"/>
      <c r="P246"/>
    </row>
    <row r="247" spans="1:16" s="2" customFormat="1">
      <c r="A247"/>
      <c r="H247" s="3"/>
      <c r="M247" s="108"/>
      <c r="P247"/>
    </row>
    <row r="248" spans="1:16" s="2" customFormat="1">
      <c r="A248"/>
      <c r="H248" s="3"/>
      <c r="M248" s="108"/>
      <c r="P248"/>
    </row>
    <row r="249" spans="1:16" s="2" customFormat="1">
      <c r="A249"/>
      <c r="E249" s="156"/>
      <c r="H249" s="3"/>
      <c r="M249" s="108"/>
      <c r="P249"/>
    </row>
    <row r="250" spans="1:16" s="2" customFormat="1">
      <c r="A250"/>
      <c r="E250" s="156"/>
      <c r="H250" s="3"/>
      <c r="M250" s="108"/>
      <c r="P250"/>
    </row>
    <row r="251" spans="1:16" s="2" customFormat="1">
      <c r="A251"/>
      <c r="H251" s="3"/>
      <c r="M251" s="108"/>
      <c r="P251"/>
    </row>
    <row r="252" spans="1:16" s="2" customFormat="1">
      <c r="A252"/>
      <c r="E252" s="156"/>
      <c r="H252" s="3"/>
      <c r="M252" s="108"/>
      <c r="P252"/>
    </row>
    <row r="253" spans="1:16" s="2" customFormat="1">
      <c r="A253"/>
      <c r="H253" s="3"/>
      <c r="M253" s="108"/>
      <c r="P253"/>
    </row>
    <row r="254" spans="1:16" s="2" customFormat="1">
      <c r="A254"/>
      <c r="H254" s="3"/>
      <c r="M254" s="108"/>
      <c r="P254"/>
    </row>
    <row r="255" spans="1:16" s="2" customFormat="1">
      <c r="A255"/>
      <c r="H255" s="3"/>
      <c r="M255" s="108"/>
      <c r="P255"/>
    </row>
    <row r="256" spans="1:16" s="2" customFormat="1">
      <c r="A256"/>
      <c r="H256" s="3"/>
      <c r="M256" s="108"/>
      <c r="P256"/>
    </row>
    <row r="257" spans="1:16" s="2" customFormat="1">
      <c r="A257"/>
      <c r="H257" s="3"/>
      <c r="M257" s="108"/>
      <c r="P257"/>
    </row>
    <row r="258" spans="1:16" s="2" customFormat="1">
      <c r="A258"/>
      <c r="H258" s="3"/>
      <c r="M258" s="108"/>
      <c r="P258"/>
    </row>
    <row r="259" spans="1:16" s="2" customFormat="1">
      <c r="A259"/>
      <c r="H259" s="3"/>
      <c r="M259" s="108"/>
      <c r="P259"/>
    </row>
    <row r="260" spans="1:16" s="2" customFormat="1">
      <c r="A260"/>
      <c r="H260" s="3"/>
      <c r="M260" s="108"/>
      <c r="P260"/>
    </row>
    <row r="261" spans="1:16" s="2" customFormat="1">
      <c r="A261"/>
      <c r="H261" s="3"/>
      <c r="M261" s="108"/>
      <c r="P261"/>
    </row>
    <row r="262" spans="1:16" s="2" customFormat="1">
      <c r="A262"/>
      <c r="H262" s="3"/>
      <c r="M262" s="108"/>
      <c r="P262"/>
    </row>
    <row r="263" spans="1:16" s="2" customFormat="1">
      <c r="A263"/>
      <c r="H263" s="3"/>
      <c r="M263" s="108"/>
      <c r="P263"/>
    </row>
    <row r="264" spans="1:16" s="2" customFormat="1">
      <c r="A264"/>
      <c r="H264" s="3"/>
      <c r="M264" s="108"/>
      <c r="P264"/>
    </row>
    <row r="265" spans="1:16" s="2" customFormat="1">
      <c r="A265"/>
      <c r="H265" s="3"/>
      <c r="M265" s="108"/>
      <c r="P265"/>
    </row>
    <row r="266" spans="1:16" s="2" customFormat="1">
      <c r="A266"/>
      <c r="H266" s="3"/>
      <c r="M266" s="108"/>
      <c r="P266"/>
    </row>
    <row r="267" spans="1:16" s="2" customFormat="1">
      <c r="A267"/>
      <c r="H267" s="3"/>
      <c r="M267" s="108"/>
      <c r="P267"/>
    </row>
    <row r="268" spans="1:16" s="2" customFormat="1">
      <c r="A268"/>
      <c r="H268" s="3"/>
      <c r="M268" s="108"/>
      <c r="P268"/>
    </row>
    <row r="269" spans="1:16" s="2" customFormat="1">
      <c r="A269"/>
      <c r="H269" s="3"/>
      <c r="M269" s="108"/>
      <c r="P269"/>
    </row>
    <row r="270" spans="1:16" s="2" customFormat="1">
      <c r="A270"/>
      <c r="H270" s="3"/>
      <c r="M270" s="108"/>
      <c r="P270"/>
    </row>
    <row r="271" spans="1:16" s="2" customFormat="1">
      <c r="A271"/>
      <c r="H271" s="3"/>
      <c r="M271" s="108"/>
      <c r="P271"/>
    </row>
    <row r="272" spans="1:16" s="2" customFormat="1">
      <c r="A272"/>
      <c r="H272" s="3"/>
      <c r="M272" s="108"/>
      <c r="P272"/>
    </row>
    <row r="273" spans="1:16" s="2" customFormat="1">
      <c r="A273"/>
      <c r="H273" s="3"/>
      <c r="M273" s="108"/>
      <c r="P273"/>
    </row>
    <row r="274" spans="1:16" s="2" customFormat="1">
      <c r="A274"/>
      <c r="H274" s="3"/>
      <c r="M274" s="108"/>
      <c r="P274"/>
    </row>
    <row r="275" spans="1:16" s="2" customFormat="1">
      <c r="A275"/>
      <c r="H275" s="3"/>
      <c r="M275" s="108"/>
      <c r="P275"/>
    </row>
    <row r="276" spans="1:16" s="2" customFormat="1">
      <c r="A276"/>
      <c r="H276" s="3"/>
      <c r="M276" s="108"/>
      <c r="P276"/>
    </row>
    <row r="277" spans="1:16" s="2" customFormat="1">
      <c r="A277"/>
      <c r="H277" s="3"/>
      <c r="M277" s="108"/>
      <c r="P277"/>
    </row>
    <row r="278" spans="1:16" s="2" customFormat="1">
      <c r="A278"/>
      <c r="H278" s="3"/>
      <c r="M278" s="108"/>
      <c r="P278"/>
    </row>
    <row r="279" spans="1:16" s="2" customFormat="1">
      <c r="A279"/>
      <c r="H279" s="3"/>
      <c r="M279" s="108"/>
      <c r="P279"/>
    </row>
    <row r="280" spans="1:16" s="2" customFormat="1">
      <c r="A280"/>
      <c r="H280" s="3"/>
      <c r="M280" s="108"/>
      <c r="P280"/>
    </row>
    <row r="281" spans="1:16" s="2" customFormat="1">
      <c r="A281"/>
      <c r="H281" s="3"/>
      <c r="M281" s="108"/>
      <c r="P281"/>
    </row>
    <row r="282" spans="1:16" s="2" customFormat="1">
      <c r="A282"/>
      <c r="H282" s="3"/>
      <c r="M282" s="108"/>
      <c r="P282"/>
    </row>
    <row r="283" spans="1:16" s="2" customFormat="1">
      <c r="A283"/>
      <c r="H283" s="3"/>
      <c r="M283" s="108"/>
      <c r="P283"/>
    </row>
    <row r="284" spans="1:16" s="2" customFormat="1">
      <c r="A284"/>
      <c r="H284" s="3"/>
      <c r="M284" s="108"/>
      <c r="P284"/>
    </row>
    <row r="285" spans="1:16" s="2" customFormat="1">
      <c r="A285"/>
      <c r="H285" s="3"/>
      <c r="M285" s="108"/>
      <c r="P285"/>
    </row>
    <row r="286" spans="1:16" s="2" customFormat="1">
      <c r="A286"/>
      <c r="H286" s="3"/>
      <c r="M286" s="108"/>
      <c r="P286"/>
    </row>
    <row r="287" spans="1:16" s="2" customFormat="1">
      <c r="A287"/>
      <c r="H287" s="3"/>
      <c r="M287" s="108"/>
      <c r="P287"/>
    </row>
    <row r="288" spans="1:16" s="2" customFormat="1">
      <c r="A288"/>
      <c r="H288" s="3"/>
      <c r="M288" s="108"/>
      <c r="P288"/>
    </row>
    <row r="289" spans="1:16" s="2" customFormat="1">
      <c r="A289"/>
      <c r="H289" s="3"/>
      <c r="M289" s="108"/>
      <c r="P289"/>
    </row>
    <row r="290" spans="1:16" s="2" customFormat="1">
      <c r="A290"/>
      <c r="H290" s="3"/>
      <c r="M290" s="108"/>
      <c r="P290"/>
    </row>
    <row r="291" spans="1:16" s="2" customFormat="1">
      <c r="A291"/>
      <c r="H291" s="3"/>
      <c r="M291" s="108"/>
      <c r="P291"/>
    </row>
    <row r="292" spans="1:16" s="2" customFormat="1">
      <c r="A292"/>
      <c r="H292" s="3"/>
      <c r="M292" s="108"/>
      <c r="P292"/>
    </row>
    <row r="293" spans="1:16" s="2" customFormat="1">
      <c r="A293"/>
      <c r="H293" s="3"/>
      <c r="M293" s="108"/>
      <c r="P293"/>
    </row>
    <row r="294" spans="1:16" s="2" customFormat="1">
      <c r="A294"/>
      <c r="H294" s="3"/>
      <c r="M294" s="108"/>
      <c r="P294"/>
    </row>
    <row r="295" spans="1:16" s="2" customFormat="1">
      <c r="A295"/>
      <c r="H295" s="3"/>
      <c r="M295" s="108"/>
      <c r="P295"/>
    </row>
    <row r="296" spans="1:16" s="2" customFormat="1">
      <c r="A296"/>
      <c r="H296" s="3"/>
      <c r="M296" s="108"/>
      <c r="P296"/>
    </row>
    <row r="297" spans="1:16" s="2" customFormat="1">
      <c r="A297"/>
      <c r="H297" s="3"/>
      <c r="M297" s="108"/>
      <c r="P297"/>
    </row>
    <row r="298" spans="1:16" s="2" customFormat="1">
      <c r="A298"/>
      <c r="H298" s="3"/>
      <c r="M298" s="108"/>
      <c r="P298"/>
    </row>
    <row r="299" spans="1:16" s="2" customFormat="1">
      <c r="A299"/>
      <c r="H299" s="3"/>
      <c r="M299" s="108"/>
      <c r="P299"/>
    </row>
    <row r="300" spans="1:16" s="2" customFormat="1">
      <c r="A300"/>
      <c r="H300" s="3"/>
      <c r="M300" s="108"/>
      <c r="P300"/>
    </row>
    <row r="301" spans="1:16" s="2" customFormat="1">
      <c r="A301"/>
      <c r="H301" s="3"/>
      <c r="M301" s="108"/>
      <c r="P301"/>
    </row>
    <row r="302" spans="1:16" s="2" customFormat="1">
      <c r="A302"/>
      <c r="H302" s="3"/>
      <c r="M302" s="108"/>
      <c r="P302"/>
    </row>
    <row r="303" spans="1:16" s="2" customFormat="1">
      <c r="A303"/>
      <c r="H303" s="3"/>
      <c r="M303" s="108"/>
      <c r="P303"/>
    </row>
    <row r="304" spans="1:16" s="2" customFormat="1">
      <c r="A304"/>
      <c r="H304" s="3"/>
      <c r="M304" s="108"/>
      <c r="P304"/>
    </row>
    <row r="305" spans="1:16" s="2" customFormat="1">
      <c r="A305"/>
      <c r="H305" s="3"/>
      <c r="M305" s="108"/>
      <c r="P305"/>
    </row>
    <row r="306" spans="1:16" s="2" customFormat="1">
      <c r="A306"/>
      <c r="H306" s="3"/>
      <c r="M306" s="108"/>
      <c r="P306"/>
    </row>
    <row r="307" spans="1:16" s="2" customFormat="1">
      <c r="A307"/>
      <c r="H307" s="3"/>
      <c r="M307" s="108"/>
      <c r="P307"/>
    </row>
    <row r="308" spans="1:16">
      <c r="E308" s="2"/>
    </row>
    <row r="309" spans="1:16">
      <c r="E309" s="2"/>
    </row>
    <row r="310" spans="1:16">
      <c r="E310" s="2"/>
    </row>
    <row r="311" spans="1:16">
      <c r="E311" s="2"/>
    </row>
    <row r="312" spans="1:16">
      <c r="E312" s="2"/>
    </row>
    <row r="313" spans="1:16">
      <c r="E313" s="2"/>
    </row>
    <row r="314" spans="1:16">
      <c r="E314" s="2"/>
    </row>
    <row r="315" spans="1:16">
      <c r="E315" s="2"/>
    </row>
    <row r="316" spans="1:16">
      <c r="E316" s="2"/>
    </row>
    <row r="317" spans="1:16">
      <c r="E317" s="2"/>
    </row>
    <row r="318" spans="1:16">
      <c r="E318" s="2"/>
    </row>
    <row r="319" spans="1:16">
      <c r="E319" s="2"/>
    </row>
    <row r="320" spans="1:16">
      <c r="E320" s="2"/>
    </row>
    <row r="321" spans="5:5">
      <c r="E321" s="2"/>
    </row>
    <row r="322" spans="5:5">
      <c r="E322" s="2"/>
    </row>
    <row r="323" spans="5:5">
      <c r="E323" s="2"/>
    </row>
    <row r="324" spans="5:5">
      <c r="E324" s="2"/>
    </row>
    <row r="325" spans="5:5">
      <c r="E325" s="2"/>
    </row>
    <row r="326" spans="5:5">
      <c r="E326" s="2"/>
    </row>
    <row r="327" spans="5:5">
      <c r="E327" s="2"/>
    </row>
    <row r="328" spans="5:5">
      <c r="E328" s="2"/>
    </row>
    <row r="329" spans="5:5">
      <c r="E329" s="2"/>
    </row>
    <row r="330" spans="5:5">
      <c r="E330" s="2"/>
    </row>
    <row r="331" spans="5:5">
      <c r="E331" s="2"/>
    </row>
    <row r="332" spans="5:5">
      <c r="E332" s="2"/>
    </row>
    <row r="333" spans="5:5">
      <c r="E333" s="2"/>
    </row>
    <row r="334" spans="5:5">
      <c r="E334" s="2"/>
    </row>
    <row r="335" spans="5:5">
      <c r="E335" s="2"/>
    </row>
    <row r="336" spans="5:5">
      <c r="E336" s="2"/>
    </row>
    <row r="337" spans="5:5">
      <c r="E337" s="2"/>
    </row>
    <row r="338" spans="5:5">
      <c r="E338" s="2"/>
    </row>
    <row r="339" spans="5:5">
      <c r="E339" s="2"/>
    </row>
    <row r="340" spans="5:5">
      <c r="E340" s="2"/>
    </row>
    <row r="341" spans="5:5">
      <c r="E341" s="2"/>
    </row>
    <row r="342" spans="5:5">
      <c r="E342" s="2"/>
    </row>
    <row r="343" spans="5:5">
      <c r="E343" s="2"/>
    </row>
    <row r="344" spans="5:5">
      <c r="E344" s="2"/>
    </row>
    <row r="345" spans="5:5">
      <c r="E345" s="2"/>
    </row>
    <row r="346" spans="5:5">
      <c r="E346" s="2"/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  <row r="355" spans="5:5">
      <c r="E355" s="2"/>
    </row>
    <row r="356" spans="5:5">
      <c r="E356" s="2"/>
    </row>
    <row r="357" spans="5:5">
      <c r="E357" s="2"/>
    </row>
    <row r="358" spans="5:5">
      <c r="E358" s="2"/>
    </row>
    <row r="359" spans="5:5">
      <c r="E359" s="2"/>
    </row>
    <row r="360" spans="5:5">
      <c r="E360" s="2"/>
    </row>
    <row r="361" spans="5:5">
      <c r="E361" s="2"/>
    </row>
    <row r="362" spans="5:5">
      <c r="E362" s="2"/>
    </row>
    <row r="363" spans="5:5">
      <c r="E363" s="2"/>
    </row>
  </sheetData>
  <phoneticPr fontId="18" type="noConversion"/>
  <dataValidations count="5">
    <dataValidation type="list" allowBlank="1" showInputMessage="1" showErrorMessage="1" sqref="I79:I227 I71:I77 I4:I69" xr:uid="{00000000-0002-0000-0100-000000000000}">
      <formula1>"Price,Presentation,Relationship,Customer Budget,Other"</formula1>
    </dataValidation>
    <dataValidation type="list" allowBlank="1" showInputMessage="1" showErrorMessage="1" sqref="H52 G4:G7 G29:G78" xr:uid="{00000000-0002-0000-0100-000001000000}">
      <formula1>"Accept,Hold,Reject,Submit"</formula1>
    </dataValidation>
    <dataValidation type="list" allowBlank="1" showInputMessage="1" showErrorMessage="1" sqref="J4:J228" xr:uid="{00000000-0002-0000-0100-000002000000}">
      <formula1>"Price,Quality,Relationship,No competition"</formula1>
    </dataValidation>
    <dataValidation type="list" allowBlank="1" showInputMessage="1" showErrorMessage="1" sqref="L4:L228" xr:uid="{00000000-0002-0000-0100-000003000000}">
      <formula1>"A,B,C,Accept,Reject"</formula1>
    </dataValidation>
    <dataValidation type="list" allowBlank="1" showInputMessage="1" showErrorMessage="1" sqref="G79:G228 H92 G8:G28" xr:uid="{00000000-0002-0000-0100-000004000000}">
      <formula1>"Accept,Hold,Reject,Submit,Prepare"</formula1>
    </dataValidation>
  </dataValidations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86"/>
  <sheetViews>
    <sheetView zoomScale="80" zoomScaleNormal="80" workbookViewId="0">
      <pane ySplit="3" topLeftCell="A4" activePane="bottomLeft" state="frozen"/>
      <selection pane="bottomLeft" activeCell="G19" sqref="G19"/>
    </sheetView>
  </sheetViews>
  <sheetFormatPr defaultRowHeight="14.4"/>
  <cols>
    <col min="1" max="1" width="3.6640625" customWidth="1"/>
    <col min="2" max="2" width="15.6640625" style="2" customWidth="1"/>
    <col min="3" max="3" width="15.44140625" style="2" customWidth="1"/>
    <col min="4" max="4" width="16.33203125" style="2" bestFit="1" customWidth="1"/>
    <col min="5" max="5" width="29.44140625" style="8" customWidth="1"/>
    <col min="6" max="6" width="14.5546875" style="3" bestFit="1" customWidth="1"/>
    <col min="7" max="7" width="14.6640625" bestFit="1" customWidth="1"/>
    <col min="8" max="8" width="15.33203125" bestFit="1" customWidth="1"/>
    <col min="9" max="9" width="10" bestFit="1" customWidth="1"/>
  </cols>
  <sheetData>
    <row r="1" spans="2:9" ht="18">
      <c r="B1" s="5" t="s">
        <v>158</v>
      </c>
      <c r="C1" s="5"/>
      <c r="D1" s="5"/>
      <c r="I1" s="57" t="s">
        <v>51</v>
      </c>
    </row>
    <row r="2" spans="2:9" ht="18">
      <c r="B2" s="5"/>
      <c r="C2" s="5"/>
      <c r="D2" s="5"/>
      <c r="I2" s="57" t="s">
        <v>52</v>
      </c>
    </row>
    <row r="3" spans="2:9" s="2" customFormat="1">
      <c r="B3" s="20" t="s">
        <v>25</v>
      </c>
      <c r="C3" s="20" t="s">
        <v>30</v>
      </c>
      <c r="D3" s="20" t="s">
        <v>31</v>
      </c>
      <c r="E3" s="21" t="s">
        <v>32</v>
      </c>
      <c r="F3" s="24" t="s">
        <v>33</v>
      </c>
      <c r="G3" s="40" t="s">
        <v>34</v>
      </c>
      <c r="H3" s="79" t="s">
        <v>73</v>
      </c>
    </row>
    <row r="4" spans="2:9">
      <c r="B4" s="15" t="s">
        <v>165</v>
      </c>
      <c r="C4" s="15" t="s">
        <v>181</v>
      </c>
      <c r="D4" s="15" t="s">
        <v>166</v>
      </c>
      <c r="E4" s="6" t="s">
        <v>167</v>
      </c>
      <c r="F4" s="4">
        <v>3000</v>
      </c>
      <c r="G4" s="41" t="s">
        <v>51</v>
      </c>
      <c r="H4" s="78"/>
    </row>
    <row r="5" spans="2:9">
      <c r="B5" s="15" t="s">
        <v>179</v>
      </c>
      <c r="C5" s="15" t="s">
        <v>180</v>
      </c>
      <c r="D5" s="15" t="s">
        <v>182</v>
      </c>
      <c r="E5" s="6" t="s">
        <v>183</v>
      </c>
      <c r="F5" s="4">
        <v>12100</v>
      </c>
      <c r="G5" s="41" t="s">
        <v>51</v>
      </c>
      <c r="H5" s="78"/>
    </row>
    <row r="6" spans="2:9">
      <c r="B6" s="15" t="s">
        <v>245</v>
      </c>
      <c r="C6" s="15" t="s">
        <v>246</v>
      </c>
      <c r="D6" s="15" t="s">
        <v>247</v>
      </c>
      <c r="E6" s="6" t="s">
        <v>248</v>
      </c>
      <c r="F6" s="4">
        <v>66000</v>
      </c>
      <c r="G6" s="41" t="s">
        <v>51</v>
      </c>
      <c r="H6" s="78"/>
    </row>
    <row r="7" spans="2:9">
      <c r="B7" s="15" t="s">
        <v>258</v>
      </c>
      <c r="C7" s="15" t="s">
        <v>259</v>
      </c>
      <c r="D7" s="15" t="s">
        <v>260</v>
      </c>
      <c r="E7" s="6" t="s">
        <v>174</v>
      </c>
      <c r="F7" s="4">
        <v>400</v>
      </c>
      <c r="G7" s="41" t="s">
        <v>51</v>
      </c>
      <c r="H7" s="78"/>
    </row>
    <row r="8" spans="2:9">
      <c r="B8" s="15" t="s">
        <v>263</v>
      </c>
      <c r="C8" s="15" t="s">
        <v>264</v>
      </c>
      <c r="D8" s="15" t="s">
        <v>265</v>
      </c>
      <c r="E8" s="6" t="s">
        <v>174</v>
      </c>
      <c r="F8" s="4">
        <v>9000</v>
      </c>
      <c r="G8" s="41" t="s">
        <v>51</v>
      </c>
      <c r="H8" s="78"/>
    </row>
    <row r="9" spans="2:9">
      <c r="B9" s="15" t="s">
        <v>187</v>
      </c>
      <c r="C9" s="15" t="s">
        <v>266</v>
      </c>
      <c r="D9" s="15" t="s">
        <v>265</v>
      </c>
      <c r="E9" s="6" t="s">
        <v>174</v>
      </c>
      <c r="F9" s="4">
        <v>16700</v>
      </c>
      <c r="G9" s="41" t="s">
        <v>51</v>
      </c>
      <c r="H9" s="78"/>
    </row>
    <row r="10" spans="2:9">
      <c r="B10" s="15" t="s">
        <v>267</v>
      </c>
      <c r="C10" s="15" t="s">
        <v>268</v>
      </c>
      <c r="D10" s="15" t="s">
        <v>265</v>
      </c>
      <c r="E10" s="6" t="s">
        <v>174</v>
      </c>
      <c r="F10" s="4">
        <v>10800</v>
      </c>
      <c r="G10" s="41" t="s">
        <v>51</v>
      </c>
      <c r="H10" s="132"/>
    </row>
    <row r="11" spans="2:9">
      <c r="B11" s="15" t="s">
        <v>267</v>
      </c>
      <c r="C11" s="15" t="s">
        <v>269</v>
      </c>
      <c r="D11" s="15" t="s">
        <v>265</v>
      </c>
      <c r="E11" s="6" t="s">
        <v>174</v>
      </c>
      <c r="F11" s="4">
        <v>18200</v>
      </c>
      <c r="G11" s="41" t="s">
        <v>51</v>
      </c>
      <c r="H11" s="78"/>
    </row>
    <row r="12" spans="2:9">
      <c r="B12" s="15" t="s">
        <v>267</v>
      </c>
      <c r="C12" s="15" t="s">
        <v>270</v>
      </c>
      <c r="D12" s="15" t="s">
        <v>265</v>
      </c>
      <c r="E12" s="6" t="s">
        <v>174</v>
      </c>
      <c r="F12" s="4">
        <v>10800</v>
      </c>
      <c r="G12" s="41" t="s">
        <v>51</v>
      </c>
      <c r="H12" s="133"/>
    </row>
    <row r="13" spans="2:9">
      <c r="B13" s="15" t="s">
        <v>267</v>
      </c>
      <c r="C13" s="15" t="s">
        <v>271</v>
      </c>
      <c r="D13" s="15" t="s">
        <v>265</v>
      </c>
      <c r="E13" s="6" t="s">
        <v>174</v>
      </c>
      <c r="F13" s="4">
        <v>10800</v>
      </c>
      <c r="G13" s="41" t="s">
        <v>51</v>
      </c>
      <c r="H13" s="78"/>
    </row>
    <row r="14" spans="2:9">
      <c r="B14" s="15" t="s">
        <v>267</v>
      </c>
      <c r="C14" s="15" t="s">
        <v>272</v>
      </c>
      <c r="D14" s="15" t="s">
        <v>265</v>
      </c>
      <c r="E14" s="6" t="s">
        <v>174</v>
      </c>
      <c r="F14" s="4">
        <v>10800</v>
      </c>
      <c r="G14" s="41" t="s">
        <v>51</v>
      </c>
      <c r="H14" s="78"/>
    </row>
    <row r="15" spans="2:9">
      <c r="B15" s="15" t="s">
        <v>267</v>
      </c>
      <c r="C15" s="15" t="s">
        <v>273</v>
      </c>
      <c r="D15" s="15" t="s">
        <v>265</v>
      </c>
      <c r="E15" s="6" t="s">
        <v>174</v>
      </c>
      <c r="F15" s="4">
        <v>10800</v>
      </c>
      <c r="G15" s="41" t="s">
        <v>51</v>
      </c>
      <c r="H15" s="78"/>
    </row>
    <row r="16" spans="2:9">
      <c r="B16" s="15" t="s">
        <v>267</v>
      </c>
      <c r="C16" s="15" t="s">
        <v>274</v>
      </c>
      <c r="D16" s="15" t="s">
        <v>265</v>
      </c>
      <c r="E16" s="6" t="s">
        <v>174</v>
      </c>
      <c r="F16" s="4">
        <v>9900</v>
      </c>
      <c r="G16" s="41" t="s">
        <v>51</v>
      </c>
      <c r="H16" s="78"/>
    </row>
    <row r="17" spans="2:8">
      <c r="B17" s="15" t="s">
        <v>275</v>
      </c>
      <c r="C17" s="15" t="s">
        <v>276</v>
      </c>
      <c r="D17" s="15" t="s">
        <v>265</v>
      </c>
      <c r="E17" s="6" t="s">
        <v>174</v>
      </c>
      <c r="F17" s="4">
        <v>39300</v>
      </c>
      <c r="G17" s="41" t="s">
        <v>51</v>
      </c>
      <c r="H17" s="78"/>
    </row>
    <row r="18" spans="2:8">
      <c r="B18" s="15" t="s">
        <v>300</v>
      </c>
      <c r="C18" s="15" t="s">
        <v>301</v>
      </c>
      <c r="D18" s="15" t="s">
        <v>166</v>
      </c>
      <c r="E18" s="6" t="s">
        <v>167</v>
      </c>
      <c r="F18" s="4">
        <v>3000</v>
      </c>
      <c r="G18" s="41" t="s">
        <v>51</v>
      </c>
      <c r="H18" s="78"/>
    </row>
    <row r="19" spans="2:8">
      <c r="B19" s="15" t="s">
        <v>306</v>
      </c>
      <c r="C19" s="15" t="s">
        <v>327</v>
      </c>
      <c r="D19" s="15" t="s">
        <v>265</v>
      </c>
      <c r="E19" s="6" t="s">
        <v>174</v>
      </c>
      <c r="F19" s="4">
        <v>71000</v>
      </c>
      <c r="G19" s="41" t="s">
        <v>51</v>
      </c>
      <c r="H19" s="78"/>
    </row>
    <row r="20" spans="2:8">
      <c r="B20" s="15"/>
      <c r="C20" s="15"/>
      <c r="D20" s="15"/>
      <c r="E20" s="6"/>
      <c r="F20" s="4"/>
      <c r="G20" s="41"/>
      <c r="H20" s="78"/>
    </row>
    <row r="21" spans="2:8">
      <c r="B21" s="15"/>
      <c r="C21" s="15"/>
      <c r="D21" s="15"/>
      <c r="E21" s="6"/>
      <c r="F21" s="4"/>
      <c r="G21" s="41"/>
      <c r="H21" s="78"/>
    </row>
    <row r="22" spans="2:8">
      <c r="B22" s="15"/>
      <c r="C22" s="15"/>
      <c r="D22" s="15"/>
      <c r="E22" s="6"/>
      <c r="F22" s="4"/>
      <c r="G22" s="41"/>
      <c r="H22" s="78"/>
    </row>
    <row r="23" spans="2:8">
      <c r="B23" s="15"/>
      <c r="C23" s="15"/>
      <c r="D23" s="15"/>
      <c r="E23" s="6"/>
      <c r="F23" s="4"/>
      <c r="G23" s="41"/>
      <c r="H23" s="78"/>
    </row>
    <row r="24" spans="2:8">
      <c r="B24" s="15"/>
      <c r="C24" s="15"/>
      <c r="D24" s="15"/>
      <c r="E24" s="6"/>
      <c r="F24" s="4"/>
      <c r="G24" s="41"/>
      <c r="H24" s="78"/>
    </row>
    <row r="25" spans="2:8">
      <c r="B25" s="15"/>
      <c r="C25" s="15"/>
      <c r="D25" s="15"/>
      <c r="E25" s="6"/>
      <c r="F25" s="4"/>
      <c r="G25" s="41"/>
      <c r="H25" s="78"/>
    </row>
    <row r="26" spans="2:8">
      <c r="B26" s="15"/>
      <c r="C26" s="15"/>
      <c r="D26" s="15"/>
      <c r="E26" s="6"/>
      <c r="F26" s="4"/>
      <c r="G26" s="41"/>
      <c r="H26" s="78"/>
    </row>
    <row r="27" spans="2:8">
      <c r="B27" s="15"/>
      <c r="C27" s="15"/>
      <c r="D27" s="15"/>
      <c r="E27" s="6"/>
      <c r="F27" s="4"/>
      <c r="G27" s="41"/>
      <c r="H27" s="78"/>
    </row>
    <row r="28" spans="2:8">
      <c r="B28" s="15"/>
      <c r="C28" s="15"/>
      <c r="D28" s="15"/>
      <c r="E28" s="6"/>
      <c r="F28" s="4"/>
      <c r="G28" s="41"/>
      <c r="H28" s="78"/>
    </row>
    <row r="29" spans="2:8">
      <c r="B29" s="15"/>
      <c r="C29" s="15"/>
      <c r="D29" s="15"/>
      <c r="E29" s="6"/>
      <c r="F29" s="4"/>
      <c r="G29" s="41"/>
      <c r="H29" s="78"/>
    </row>
    <row r="30" spans="2:8">
      <c r="B30" s="15"/>
      <c r="C30" s="15"/>
      <c r="D30" s="15"/>
      <c r="E30" s="6"/>
      <c r="F30" s="4"/>
      <c r="G30" s="41"/>
      <c r="H30" s="78"/>
    </row>
    <row r="31" spans="2:8">
      <c r="B31" s="15"/>
      <c r="C31" s="15"/>
      <c r="D31" s="15"/>
      <c r="E31" s="6"/>
      <c r="F31" s="4"/>
      <c r="G31" s="41"/>
      <c r="H31" s="78"/>
    </row>
    <row r="32" spans="2:8">
      <c r="B32" s="15"/>
      <c r="C32" s="15"/>
      <c r="D32" s="15"/>
      <c r="E32" s="6"/>
      <c r="F32" s="4"/>
      <c r="G32" s="41"/>
      <c r="H32" s="78"/>
    </row>
    <row r="33" spans="2:8">
      <c r="B33" s="15"/>
      <c r="C33" s="15"/>
      <c r="D33" s="15"/>
      <c r="E33" s="6"/>
      <c r="F33" s="4"/>
      <c r="G33" s="41"/>
      <c r="H33" s="78"/>
    </row>
    <row r="34" spans="2:8">
      <c r="B34" s="15"/>
      <c r="C34" s="15"/>
      <c r="D34" s="15"/>
      <c r="E34" s="6"/>
      <c r="F34" s="4"/>
      <c r="G34" s="41"/>
      <c r="H34" s="78"/>
    </row>
    <row r="35" spans="2:8">
      <c r="B35" s="15"/>
      <c r="C35" s="15"/>
      <c r="D35" s="15"/>
      <c r="E35" s="6"/>
      <c r="F35" s="4"/>
      <c r="G35" s="41"/>
      <c r="H35" s="78"/>
    </row>
    <row r="36" spans="2:8">
      <c r="B36" s="15"/>
      <c r="C36" s="15"/>
      <c r="D36" s="15"/>
      <c r="E36" s="6"/>
      <c r="F36" s="4"/>
      <c r="G36" s="41"/>
      <c r="H36" s="78"/>
    </row>
    <row r="37" spans="2:8">
      <c r="B37" s="15"/>
      <c r="C37" s="15"/>
      <c r="D37" s="15"/>
      <c r="E37" s="6"/>
      <c r="F37" s="4"/>
      <c r="G37" s="41"/>
      <c r="H37" s="78"/>
    </row>
    <row r="38" spans="2:8">
      <c r="B38" s="15"/>
      <c r="C38" s="15"/>
      <c r="D38" s="15"/>
      <c r="E38" s="6"/>
      <c r="F38" s="4"/>
      <c r="G38" s="41"/>
      <c r="H38" s="78"/>
    </row>
    <row r="39" spans="2:8">
      <c r="B39" s="15"/>
      <c r="C39" s="15"/>
      <c r="D39" s="15"/>
      <c r="E39" s="6"/>
      <c r="F39" s="4"/>
      <c r="G39" s="41"/>
      <c r="H39" s="78"/>
    </row>
    <row r="40" spans="2:8">
      <c r="B40" s="15"/>
      <c r="C40" s="15"/>
      <c r="D40" s="15"/>
      <c r="E40" s="6"/>
      <c r="F40" s="4"/>
      <c r="G40" s="41"/>
      <c r="H40" s="78"/>
    </row>
    <row r="41" spans="2:8">
      <c r="B41" s="15"/>
      <c r="C41" s="15"/>
      <c r="D41" s="15"/>
      <c r="E41" s="6"/>
      <c r="F41" s="4"/>
      <c r="G41" s="41"/>
      <c r="H41" s="78"/>
    </row>
    <row r="42" spans="2:8">
      <c r="B42" s="15"/>
      <c r="C42" s="15"/>
      <c r="D42" s="15"/>
      <c r="E42" s="6"/>
      <c r="F42" s="4"/>
      <c r="G42" s="41"/>
      <c r="H42" s="78"/>
    </row>
    <row r="43" spans="2:8">
      <c r="B43" s="15"/>
      <c r="C43" s="15"/>
      <c r="D43" s="15"/>
      <c r="E43" s="6"/>
      <c r="F43" s="4"/>
      <c r="G43" s="41"/>
      <c r="H43" s="78"/>
    </row>
    <row r="44" spans="2:8">
      <c r="B44" s="15"/>
      <c r="C44" s="15"/>
      <c r="D44" s="15"/>
      <c r="E44" s="6"/>
      <c r="F44" s="4"/>
      <c r="G44" s="38"/>
      <c r="H44" s="78"/>
    </row>
    <row r="45" spans="2:8">
      <c r="B45" s="15"/>
      <c r="C45" s="15"/>
      <c r="D45" s="15"/>
      <c r="E45" s="6"/>
      <c r="F45" s="4"/>
      <c r="G45" s="38"/>
      <c r="H45" s="78"/>
    </row>
    <row r="46" spans="2:8">
      <c r="B46" s="15"/>
      <c r="C46" s="15"/>
      <c r="D46" s="15"/>
      <c r="E46" s="6"/>
      <c r="F46" s="4"/>
      <c r="G46" s="38"/>
      <c r="H46" s="78"/>
    </row>
    <row r="47" spans="2:8">
      <c r="B47" s="15"/>
      <c r="C47" s="15"/>
      <c r="D47" s="15"/>
      <c r="E47" s="6"/>
      <c r="F47" s="4"/>
      <c r="G47" s="38"/>
      <c r="H47" s="78"/>
    </row>
    <row r="48" spans="2:8">
      <c r="B48" s="15"/>
      <c r="C48" s="15"/>
      <c r="D48" s="15"/>
      <c r="E48" s="6"/>
      <c r="F48" s="4"/>
      <c r="G48" s="38"/>
      <c r="H48" s="78"/>
    </row>
    <row r="49" spans="2:8">
      <c r="B49" s="15"/>
      <c r="C49" s="15"/>
      <c r="D49" s="15"/>
      <c r="E49" s="6"/>
      <c r="F49" s="4"/>
      <c r="G49" s="38"/>
      <c r="H49" s="78"/>
    </row>
    <row r="50" spans="2:8">
      <c r="B50" s="15"/>
      <c r="C50" s="15"/>
      <c r="D50" s="15"/>
      <c r="E50" s="6"/>
      <c r="F50" s="4"/>
      <c r="G50" s="38"/>
      <c r="H50" s="78"/>
    </row>
    <row r="51" spans="2:8">
      <c r="B51" s="15"/>
      <c r="C51" s="15"/>
      <c r="D51" s="15"/>
      <c r="E51" s="6"/>
      <c r="F51" s="4"/>
      <c r="G51" s="38"/>
      <c r="H51" s="78"/>
    </row>
    <row r="52" spans="2:8">
      <c r="B52" s="15"/>
      <c r="C52" s="15"/>
      <c r="D52" s="15"/>
      <c r="E52" s="6"/>
      <c r="F52" s="4"/>
      <c r="G52" s="38"/>
      <c r="H52" s="78"/>
    </row>
    <row r="53" spans="2:8">
      <c r="B53" s="15"/>
      <c r="C53" s="15"/>
      <c r="D53" s="15"/>
      <c r="E53" s="6"/>
      <c r="F53" s="4"/>
      <c r="G53" s="38"/>
      <c r="H53" s="78"/>
    </row>
    <row r="54" spans="2:8">
      <c r="B54" s="15"/>
      <c r="C54" s="15"/>
      <c r="D54" s="15"/>
      <c r="E54" s="6"/>
      <c r="F54" s="4"/>
      <c r="G54" s="38"/>
      <c r="H54" s="78"/>
    </row>
    <row r="55" spans="2:8">
      <c r="B55" s="15"/>
      <c r="C55" s="15"/>
      <c r="D55" s="15"/>
      <c r="E55" s="6"/>
      <c r="F55" s="4"/>
      <c r="G55" s="38"/>
      <c r="H55" s="78"/>
    </row>
    <row r="56" spans="2:8">
      <c r="B56" s="15"/>
      <c r="C56" s="15"/>
      <c r="D56" s="15"/>
      <c r="E56" s="6"/>
      <c r="F56" s="4"/>
      <c r="G56" s="38"/>
      <c r="H56" s="78"/>
    </row>
    <row r="57" spans="2:8">
      <c r="B57" s="15"/>
      <c r="C57" s="15"/>
      <c r="D57" s="15"/>
      <c r="E57" s="6"/>
      <c r="F57" s="4"/>
      <c r="G57" s="38"/>
      <c r="H57" s="78"/>
    </row>
    <row r="58" spans="2:8">
      <c r="B58" s="15"/>
      <c r="C58" s="15"/>
      <c r="D58" s="15"/>
      <c r="E58" s="6"/>
      <c r="F58" s="4"/>
      <c r="G58" s="38"/>
      <c r="H58" s="78"/>
    </row>
    <row r="59" spans="2:8">
      <c r="B59" s="15"/>
      <c r="C59" s="15"/>
      <c r="D59" s="15"/>
      <c r="E59" s="6"/>
      <c r="F59" s="4"/>
      <c r="G59" s="38"/>
      <c r="H59" s="78"/>
    </row>
    <row r="60" spans="2:8">
      <c r="B60" s="15"/>
      <c r="C60" s="15"/>
      <c r="D60" s="15"/>
      <c r="E60" s="6"/>
      <c r="F60" s="4"/>
      <c r="G60" s="38"/>
      <c r="H60" s="78"/>
    </row>
    <row r="61" spans="2:8">
      <c r="B61" s="15"/>
      <c r="C61" s="15"/>
      <c r="D61" s="15"/>
      <c r="E61" s="6"/>
      <c r="F61" s="4"/>
      <c r="G61" s="38"/>
      <c r="H61" s="78"/>
    </row>
    <row r="62" spans="2:8">
      <c r="B62" s="15"/>
      <c r="C62" s="15"/>
      <c r="D62" s="15"/>
      <c r="E62" s="6"/>
      <c r="F62" s="4"/>
      <c r="G62" s="38"/>
      <c r="H62" s="78"/>
    </row>
    <row r="63" spans="2:8">
      <c r="B63" s="15"/>
      <c r="C63" s="15"/>
      <c r="D63" s="15"/>
      <c r="E63" s="6"/>
      <c r="F63" s="4"/>
      <c r="G63" s="38"/>
      <c r="H63" s="78"/>
    </row>
    <row r="64" spans="2:8">
      <c r="B64" s="15"/>
      <c r="C64" s="15"/>
      <c r="D64" s="15"/>
      <c r="E64" s="6"/>
      <c r="F64" s="4"/>
      <c r="G64" s="38"/>
      <c r="H64" s="78"/>
    </row>
    <row r="65" spans="2:8">
      <c r="B65" s="15"/>
      <c r="C65" s="15"/>
      <c r="D65" s="15"/>
      <c r="E65" s="6"/>
      <c r="F65" s="4"/>
      <c r="G65" s="38"/>
      <c r="H65" s="78"/>
    </row>
    <row r="66" spans="2:8">
      <c r="B66" s="15"/>
      <c r="C66" s="15"/>
      <c r="D66" s="15"/>
      <c r="E66" s="6"/>
      <c r="F66" s="4"/>
      <c r="G66" s="38"/>
      <c r="H66" s="78"/>
    </row>
    <row r="67" spans="2:8">
      <c r="B67" s="15"/>
      <c r="C67" s="15"/>
      <c r="D67" s="15"/>
      <c r="E67" s="6"/>
      <c r="F67" s="4"/>
      <c r="G67" s="38"/>
      <c r="H67" s="78"/>
    </row>
    <row r="68" spans="2:8">
      <c r="B68" s="15"/>
      <c r="C68" s="15"/>
      <c r="D68" s="15"/>
      <c r="E68" s="6"/>
      <c r="F68" s="4"/>
      <c r="G68" s="38"/>
      <c r="H68" s="78"/>
    </row>
    <row r="69" spans="2:8">
      <c r="B69" s="15"/>
      <c r="C69" s="15"/>
      <c r="D69" s="15"/>
      <c r="E69" s="6"/>
      <c r="F69" s="4"/>
      <c r="G69" s="38"/>
      <c r="H69" s="78"/>
    </row>
    <row r="70" spans="2:8">
      <c r="B70" s="15"/>
      <c r="C70" s="15"/>
      <c r="D70" s="15"/>
      <c r="E70" s="6"/>
      <c r="F70" s="4"/>
      <c r="G70" s="38"/>
      <c r="H70" s="78"/>
    </row>
    <row r="71" spans="2:8">
      <c r="B71" s="15"/>
      <c r="C71" s="15"/>
      <c r="D71" s="15"/>
      <c r="E71" s="6"/>
      <c r="F71" s="4"/>
      <c r="G71" s="38"/>
      <c r="H71" s="78"/>
    </row>
    <row r="72" spans="2:8">
      <c r="B72" s="15"/>
      <c r="C72" s="15"/>
      <c r="D72" s="15"/>
      <c r="E72" s="6"/>
      <c r="F72" s="4"/>
      <c r="G72" s="38"/>
      <c r="H72" s="78"/>
    </row>
    <row r="73" spans="2:8">
      <c r="B73" s="15"/>
      <c r="C73" s="15"/>
      <c r="D73" s="15"/>
      <c r="E73" s="6"/>
      <c r="F73" s="4"/>
      <c r="G73" s="38"/>
      <c r="H73" s="78"/>
    </row>
    <row r="74" spans="2:8">
      <c r="B74" s="15"/>
      <c r="C74" s="15"/>
      <c r="D74" s="15"/>
      <c r="E74" s="6"/>
      <c r="F74" s="4"/>
      <c r="G74" s="38"/>
      <c r="H74" s="78"/>
    </row>
    <row r="75" spans="2:8">
      <c r="B75" s="15"/>
      <c r="C75" s="15"/>
      <c r="D75" s="15"/>
      <c r="E75" s="6"/>
      <c r="F75" s="4"/>
      <c r="G75" s="38"/>
      <c r="H75" s="78"/>
    </row>
    <row r="76" spans="2:8">
      <c r="B76" s="15"/>
      <c r="C76" s="15"/>
      <c r="D76" s="15"/>
      <c r="E76" s="6"/>
      <c r="F76" s="4"/>
      <c r="G76" s="38"/>
      <c r="H76" s="78"/>
    </row>
    <row r="77" spans="2:8">
      <c r="B77" s="15"/>
      <c r="C77" s="15"/>
      <c r="D77" s="15"/>
      <c r="E77" s="6"/>
      <c r="F77" s="4"/>
      <c r="G77" s="38"/>
      <c r="H77" s="78"/>
    </row>
    <row r="78" spans="2:8">
      <c r="B78" s="15"/>
      <c r="C78" s="15"/>
      <c r="D78" s="15"/>
      <c r="E78" s="42"/>
      <c r="F78" s="4"/>
      <c r="G78" s="38"/>
      <c r="H78" s="78"/>
    </row>
    <row r="79" spans="2:8">
      <c r="B79" s="15"/>
      <c r="C79" s="29"/>
      <c r="D79" s="29"/>
      <c r="E79" s="43"/>
      <c r="F79" s="4"/>
      <c r="G79" s="38"/>
      <c r="H79" s="78"/>
    </row>
    <row r="80" spans="2:8">
      <c r="B80" s="15"/>
      <c r="C80" s="15"/>
      <c r="D80" s="15"/>
      <c r="E80" s="6"/>
      <c r="F80" s="4"/>
      <c r="G80" s="38"/>
      <c r="H80" s="78"/>
    </row>
    <row r="81" spans="2:8">
      <c r="B81" s="15"/>
      <c r="C81" s="15"/>
      <c r="D81" s="15"/>
      <c r="E81" s="6"/>
      <c r="F81" s="4"/>
      <c r="G81" s="38"/>
      <c r="H81" s="78"/>
    </row>
    <row r="82" spans="2:8">
      <c r="B82" s="15"/>
      <c r="C82" s="15"/>
      <c r="D82" s="15"/>
      <c r="E82" s="6"/>
      <c r="F82" s="4"/>
      <c r="G82" s="38"/>
      <c r="H82" s="78"/>
    </row>
    <row r="83" spans="2:8">
      <c r="B83" s="15"/>
      <c r="C83" s="15"/>
      <c r="D83" s="15"/>
      <c r="E83" s="6"/>
      <c r="F83" s="4"/>
      <c r="G83" s="38"/>
      <c r="H83" s="78"/>
    </row>
    <row r="84" spans="2:8">
      <c r="B84" s="15"/>
      <c r="C84" s="15"/>
      <c r="D84" s="15"/>
      <c r="E84" s="6"/>
      <c r="F84" s="4"/>
      <c r="G84" s="38"/>
      <c r="H84" s="78"/>
    </row>
    <row r="85" spans="2:8">
      <c r="B85" s="15"/>
      <c r="C85" s="15"/>
      <c r="D85" s="15"/>
      <c r="E85" s="6"/>
      <c r="F85" s="4"/>
      <c r="G85" s="38"/>
      <c r="H85" s="78"/>
    </row>
    <row r="86" spans="2:8">
      <c r="B86" s="15"/>
      <c r="E86" s="44"/>
      <c r="F86" s="4"/>
      <c r="G86" s="38"/>
      <c r="H86" s="78"/>
    </row>
    <row r="87" spans="2:8">
      <c r="B87" s="15"/>
      <c r="E87" s="45"/>
      <c r="F87" s="4"/>
      <c r="G87" s="38"/>
      <c r="H87" s="78"/>
    </row>
    <row r="88" spans="2:8">
      <c r="B88" s="15"/>
      <c r="E88" s="45"/>
      <c r="F88" s="4"/>
      <c r="G88" s="38"/>
      <c r="H88" s="78"/>
    </row>
    <row r="89" spans="2:8">
      <c r="B89" s="15"/>
      <c r="E89" s="45"/>
      <c r="F89" s="4"/>
      <c r="G89" s="38"/>
      <c r="H89" s="78"/>
    </row>
    <row r="90" spans="2:8">
      <c r="B90" s="15"/>
      <c r="E90" s="45"/>
      <c r="F90" s="4"/>
      <c r="G90" s="38"/>
      <c r="H90" s="78"/>
    </row>
    <row r="91" spans="2:8">
      <c r="B91" s="15"/>
      <c r="C91" s="15"/>
      <c r="D91" s="15"/>
      <c r="E91" s="6"/>
      <c r="F91" s="4"/>
      <c r="G91" s="38"/>
      <c r="H91" s="78"/>
    </row>
    <row r="92" spans="2:8">
      <c r="B92" s="15"/>
      <c r="C92" s="15"/>
      <c r="D92" s="15"/>
      <c r="E92" s="6"/>
      <c r="F92" s="4"/>
      <c r="G92" s="38"/>
      <c r="H92" s="78"/>
    </row>
    <row r="93" spans="2:8">
      <c r="B93" s="15"/>
      <c r="C93" s="15"/>
      <c r="D93" s="15"/>
      <c r="E93" s="6"/>
      <c r="F93" s="4"/>
      <c r="G93" s="38"/>
      <c r="H93" s="78"/>
    </row>
    <row r="94" spans="2:8">
      <c r="B94" s="15"/>
      <c r="C94" s="15"/>
      <c r="D94" s="15"/>
      <c r="E94" s="6"/>
      <c r="F94" s="4"/>
      <c r="G94" s="38"/>
      <c r="H94" s="78"/>
    </row>
    <row r="95" spans="2:8">
      <c r="B95" s="15"/>
      <c r="C95" s="30"/>
      <c r="D95" s="30"/>
      <c r="E95" s="17"/>
      <c r="F95" s="19"/>
      <c r="G95" s="39"/>
      <c r="H95" s="78"/>
    </row>
    <row r="96" spans="2:8">
      <c r="B96" s="15"/>
      <c r="F96" s="19"/>
      <c r="G96" s="39"/>
      <c r="H96" s="78"/>
    </row>
    <row r="97" spans="2:8">
      <c r="B97" s="15"/>
      <c r="C97" s="30"/>
      <c r="D97" s="30"/>
      <c r="E97" s="17"/>
      <c r="F97" s="19"/>
      <c r="G97" s="39"/>
      <c r="H97" s="78"/>
    </row>
    <row r="98" spans="2:8">
      <c r="B98" s="15"/>
      <c r="F98" s="19"/>
      <c r="G98" s="39"/>
      <c r="H98" s="78"/>
    </row>
    <row r="99" spans="2:8">
      <c r="B99" s="15"/>
      <c r="C99" s="30"/>
      <c r="D99" s="30"/>
      <c r="E99" s="17"/>
      <c r="F99" s="19"/>
      <c r="G99" s="39"/>
      <c r="H99" s="78"/>
    </row>
    <row r="100" spans="2:8">
      <c r="B100" s="15"/>
      <c r="F100" s="19"/>
      <c r="G100" s="39"/>
      <c r="H100" s="78"/>
    </row>
    <row r="101" spans="2:8">
      <c r="B101" s="15"/>
      <c r="C101" s="30"/>
      <c r="D101" s="30"/>
      <c r="E101" s="17"/>
      <c r="F101" s="19"/>
      <c r="G101" s="39"/>
      <c r="H101" s="78"/>
    </row>
    <row r="102" spans="2:8">
      <c r="B102" s="15"/>
      <c r="C102" s="15"/>
      <c r="D102" s="15"/>
      <c r="E102" s="42"/>
      <c r="F102" s="19"/>
      <c r="G102" s="39"/>
      <c r="H102" s="78"/>
    </row>
    <row r="103" spans="2:8">
      <c r="B103" s="15"/>
      <c r="C103" s="15"/>
      <c r="D103" s="15"/>
      <c r="E103" s="42"/>
      <c r="F103" s="19"/>
      <c r="G103" s="39"/>
      <c r="H103" s="78"/>
    </row>
    <row r="104" spans="2:8">
      <c r="B104" s="15"/>
      <c r="C104" s="15"/>
      <c r="D104" s="15"/>
      <c r="E104" s="42"/>
      <c r="F104" s="19"/>
      <c r="G104" s="39"/>
      <c r="H104" s="78"/>
    </row>
    <row r="105" spans="2:8">
      <c r="B105" s="15"/>
      <c r="C105" s="15"/>
      <c r="D105" s="15"/>
      <c r="E105" s="42"/>
      <c r="F105" s="19"/>
      <c r="G105" s="39"/>
      <c r="H105" s="78"/>
    </row>
    <row r="106" spans="2:8">
      <c r="B106" s="15"/>
      <c r="C106" s="15"/>
      <c r="D106" s="15"/>
      <c r="E106" s="42"/>
      <c r="F106" s="19"/>
      <c r="G106" s="39"/>
      <c r="H106" s="78"/>
    </row>
    <row r="107" spans="2:8">
      <c r="B107" s="15"/>
      <c r="C107" s="15"/>
      <c r="D107" s="15"/>
      <c r="E107" s="42"/>
      <c r="F107" s="19"/>
      <c r="G107" s="39"/>
      <c r="H107" s="78"/>
    </row>
    <row r="108" spans="2:8">
      <c r="B108" s="15"/>
      <c r="C108" s="15"/>
      <c r="D108" s="15"/>
      <c r="E108" s="42"/>
      <c r="F108" s="19"/>
      <c r="G108" s="39"/>
      <c r="H108" s="78"/>
    </row>
    <row r="109" spans="2:8">
      <c r="B109" s="15"/>
      <c r="C109" s="15"/>
      <c r="D109" s="15"/>
      <c r="E109" s="42"/>
      <c r="F109" s="19"/>
      <c r="G109" s="39"/>
      <c r="H109" s="78"/>
    </row>
    <row r="110" spans="2:8">
      <c r="B110" s="15"/>
      <c r="C110" s="15"/>
      <c r="D110" s="15"/>
      <c r="E110" s="42"/>
      <c r="F110" s="19"/>
      <c r="G110" s="39"/>
      <c r="H110" s="78"/>
    </row>
    <row r="111" spans="2:8">
      <c r="B111" s="15"/>
      <c r="C111" s="15"/>
      <c r="D111" s="15"/>
      <c r="E111" s="42"/>
      <c r="F111" s="19"/>
      <c r="G111" s="39"/>
      <c r="H111" s="78"/>
    </row>
    <row r="112" spans="2:8">
      <c r="B112" s="15"/>
      <c r="C112" s="15"/>
      <c r="D112" s="15"/>
      <c r="E112" s="42"/>
      <c r="F112" s="19"/>
      <c r="G112" s="39"/>
      <c r="H112" s="78"/>
    </row>
    <row r="113" spans="1:8">
      <c r="B113" s="15"/>
      <c r="F113" s="19"/>
      <c r="G113" s="39"/>
      <c r="H113" s="78"/>
    </row>
    <row r="114" spans="1:8">
      <c r="B114" s="15"/>
      <c r="F114" s="19"/>
      <c r="G114" s="39"/>
      <c r="H114" s="78"/>
    </row>
    <row r="115" spans="1:8">
      <c r="B115" s="15"/>
      <c r="F115" s="19"/>
      <c r="G115" s="39"/>
      <c r="H115" s="78"/>
    </row>
    <row r="116" spans="1:8">
      <c r="B116" s="15"/>
      <c r="F116" s="19"/>
      <c r="G116" s="39"/>
      <c r="H116" s="78"/>
    </row>
    <row r="117" spans="1:8">
      <c r="B117" s="15"/>
      <c r="F117" s="19"/>
      <c r="G117" s="39"/>
      <c r="H117" s="78"/>
    </row>
    <row r="118" spans="1:8">
      <c r="B118" s="15"/>
      <c r="F118" s="19"/>
      <c r="G118" s="39"/>
      <c r="H118" s="78"/>
    </row>
    <row r="119" spans="1:8">
      <c r="B119" s="15"/>
      <c r="F119" s="19"/>
      <c r="G119" s="39"/>
      <c r="H119" s="78"/>
    </row>
    <row r="120" spans="1:8">
      <c r="B120" s="15"/>
      <c r="F120" s="19"/>
      <c r="G120" s="39"/>
      <c r="H120" s="78"/>
    </row>
    <row r="121" spans="1:8">
      <c r="B121" s="15"/>
      <c r="F121" s="19"/>
      <c r="G121" s="39"/>
      <c r="H121" s="78"/>
    </row>
    <row r="122" spans="1:8">
      <c r="B122" s="15"/>
      <c r="F122" s="19"/>
      <c r="G122" s="39"/>
      <c r="H122" s="78"/>
    </row>
    <row r="123" spans="1:8">
      <c r="B123" s="15"/>
      <c r="F123" s="19"/>
      <c r="G123" s="39"/>
      <c r="H123" s="78"/>
    </row>
    <row r="128" spans="1:8" s="2" customFormat="1">
      <c r="A128"/>
      <c r="E128" s="8"/>
      <c r="F128" s="3"/>
      <c r="G128"/>
    </row>
    <row r="129" spans="1:7" s="2" customFormat="1">
      <c r="A129"/>
      <c r="E129" s="8"/>
      <c r="F129" s="3"/>
      <c r="G129"/>
    </row>
    <row r="130" spans="1:7" s="2" customFormat="1">
      <c r="A130"/>
      <c r="E130" s="8"/>
      <c r="F130" s="3"/>
      <c r="G130"/>
    </row>
    <row r="131" spans="1:7" s="2" customFormat="1">
      <c r="A131"/>
      <c r="E131" s="8"/>
      <c r="F131" s="3"/>
      <c r="G131"/>
    </row>
    <row r="132" spans="1:7" s="2" customFormat="1">
      <c r="A132"/>
      <c r="E132" s="8"/>
      <c r="F132" s="3"/>
      <c r="G132"/>
    </row>
    <row r="133" spans="1:7" s="2" customFormat="1">
      <c r="A133"/>
      <c r="E133" s="8"/>
      <c r="F133" s="3"/>
      <c r="G133"/>
    </row>
    <row r="134" spans="1:7" s="2" customFormat="1">
      <c r="A134"/>
      <c r="E134" s="8"/>
      <c r="F134" s="3"/>
      <c r="G134"/>
    </row>
    <row r="135" spans="1:7" s="2" customFormat="1">
      <c r="A135"/>
      <c r="E135" s="8"/>
      <c r="F135" s="3"/>
      <c r="G135"/>
    </row>
    <row r="136" spans="1:7" s="2" customFormat="1">
      <c r="A136"/>
      <c r="E136" s="8"/>
      <c r="F136" s="3"/>
      <c r="G136"/>
    </row>
    <row r="137" spans="1:7" s="2" customFormat="1">
      <c r="A137"/>
      <c r="E137" s="8"/>
      <c r="F137" s="3"/>
      <c r="G137"/>
    </row>
    <row r="138" spans="1:7" s="2" customFormat="1">
      <c r="A138"/>
      <c r="E138" s="8"/>
      <c r="F138" s="3"/>
      <c r="G138"/>
    </row>
    <row r="139" spans="1:7" s="2" customFormat="1">
      <c r="A139"/>
      <c r="E139" s="8"/>
      <c r="F139" s="3"/>
      <c r="G139"/>
    </row>
    <row r="140" spans="1:7" s="2" customFormat="1">
      <c r="A140"/>
      <c r="E140" s="8"/>
      <c r="F140" s="3"/>
      <c r="G140"/>
    </row>
    <row r="141" spans="1:7" s="2" customFormat="1">
      <c r="A141"/>
      <c r="E141" s="8"/>
      <c r="F141" s="3"/>
      <c r="G141"/>
    </row>
    <row r="142" spans="1:7" s="2" customFormat="1">
      <c r="A142"/>
      <c r="E142" s="8"/>
      <c r="F142" s="3"/>
      <c r="G142"/>
    </row>
    <row r="143" spans="1:7" s="2" customFormat="1">
      <c r="A143"/>
      <c r="E143" s="8"/>
      <c r="F143" s="3"/>
      <c r="G143"/>
    </row>
    <row r="144" spans="1:7" s="2" customFormat="1">
      <c r="A144"/>
      <c r="E144" s="8"/>
      <c r="F144" s="3"/>
      <c r="G144"/>
    </row>
    <row r="145" spans="1:7" s="2" customFormat="1">
      <c r="A145"/>
      <c r="E145" s="8"/>
      <c r="F145" s="3"/>
      <c r="G145"/>
    </row>
    <row r="146" spans="1:7" s="2" customFormat="1">
      <c r="A146"/>
      <c r="E146" s="8"/>
      <c r="F146" s="3"/>
      <c r="G146"/>
    </row>
    <row r="147" spans="1:7" s="2" customFormat="1">
      <c r="A147"/>
      <c r="E147" s="8"/>
      <c r="F147" s="3"/>
      <c r="G147"/>
    </row>
    <row r="148" spans="1:7" s="2" customFormat="1">
      <c r="A148"/>
      <c r="E148" s="8"/>
      <c r="F148" s="3"/>
      <c r="G148"/>
    </row>
    <row r="149" spans="1:7" s="2" customFormat="1">
      <c r="A149"/>
      <c r="E149" s="8"/>
      <c r="F149" s="3"/>
      <c r="G149"/>
    </row>
    <row r="150" spans="1:7" s="2" customFormat="1">
      <c r="A150"/>
      <c r="E150" s="8"/>
      <c r="F150" s="3"/>
      <c r="G150"/>
    </row>
    <row r="151" spans="1:7" s="2" customFormat="1">
      <c r="A151"/>
      <c r="E151" s="8"/>
      <c r="F151" s="3"/>
      <c r="G151"/>
    </row>
    <row r="152" spans="1:7" s="2" customFormat="1">
      <c r="A152"/>
      <c r="E152" s="8"/>
      <c r="F152" s="3"/>
      <c r="G152"/>
    </row>
    <row r="153" spans="1:7" s="2" customFormat="1">
      <c r="A153"/>
      <c r="E153" s="8"/>
      <c r="F153" s="3"/>
      <c r="G153"/>
    </row>
    <row r="154" spans="1:7" s="2" customFormat="1">
      <c r="A154"/>
      <c r="E154" s="8"/>
      <c r="F154" s="3"/>
      <c r="G154"/>
    </row>
    <row r="155" spans="1:7" s="2" customFormat="1">
      <c r="A155"/>
      <c r="E155" s="8"/>
      <c r="F155" s="3"/>
      <c r="G155"/>
    </row>
    <row r="156" spans="1:7" s="2" customFormat="1">
      <c r="A156"/>
      <c r="E156" s="8"/>
      <c r="F156" s="3"/>
      <c r="G156"/>
    </row>
    <row r="157" spans="1:7" s="2" customFormat="1">
      <c r="A157"/>
      <c r="E157" s="8"/>
      <c r="F157" s="3"/>
      <c r="G157"/>
    </row>
    <row r="158" spans="1:7" s="2" customFormat="1">
      <c r="A158"/>
      <c r="E158" s="8"/>
      <c r="F158" s="3"/>
      <c r="G158"/>
    </row>
    <row r="159" spans="1:7" s="2" customFormat="1">
      <c r="A159"/>
      <c r="E159" s="8"/>
      <c r="F159" s="3"/>
      <c r="G159"/>
    </row>
    <row r="160" spans="1:7" s="2" customFormat="1">
      <c r="A160"/>
      <c r="E160" s="8"/>
      <c r="F160" s="3"/>
      <c r="G160"/>
    </row>
    <row r="161" spans="1:7" s="2" customFormat="1">
      <c r="A161"/>
      <c r="E161" s="8"/>
      <c r="F161" s="3"/>
      <c r="G161"/>
    </row>
    <row r="162" spans="1:7" s="2" customFormat="1">
      <c r="A162"/>
      <c r="E162" s="8"/>
      <c r="F162" s="3"/>
      <c r="G162"/>
    </row>
    <row r="163" spans="1:7" s="2" customFormat="1">
      <c r="A163"/>
      <c r="E163" s="8"/>
      <c r="F163" s="3"/>
      <c r="G163"/>
    </row>
    <row r="164" spans="1:7" s="2" customFormat="1">
      <c r="A164"/>
      <c r="E164" s="8"/>
      <c r="F164" s="3"/>
      <c r="G164"/>
    </row>
    <row r="165" spans="1:7" s="2" customFormat="1">
      <c r="A165"/>
      <c r="E165" s="8"/>
      <c r="F165" s="3"/>
      <c r="G165"/>
    </row>
    <row r="166" spans="1:7" s="2" customFormat="1">
      <c r="A166"/>
      <c r="E166" s="8"/>
      <c r="F166" s="3"/>
      <c r="G166"/>
    </row>
    <row r="167" spans="1:7" s="2" customFormat="1">
      <c r="A167"/>
      <c r="E167" s="8"/>
      <c r="F167" s="3"/>
      <c r="G167"/>
    </row>
    <row r="168" spans="1:7" s="2" customFormat="1">
      <c r="A168"/>
      <c r="E168" s="8"/>
      <c r="F168" s="3"/>
      <c r="G168"/>
    </row>
    <row r="169" spans="1:7" s="2" customFormat="1">
      <c r="A169"/>
      <c r="E169" s="8"/>
      <c r="F169" s="3"/>
      <c r="G169"/>
    </row>
    <row r="170" spans="1:7" s="2" customFormat="1">
      <c r="A170"/>
      <c r="E170" s="8"/>
      <c r="F170" s="3"/>
      <c r="G170"/>
    </row>
    <row r="171" spans="1:7" s="2" customFormat="1">
      <c r="A171"/>
      <c r="E171" s="8"/>
      <c r="F171" s="3"/>
      <c r="G171"/>
    </row>
    <row r="172" spans="1:7" s="2" customFormat="1">
      <c r="A172"/>
      <c r="E172" s="8"/>
      <c r="F172" s="3"/>
      <c r="G172"/>
    </row>
    <row r="173" spans="1:7" s="2" customFormat="1">
      <c r="A173"/>
      <c r="E173" s="8"/>
      <c r="F173" s="3"/>
      <c r="G173"/>
    </row>
    <row r="174" spans="1:7" s="2" customFormat="1">
      <c r="A174"/>
      <c r="E174" s="8"/>
      <c r="F174" s="3"/>
      <c r="G174"/>
    </row>
    <row r="175" spans="1:7" s="2" customFormat="1">
      <c r="A175"/>
      <c r="E175" s="8"/>
      <c r="F175" s="3"/>
      <c r="G175"/>
    </row>
    <row r="176" spans="1:7" s="2" customFormat="1">
      <c r="A176"/>
      <c r="E176" s="8"/>
      <c r="F176" s="3"/>
      <c r="G176"/>
    </row>
    <row r="177" spans="1:7" s="2" customFormat="1">
      <c r="A177"/>
      <c r="E177" s="8"/>
      <c r="F177" s="3"/>
      <c r="G177"/>
    </row>
    <row r="178" spans="1:7" s="2" customFormat="1">
      <c r="A178"/>
      <c r="E178" s="8"/>
      <c r="F178" s="3"/>
      <c r="G178"/>
    </row>
    <row r="179" spans="1:7" s="2" customFormat="1">
      <c r="A179"/>
      <c r="E179" s="8"/>
      <c r="F179" s="3"/>
      <c r="G179"/>
    </row>
    <row r="180" spans="1:7" s="2" customFormat="1">
      <c r="A180"/>
      <c r="E180" s="8"/>
      <c r="F180" s="3"/>
      <c r="G180"/>
    </row>
    <row r="181" spans="1:7" s="2" customFormat="1">
      <c r="A181"/>
      <c r="E181" s="8"/>
      <c r="F181" s="3"/>
      <c r="G181"/>
    </row>
    <row r="182" spans="1:7" s="2" customFormat="1">
      <c r="A182"/>
      <c r="E182" s="8"/>
      <c r="F182" s="3"/>
      <c r="G182"/>
    </row>
    <row r="183" spans="1:7" s="2" customFormat="1">
      <c r="A183"/>
      <c r="E183" s="8"/>
      <c r="F183" s="3"/>
      <c r="G183"/>
    </row>
    <row r="184" spans="1:7" s="2" customFormat="1">
      <c r="A184"/>
      <c r="E184" s="8"/>
      <c r="F184" s="3"/>
      <c r="G184"/>
    </row>
    <row r="185" spans="1:7" s="2" customFormat="1">
      <c r="A185"/>
      <c r="E185" s="8"/>
      <c r="F185" s="3"/>
      <c r="G185"/>
    </row>
    <row r="186" spans="1:7" s="2" customFormat="1">
      <c r="A186"/>
      <c r="E186" s="8"/>
      <c r="F186" s="3"/>
      <c r="G186"/>
    </row>
    <row r="187" spans="1:7" s="2" customFormat="1">
      <c r="A187"/>
      <c r="E187" s="8"/>
      <c r="F187" s="3"/>
      <c r="G187"/>
    </row>
    <row r="188" spans="1:7" s="2" customFormat="1">
      <c r="A188"/>
      <c r="E188" s="8"/>
      <c r="F188" s="3"/>
      <c r="G188"/>
    </row>
    <row r="189" spans="1:7" s="2" customFormat="1">
      <c r="A189"/>
      <c r="E189" s="8"/>
      <c r="F189" s="3"/>
      <c r="G189"/>
    </row>
    <row r="190" spans="1:7" s="2" customFormat="1">
      <c r="A190"/>
      <c r="E190" s="8"/>
      <c r="F190" s="3"/>
      <c r="G190"/>
    </row>
    <row r="191" spans="1:7" s="2" customFormat="1">
      <c r="A191"/>
      <c r="E191" s="8"/>
      <c r="F191" s="3"/>
      <c r="G191"/>
    </row>
    <row r="192" spans="1:7" s="2" customFormat="1">
      <c r="A192"/>
      <c r="E192" s="8"/>
      <c r="F192" s="3"/>
      <c r="G192"/>
    </row>
    <row r="193" spans="1:7" s="2" customFormat="1">
      <c r="A193"/>
      <c r="E193" s="8"/>
      <c r="F193" s="3"/>
      <c r="G193"/>
    </row>
    <row r="194" spans="1:7" s="2" customFormat="1">
      <c r="A194"/>
      <c r="E194" s="8"/>
      <c r="F194" s="3"/>
      <c r="G194"/>
    </row>
    <row r="195" spans="1:7" s="2" customFormat="1">
      <c r="A195"/>
      <c r="E195" s="8"/>
      <c r="F195" s="3"/>
      <c r="G195"/>
    </row>
    <row r="196" spans="1:7" s="2" customFormat="1">
      <c r="A196"/>
      <c r="E196" s="8"/>
      <c r="F196" s="3"/>
      <c r="G196"/>
    </row>
    <row r="197" spans="1:7" s="2" customFormat="1">
      <c r="A197"/>
      <c r="E197" s="8"/>
      <c r="F197" s="3"/>
      <c r="G197"/>
    </row>
    <row r="198" spans="1:7" s="2" customFormat="1">
      <c r="A198"/>
      <c r="E198" s="8"/>
      <c r="F198" s="3"/>
      <c r="G198"/>
    </row>
    <row r="199" spans="1:7" s="2" customFormat="1">
      <c r="A199"/>
      <c r="E199" s="8"/>
      <c r="F199" s="3"/>
      <c r="G199"/>
    </row>
    <row r="200" spans="1:7" s="2" customFormat="1">
      <c r="A200"/>
      <c r="E200" s="8"/>
      <c r="F200" s="3"/>
      <c r="G200"/>
    </row>
    <row r="201" spans="1:7" s="2" customFormat="1">
      <c r="A201"/>
      <c r="E201" s="8"/>
      <c r="F201" s="3"/>
      <c r="G201"/>
    </row>
    <row r="202" spans="1:7" s="2" customFormat="1">
      <c r="A202"/>
      <c r="E202" s="8"/>
      <c r="F202" s="3"/>
      <c r="G202"/>
    </row>
    <row r="203" spans="1:7" s="2" customFormat="1">
      <c r="A203"/>
      <c r="E203" s="8"/>
      <c r="F203" s="3"/>
      <c r="G203"/>
    </row>
    <row r="204" spans="1:7" s="2" customFormat="1">
      <c r="A204"/>
      <c r="E204" s="8"/>
      <c r="F204" s="3"/>
      <c r="G204"/>
    </row>
    <row r="205" spans="1:7" s="2" customFormat="1">
      <c r="A205"/>
      <c r="E205" s="8"/>
      <c r="F205" s="3"/>
      <c r="G205"/>
    </row>
    <row r="206" spans="1:7" s="2" customFormat="1">
      <c r="A206"/>
      <c r="E206" s="8"/>
      <c r="F206" s="3"/>
      <c r="G206"/>
    </row>
    <row r="207" spans="1:7" s="2" customFormat="1">
      <c r="A207"/>
      <c r="E207" s="8"/>
      <c r="F207" s="3"/>
      <c r="G207"/>
    </row>
    <row r="208" spans="1:7" s="2" customFormat="1">
      <c r="A208"/>
      <c r="E208" s="8"/>
      <c r="F208" s="3"/>
      <c r="G208"/>
    </row>
    <row r="209" spans="1:7" s="2" customFormat="1">
      <c r="A209"/>
      <c r="E209" s="8"/>
      <c r="F209" s="3"/>
      <c r="G209"/>
    </row>
    <row r="210" spans="1:7" s="2" customFormat="1">
      <c r="A210"/>
      <c r="E210" s="8"/>
      <c r="F210" s="3"/>
      <c r="G210"/>
    </row>
    <row r="211" spans="1:7" s="2" customFormat="1">
      <c r="A211"/>
      <c r="E211" s="8"/>
      <c r="F211" s="3"/>
      <c r="G211"/>
    </row>
    <row r="212" spans="1:7" s="2" customFormat="1">
      <c r="A212"/>
      <c r="E212" s="8"/>
      <c r="F212" s="3"/>
      <c r="G212"/>
    </row>
    <row r="213" spans="1:7" s="2" customFormat="1">
      <c r="A213"/>
      <c r="E213" s="8"/>
      <c r="F213" s="3"/>
      <c r="G213"/>
    </row>
    <row r="214" spans="1:7" s="2" customFormat="1">
      <c r="A214"/>
      <c r="E214" s="8"/>
      <c r="F214" s="3"/>
      <c r="G214"/>
    </row>
    <row r="215" spans="1:7" s="2" customFormat="1">
      <c r="A215"/>
      <c r="E215" s="8"/>
      <c r="F215" s="3"/>
      <c r="G215"/>
    </row>
    <row r="216" spans="1:7" s="2" customFormat="1">
      <c r="A216"/>
      <c r="E216" s="8"/>
      <c r="F216" s="3"/>
      <c r="G216"/>
    </row>
    <row r="217" spans="1:7" s="2" customFormat="1">
      <c r="A217"/>
      <c r="E217" s="8"/>
      <c r="F217" s="3"/>
      <c r="G217"/>
    </row>
    <row r="218" spans="1:7" s="2" customFormat="1">
      <c r="A218"/>
      <c r="E218" s="8"/>
      <c r="F218" s="3"/>
      <c r="G218"/>
    </row>
    <row r="219" spans="1:7" s="2" customFormat="1">
      <c r="A219"/>
      <c r="E219" s="8"/>
      <c r="F219" s="3"/>
      <c r="G219"/>
    </row>
    <row r="220" spans="1:7" s="2" customFormat="1">
      <c r="A220"/>
      <c r="E220" s="8"/>
      <c r="F220" s="3"/>
      <c r="G220"/>
    </row>
    <row r="221" spans="1:7" s="2" customFormat="1">
      <c r="A221"/>
      <c r="E221" s="8"/>
      <c r="F221" s="3"/>
      <c r="G221"/>
    </row>
    <row r="222" spans="1:7" s="2" customFormat="1">
      <c r="A222"/>
      <c r="E222" s="8"/>
      <c r="F222" s="3"/>
      <c r="G222"/>
    </row>
    <row r="223" spans="1:7" s="2" customFormat="1">
      <c r="A223"/>
      <c r="E223" s="8"/>
      <c r="F223" s="3"/>
      <c r="G223"/>
    </row>
    <row r="224" spans="1:7" s="2" customFormat="1">
      <c r="A224"/>
      <c r="E224" s="8"/>
      <c r="F224" s="3"/>
      <c r="G224"/>
    </row>
    <row r="225" spans="1:7" s="2" customFormat="1">
      <c r="A225"/>
      <c r="E225" s="8"/>
      <c r="F225" s="3"/>
      <c r="G225"/>
    </row>
    <row r="226" spans="1:7" s="2" customFormat="1">
      <c r="A226"/>
      <c r="E226" s="8"/>
      <c r="F226" s="3"/>
      <c r="G226"/>
    </row>
    <row r="227" spans="1:7" s="2" customFormat="1">
      <c r="A227"/>
      <c r="E227" s="8"/>
      <c r="F227" s="3"/>
      <c r="G227"/>
    </row>
    <row r="228" spans="1:7" s="2" customFormat="1">
      <c r="A228"/>
      <c r="E228" s="8"/>
      <c r="F228" s="3"/>
      <c r="G228"/>
    </row>
    <row r="229" spans="1:7" s="2" customFormat="1">
      <c r="A229"/>
      <c r="E229" s="8"/>
      <c r="F229" s="3"/>
      <c r="G229"/>
    </row>
    <row r="230" spans="1:7" s="2" customFormat="1">
      <c r="A230"/>
      <c r="E230" s="8"/>
      <c r="F230" s="3"/>
      <c r="G230"/>
    </row>
    <row r="231" spans="1:7" s="2" customFormat="1">
      <c r="A231"/>
      <c r="E231" s="8"/>
      <c r="F231" s="3"/>
      <c r="G231"/>
    </row>
    <row r="232" spans="1:7" s="2" customFormat="1">
      <c r="A232"/>
      <c r="E232" s="8"/>
      <c r="F232" s="3"/>
      <c r="G232"/>
    </row>
    <row r="233" spans="1:7" s="2" customFormat="1">
      <c r="A233"/>
      <c r="E233" s="8"/>
      <c r="F233" s="3"/>
      <c r="G233"/>
    </row>
    <row r="234" spans="1:7" s="2" customFormat="1">
      <c r="A234"/>
      <c r="E234" s="8"/>
      <c r="F234" s="3"/>
      <c r="G234"/>
    </row>
    <row r="235" spans="1:7" s="2" customFormat="1">
      <c r="A235"/>
      <c r="E235" s="8"/>
      <c r="F235" s="3"/>
      <c r="G235"/>
    </row>
    <row r="236" spans="1:7" s="2" customFormat="1">
      <c r="A236"/>
      <c r="E236" s="8"/>
      <c r="F236" s="3"/>
      <c r="G236"/>
    </row>
    <row r="237" spans="1:7" s="2" customFormat="1">
      <c r="A237"/>
      <c r="E237" s="8"/>
      <c r="F237" s="3"/>
      <c r="G237"/>
    </row>
    <row r="238" spans="1:7" s="2" customFormat="1">
      <c r="A238"/>
      <c r="E238" s="8"/>
      <c r="F238" s="3"/>
      <c r="G238"/>
    </row>
    <row r="239" spans="1:7" s="2" customFormat="1">
      <c r="A239"/>
      <c r="E239" s="8"/>
      <c r="F239" s="3"/>
      <c r="G239"/>
    </row>
    <row r="240" spans="1:7" s="2" customFormat="1">
      <c r="A240"/>
      <c r="E240" s="8"/>
      <c r="F240" s="3"/>
      <c r="G240"/>
    </row>
    <row r="241" spans="1:7" s="2" customFormat="1">
      <c r="A241"/>
      <c r="E241" s="8"/>
      <c r="F241" s="3"/>
      <c r="G241"/>
    </row>
    <row r="242" spans="1:7" s="2" customFormat="1">
      <c r="A242"/>
      <c r="E242" s="8"/>
      <c r="F242" s="3"/>
      <c r="G242"/>
    </row>
    <row r="243" spans="1:7" s="2" customFormat="1">
      <c r="A243"/>
      <c r="E243" s="8"/>
      <c r="F243" s="3"/>
      <c r="G243"/>
    </row>
    <row r="244" spans="1:7" s="2" customFormat="1">
      <c r="A244"/>
      <c r="E244" s="8"/>
      <c r="F244" s="3"/>
      <c r="G244"/>
    </row>
    <row r="245" spans="1:7" s="2" customFormat="1">
      <c r="A245"/>
      <c r="E245" s="8"/>
      <c r="F245" s="3"/>
      <c r="G245"/>
    </row>
    <row r="246" spans="1:7" s="2" customFormat="1">
      <c r="A246"/>
      <c r="E246" s="8"/>
      <c r="F246" s="3"/>
      <c r="G246"/>
    </row>
    <row r="247" spans="1:7" s="2" customFormat="1">
      <c r="A247"/>
      <c r="E247" s="8"/>
      <c r="F247" s="3"/>
      <c r="G247"/>
    </row>
    <row r="248" spans="1:7" s="2" customFormat="1">
      <c r="A248"/>
      <c r="E248" s="8"/>
      <c r="F248" s="3"/>
      <c r="G248"/>
    </row>
    <row r="249" spans="1:7" s="2" customFormat="1">
      <c r="A249"/>
      <c r="E249" s="8"/>
      <c r="F249" s="3"/>
      <c r="G249"/>
    </row>
    <row r="250" spans="1:7" s="2" customFormat="1">
      <c r="A250"/>
      <c r="E250" s="8"/>
      <c r="F250" s="3"/>
      <c r="G250"/>
    </row>
    <row r="251" spans="1:7" s="2" customFormat="1">
      <c r="A251"/>
      <c r="E251" s="8"/>
      <c r="F251" s="3"/>
      <c r="G251"/>
    </row>
    <row r="252" spans="1:7" s="2" customFormat="1">
      <c r="A252"/>
      <c r="E252" s="8"/>
      <c r="F252" s="3"/>
      <c r="G252"/>
    </row>
    <row r="253" spans="1:7" s="2" customFormat="1">
      <c r="A253"/>
      <c r="E253" s="8"/>
      <c r="F253" s="3"/>
      <c r="G253"/>
    </row>
    <row r="254" spans="1:7" s="2" customFormat="1">
      <c r="A254"/>
      <c r="E254" s="8"/>
      <c r="F254" s="3"/>
      <c r="G254"/>
    </row>
    <row r="255" spans="1:7" s="2" customFormat="1">
      <c r="A255"/>
      <c r="E255" s="8"/>
      <c r="F255" s="3"/>
      <c r="G255"/>
    </row>
    <row r="256" spans="1:7" s="2" customFormat="1">
      <c r="A256"/>
      <c r="E256" s="8"/>
      <c r="F256" s="3"/>
      <c r="G256"/>
    </row>
    <row r="257" spans="1:7" s="2" customFormat="1">
      <c r="A257"/>
      <c r="E257" s="8"/>
      <c r="F257" s="3"/>
      <c r="G257"/>
    </row>
    <row r="258" spans="1:7" s="2" customFormat="1">
      <c r="A258"/>
      <c r="E258" s="8"/>
      <c r="F258" s="3"/>
      <c r="G258"/>
    </row>
    <row r="259" spans="1:7" s="2" customFormat="1">
      <c r="A259"/>
      <c r="E259" s="8"/>
      <c r="F259" s="3"/>
      <c r="G259"/>
    </row>
    <row r="260" spans="1:7" s="2" customFormat="1">
      <c r="A260"/>
      <c r="E260" s="8"/>
      <c r="F260" s="3"/>
      <c r="G260"/>
    </row>
    <row r="261" spans="1:7" s="2" customFormat="1">
      <c r="A261"/>
      <c r="E261" s="8"/>
      <c r="F261" s="3"/>
      <c r="G261"/>
    </row>
    <row r="262" spans="1:7" s="2" customFormat="1">
      <c r="A262"/>
      <c r="E262" s="8"/>
      <c r="F262" s="3"/>
      <c r="G262"/>
    </row>
    <row r="263" spans="1:7" s="2" customFormat="1">
      <c r="A263"/>
      <c r="E263" s="8"/>
      <c r="F263" s="3"/>
      <c r="G263"/>
    </row>
    <row r="264" spans="1:7" s="2" customFormat="1">
      <c r="A264"/>
      <c r="E264" s="8"/>
      <c r="F264" s="3"/>
      <c r="G264"/>
    </row>
    <row r="265" spans="1:7" s="2" customFormat="1">
      <c r="A265"/>
      <c r="E265" s="8"/>
      <c r="F265" s="3"/>
      <c r="G265"/>
    </row>
    <row r="266" spans="1:7" s="2" customFormat="1">
      <c r="A266"/>
      <c r="E266" s="8"/>
      <c r="F266" s="3"/>
      <c r="G266"/>
    </row>
    <row r="267" spans="1:7" s="2" customFormat="1">
      <c r="A267"/>
      <c r="E267" s="8"/>
      <c r="F267" s="3"/>
      <c r="G267"/>
    </row>
    <row r="268" spans="1:7" s="2" customFormat="1">
      <c r="A268"/>
      <c r="E268" s="8"/>
      <c r="F268" s="3"/>
      <c r="G268"/>
    </row>
    <row r="269" spans="1:7" s="2" customFormat="1">
      <c r="A269"/>
      <c r="E269" s="8"/>
      <c r="F269" s="3"/>
      <c r="G269"/>
    </row>
    <row r="270" spans="1:7" s="2" customFormat="1">
      <c r="A270"/>
      <c r="E270" s="8"/>
      <c r="F270" s="3"/>
      <c r="G270"/>
    </row>
    <row r="271" spans="1:7" s="2" customFormat="1">
      <c r="A271"/>
      <c r="E271" s="8"/>
      <c r="F271" s="3"/>
      <c r="G271"/>
    </row>
    <row r="272" spans="1:7" s="2" customFormat="1">
      <c r="A272"/>
      <c r="E272" s="8"/>
      <c r="F272" s="3"/>
      <c r="G272"/>
    </row>
    <row r="273" spans="1:7" s="2" customFormat="1">
      <c r="A273"/>
      <c r="E273" s="8"/>
      <c r="F273" s="3"/>
      <c r="G273"/>
    </row>
    <row r="274" spans="1:7" s="2" customFormat="1">
      <c r="A274"/>
      <c r="E274" s="8"/>
      <c r="F274" s="3"/>
      <c r="G274"/>
    </row>
    <row r="275" spans="1:7" s="2" customFormat="1">
      <c r="A275"/>
      <c r="E275" s="8"/>
      <c r="F275" s="3"/>
      <c r="G275"/>
    </row>
    <row r="276" spans="1:7" s="2" customFormat="1">
      <c r="A276"/>
      <c r="E276" s="8"/>
      <c r="F276" s="3"/>
      <c r="G276"/>
    </row>
    <row r="277" spans="1:7" s="2" customFormat="1">
      <c r="A277"/>
      <c r="E277" s="8"/>
      <c r="F277" s="3"/>
      <c r="G277"/>
    </row>
    <row r="278" spans="1:7" s="2" customFormat="1">
      <c r="A278"/>
      <c r="E278" s="8"/>
      <c r="F278" s="3"/>
      <c r="G278"/>
    </row>
    <row r="279" spans="1:7" s="2" customFormat="1">
      <c r="A279"/>
      <c r="E279" s="8"/>
      <c r="F279" s="3"/>
      <c r="G279"/>
    </row>
    <row r="280" spans="1:7" s="2" customFormat="1">
      <c r="A280"/>
      <c r="E280" s="8"/>
      <c r="F280" s="3"/>
      <c r="G280"/>
    </row>
    <row r="281" spans="1:7" s="2" customFormat="1">
      <c r="A281"/>
      <c r="E281" s="8"/>
      <c r="F281" s="3"/>
      <c r="G281"/>
    </row>
    <row r="282" spans="1:7" s="2" customFormat="1">
      <c r="A282"/>
      <c r="E282" s="8"/>
      <c r="F282" s="3"/>
      <c r="G282"/>
    </row>
    <row r="283" spans="1:7" s="2" customFormat="1">
      <c r="A283"/>
      <c r="E283" s="8"/>
      <c r="F283" s="3"/>
      <c r="G283"/>
    </row>
    <row r="284" spans="1:7" s="2" customFormat="1">
      <c r="A284"/>
      <c r="E284" s="8"/>
      <c r="F284" s="3"/>
      <c r="G284"/>
    </row>
    <row r="285" spans="1:7" s="2" customFormat="1">
      <c r="A285"/>
      <c r="E285" s="8"/>
      <c r="F285" s="3"/>
      <c r="G285"/>
    </row>
    <row r="286" spans="1:7" s="2" customFormat="1">
      <c r="A286"/>
      <c r="E286" s="8"/>
      <c r="F286" s="3"/>
      <c r="G286"/>
    </row>
    <row r="287" spans="1:7" s="2" customFormat="1">
      <c r="A287"/>
      <c r="E287" s="8"/>
      <c r="F287" s="3"/>
      <c r="G287"/>
    </row>
    <row r="288" spans="1:7" s="2" customFormat="1">
      <c r="A288"/>
      <c r="E288" s="8"/>
      <c r="F288" s="3"/>
      <c r="G288"/>
    </row>
    <row r="289" spans="1:7" s="2" customFormat="1">
      <c r="A289"/>
      <c r="E289" s="8"/>
      <c r="F289" s="3"/>
      <c r="G289"/>
    </row>
    <row r="290" spans="1:7" s="2" customFormat="1">
      <c r="A290"/>
      <c r="E290" s="8"/>
      <c r="F290" s="3"/>
      <c r="G290"/>
    </row>
    <row r="291" spans="1:7" s="2" customFormat="1">
      <c r="A291"/>
      <c r="E291" s="8"/>
      <c r="F291" s="3"/>
      <c r="G291"/>
    </row>
    <row r="292" spans="1:7" s="2" customFormat="1">
      <c r="A292"/>
      <c r="E292" s="8"/>
      <c r="F292" s="3"/>
      <c r="G292"/>
    </row>
    <row r="293" spans="1:7" s="2" customFormat="1">
      <c r="A293"/>
      <c r="E293" s="8"/>
      <c r="F293" s="3"/>
      <c r="G293"/>
    </row>
    <row r="294" spans="1:7" s="2" customFormat="1">
      <c r="A294"/>
      <c r="E294" s="8"/>
      <c r="F294" s="3"/>
      <c r="G294"/>
    </row>
    <row r="295" spans="1:7" s="2" customFormat="1">
      <c r="A295"/>
      <c r="E295" s="8"/>
      <c r="F295" s="3"/>
      <c r="G295"/>
    </row>
    <row r="296" spans="1:7" s="2" customFormat="1">
      <c r="A296"/>
      <c r="E296" s="8"/>
      <c r="F296" s="3"/>
      <c r="G296"/>
    </row>
    <row r="297" spans="1:7" s="2" customFormat="1">
      <c r="A297"/>
      <c r="E297" s="8"/>
      <c r="F297" s="3"/>
      <c r="G297"/>
    </row>
    <row r="298" spans="1:7" s="2" customFormat="1">
      <c r="A298"/>
      <c r="E298" s="8"/>
      <c r="F298" s="3"/>
      <c r="G298"/>
    </row>
    <row r="299" spans="1:7" s="2" customFormat="1">
      <c r="A299"/>
      <c r="E299" s="8"/>
      <c r="F299" s="3"/>
      <c r="G299"/>
    </row>
    <row r="300" spans="1:7" s="2" customFormat="1">
      <c r="A300"/>
      <c r="E300" s="8"/>
      <c r="F300" s="3"/>
      <c r="G300"/>
    </row>
    <row r="301" spans="1:7" s="2" customFormat="1">
      <c r="A301"/>
      <c r="E301" s="8"/>
      <c r="F301" s="3"/>
      <c r="G301"/>
    </row>
    <row r="302" spans="1:7" s="2" customFormat="1">
      <c r="A302"/>
      <c r="E302" s="8"/>
      <c r="F302" s="3"/>
      <c r="G302"/>
    </row>
    <row r="303" spans="1:7" s="2" customFormat="1">
      <c r="A303"/>
      <c r="E303" s="8"/>
      <c r="F303" s="3"/>
      <c r="G303"/>
    </row>
    <row r="304" spans="1:7" s="2" customFormat="1">
      <c r="A304"/>
      <c r="E304" s="8"/>
      <c r="F304" s="3"/>
      <c r="G304"/>
    </row>
    <row r="305" spans="1:7" s="2" customFormat="1">
      <c r="A305"/>
      <c r="E305" s="8"/>
      <c r="F305" s="3"/>
      <c r="G305"/>
    </row>
    <row r="306" spans="1:7" s="2" customFormat="1">
      <c r="A306"/>
      <c r="E306" s="8"/>
      <c r="F306" s="3"/>
      <c r="G306"/>
    </row>
    <row r="307" spans="1:7" s="2" customFormat="1">
      <c r="A307"/>
      <c r="E307" s="8"/>
      <c r="F307" s="3"/>
      <c r="G307"/>
    </row>
    <row r="308" spans="1:7" s="2" customFormat="1">
      <c r="A308"/>
      <c r="E308" s="8"/>
      <c r="F308" s="3"/>
      <c r="G308"/>
    </row>
    <row r="309" spans="1:7" s="2" customFormat="1">
      <c r="A309"/>
      <c r="E309" s="8"/>
      <c r="F309" s="3"/>
      <c r="G309"/>
    </row>
    <row r="310" spans="1:7" s="2" customFormat="1">
      <c r="A310"/>
      <c r="E310" s="8"/>
      <c r="F310" s="3"/>
      <c r="G310"/>
    </row>
    <row r="311" spans="1:7" s="2" customFormat="1">
      <c r="A311"/>
      <c r="E311" s="8"/>
      <c r="F311" s="3"/>
      <c r="G311"/>
    </row>
    <row r="312" spans="1:7" s="2" customFormat="1">
      <c r="A312"/>
      <c r="E312" s="8"/>
      <c r="F312" s="3"/>
      <c r="G312"/>
    </row>
    <row r="313" spans="1:7" s="2" customFormat="1">
      <c r="A313"/>
      <c r="E313" s="8"/>
      <c r="F313" s="3"/>
      <c r="G313"/>
    </row>
    <row r="314" spans="1:7" s="2" customFormat="1">
      <c r="A314"/>
      <c r="E314" s="8"/>
      <c r="F314" s="3"/>
      <c r="G314"/>
    </row>
    <row r="315" spans="1:7" s="2" customFormat="1">
      <c r="A315"/>
      <c r="E315" s="8"/>
      <c r="F315" s="3"/>
      <c r="G315"/>
    </row>
    <row r="316" spans="1:7" s="2" customFormat="1">
      <c r="A316"/>
      <c r="E316" s="8"/>
      <c r="F316" s="3"/>
      <c r="G316"/>
    </row>
    <row r="317" spans="1:7" s="2" customFormat="1">
      <c r="A317"/>
      <c r="E317" s="8"/>
      <c r="F317" s="3"/>
      <c r="G317"/>
    </row>
    <row r="318" spans="1:7" s="2" customFormat="1">
      <c r="A318"/>
      <c r="E318" s="8"/>
      <c r="F318" s="3"/>
      <c r="G318"/>
    </row>
    <row r="319" spans="1:7" s="2" customFormat="1">
      <c r="A319"/>
      <c r="E319" s="8"/>
      <c r="F319" s="3"/>
      <c r="G319"/>
    </row>
    <row r="320" spans="1:7" s="2" customFormat="1">
      <c r="A320"/>
      <c r="E320" s="8"/>
      <c r="F320" s="3"/>
      <c r="G320"/>
    </row>
    <row r="321" spans="1:7" s="2" customFormat="1">
      <c r="A321"/>
      <c r="E321" s="8"/>
      <c r="F321" s="3"/>
      <c r="G321"/>
    </row>
    <row r="322" spans="1:7" s="2" customFormat="1">
      <c r="A322"/>
      <c r="E322" s="8"/>
      <c r="F322" s="3"/>
      <c r="G322"/>
    </row>
    <row r="323" spans="1:7" s="2" customFormat="1">
      <c r="A323"/>
      <c r="E323" s="8"/>
      <c r="F323" s="3"/>
      <c r="G323"/>
    </row>
    <row r="324" spans="1:7" s="2" customFormat="1">
      <c r="A324"/>
      <c r="E324" s="8"/>
      <c r="F324" s="3"/>
      <c r="G324"/>
    </row>
    <row r="325" spans="1:7" s="2" customFormat="1">
      <c r="A325"/>
      <c r="E325" s="8"/>
      <c r="F325" s="3"/>
      <c r="G325"/>
    </row>
    <row r="326" spans="1:7" s="2" customFormat="1">
      <c r="A326"/>
      <c r="E326" s="8"/>
      <c r="F326" s="3"/>
      <c r="G326"/>
    </row>
    <row r="327" spans="1:7" s="2" customFormat="1">
      <c r="A327"/>
      <c r="E327" s="8"/>
      <c r="F327" s="3"/>
      <c r="G327"/>
    </row>
    <row r="328" spans="1:7" s="2" customFormat="1">
      <c r="A328"/>
      <c r="E328" s="8"/>
      <c r="F328" s="3"/>
      <c r="G328"/>
    </row>
    <row r="329" spans="1:7" s="2" customFormat="1">
      <c r="A329"/>
      <c r="E329" s="8"/>
      <c r="F329" s="3"/>
      <c r="G329"/>
    </row>
    <row r="330" spans="1:7" s="2" customFormat="1">
      <c r="A330"/>
      <c r="E330" s="8"/>
      <c r="F330" s="3"/>
      <c r="G330"/>
    </row>
    <row r="331" spans="1:7" s="2" customFormat="1">
      <c r="A331"/>
      <c r="E331" s="8"/>
      <c r="F331" s="3"/>
      <c r="G331"/>
    </row>
    <row r="332" spans="1:7" s="2" customFormat="1">
      <c r="A332"/>
      <c r="E332" s="8"/>
      <c r="F332" s="3"/>
      <c r="G332"/>
    </row>
    <row r="333" spans="1:7" s="2" customFormat="1">
      <c r="A333"/>
      <c r="E333" s="8"/>
      <c r="F333" s="3"/>
      <c r="G333"/>
    </row>
    <row r="334" spans="1:7" s="2" customFormat="1">
      <c r="A334"/>
      <c r="E334" s="8"/>
      <c r="F334" s="3"/>
      <c r="G334"/>
    </row>
    <row r="335" spans="1:7" s="2" customFormat="1">
      <c r="A335"/>
      <c r="E335" s="8"/>
      <c r="F335" s="3"/>
      <c r="G335"/>
    </row>
    <row r="336" spans="1:7" s="2" customFormat="1">
      <c r="A336"/>
      <c r="E336" s="8"/>
      <c r="F336" s="3"/>
      <c r="G336"/>
    </row>
    <row r="337" spans="1:7" s="2" customFormat="1">
      <c r="A337"/>
      <c r="E337" s="8"/>
      <c r="F337" s="3"/>
      <c r="G337"/>
    </row>
    <row r="338" spans="1:7" s="2" customFormat="1">
      <c r="A338"/>
      <c r="E338" s="8"/>
      <c r="F338" s="3"/>
      <c r="G338"/>
    </row>
    <row r="339" spans="1:7" s="2" customFormat="1">
      <c r="A339"/>
      <c r="E339" s="8"/>
      <c r="F339" s="3"/>
      <c r="G339"/>
    </row>
    <row r="340" spans="1:7" s="2" customFormat="1">
      <c r="A340"/>
      <c r="E340" s="8"/>
      <c r="F340" s="3"/>
      <c r="G340"/>
    </row>
    <row r="341" spans="1:7" s="2" customFormat="1">
      <c r="A341"/>
      <c r="E341" s="8"/>
      <c r="F341" s="3"/>
      <c r="G341"/>
    </row>
    <row r="342" spans="1:7" s="2" customFormat="1">
      <c r="A342"/>
      <c r="E342" s="8"/>
      <c r="F342" s="3"/>
      <c r="G342"/>
    </row>
    <row r="343" spans="1:7" s="2" customFormat="1">
      <c r="A343"/>
      <c r="E343" s="8"/>
      <c r="F343" s="3"/>
      <c r="G343"/>
    </row>
    <row r="344" spans="1:7" s="2" customFormat="1">
      <c r="A344"/>
      <c r="E344" s="8"/>
      <c r="F344" s="3"/>
      <c r="G344"/>
    </row>
    <row r="345" spans="1:7" s="2" customFormat="1">
      <c r="A345"/>
      <c r="E345" s="8"/>
      <c r="F345" s="3"/>
      <c r="G345"/>
    </row>
    <row r="346" spans="1:7" s="2" customFormat="1">
      <c r="A346"/>
      <c r="E346" s="8"/>
      <c r="F346" s="3"/>
      <c r="G346"/>
    </row>
    <row r="347" spans="1:7" s="2" customFormat="1">
      <c r="A347"/>
      <c r="E347" s="8"/>
      <c r="F347" s="3"/>
      <c r="G347"/>
    </row>
    <row r="348" spans="1:7" s="2" customFormat="1">
      <c r="A348"/>
      <c r="E348" s="8"/>
      <c r="F348" s="3"/>
      <c r="G348"/>
    </row>
    <row r="349" spans="1:7" s="2" customFormat="1">
      <c r="A349"/>
      <c r="E349" s="8"/>
      <c r="F349" s="3"/>
      <c r="G349"/>
    </row>
    <row r="350" spans="1:7" s="2" customFormat="1">
      <c r="A350"/>
      <c r="E350" s="8"/>
      <c r="F350" s="3"/>
      <c r="G350"/>
    </row>
    <row r="351" spans="1:7" s="2" customFormat="1">
      <c r="A351"/>
      <c r="E351" s="8"/>
      <c r="F351" s="3"/>
      <c r="G351"/>
    </row>
    <row r="352" spans="1:7" s="2" customFormat="1">
      <c r="A352"/>
      <c r="E352" s="8"/>
      <c r="F352" s="3"/>
      <c r="G352"/>
    </row>
    <row r="353" spans="1:7" s="2" customFormat="1">
      <c r="A353"/>
      <c r="E353" s="8"/>
      <c r="F353" s="3"/>
      <c r="G353"/>
    </row>
    <row r="354" spans="1:7" s="2" customFormat="1">
      <c r="A354"/>
      <c r="E354" s="8"/>
      <c r="F354" s="3"/>
      <c r="G354"/>
    </row>
    <row r="355" spans="1:7" s="2" customFormat="1">
      <c r="A355"/>
      <c r="E355" s="8"/>
      <c r="F355" s="3"/>
      <c r="G355"/>
    </row>
    <row r="356" spans="1:7" s="2" customFormat="1">
      <c r="A356"/>
      <c r="E356" s="8"/>
      <c r="F356" s="3"/>
      <c r="G356"/>
    </row>
    <row r="357" spans="1:7" s="2" customFormat="1">
      <c r="A357"/>
      <c r="E357" s="8"/>
      <c r="F357" s="3"/>
      <c r="G357"/>
    </row>
    <row r="358" spans="1:7" s="2" customFormat="1">
      <c r="A358"/>
      <c r="E358" s="8"/>
      <c r="F358" s="3"/>
      <c r="G358"/>
    </row>
    <row r="359" spans="1:7" s="2" customFormat="1">
      <c r="A359"/>
      <c r="E359" s="8"/>
      <c r="F359" s="3"/>
      <c r="G359"/>
    </row>
    <row r="360" spans="1:7" s="2" customFormat="1">
      <c r="A360"/>
      <c r="E360" s="8"/>
      <c r="F360" s="3"/>
      <c r="G360"/>
    </row>
    <row r="361" spans="1:7" s="2" customFormat="1">
      <c r="A361"/>
      <c r="E361" s="8"/>
      <c r="F361" s="3"/>
      <c r="G361"/>
    </row>
    <row r="362" spans="1:7" s="2" customFormat="1">
      <c r="A362"/>
      <c r="E362" s="8"/>
      <c r="F362" s="3"/>
      <c r="G362"/>
    </row>
    <row r="363" spans="1:7" s="2" customFormat="1">
      <c r="A363"/>
      <c r="E363" s="8"/>
      <c r="F363" s="3"/>
      <c r="G363"/>
    </row>
    <row r="364" spans="1:7" s="2" customFormat="1">
      <c r="A364"/>
      <c r="E364" s="8"/>
      <c r="F364" s="3"/>
      <c r="G364"/>
    </row>
    <row r="365" spans="1:7" s="2" customFormat="1">
      <c r="A365"/>
      <c r="E365" s="8"/>
      <c r="F365" s="3"/>
      <c r="G365"/>
    </row>
    <row r="366" spans="1:7" s="2" customFormat="1">
      <c r="A366"/>
      <c r="E366" s="8"/>
      <c r="F366" s="3"/>
      <c r="G366"/>
    </row>
    <row r="367" spans="1:7" s="2" customFormat="1">
      <c r="A367"/>
      <c r="E367" s="8"/>
      <c r="F367" s="3"/>
      <c r="G367"/>
    </row>
    <row r="368" spans="1:7" s="2" customFormat="1">
      <c r="A368"/>
      <c r="E368" s="8"/>
      <c r="F368" s="3"/>
      <c r="G368"/>
    </row>
    <row r="369" spans="1:7" s="2" customFormat="1">
      <c r="A369"/>
      <c r="E369" s="8"/>
      <c r="F369" s="3"/>
      <c r="G369"/>
    </row>
    <row r="370" spans="1:7" s="2" customFormat="1">
      <c r="A370"/>
      <c r="E370" s="8"/>
      <c r="F370" s="3"/>
      <c r="G370"/>
    </row>
    <row r="371" spans="1:7" s="2" customFormat="1">
      <c r="A371"/>
      <c r="E371" s="8"/>
      <c r="F371" s="3"/>
      <c r="G371"/>
    </row>
    <row r="372" spans="1:7" s="2" customFormat="1">
      <c r="A372"/>
      <c r="E372" s="8"/>
      <c r="F372" s="3"/>
      <c r="G372"/>
    </row>
    <row r="373" spans="1:7" s="2" customFormat="1">
      <c r="A373"/>
      <c r="E373" s="8"/>
      <c r="F373" s="3"/>
      <c r="G373"/>
    </row>
    <row r="374" spans="1:7" s="2" customFormat="1">
      <c r="A374"/>
      <c r="E374" s="8"/>
      <c r="F374" s="3"/>
      <c r="G374"/>
    </row>
    <row r="375" spans="1:7" s="2" customFormat="1">
      <c r="A375"/>
      <c r="E375" s="8"/>
      <c r="F375" s="3"/>
      <c r="G375"/>
    </row>
    <row r="376" spans="1:7" s="2" customFormat="1">
      <c r="A376"/>
      <c r="E376" s="8"/>
      <c r="F376" s="3"/>
      <c r="G376"/>
    </row>
    <row r="377" spans="1:7" s="2" customFormat="1">
      <c r="A377"/>
      <c r="E377" s="8"/>
      <c r="F377" s="3"/>
      <c r="G377"/>
    </row>
    <row r="378" spans="1:7" s="2" customFormat="1">
      <c r="A378"/>
      <c r="E378" s="8"/>
      <c r="F378" s="3"/>
      <c r="G378"/>
    </row>
    <row r="379" spans="1:7" s="2" customFormat="1">
      <c r="A379"/>
      <c r="E379" s="8"/>
      <c r="F379" s="3"/>
      <c r="G379"/>
    </row>
    <row r="380" spans="1:7" s="2" customFormat="1">
      <c r="A380"/>
      <c r="E380" s="8"/>
      <c r="F380" s="3"/>
      <c r="G380"/>
    </row>
    <row r="381" spans="1:7" s="2" customFormat="1">
      <c r="A381"/>
      <c r="E381" s="8"/>
      <c r="F381" s="3"/>
      <c r="G381"/>
    </row>
    <row r="382" spans="1:7" s="2" customFormat="1">
      <c r="A382"/>
      <c r="E382" s="8"/>
      <c r="F382" s="3"/>
      <c r="G382"/>
    </row>
    <row r="383" spans="1:7" s="2" customFormat="1">
      <c r="A383"/>
      <c r="E383" s="8"/>
      <c r="F383" s="3"/>
      <c r="G383"/>
    </row>
    <row r="384" spans="1:7" s="2" customFormat="1">
      <c r="A384"/>
      <c r="E384" s="8"/>
      <c r="F384" s="3"/>
      <c r="G384"/>
    </row>
    <row r="385" spans="1:7" s="2" customFormat="1">
      <c r="A385"/>
      <c r="E385" s="8"/>
      <c r="F385" s="3"/>
      <c r="G385"/>
    </row>
    <row r="386" spans="1:7" s="2" customFormat="1">
      <c r="A386"/>
      <c r="E386" s="8"/>
      <c r="F386" s="3"/>
      <c r="G386"/>
    </row>
  </sheetData>
  <phoneticPr fontId="18" type="noConversion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G385"/>
  <sheetViews>
    <sheetView zoomScale="70" zoomScaleNormal="70" workbookViewId="0">
      <pane ySplit="3" topLeftCell="A4" activePane="bottomLeft" state="frozen"/>
      <selection pane="bottomLeft" activeCell="N6" sqref="A6:XFD6"/>
    </sheetView>
  </sheetViews>
  <sheetFormatPr defaultRowHeight="14.4"/>
  <cols>
    <col min="1" max="1" width="3.5546875" customWidth="1"/>
    <col min="2" max="2" width="15.33203125" style="2" customWidth="1"/>
    <col min="3" max="3" width="10.77734375" style="2" customWidth="1"/>
    <col min="4" max="4" width="40.21875" style="8" customWidth="1"/>
    <col min="5" max="5" width="13.44140625" style="2" customWidth="1"/>
    <col min="6" max="6" width="13.33203125" style="2" customWidth="1"/>
    <col min="7" max="7" width="15.44140625" style="2" customWidth="1"/>
    <col min="8" max="8" width="21.33203125" style="2" customWidth="1"/>
    <col min="9" max="9" width="19.6640625" style="3" bestFit="1" customWidth="1"/>
    <col min="10" max="10" width="19" style="3" bestFit="1" customWidth="1"/>
    <col min="11" max="11" width="19" style="3" customWidth="1"/>
    <col min="12" max="12" width="18.5546875" style="3" bestFit="1" customWidth="1"/>
    <col min="13" max="13" width="13.33203125" style="2" customWidth="1"/>
    <col min="14" max="14" width="13.77734375" style="2" customWidth="1"/>
    <col min="15" max="15" width="19" style="2" customWidth="1"/>
    <col min="16" max="16" width="15.33203125" style="2" customWidth="1"/>
    <col min="17" max="17" width="11.5546875" style="62" customWidth="1"/>
    <col min="19" max="19" width="12" bestFit="1" customWidth="1"/>
    <col min="20" max="20" width="13.33203125" style="2" bestFit="1" customWidth="1"/>
    <col min="21" max="21" width="15.5546875" bestFit="1" customWidth="1"/>
    <col min="22" max="24" width="14.33203125" bestFit="1" customWidth="1"/>
    <col min="25" max="26" width="14.44140625" bestFit="1" customWidth="1"/>
    <col min="27" max="27" width="13.33203125" bestFit="1" customWidth="1"/>
    <col min="28" max="28" width="15.33203125" customWidth="1"/>
    <col min="29" max="29" width="13.6640625" bestFit="1" customWidth="1"/>
    <col min="30" max="30" width="14" bestFit="1" customWidth="1"/>
    <col min="31" max="31" width="15.44140625" customWidth="1"/>
    <col min="32" max="32" width="15.109375" customWidth="1"/>
    <col min="33" max="33" width="15.5546875" bestFit="1" customWidth="1"/>
  </cols>
  <sheetData>
    <row r="1" spans="2:33" ht="18">
      <c r="B1" s="5" t="s">
        <v>157</v>
      </c>
      <c r="C1" s="5"/>
    </row>
    <row r="2" spans="2:33" ht="18">
      <c r="B2" s="5"/>
      <c r="C2" s="5"/>
      <c r="I2" s="7">
        <f>SUM(I4:I384)</f>
        <v>2684068</v>
      </c>
      <c r="J2" s="7">
        <f>SUM(J4:J384)</f>
        <v>1108468</v>
      </c>
      <c r="K2" s="7">
        <f>SUM(K4:K384)</f>
        <v>297570</v>
      </c>
      <c r="L2" s="7">
        <f>SUM(L4:L384)</f>
        <v>1278030.4761541064</v>
      </c>
    </row>
    <row r="3" spans="2:33" ht="43.2">
      <c r="B3" s="20" t="s">
        <v>0</v>
      </c>
      <c r="C3" s="20" t="s">
        <v>14</v>
      </c>
      <c r="D3" s="21" t="s">
        <v>1</v>
      </c>
      <c r="E3" s="21" t="s">
        <v>2</v>
      </c>
      <c r="F3" s="21" t="s">
        <v>3</v>
      </c>
      <c r="G3" s="22" t="s">
        <v>8</v>
      </c>
      <c r="H3" s="22" t="s">
        <v>17</v>
      </c>
      <c r="I3" s="23" t="s">
        <v>53</v>
      </c>
      <c r="J3" s="23" t="s">
        <v>54</v>
      </c>
      <c r="K3" s="23" t="s">
        <v>134</v>
      </c>
      <c r="L3" s="24" t="s">
        <v>7</v>
      </c>
      <c r="M3" s="21" t="s">
        <v>4</v>
      </c>
      <c r="N3" s="21" t="s">
        <v>254</v>
      </c>
      <c r="O3" s="25" t="s">
        <v>5</v>
      </c>
      <c r="P3" s="184" t="s">
        <v>288</v>
      </c>
      <c r="Q3" s="63" t="s">
        <v>10</v>
      </c>
    </row>
    <row r="4" spans="2:33" ht="14.85" customHeight="1">
      <c r="B4" s="15" t="s">
        <v>126</v>
      </c>
      <c r="C4" s="15" t="s">
        <v>168</v>
      </c>
      <c r="D4" s="6" t="s">
        <v>169</v>
      </c>
      <c r="E4" s="1" t="s">
        <v>170</v>
      </c>
      <c r="F4" s="1" t="s">
        <v>323</v>
      </c>
      <c r="G4" s="1">
        <v>1</v>
      </c>
      <c r="H4" s="1" t="s">
        <v>18</v>
      </c>
      <c r="I4" s="9">
        <v>55289</v>
      </c>
      <c r="J4" s="9">
        <v>18480</v>
      </c>
      <c r="K4" s="9">
        <v>4794</v>
      </c>
      <c r="L4" s="9">
        <f>Table2[[#This Row],[Invoice
(without VAT)]]-Table2[[#This Row],[O/S
(without VAT)]]-Table2[[#This Row],[ABS 
Actual Cost]]</f>
        <v>32015</v>
      </c>
      <c r="M4" s="10">
        <v>45231</v>
      </c>
      <c r="N4" s="10">
        <v>45231</v>
      </c>
      <c r="O4" s="16">
        <v>1</v>
      </c>
      <c r="P4" s="185">
        <f>1-(Table2[[#This Row],[O/S
(without VAT)]]+Table2[[#This Row],[ABS 
Actual Cost]])/Table2[[#This Row],[Invoice
(without VAT)]]</f>
        <v>0.57904827361681344</v>
      </c>
      <c r="Q4" s="64"/>
      <c r="S4" s="31"/>
      <c r="T4" s="32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2:33" ht="14.85" customHeight="1">
      <c r="B5" s="15" t="s">
        <v>12</v>
      </c>
      <c r="C5" s="15" t="s">
        <v>168</v>
      </c>
      <c r="D5" s="6" t="s">
        <v>172</v>
      </c>
      <c r="E5" s="1" t="s">
        <v>170</v>
      </c>
      <c r="F5" s="1" t="s">
        <v>173</v>
      </c>
      <c r="G5" s="1">
        <v>1</v>
      </c>
      <c r="H5" s="1" t="s">
        <v>174</v>
      </c>
      <c r="I5" s="9">
        <v>47300</v>
      </c>
      <c r="J5" s="9">
        <v>23200</v>
      </c>
      <c r="K5" s="9">
        <v>1575</v>
      </c>
      <c r="L5" s="9">
        <f>Table2[[#This Row],[Invoice
(without VAT)]]-Table2[[#This Row],[O/S
(without VAT)]]-Table2[[#This Row],[ABS 
Actual Cost]]</f>
        <v>22525</v>
      </c>
      <c r="M5" s="10">
        <v>45231</v>
      </c>
      <c r="N5" s="10">
        <v>45231</v>
      </c>
      <c r="O5" s="16">
        <v>1</v>
      </c>
      <c r="P5" s="185">
        <f>1-(Table2[[#This Row],[O/S
(without VAT)]]+Table2[[#This Row],[ABS 
Actual Cost]])/Table2[[#This Row],[Invoice
(without VAT)]]</f>
        <v>0.47621564482029599</v>
      </c>
      <c r="Q5" s="64"/>
      <c r="S5" s="236" t="s">
        <v>0</v>
      </c>
      <c r="T5" s="236"/>
      <c r="U5" s="37">
        <v>45231</v>
      </c>
      <c r="V5" s="37">
        <v>45261</v>
      </c>
      <c r="W5" s="37">
        <v>45292</v>
      </c>
      <c r="X5" s="37">
        <v>45323</v>
      </c>
      <c r="Y5" s="37">
        <v>45352</v>
      </c>
      <c r="Z5" s="37">
        <v>45383</v>
      </c>
      <c r="AA5" s="37">
        <v>45413</v>
      </c>
      <c r="AB5" s="37">
        <v>45444</v>
      </c>
      <c r="AC5" s="37">
        <v>45474</v>
      </c>
      <c r="AD5" s="37">
        <v>45505</v>
      </c>
      <c r="AE5" s="37">
        <v>45536</v>
      </c>
      <c r="AF5" s="37">
        <v>45566</v>
      </c>
      <c r="AG5" s="37">
        <v>45597</v>
      </c>
    </row>
    <row r="6" spans="2:33" ht="14.85" customHeight="1">
      <c r="B6" s="15" t="s">
        <v>149</v>
      </c>
      <c r="C6" s="15" t="s">
        <v>168</v>
      </c>
      <c r="D6" s="6" t="s">
        <v>175</v>
      </c>
      <c r="E6" s="1" t="s">
        <v>164</v>
      </c>
      <c r="F6" s="1" t="s">
        <v>176</v>
      </c>
      <c r="G6" s="11">
        <v>2</v>
      </c>
      <c r="H6" s="1" t="s">
        <v>174</v>
      </c>
      <c r="I6" s="9">
        <v>43759</v>
      </c>
      <c r="J6" s="9">
        <v>28500</v>
      </c>
      <c r="K6" s="9">
        <v>4242</v>
      </c>
      <c r="L6" s="9">
        <f>Table2[[#This Row],[Invoice
(without VAT)]]-Table2[[#This Row],[O/S
(without VAT)]]-Table2[[#This Row],[ABS 
Actual Cost]]</f>
        <v>11017</v>
      </c>
      <c r="M6" s="10">
        <v>45231</v>
      </c>
      <c r="N6" s="10">
        <v>45231</v>
      </c>
      <c r="O6" s="16">
        <v>1</v>
      </c>
      <c r="P6" s="185">
        <f>1-(Table2[[#This Row],[O/S
(without VAT)]]+Table2[[#This Row],[ABS 
Actual Cost]])/Table2[[#This Row],[Invoice
(without VAT)]]</f>
        <v>0.25176535112776799</v>
      </c>
      <c r="Q6" s="64"/>
      <c r="S6" s="236" t="s">
        <v>19</v>
      </c>
      <c r="T6" s="34" t="s">
        <v>20</v>
      </c>
      <c r="U6" s="33">
        <f>SUMIFS($I:$I,$E:$E,"Itoh",$M:$M,U5)+SUMIFS($I:$I,$E:$E,"Kariya",$M:$M,U5)+SUMIFS($I:$I,$E:$E,"Ta",$M:$M,U5)</f>
        <v>1083715</v>
      </c>
      <c r="V6" s="33">
        <f>SUMIFS($I:$I,$E:$E,"Itoh",$M:$M,V5)+SUMIFS($I:$I,$E:$E,"Kariya",$M:$M,V5)+SUMIFS($I:$I,$E:$E,"Ta",$M:$M,V5)</f>
        <v>137670</v>
      </c>
      <c r="W6" s="33">
        <f t="shared" ref="W6:AF6" si="0">SUMIFS($I:$I,$E:$E,"Itoh",$M:$M,W5)+SUMIFS($I:$I,$E:$E,"Kariya",$M:$M,W5)+SUMIFS($I:$I,$E:$E,"Ta",$M:$M,W5)</f>
        <v>0</v>
      </c>
      <c r="X6" s="33">
        <f t="shared" si="0"/>
        <v>0</v>
      </c>
      <c r="Y6" s="33">
        <f t="shared" si="0"/>
        <v>0</v>
      </c>
      <c r="Z6" s="33">
        <f t="shared" si="0"/>
        <v>0</v>
      </c>
      <c r="AA6" s="33">
        <f t="shared" si="0"/>
        <v>0</v>
      </c>
      <c r="AB6" s="33">
        <f t="shared" si="0"/>
        <v>0</v>
      </c>
      <c r="AC6" s="33">
        <f t="shared" si="0"/>
        <v>0</v>
      </c>
      <c r="AD6" s="33">
        <f t="shared" si="0"/>
        <v>0</v>
      </c>
      <c r="AE6" s="33">
        <f t="shared" si="0"/>
        <v>0</v>
      </c>
      <c r="AF6" s="33">
        <f t="shared" si="0"/>
        <v>0</v>
      </c>
      <c r="AG6" s="33">
        <f>SUM(U6:AF6)</f>
        <v>1221385</v>
      </c>
    </row>
    <row r="7" spans="2:33" ht="14.85" customHeight="1">
      <c r="B7" s="15" t="s">
        <v>249</v>
      </c>
      <c r="C7" s="15" t="s">
        <v>168</v>
      </c>
      <c r="D7" s="6" t="s">
        <v>250</v>
      </c>
      <c r="E7" s="1" t="s">
        <v>170</v>
      </c>
      <c r="F7" s="1" t="s">
        <v>245</v>
      </c>
      <c r="G7" s="1">
        <v>1</v>
      </c>
      <c r="H7" s="1" t="s">
        <v>18</v>
      </c>
      <c r="I7" s="9">
        <v>170280</v>
      </c>
      <c r="J7" s="9">
        <v>66000</v>
      </c>
      <c r="K7" s="9">
        <v>17007</v>
      </c>
      <c r="L7" s="9">
        <f>Table2[[#This Row],[Invoice
(without VAT)]]-Table2[[#This Row],[O/S
(without VAT)]]-Table2[[#This Row],[ABS 
Actual Cost]]</f>
        <v>87273</v>
      </c>
      <c r="M7" s="10">
        <v>45231</v>
      </c>
      <c r="N7" s="10">
        <v>45231</v>
      </c>
      <c r="O7" s="16">
        <v>1</v>
      </c>
      <c r="P7" s="185">
        <f>1-(Table2[[#This Row],[O/S
(without VAT)]]+Table2[[#This Row],[ABS 
Actual Cost]])/Table2[[#This Row],[Invoice
(without VAT)]]</f>
        <v>0.5125264270613108</v>
      </c>
      <c r="Q7" s="64"/>
      <c r="S7" s="236"/>
      <c r="T7" s="35" t="s">
        <v>21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>
        <f>SUM(U7:AF7)</f>
        <v>0</v>
      </c>
    </row>
    <row r="8" spans="2:33" ht="14.85" customHeight="1">
      <c r="B8" s="15" t="s">
        <v>255</v>
      </c>
      <c r="C8" s="15" t="s">
        <v>168</v>
      </c>
      <c r="D8" s="6" t="s">
        <v>208</v>
      </c>
      <c r="E8" s="1" t="s">
        <v>164</v>
      </c>
      <c r="F8" s="1" t="s">
        <v>256</v>
      </c>
      <c r="G8" s="1">
        <v>1</v>
      </c>
      <c r="H8" s="1" t="s">
        <v>18</v>
      </c>
      <c r="I8" s="9">
        <v>201300</v>
      </c>
      <c r="J8" s="9">
        <v>146362</v>
      </c>
      <c r="K8" s="9">
        <v>337</v>
      </c>
      <c r="L8" s="9">
        <f>Table2[[#This Row],[Invoice
(without VAT)]]-Table2[[#This Row],[O/S
(without VAT)]]-Table2[[#This Row],[ABS 
Actual Cost]]</f>
        <v>54601</v>
      </c>
      <c r="M8" s="10">
        <v>45231</v>
      </c>
      <c r="N8" s="10">
        <v>45231</v>
      </c>
      <c r="O8" s="16">
        <v>1</v>
      </c>
      <c r="P8" s="185">
        <f>1-(Table2[[#This Row],[O/S
(without VAT)]]+Table2[[#This Row],[ABS 
Actual Cost]])/Table2[[#This Row],[Invoice
(without VAT)]]</f>
        <v>0.27124192747143572</v>
      </c>
      <c r="Q8" s="64"/>
      <c r="S8" s="236" t="s">
        <v>9</v>
      </c>
      <c r="T8" s="34" t="s">
        <v>20</v>
      </c>
      <c r="U8" s="33">
        <f>SUMIFS($I:$I,$E:$E,"Ken",$M:$M,U5)</f>
        <v>19586</v>
      </c>
      <c r="V8" s="33">
        <f t="shared" ref="V8:AF8" si="1">SUMIFS($I:$I,$E:$E,"Ken",$M:$M,V5)</f>
        <v>101063</v>
      </c>
      <c r="W8" s="33">
        <f t="shared" si="1"/>
        <v>0</v>
      </c>
      <c r="X8" s="33">
        <f t="shared" si="1"/>
        <v>0</v>
      </c>
      <c r="Y8" s="33">
        <f t="shared" si="1"/>
        <v>0</v>
      </c>
      <c r="Z8" s="33">
        <f t="shared" si="1"/>
        <v>0</v>
      </c>
      <c r="AA8" s="33">
        <f t="shared" si="1"/>
        <v>0</v>
      </c>
      <c r="AB8" s="33">
        <f t="shared" si="1"/>
        <v>0</v>
      </c>
      <c r="AC8" s="33">
        <f t="shared" si="1"/>
        <v>0</v>
      </c>
      <c r="AD8" s="33">
        <f t="shared" si="1"/>
        <v>0</v>
      </c>
      <c r="AE8" s="33">
        <f t="shared" si="1"/>
        <v>0</v>
      </c>
      <c r="AF8" s="33">
        <f t="shared" si="1"/>
        <v>0</v>
      </c>
      <c r="AG8" s="33">
        <f t="shared" ref="AG8:AG9" si="2">SUM(U8:AF8)</f>
        <v>120649</v>
      </c>
    </row>
    <row r="9" spans="2:33" ht="14.85" customHeight="1">
      <c r="B9" s="15" t="s">
        <v>126</v>
      </c>
      <c r="C9" s="15" t="s">
        <v>168</v>
      </c>
      <c r="D9" s="6" t="s">
        <v>257</v>
      </c>
      <c r="E9" s="1" t="s">
        <v>170</v>
      </c>
      <c r="F9" s="1" t="s">
        <v>179</v>
      </c>
      <c r="G9" s="1">
        <v>1</v>
      </c>
      <c r="H9" s="1" t="s">
        <v>18</v>
      </c>
      <c r="I9" s="9">
        <v>23100</v>
      </c>
      <c r="J9" s="9">
        <v>12100</v>
      </c>
      <c r="K9" s="9">
        <v>562</v>
      </c>
      <c r="L9" s="9">
        <f>Table2[[#This Row],[Invoice
(without VAT)]]-Table2[[#This Row],[O/S
(without VAT)]]-Table2[[#This Row],[ABS 
Actual Cost]]</f>
        <v>10438</v>
      </c>
      <c r="M9" s="10">
        <v>45231</v>
      </c>
      <c r="N9" s="10">
        <v>45231</v>
      </c>
      <c r="O9" s="16">
        <v>1</v>
      </c>
      <c r="P9" s="185">
        <f>1-(Table2[[#This Row],[O/S
(without VAT)]]+Table2[[#This Row],[ABS 
Actual Cost]])/Table2[[#This Row],[Invoice
(without VAT)]]</f>
        <v>0.45186147186147185</v>
      </c>
      <c r="Q9" s="64"/>
      <c r="S9" s="236"/>
      <c r="T9" s="35" t="s">
        <v>21</v>
      </c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>
        <f t="shared" si="2"/>
        <v>0</v>
      </c>
    </row>
    <row r="10" spans="2:33" ht="14.85" customHeight="1">
      <c r="B10" s="15" t="s">
        <v>11</v>
      </c>
      <c r="C10" s="15" t="s">
        <v>168</v>
      </c>
      <c r="D10" s="6" t="s">
        <v>261</v>
      </c>
      <c r="E10" s="1" t="s">
        <v>164</v>
      </c>
      <c r="F10" s="1" t="s">
        <v>262</v>
      </c>
      <c r="G10" s="1">
        <v>1</v>
      </c>
      <c r="H10" s="1" t="s">
        <v>18</v>
      </c>
      <c r="I10" s="9">
        <v>44880</v>
      </c>
      <c r="J10" s="9">
        <v>0</v>
      </c>
      <c r="K10" s="9">
        <v>2009</v>
      </c>
      <c r="L10" s="9">
        <f>Table2[[#This Row],[Invoice
(without VAT)]]-Table2[[#This Row],[O/S
(without VAT)]]-Table2[[#This Row],[ABS 
Actual Cost]]</f>
        <v>42871</v>
      </c>
      <c r="M10" s="10">
        <v>45231</v>
      </c>
      <c r="N10" s="10">
        <v>45231</v>
      </c>
      <c r="O10" s="16">
        <v>1</v>
      </c>
      <c r="P10" s="185">
        <f>1-(Table2[[#This Row],[O/S
(without VAT)]]+Table2[[#This Row],[ABS 
Actual Cost]])/Table2[[#This Row],[Invoice
(without VAT)]]</f>
        <v>0.95523618538324417</v>
      </c>
      <c r="Q10" s="64"/>
      <c r="S10" s="236" t="s">
        <v>22</v>
      </c>
      <c r="T10" s="34" t="s">
        <v>20</v>
      </c>
      <c r="U10" s="33">
        <f>U6+U8</f>
        <v>1103301</v>
      </c>
      <c r="V10" s="33">
        <f t="shared" ref="V10:AF10" si="3">V6+V8</f>
        <v>238733</v>
      </c>
      <c r="W10" s="33">
        <f t="shared" si="3"/>
        <v>0</v>
      </c>
      <c r="X10" s="33">
        <f t="shared" si="3"/>
        <v>0</v>
      </c>
      <c r="Y10" s="33">
        <f t="shared" si="3"/>
        <v>0</v>
      </c>
      <c r="Z10" s="33">
        <f t="shared" si="3"/>
        <v>0</v>
      </c>
      <c r="AA10" s="33">
        <f>AA6+AA8</f>
        <v>0</v>
      </c>
      <c r="AB10" s="33">
        <f t="shared" si="3"/>
        <v>0</v>
      </c>
      <c r="AC10" s="33">
        <f t="shared" si="3"/>
        <v>0</v>
      </c>
      <c r="AD10" s="33">
        <f t="shared" si="3"/>
        <v>0</v>
      </c>
      <c r="AE10" s="33">
        <f t="shared" si="3"/>
        <v>0</v>
      </c>
      <c r="AF10" s="33">
        <f t="shared" si="3"/>
        <v>0</v>
      </c>
      <c r="AG10" s="33">
        <f t="shared" ref="AG10:AG11" si="4">SUM(U10:AF10)</f>
        <v>1342034</v>
      </c>
    </row>
    <row r="11" spans="2:33" ht="14.85" customHeight="1">
      <c r="B11" s="15" t="s">
        <v>11</v>
      </c>
      <c r="C11" s="15" t="s">
        <v>168</v>
      </c>
      <c r="D11" s="6" t="s">
        <v>151</v>
      </c>
      <c r="E11" s="1" t="s">
        <v>164</v>
      </c>
      <c r="F11" s="1" t="s">
        <v>263</v>
      </c>
      <c r="G11" s="1">
        <v>1</v>
      </c>
      <c r="H11" s="1" t="s">
        <v>174</v>
      </c>
      <c r="I11" s="9">
        <v>42000</v>
      </c>
      <c r="J11" s="9">
        <v>9000</v>
      </c>
      <c r="K11" s="9">
        <v>3424</v>
      </c>
      <c r="L11" s="9">
        <f>Table2[[#This Row],[Invoice
(without VAT)]]-Table2[[#This Row],[O/S
(without VAT)]]-Table2[[#This Row],[ABS 
Actual Cost]]</f>
        <v>29576</v>
      </c>
      <c r="M11" s="10">
        <v>45231</v>
      </c>
      <c r="N11" s="10">
        <v>45231</v>
      </c>
      <c r="O11" s="16">
        <v>1</v>
      </c>
      <c r="P11" s="185">
        <f>1-(Table2[[#This Row],[O/S
(without VAT)]]+Table2[[#This Row],[ABS 
Actual Cost]])/Table2[[#This Row],[Invoice
(without VAT)]]</f>
        <v>0.70419047619047626</v>
      </c>
      <c r="Q11" s="64"/>
      <c r="S11" s="236"/>
      <c r="T11" s="35" t="s">
        <v>21</v>
      </c>
      <c r="U11" s="36">
        <f>U7+U9</f>
        <v>0</v>
      </c>
      <c r="V11" s="36">
        <f t="shared" ref="V11:AF11" si="5">V7+V9</f>
        <v>0</v>
      </c>
      <c r="W11" s="36">
        <f t="shared" si="5"/>
        <v>0</v>
      </c>
      <c r="X11" s="36">
        <f t="shared" si="5"/>
        <v>0</v>
      </c>
      <c r="Y11" s="36">
        <f t="shared" si="5"/>
        <v>0</v>
      </c>
      <c r="Z11" s="36">
        <f t="shared" si="5"/>
        <v>0</v>
      </c>
      <c r="AA11" s="36">
        <f t="shared" si="5"/>
        <v>0</v>
      </c>
      <c r="AB11" s="36">
        <f t="shared" si="5"/>
        <v>0</v>
      </c>
      <c r="AC11" s="36">
        <f t="shared" si="5"/>
        <v>0</v>
      </c>
      <c r="AD11" s="36">
        <f t="shared" si="5"/>
        <v>0</v>
      </c>
      <c r="AE11" s="36">
        <f t="shared" si="5"/>
        <v>0</v>
      </c>
      <c r="AF11" s="36">
        <f t="shared" si="5"/>
        <v>0</v>
      </c>
      <c r="AG11" s="36">
        <f t="shared" si="4"/>
        <v>0</v>
      </c>
    </row>
    <row r="12" spans="2:33" ht="14.85" customHeight="1">
      <c r="B12" s="15" t="s">
        <v>11</v>
      </c>
      <c r="C12" s="15" t="s">
        <v>168</v>
      </c>
      <c r="D12" s="6" t="s">
        <v>214</v>
      </c>
      <c r="E12" s="1" t="s">
        <v>164</v>
      </c>
      <c r="F12" s="1" t="s">
        <v>275</v>
      </c>
      <c r="G12" s="1">
        <v>1</v>
      </c>
      <c r="H12" s="1" t="s">
        <v>174</v>
      </c>
      <c r="I12" s="9">
        <v>74976</v>
      </c>
      <c r="J12" s="9">
        <v>39300</v>
      </c>
      <c r="K12" s="9">
        <v>6599</v>
      </c>
      <c r="L12" s="9">
        <f>Table2[[#This Row],[Invoice
(without VAT)]]-Table2[[#This Row],[O/S
(without VAT)]]-Table2[[#This Row],[ABS 
Actual Cost]]</f>
        <v>29077</v>
      </c>
      <c r="M12" s="10">
        <v>45231</v>
      </c>
      <c r="N12" s="10">
        <v>45231</v>
      </c>
      <c r="O12" s="16">
        <v>1</v>
      </c>
      <c r="P12" s="185">
        <f>1-(Table2[[#This Row],[O/S
(without VAT)]]+Table2[[#This Row],[ABS 
Actual Cost]])/Table2[[#This Row],[Invoice
(without VAT)]]</f>
        <v>0.38781743491250531</v>
      </c>
      <c r="Q12" s="64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spans="2:33" ht="14.85" customHeight="1">
      <c r="B13" s="15" t="s">
        <v>177</v>
      </c>
      <c r="C13" s="15" t="s">
        <v>168</v>
      </c>
      <c r="D13" s="6" t="s">
        <v>280</v>
      </c>
      <c r="E13" s="1" t="s">
        <v>164</v>
      </c>
      <c r="F13" s="1" t="s">
        <v>187</v>
      </c>
      <c r="G13" s="1">
        <v>2</v>
      </c>
      <c r="H13" s="1" t="s">
        <v>174</v>
      </c>
      <c r="I13" s="9">
        <v>35750</v>
      </c>
      <c r="J13" s="9">
        <v>16700</v>
      </c>
      <c r="K13" s="9">
        <v>2293</v>
      </c>
      <c r="L13" s="9">
        <f>Table2[[#This Row],[Invoice
(without VAT)]]-Table2[[#This Row],[O/S
(without VAT)]]-Table2[[#This Row],[ABS 
Actual Cost]]</f>
        <v>16757</v>
      </c>
      <c r="M13" s="10">
        <v>45231</v>
      </c>
      <c r="N13" s="10">
        <v>45231</v>
      </c>
      <c r="O13" s="16">
        <v>1</v>
      </c>
      <c r="P13" s="185">
        <f>1-(Table2[[#This Row],[O/S
(without VAT)]]+Table2[[#This Row],[ABS 
Actual Cost]])/Table2[[#This Row],[Invoice
(without VAT)]]</f>
        <v>0.46872727272727277</v>
      </c>
      <c r="Q13" s="64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spans="2:33" ht="14.85" customHeight="1">
      <c r="B14" s="15" t="s">
        <v>281</v>
      </c>
      <c r="C14" s="15" t="s">
        <v>168</v>
      </c>
      <c r="D14" s="6" t="s">
        <v>282</v>
      </c>
      <c r="E14" s="1" t="s">
        <v>164</v>
      </c>
      <c r="F14" s="1" t="s">
        <v>258</v>
      </c>
      <c r="G14" s="1">
        <v>1</v>
      </c>
      <c r="H14" s="1" t="s">
        <v>174</v>
      </c>
      <c r="I14" s="9">
        <v>1760</v>
      </c>
      <c r="J14" s="9">
        <v>400</v>
      </c>
      <c r="K14" s="9">
        <v>225</v>
      </c>
      <c r="L14" s="9">
        <f>Table2[[#This Row],[Invoice
(without VAT)]]-Table2[[#This Row],[O/S
(without VAT)]]-Table2[[#This Row],[ABS 
Actual Cost]]</f>
        <v>1135</v>
      </c>
      <c r="M14" s="10">
        <v>45231</v>
      </c>
      <c r="N14" s="10">
        <v>45231</v>
      </c>
      <c r="O14" s="16">
        <v>1</v>
      </c>
      <c r="P14" s="185">
        <f>1-(Table2[[#This Row],[O/S
(without VAT)]]+Table2[[#This Row],[ABS 
Actual Cost]])/Table2[[#This Row],[Invoice
(without VAT)]]</f>
        <v>0.64488636363636365</v>
      </c>
      <c r="Q14" s="64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</row>
    <row r="15" spans="2:33" ht="14.85" customHeight="1">
      <c r="B15" s="15" t="s">
        <v>283</v>
      </c>
      <c r="C15" s="15" t="s">
        <v>168</v>
      </c>
      <c r="D15" s="6" t="s">
        <v>284</v>
      </c>
      <c r="E15" s="1" t="s">
        <v>164</v>
      </c>
      <c r="F15" s="1" t="s">
        <v>267</v>
      </c>
      <c r="G15" s="1">
        <v>1</v>
      </c>
      <c r="H15" s="1" t="s">
        <v>174</v>
      </c>
      <c r="I15" s="9">
        <v>126891</v>
      </c>
      <c r="J15" s="9">
        <v>82100</v>
      </c>
      <c r="K15" s="9">
        <v>1700</v>
      </c>
      <c r="L15" s="9">
        <f>Table2[[#This Row],[Invoice
(without VAT)]]-Table2[[#This Row],[O/S
(without VAT)]]-Table2[[#This Row],[ABS 
Actual Cost]]</f>
        <v>43091</v>
      </c>
      <c r="M15" s="10">
        <v>45231</v>
      </c>
      <c r="N15" s="10">
        <v>45231</v>
      </c>
      <c r="O15" s="16">
        <v>1</v>
      </c>
      <c r="P15" s="185">
        <f>1-(Table2[[#This Row],[O/S
(without VAT)]]+Table2[[#This Row],[ABS 
Actual Cost]])/Table2[[#This Row],[Invoice
(without VAT)]]</f>
        <v>0.33959067230930484</v>
      </c>
      <c r="Q15" s="64"/>
      <c r="T15" s="2" t="s">
        <v>15</v>
      </c>
      <c r="U15" s="27">
        <f t="shared" ref="U15:AF15" si="6">SUMIFS($I:$I,$C:$C,"MonotaRO",$M:$M,U5)</f>
        <v>0</v>
      </c>
      <c r="V15" s="27">
        <f t="shared" si="6"/>
        <v>0</v>
      </c>
      <c r="W15" s="27">
        <f t="shared" si="6"/>
        <v>0</v>
      </c>
      <c r="X15" s="27">
        <f t="shared" si="6"/>
        <v>0</v>
      </c>
      <c r="Y15" s="27">
        <f t="shared" si="6"/>
        <v>0</v>
      </c>
      <c r="Z15" s="27">
        <f t="shared" si="6"/>
        <v>0</v>
      </c>
      <c r="AA15" s="27">
        <f t="shared" si="6"/>
        <v>0</v>
      </c>
      <c r="AB15" s="27">
        <f t="shared" si="6"/>
        <v>0</v>
      </c>
      <c r="AC15" s="27">
        <f t="shared" si="6"/>
        <v>0</v>
      </c>
      <c r="AD15" s="27">
        <f t="shared" si="6"/>
        <v>0</v>
      </c>
      <c r="AE15" s="27">
        <f t="shared" si="6"/>
        <v>0</v>
      </c>
      <c r="AF15" s="27">
        <f t="shared" si="6"/>
        <v>0</v>
      </c>
      <c r="AG15" s="27">
        <f>SUM(U15:AF15)</f>
        <v>0</v>
      </c>
    </row>
    <row r="16" spans="2:33" ht="25.95" customHeight="1">
      <c r="B16" s="15" t="s">
        <v>6</v>
      </c>
      <c r="C16" s="15" t="s">
        <v>168</v>
      </c>
      <c r="D16" s="187" t="s">
        <v>297</v>
      </c>
      <c r="E16" s="1" t="s">
        <v>164</v>
      </c>
      <c r="F16" s="1" t="s">
        <v>298</v>
      </c>
      <c r="G16" s="1">
        <v>1</v>
      </c>
      <c r="H16" s="1" t="s">
        <v>296</v>
      </c>
      <c r="I16" s="9">
        <f>16285+19635+4895</f>
        <v>40815</v>
      </c>
      <c r="J16" s="9">
        <v>23352</v>
      </c>
      <c r="K16" s="9">
        <f>112+225+112</f>
        <v>449</v>
      </c>
      <c r="L16" s="9">
        <f>Table2[[#This Row],[Invoice
(without VAT)]]-Table2[[#This Row],[O/S
(without VAT)]]-Table2[[#This Row],[ABS 
Actual Cost]]</f>
        <v>17014</v>
      </c>
      <c r="M16" s="10">
        <v>45261</v>
      </c>
      <c r="N16" s="10">
        <v>45261</v>
      </c>
      <c r="O16" s="16">
        <v>1</v>
      </c>
      <c r="P16" s="185">
        <f>1-(Table2[[#This Row],[O/S
(without VAT)]]+Table2[[#This Row],[ABS 
Actual Cost]])/Table2[[#This Row],[Invoice
(without VAT)]]</f>
        <v>0.41685654783780468</v>
      </c>
      <c r="Q16" s="64"/>
      <c r="T16" s="2" t="s">
        <v>55</v>
      </c>
      <c r="U16" s="27">
        <f t="shared" ref="U16:AF16" si="7">SUMIFS($I:$I,$C:$C,"THK",$M:$M,U5)</f>
        <v>19586</v>
      </c>
      <c r="V16" s="27">
        <f t="shared" si="7"/>
        <v>12563</v>
      </c>
      <c r="W16" s="27">
        <f t="shared" si="7"/>
        <v>0</v>
      </c>
      <c r="X16" s="27">
        <f t="shared" si="7"/>
        <v>0</v>
      </c>
      <c r="Y16" s="27">
        <f t="shared" si="7"/>
        <v>0</v>
      </c>
      <c r="Z16" s="27">
        <f t="shared" si="7"/>
        <v>0</v>
      </c>
      <c r="AA16" s="27">
        <f t="shared" si="7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ref="AG16:AG21" si="8">SUM(U16:AF16)</f>
        <v>32149</v>
      </c>
    </row>
    <row r="17" spans="2:33">
      <c r="B17" s="15" t="s">
        <v>9</v>
      </c>
      <c r="C17" s="15" t="s">
        <v>55</v>
      </c>
      <c r="D17" s="6" t="s">
        <v>299</v>
      </c>
      <c r="E17" s="1" t="s">
        <v>240</v>
      </c>
      <c r="F17" s="1" t="s">
        <v>300</v>
      </c>
      <c r="G17" s="1">
        <v>1</v>
      </c>
      <c r="H17" s="1" t="s">
        <v>167</v>
      </c>
      <c r="I17" s="9">
        <v>4158</v>
      </c>
      <c r="J17" s="9">
        <v>3000</v>
      </c>
      <c r="K17" s="9">
        <v>225</v>
      </c>
      <c r="L17" s="9">
        <f>Table2[[#This Row],[Invoice
(without VAT)]]-Table2[[#This Row],[O/S
(without VAT)]]-Table2[[#This Row],[ABS 
Actual Cost]]</f>
        <v>933</v>
      </c>
      <c r="M17" s="10">
        <v>45261</v>
      </c>
      <c r="N17" s="10">
        <v>45261</v>
      </c>
      <c r="O17" s="16">
        <v>1</v>
      </c>
      <c r="P17" s="185">
        <f>1-(Table2[[#This Row],[O/S
(without VAT)]]+Table2[[#This Row],[ABS 
Actual Cost]])/Table2[[#This Row],[Invoice
(without VAT)]]</f>
        <v>0.22438672438672436</v>
      </c>
      <c r="Q17" s="64"/>
      <c r="T17" s="2" t="s">
        <v>35</v>
      </c>
      <c r="U17" s="27">
        <f t="shared" ref="U17:AF17" si="9">SUMIFS($I:$I,$C:$C,"Sumitomo",$M:$M,U5)</f>
        <v>0</v>
      </c>
      <c r="V17" s="27">
        <f t="shared" si="9"/>
        <v>0</v>
      </c>
      <c r="W17" s="27">
        <f t="shared" si="9"/>
        <v>0</v>
      </c>
      <c r="X17" s="27">
        <f t="shared" si="9"/>
        <v>0</v>
      </c>
      <c r="Y17" s="27">
        <f t="shared" si="9"/>
        <v>0</v>
      </c>
      <c r="Z17" s="27">
        <f t="shared" si="9"/>
        <v>0</v>
      </c>
      <c r="AA17" s="27">
        <f t="shared" si="9"/>
        <v>0</v>
      </c>
      <c r="AB17" s="27">
        <f t="shared" si="9"/>
        <v>0</v>
      </c>
      <c r="AC17" s="27">
        <f t="shared" si="9"/>
        <v>0</v>
      </c>
      <c r="AD17" s="27">
        <f t="shared" si="9"/>
        <v>0</v>
      </c>
      <c r="AE17" s="27">
        <f t="shared" si="9"/>
        <v>0</v>
      </c>
      <c r="AF17" s="27">
        <f t="shared" si="9"/>
        <v>0</v>
      </c>
      <c r="AG17" s="27">
        <f t="shared" si="8"/>
        <v>0</v>
      </c>
    </row>
    <row r="18" spans="2:33">
      <c r="B18" s="15" t="s">
        <v>37</v>
      </c>
      <c r="C18" s="15" t="s">
        <v>168</v>
      </c>
      <c r="D18" s="6" t="s">
        <v>139</v>
      </c>
      <c r="E18" s="1" t="s">
        <v>170</v>
      </c>
      <c r="F18" s="1" t="s">
        <v>302</v>
      </c>
      <c r="G18" s="1">
        <v>1</v>
      </c>
      <c r="H18" s="1" t="s">
        <v>303</v>
      </c>
      <c r="I18" s="9">
        <v>185380</v>
      </c>
      <c r="J18" s="9">
        <v>0</v>
      </c>
      <c r="K18" s="9">
        <v>91021</v>
      </c>
      <c r="L18" s="9">
        <f>Table2[[#This Row],[Invoice
(without VAT)]]-Table2[[#This Row],[O/S
(without VAT)]]-Table2[[#This Row],[ABS 
Actual Cost]]</f>
        <v>94359</v>
      </c>
      <c r="M18" s="10">
        <v>45231</v>
      </c>
      <c r="N18" s="10">
        <v>45231</v>
      </c>
      <c r="O18" s="16">
        <v>1</v>
      </c>
      <c r="P18" s="185">
        <f>1-(Table2[[#This Row],[O/S
(without VAT)]]+Table2[[#This Row],[ABS 
Actual Cost]])/Table2[[#This Row],[Invoice
(without VAT)]]</f>
        <v>0.50900312870859854</v>
      </c>
      <c r="Q18" s="64"/>
      <c r="T18" s="2" t="s">
        <v>36</v>
      </c>
      <c r="U18" s="27">
        <f t="shared" ref="U18:AF18" si="10">SUMIFS($I:$I,$C:$C,"CCS",$M:$M,U5)</f>
        <v>0</v>
      </c>
      <c r="V18" s="27">
        <f t="shared" si="10"/>
        <v>0</v>
      </c>
      <c r="W18" s="27">
        <f t="shared" si="10"/>
        <v>0</v>
      </c>
      <c r="X18" s="27">
        <f t="shared" si="10"/>
        <v>0</v>
      </c>
      <c r="Y18" s="27">
        <f t="shared" si="10"/>
        <v>0</v>
      </c>
      <c r="Z18" s="27">
        <f t="shared" si="10"/>
        <v>0</v>
      </c>
      <c r="AA18" s="27">
        <f t="shared" si="10"/>
        <v>0</v>
      </c>
      <c r="AB18" s="27">
        <f t="shared" si="10"/>
        <v>0</v>
      </c>
      <c r="AC18" s="27">
        <f t="shared" si="10"/>
        <v>0</v>
      </c>
      <c r="AD18" s="27">
        <f t="shared" si="10"/>
        <v>0</v>
      </c>
      <c r="AE18" s="27">
        <f t="shared" si="10"/>
        <v>0</v>
      </c>
      <c r="AF18" s="27">
        <f t="shared" si="10"/>
        <v>0</v>
      </c>
      <c r="AG18" s="27">
        <f t="shared" si="8"/>
        <v>0</v>
      </c>
    </row>
    <row r="19" spans="2:33">
      <c r="B19" s="15" t="s">
        <v>37</v>
      </c>
      <c r="C19" s="15" t="s">
        <v>168</v>
      </c>
      <c r="D19" s="6" t="s">
        <v>304</v>
      </c>
      <c r="E19" s="1" t="s">
        <v>170</v>
      </c>
      <c r="F19" s="1" t="s">
        <v>305</v>
      </c>
      <c r="G19" s="1">
        <v>1</v>
      </c>
      <c r="H19" s="1" t="s">
        <v>303</v>
      </c>
      <c r="I19" s="9">
        <v>31050</v>
      </c>
      <c r="J19" s="9">
        <v>800</v>
      </c>
      <c r="K19" s="9">
        <v>2340</v>
      </c>
      <c r="L19" s="9">
        <f>Table2[[#This Row],[Invoice
(without VAT)]]-Table2[[#This Row],[O/S
(without VAT)]]-Table2[[#This Row],[ABS 
Actual Cost]]</f>
        <v>27910</v>
      </c>
      <c r="M19" s="10">
        <v>45231</v>
      </c>
      <c r="N19" s="10">
        <v>45231</v>
      </c>
      <c r="O19" s="16">
        <v>1</v>
      </c>
      <c r="P19" s="185">
        <f>1-(Table2[[#This Row],[O/S
(without VAT)]]+Table2[[#This Row],[ABS 
Actual Cost]])/Table2[[#This Row],[Invoice
(without VAT)]]</f>
        <v>0.89887278582930752</v>
      </c>
      <c r="Q19" s="64"/>
      <c r="S19" s="2"/>
      <c r="T19" s="2" t="s">
        <v>16</v>
      </c>
      <c r="U19" s="27">
        <f t="shared" ref="U19:AF19" si="11">SUMIFS($I:$I,$C:$C,"TOYOX",$M:$M,U5)</f>
        <v>0</v>
      </c>
      <c r="V19" s="27">
        <f t="shared" si="11"/>
        <v>0</v>
      </c>
      <c r="W19" s="27">
        <f t="shared" si="11"/>
        <v>0</v>
      </c>
      <c r="X19" s="27">
        <f t="shared" si="11"/>
        <v>0</v>
      </c>
      <c r="Y19" s="27">
        <f t="shared" si="11"/>
        <v>0</v>
      </c>
      <c r="Z19" s="27">
        <f t="shared" si="11"/>
        <v>0</v>
      </c>
      <c r="AA19" s="27">
        <f t="shared" si="11"/>
        <v>0</v>
      </c>
      <c r="AB19" s="27">
        <f t="shared" si="11"/>
        <v>0</v>
      </c>
      <c r="AC19" s="27">
        <f t="shared" si="11"/>
        <v>0</v>
      </c>
      <c r="AD19" s="27">
        <f t="shared" si="11"/>
        <v>0</v>
      </c>
      <c r="AE19" s="27">
        <f t="shared" si="11"/>
        <v>0</v>
      </c>
      <c r="AF19" s="27">
        <f t="shared" si="11"/>
        <v>0</v>
      </c>
      <c r="AG19" s="27">
        <f t="shared" si="8"/>
        <v>0</v>
      </c>
    </row>
    <row r="20" spans="2:33">
      <c r="B20" s="15" t="s">
        <v>9</v>
      </c>
      <c r="C20" s="15" t="s">
        <v>55</v>
      </c>
      <c r="D20" s="6" t="s">
        <v>234</v>
      </c>
      <c r="E20" s="1" t="s">
        <v>240</v>
      </c>
      <c r="F20" s="15" t="s">
        <v>235</v>
      </c>
      <c r="G20" s="1">
        <v>1</v>
      </c>
      <c r="H20" s="1" t="s">
        <v>310</v>
      </c>
      <c r="I20" s="9">
        <v>2782</v>
      </c>
      <c r="J20" s="28">
        <v>0</v>
      </c>
      <c r="K20" s="28">
        <v>3817</v>
      </c>
      <c r="L20" s="9">
        <f>Table2[[#This Row],[Invoice
(without VAT)]]-Table2[[#This Row],[O/S
(without VAT)]]-Table2[[#This Row],[ABS 
Actual Cost]]</f>
        <v>-1035</v>
      </c>
      <c r="M20" s="10">
        <v>45231</v>
      </c>
      <c r="N20" s="10">
        <v>45231</v>
      </c>
      <c r="O20" s="16">
        <v>1</v>
      </c>
      <c r="P20" s="185">
        <f>1-(Table2[[#This Row],[O/S
(without VAT)]]+Table2[[#This Row],[ABS 
Actual Cost]])/Table2[[#This Row],[Invoice
(without VAT)]]</f>
        <v>-0.37203450754852629</v>
      </c>
      <c r="Q20" s="64"/>
      <c r="S20" s="2"/>
      <c r="T20" s="2" t="s">
        <v>37</v>
      </c>
      <c r="U20" s="27">
        <f t="shared" ref="U20:AF20" si="12">SUMIFS($I:$I,$C:$C,"Katayama",$M:$M,U5)</f>
        <v>0</v>
      </c>
      <c r="V20" s="27">
        <f t="shared" si="12"/>
        <v>0</v>
      </c>
      <c r="W20" s="27">
        <f t="shared" si="12"/>
        <v>0</v>
      </c>
      <c r="X20" s="27">
        <f t="shared" si="12"/>
        <v>0</v>
      </c>
      <c r="Y20" s="27">
        <f t="shared" si="12"/>
        <v>0</v>
      </c>
      <c r="Z20" s="27">
        <f t="shared" si="12"/>
        <v>0</v>
      </c>
      <c r="AA20" s="27">
        <f t="shared" si="12"/>
        <v>0</v>
      </c>
      <c r="AB20" s="27">
        <f t="shared" si="12"/>
        <v>0</v>
      </c>
      <c r="AC20" s="27">
        <f t="shared" si="12"/>
        <v>0</v>
      </c>
      <c r="AD20" s="27">
        <f t="shared" si="12"/>
        <v>0</v>
      </c>
      <c r="AE20" s="27">
        <f t="shared" si="12"/>
        <v>0</v>
      </c>
      <c r="AF20" s="27">
        <f t="shared" si="12"/>
        <v>0</v>
      </c>
      <c r="AG20" s="27">
        <f t="shared" si="8"/>
        <v>0</v>
      </c>
    </row>
    <row r="21" spans="2:33">
      <c r="B21" s="15" t="s">
        <v>9</v>
      </c>
      <c r="C21" s="15" t="s">
        <v>55</v>
      </c>
      <c r="D21" s="6" t="s">
        <v>238</v>
      </c>
      <c r="E21" s="1" t="s">
        <v>240</v>
      </c>
      <c r="F21" s="15" t="s">
        <v>236</v>
      </c>
      <c r="G21" s="1">
        <v>1</v>
      </c>
      <c r="H21" s="1" t="s">
        <v>311</v>
      </c>
      <c r="I21" s="9">
        <v>15026</v>
      </c>
      <c r="J21" s="9">
        <v>7340</v>
      </c>
      <c r="K21" s="9">
        <v>2071</v>
      </c>
      <c r="L21" s="9">
        <f>Table2[[#This Row],[Invoice
(without VAT)]]-Table2[[#This Row],[O/S
(without VAT)]]-Table2[[#This Row],[ABS 
Actual Cost]]</f>
        <v>5615</v>
      </c>
      <c r="M21" s="10">
        <v>45231</v>
      </c>
      <c r="N21" s="10">
        <v>45231</v>
      </c>
      <c r="O21" s="16">
        <v>1</v>
      </c>
      <c r="P21" s="185">
        <f>1-(Table2[[#This Row],[O/S
(without VAT)]]+Table2[[#This Row],[ABS 
Actual Cost]])/Table2[[#This Row],[Invoice
(without VAT)]]</f>
        <v>0.37368561160654867</v>
      </c>
      <c r="Q21" s="64"/>
      <c r="S21" s="2"/>
      <c r="T21" s="2" t="s">
        <v>119</v>
      </c>
      <c r="U21" s="27">
        <f t="shared" ref="U21:AF21" si="13">SUMIFS($I:$I,$C:$C,"YMKT",$M:$M,U5)</f>
        <v>0</v>
      </c>
      <c r="V21" s="27">
        <f t="shared" si="13"/>
        <v>0</v>
      </c>
      <c r="W21" s="27">
        <f t="shared" si="13"/>
        <v>0</v>
      </c>
      <c r="X21" s="27">
        <f t="shared" si="13"/>
        <v>0</v>
      </c>
      <c r="Y21" s="27">
        <f t="shared" si="13"/>
        <v>0</v>
      </c>
      <c r="Z21" s="27">
        <f t="shared" si="13"/>
        <v>0</v>
      </c>
      <c r="AA21" s="27">
        <f t="shared" si="13"/>
        <v>0</v>
      </c>
      <c r="AB21" s="27">
        <f t="shared" si="13"/>
        <v>0</v>
      </c>
      <c r="AC21" s="27">
        <f t="shared" si="13"/>
        <v>0</v>
      </c>
      <c r="AD21" s="27">
        <f t="shared" si="13"/>
        <v>0</v>
      </c>
      <c r="AE21" s="27">
        <f t="shared" si="13"/>
        <v>0</v>
      </c>
      <c r="AF21" s="27">
        <f t="shared" si="13"/>
        <v>0</v>
      </c>
      <c r="AG21" s="27">
        <f t="shared" si="8"/>
        <v>0</v>
      </c>
    </row>
    <row r="22" spans="2:33">
      <c r="B22" s="15" t="s">
        <v>9</v>
      </c>
      <c r="C22" s="15" t="s">
        <v>55</v>
      </c>
      <c r="D22" s="6" t="s">
        <v>239</v>
      </c>
      <c r="E22" s="1" t="s">
        <v>240</v>
      </c>
      <c r="F22" s="15" t="s">
        <v>237</v>
      </c>
      <c r="G22" s="1">
        <v>1</v>
      </c>
      <c r="H22" s="1" t="s">
        <v>311</v>
      </c>
      <c r="I22" s="9">
        <v>1778</v>
      </c>
      <c r="J22" s="9">
        <v>0</v>
      </c>
      <c r="K22" s="9">
        <v>2033</v>
      </c>
      <c r="L22" s="9">
        <f>Table2[[#This Row],[Invoice
(without VAT)]]-Table2[[#This Row],[O/S
(without VAT)]]-Table2[[#This Row],[ABS 
Actual Cost]]</f>
        <v>-255</v>
      </c>
      <c r="M22" s="10">
        <v>45231</v>
      </c>
      <c r="N22" s="10">
        <v>45231</v>
      </c>
      <c r="O22" s="16">
        <v>1</v>
      </c>
      <c r="P22" s="185">
        <f>1-(Table2[[#This Row],[O/S
(without VAT)]]+Table2[[#This Row],[ABS 
Actual Cost]])/Table2[[#This Row],[Invoice
(without VAT)]]</f>
        <v>-0.14341957255343085</v>
      </c>
      <c r="Q22" s="64"/>
      <c r="S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80">
        <f>SUM(T22:AF22)</f>
        <v>0</v>
      </c>
    </row>
    <row r="23" spans="2:33">
      <c r="B23" s="15" t="s">
        <v>9</v>
      </c>
      <c r="C23" s="15" t="s">
        <v>325</v>
      </c>
      <c r="D23" s="6" t="s">
        <v>243</v>
      </c>
      <c r="E23" s="1" t="s">
        <v>240</v>
      </c>
      <c r="F23" s="1" t="s">
        <v>306</v>
      </c>
      <c r="G23" s="1">
        <v>2</v>
      </c>
      <c r="H23" s="1" t="s">
        <v>174</v>
      </c>
      <c r="I23" s="9">
        <v>88500</v>
      </c>
      <c r="J23" s="9">
        <v>71000</v>
      </c>
      <c r="K23" s="9">
        <v>852</v>
      </c>
      <c r="L23" s="9">
        <f>Table2[[#This Row],[Invoice
(without VAT)]]-Table2[[#This Row],[O/S
(without VAT)]]-Table2[[#This Row],[ABS 
Actual Cost]]</f>
        <v>16648</v>
      </c>
      <c r="M23" s="10">
        <v>45261</v>
      </c>
      <c r="N23" s="10">
        <v>45261</v>
      </c>
      <c r="O23" s="16">
        <v>2</v>
      </c>
      <c r="P23" s="185">
        <f>1-(Table2[[#This Row],[O/S
(without VAT)]]+Table2[[#This Row],[ABS 
Actual Cost]])/Table2[[#This Row],[Invoice
(without VAT)]]</f>
        <v>0.1881129943502825</v>
      </c>
      <c r="Q23" s="64"/>
      <c r="S23" s="2"/>
    </row>
    <row r="24" spans="2:33" ht="14.85" customHeight="1">
      <c r="B24" s="15" t="s">
        <v>9</v>
      </c>
      <c r="C24" s="15" t="s">
        <v>55</v>
      </c>
      <c r="D24" s="6" t="s">
        <v>328</v>
      </c>
      <c r="E24" s="1" t="s">
        <v>240</v>
      </c>
      <c r="F24" s="1" t="s">
        <v>329</v>
      </c>
      <c r="G24" s="1">
        <v>1</v>
      </c>
      <c r="H24" s="1" t="s">
        <v>167</v>
      </c>
      <c r="I24" s="9">
        <v>8405</v>
      </c>
      <c r="J24" s="9">
        <v>3000</v>
      </c>
      <c r="K24" s="9">
        <v>155</v>
      </c>
      <c r="L24" s="9">
        <f>Table2[[#This Row],[Invoice
(without VAT)]]-Table2[[#This Row],[O/S
(without VAT)]]-Table2[[#This Row],[ABS 
Actual Cost]]</f>
        <v>5250</v>
      </c>
      <c r="M24" s="10">
        <v>45261</v>
      </c>
      <c r="N24" s="10">
        <v>45261</v>
      </c>
      <c r="O24" s="16">
        <v>2</v>
      </c>
      <c r="P24" s="185">
        <f>1-(Table2[[#This Row],[O/S
(without VAT)]]+Table2[[#This Row],[ABS 
Actual Cost]])/Table2[[#This Row],[Invoice
(without VAT)]]</f>
        <v>0.62462819750148724</v>
      </c>
      <c r="Q24" s="64"/>
      <c r="S24" s="2"/>
    </row>
    <row r="25" spans="2:33" ht="14.85" customHeight="1">
      <c r="B25" s="15" t="s">
        <v>37</v>
      </c>
      <c r="C25" s="15" t="s">
        <v>168</v>
      </c>
      <c r="D25" s="6" t="s">
        <v>279</v>
      </c>
      <c r="E25" s="1" t="s">
        <v>164</v>
      </c>
      <c r="F25" s="1" t="s">
        <v>278</v>
      </c>
      <c r="G25" s="1">
        <v>1</v>
      </c>
      <c r="H25" s="1" t="s">
        <v>174</v>
      </c>
      <c r="I25" s="9">
        <v>81620</v>
      </c>
      <c r="J25" s="9">
        <v>0</v>
      </c>
      <c r="K25" s="9">
        <v>0</v>
      </c>
      <c r="L25" s="9">
        <f>Table2[[#This Row],[Invoice
(without VAT)]]-Table2[[#This Row],[O/S
(without VAT)]]-Table2[[#This Row],[ABS 
Actual Cost]]</f>
        <v>81620</v>
      </c>
      <c r="M25" s="10">
        <v>45261</v>
      </c>
      <c r="N25" s="10">
        <v>45261</v>
      </c>
      <c r="O25" s="16">
        <v>2</v>
      </c>
      <c r="P25" s="185">
        <f>1-(Table2[[#This Row],[O/S
(without VAT)]]+Table2[[#This Row],[ABS 
Actual Cost]])/Table2[[#This Row],[Invoice
(without VAT)]]</f>
        <v>1</v>
      </c>
      <c r="Q25" s="64"/>
      <c r="S25" s="2"/>
    </row>
    <row r="26" spans="2:33" ht="14.85" customHeight="1">
      <c r="B26" s="15" t="s">
        <v>11</v>
      </c>
      <c r="C26" s="15" t="s">
        <v>168</v>
      </c>
      <c r="D26" s="6" t="s">
        <v>153</v>
      </c>
      <c r="E26" s="1" t="s">
        <v>164</v>
      </c>
      <c r="F26" s="1" t="s">
        <v>330</v>
      </c>
      <c r="G26" s="1">
        <v>1</v>
      </c>
      <c r="H26" s="1" t="s">
        <v>174</v>
      </c>
      <c r="I26" s="9">
        <v>15235</v>
      </c>
      <c r="J26" s="9">
        <v>3600</v>
      </c>
      <c r="K26" s="9">
        <v>1055</v>
      </c>
      <c r="L26" s="9">
        <f>Table2[[#This Row],[Invoice
(without VAT)]]-Table2[[#This Row],[O/S
(without VAT)]]-Table2[[#This Row],[ABS 
Actual Cost]]</f>
        <v>10580</v>
      </c>
      <c r="M26" s="10">
        <v>45261</v>
      </c>
      <c r="N26" s="10">
        <v>45261</v>
      </c>
      <c r="O26" s="16">
        <v>2</v>
      </c>
      <c r="P26" s="185">
        <f>1-(Table2[[#This Row],[O/S
(without VAT)]]+Table2[[#This Row],[ABS 
Actual Cost]])/Table2[[#This Row],[Invoice
(without VAT)]]</f>
        <v>0.69445356087955368</v>
      </c>
      <c r="Q26" s="64"/>
    </row>
    <row r="27" spans="2:33" ht="14.85" customHeight="1">
      <c r="B27" s="15"/>
      <c r="C27" s="15"/>
      <c r="D27" s="6"/>
      <c r="E27" s="1"/>
      <c r="F27" s="1"/>
      <c r="G27" s="1"/>
      <c r="H27" s="1"/>
      <c r="I27" s="9"/>
      <c r="J27" s="9"/>
      <c r="K27" s="9"/>
      <c r="L27" s="9">
        <f>Table2[[#This Row],[Invoice
(without VAT)]]-Table2[[#This Row],[O/S
(without VAT)]]-Table2[[#This Row],[ABS 
Actual Cost]]</f>
        <v>0</v>
      </c>
      <c r="M27" s="10"/>
      <c r="N27" s="180"/>
      <c r="O27" s="16"/>
      <c r="P27" s="185" t="e">
        <f>1-(Table2[[#This Row],[O/S
(without VAT)]]+Table2[[#This Row],[ABS 
Actual Cost]])/Table2[[#This Row],[Invoice
(without VAT)]]</f>
        <v>#DIV/0!</v>
      </c>
      <c r="Q27" s="64"/>
    </row>
    <row r="28" spans="2:33" ht="14.85" customHeight="1">
      <c r="B28" s="15"/>
      <c r="C28" s="15"/>
      <c r="D28" s="6"/>
      <c r="E28" s="1"/>
      <c r="F28" s="1"/>
      <c r="G28" s="1"/>
      <c r="H28" s="1"/>
      <c r="I28" s="9"/>
      <c r="J28" s="9"/>
      <c r="K28" s="9"/>
      <c r="L28" s="9">
        <f>Table2[[#This Row],[Invoice
(without VAT)]]-Table2[[#This Row],[O/S
(without VAT)]]-Table2[[#This Row],[ABS 
Actual Cost]]</f>
        <v>0</v>
      </c>
      <c r="M28" s="10"/>
      <c r="N28" s="180"/>
      <c r="O28" s="16"/>
      <c r="P28" s="185" t="e">
        <f>1-(Table2[[#This Row],[O/S
(without VAT)]]+Table2[[#This Row],[ABS 
Actual Cost]])/Table2[[#This Row],[Invoice
(without VAT)]]</f>
        <v>#DIV/0!</v>
      </c>
      <c r="Q28" s="64"/>
    </row>
    <row r="29" spans="2:33" ht="14.85" customHeight="1">
      <c r="B29" s="15"/>
      <c r="C29" s="15"/>
      <c r="D29" s="6"/>
      <c r="E29" s="1"/>
      <c r="F29" s="1"/>
      <c r="G29" s="1"/>
      <c r="H29" s="1"/>
      <c r="I29" s="9"/>
      <c r="J29" s="9"/>
      <c r="K29" s="9"/>
      <c r="L29" s="9">
        <f>Table2[[#This Row],[Invoice
(without VAT)]]-Table2[[#This Row],[O/S
(without VAT)]]-Table2[[#This Row],[ABS 
Actual Cost]]</f>
        <v>0</v>
      </c>
      <c r="M29" s="10"/>
      <c r="N29" s="180"/>
      <c r="O29" s="16"/>
      <c r="P29" s="185" t="e">
        <f>1-(Table2[[#This Row],[O/S
(without VAT)]]+Table2[[#This Row],[ABS 
Actual Cost]])/Table2[[#This Row],[Invoice
(without VAT)]]</f>
        <v>#DIV/0!</v>
      </c>
      <c r="Q29" s="64"/>
    </row>
    <row r="30" spans="2:33" ht="14.85" customHeight="1">
      <c r="B30" s="15"/>
      <c r="C30" s="15"/>
      <c r="D30" s="6"/>
      <c r="E30" s="1"/>
      <c r="F30" s="1"/>
      <c r="G30" s="1"/>
      <c r="H30" s="1"/>
      <c r="I30" s="9"/>
      <c r="J30" s="9"/>
      <c r="K30" s="9"/>
      <c r="L30" s="9">
        <f>Table2[[#This Row],[Invoice
(without VAT)]]-Table2[[#This Row],[O/S
(without VAT)]]-Table2[[#This Row],[ABS 
Actual Cost]]</f>
        <v>0</v>
      </c>
      <c r="M30" s="10"/>
      <c r="N30" s="180"/>
      <c r="O30" s="16"/>
      <c r="P30" s="185" t="e">
        <f>1-(Table2[[#This Row],[O/S
(without VAT)]]+Table2[[#This Row],[ABS 
Actual Cost]])/Table2[[#This Row],[Invoice
(without VAT)]]</f>
        <v>#DIV/0!</v>
      </c>
      <c r="Q30" s="64"/>
    </row>
    <row r="31" spans="2:33" ht="14.85" customHeight="1">
      <c r="B31" s="15"/>
      <c r="C31" s="15"/>
      <c r="D31" s="6"/>
      <c r="E31" s="1"/>
      <c r="F31" s="1"/>
      <c r="G31" s="1"/>
      <c r="H31" s="1"/>
      <c r="I31" s="9"/>
      <c r="J31" s="9"/>
      <c r="K31" s="9"/>
      <c r="L31" s="9">
        <f>Table2[[#This Row],[Invoice
(without VAT)]]-Table2[[#This Row],[O/S
(without VAT)]]-Table2[[#This Row],[ABS 
Actual Cost]]</f>
        <v>0</v>
      </c>
      <c r="M31" s="10"/>
      <c r="N31" s="180"/>
      <c r="O31" s="16"/>
      <c r="P31" s="185" t="e">
        <f>1-(Table2[[#This Row],[O/S
(without VAT)]]+Table2[[#This Row],[ABS 
Actual Cost]])/Table2[[#This Row],[Invoice
(without VAT)]]</f>
        <v>#DIV/0!</v>
      </c>
      <c r="Q31" s="64"/>
    </row>
    <row r="32" spans="2:33">
      <c r="B32" s="15"/>
      <c r="C32" s="15"/>
      <c r="D32" s="6"/>
      <c r="E32" s="1"/>
      <c r="F32" s="1"/>
      <c r="G32" s="1"/>
      <c r="H32" s="1"/>
      <c r="I32" s="9"/>
      <c r="J32" s="9"/>
      <c r="K32" s="9"/>
      <c r="L32" s="9">
        <f>Table2[[#This Row],[Invoice
(without VAT)]]-Table2[[#This Row],[O/S
(without VAT)]]-Table2[[#This Row],[ABS 
Actual Cost]]</f>
        <v>0</v>
      </c>
      <c r="M32" s="10"/>
      <c r="N32" s="180"/>
      <c r="O32" s="16"/>
      <c r="P32" s="185" t="e">
        <f>1-(Table2[[#This Row],[O/S
(without VAT)]]+Table2[[#This Row],[ABS 
Actual Cost]])/Table2[[#This Row],[Invoice
(without VAT)]]</f>
        <v>#DIV/0!</v>
      </c>
      <c r="Q32" s="64"/>
    </row>
    <row r="33" spans="2:17">
      <c r="B33" s="15"/>
      <c r="C33" s="15"/>
      <c r="D33" s="6"/>
      <c r="E33" s="1"/>
      <c r="F33" s="1"/>
      <c r="G33" s="1"/>
      <c r="H33" s="1"/>
      <c r="I33" s="9"/>
      <c r="J33" s="9"/>
      <c r="K33" s="9"/>
      <c r="L33" s="9">
        <f>Table2[[#This Row],[Invoice
(without VAT)]]-Table2[[#This Row],[O/S
(without VAT)]]-Table2[[#This Row],[ABS 
Actual Cost]]</f>
        <v>0</v>
      </c>
      <c r="M33" s="10"/>
      <c r="N33" s="180"/>
      <c r="O33" s="16"/>
      <c r="P33" s="185" t="e">
        <f>1-(Table2[[#This Row],[O/S
(without VAT)]]+Table2[[#This Row],[ABS 
Actual Cost]])/Table2[[#This Row],[Invoice
(without VAT)]]</f>
        <v>#DIV/0!</v>
      </c>
      <c r="Q33" s="64"/>
    </row>
    <row r="34" spans="2:17">
      <c r="B34" s="15"/>
      <c r="C34" s="15"/>
      <c r="D34" s="6"/>
      <c r="E34" s="1"/>
      <c r="F34" s="1"/>
      <c r="G34" s="1"/>
      <c r="H34" s="1"/>
      <c r="I34" s="9"/>
      <c r="J34" s="9"/>
      <c r="K34" s="9"/>
      <c r="L34" s="9">
        <f>Table2[[#This Row],[Invoice
(without VAT)]]-Table2[[#This Row],[O/S
(without VAT)]]-Table2[[#This Row],[ABS 
Actual Cost]]</f>
        <v>0</v>
      </c>
      <c r="M34" s="10"/>
      <c r="N34" s="180"/>
      <c r="O34" s="16"/>
      <c r="P34" s="185" t="e">
        <f>1-(Table2[[#This Row],[O/S
(without VAT)]]+Table2[[#This Row],[ABS 
Actual Cost]])/Table2[[#This Row],[Invoice
(without VAT)]]</f>
        <v>#DIV/0!</v>
      </c>
      <c r="Q34" s="64"/>
    </row>
    <row r="35" spans="2:17" ht="14.85" customHeight="1">
      <c r="B35" s="15"/>
      <c r="C35" s="15"/>
      <c r="D35" s="6"/>
      <c r="E35" s="1"/>
      <c r="F35" s="1"/>
      <c r="G35" s="1"/>
      <c r="H35" s="1"/>
      <c r="I35" s="9"/>
      <c r="J35" s="9"/>
      <c r="K35" s="9"/>
      <c r="L35" s="9">
        <f>Table2[[#This Row],[Invoice
(without VAT)]]-Table2[[#This Row],[O/S
(without VAT)]]-Table2[[#This Row],[ABS 
Actual Cost]]</f>
        <v>0</v>
      </c>
      <c r="M35" s="10"/>
      <c r="N35" s="180"/>
      <c r="O35" s="16"/>
      <c r="P35" s="185" t="e">
        <f>1-(Table2[[#This Row],[O/S
(without VAT)]]+Table2[[#This Row],[ABS 
Actual Cost]])/Table2[[#This Row],[Invoice
(without VAT)]]</f>
        <v>#DIV/0!</v>
      </c>
      <c r="Q35" s="64"/>
    </row>
    <row r="36" spans="2:17" ht="14.85" customHeight="1">
      <c r="B36" s="15"/>
      <c r="C36" s="15"/>
      <c r="D36" s="6"/>
      <c r="E36" s="1"/>
      <c r="F36" s="1"/>
      <c r="G36" s="1"/>
      <c r="H36" s="1"/>
      <c r="I36" s="9"/>
      <c r="J36" s="9"/>
      <c r="K36" s="9"/>
      <c r="L36" s="9">
        <f>Table2[[#This Row],[Invoice
(without VAT)]]-Table2[[#This Row],[O/S
(without VAT)]]-Table2[[#This Row],[ABS 
Actual Cost]]</f>
        <v>0</v>
      </c>
      <c r="M36" s="10"/>
      <c r="N36" s="180"/>
      <c r="O36" s="16"/>
      <c r="P36" s="185" t="e">
        <f>1-(Table2[[#This Row],[O/S
(without VAT)]]+Table2[[#This Row],[ABS 
Actual Cost]])/Table2[[#This Row],[Invoice
(without VAT)]]</f>
        <v>#DIV/0!</v>
      </c>
      <c r="Q36" s="64"/>
    </row>
    <row r="37" spans="2:17" ht="14.85" customHeight="1">
      <c r="B37" s="15"/>
      <c r="C37" s="15"/>
      <c r="D37" s="6"/>
      <c r="E37" s="1"/>
      <c r="F37" s="1"/>
      <c r="G37" s="1"/>
      <c r="H37" s="1"/>
      <c r="I37" s="9"/>
      <c r="J37" s="9"/>
      <c r="K37" s="9"/>
      <c r="L37" s="9">
        <f>Table2[[#This Row],[Invoice
(without VAT)]]-Table2[[#This Row],[O/S
(without VAT)]]-Table2[[#This Row],[ABS 
Actual Cost]]</f>
        <v>0</v>
      </c>
      <c r="M37" s="10"/>
      <c r="N37" s="180"/>
      <c r="O37" s="16"/>
      <c r="P37" s="185" t="e">
        <f>1-(Table2[[#This Row],[O/S
(without VAT)]]+Table2[[#This Row],[ABS 
Actual Cost]])/Table2[[#This Row],[Invoice
(without VAT)]]</f>
        <v>#DIV/0!</v>
      </c>
      <c r="Q37" s="64"/>
    </row>
    <row r="38" spans="2:17" ht="14.85" customHeight="1">
      <c r="B38" s="15"/>
      <c r="C38" s="15"/>
      <c r="D38" s="6"/>
      <c r="E38" s="1"/>
      <c r="F38" s="1"/>
      <c r="G38" s="1"/>
      <c r="H38" s="1"/>
      <c r="I38" s="9"/>
      <c r="J38" s="9"/>
      <c r="K38" s="9"/>
      <c r="L38" s="9">
        <f>Table2[[#This Row],[Invoice
(without VAT)]]-Table2[[#This Row],[O/S
(without VAT)]]-Table2[[#This Row],[ABS 
Actual Cost]]</f>
        <v>0</v>
      </c>
      <c r="M38" s="10"/>
      <c r="N38" s="180"/>
      <c r="O38" s="16"/>
      <c r="P38" s="185" t="e">
        <f>1-(Table2[[#This Row],[O/S
(without VAT)]]+Table2[[#This Row],[ABS 
Actual Cost]])/Table2[[#This Row],[Invoice
(without VAT)]]</f>
        <v>#DIV/0!</v>
      </c>
      <c r="Q38" s="64"/>
    </row>
    <row r="39" spans="2:17">
      <c r="B39" s="15"/>
      <c r="C39" s="15"/>
      <c r="D39" s="6"/>
      <c r="E39" s="1"/>
      <c r="F39" s="1"/>
      <c r="G39" s="1"/>
      <c r="H39" s="1"/>
      <c r="I39" s="9"/>
      <c r="J39" s="9"/>
      <c r="K39" s="9"/>
      <c r="L39" s="9">
        <f>Table2[[#This Row],[Invoice
(without VAT)]]-Table2[[#This Row],[O/S
(without VAT)]]-Table2[[#This Row],[ABS 
Actual Cost]]</f>
        <v>0</v>
      </c>
      <c r="M39" s="10"/>
      <c r="N39" s="180"/>
      <c r="O39" s="16"/>
      <c r="P39" s="185" t="e">
        <f>1-(Table2[[#This Row],[O/S
(without VAT)]]+Table2[[#This Row],[ABS 
Actual Cost]])/Table2[[#This Row],[Invoice
(without VAT)]]</f>
        <v>#DIV/0!</v>
      </c>
      <c r="Q39" s="64"/>
    </row>
    <row r="40" spans="2:17">
      <c r="B40" s="15"/>
      <c r="C40" s="15"/>
      <c r="D40" s="6"/>
      <c r="E40" s="1"/>
      <c r="F40" s="1"/>
      <c r="G40" s="1"/>
      <c r="H40" s="1"/>
      <c r="I40" s="9"/>
      <c r="J40" s="9"/>
      <c r="K40" s="9"/>
      <c r="L40" s="9">
        <f>Table2[[#This Row],[Invoice
(without VAT)]]-Table2[[#This Row],[O/S
(without VAT)]]-Table2[[#This Row],[ABS 
Actual Cost]]</f>
        <v>0</v>
      </c>
      <c r="M40" s="10"/>
      <c r="N40" s="180"/>
      <c r="O40" s="16"/>
      <c r="P40" s="185" t="e">
        <f>1-(Table2[[#This Row],[O/S
(without VAT)]]+Table2[[#This Row],[ABS 
Actual Cost]])/Table2[[#This Row],[Invoice
(without VAT)]]</f>
        <v>#DIV/0!</v>
      </c>
      <c r="Q40" s="64"/>
    </row>
    <row r="41" spans="2:17">
      <c r="B41" s="15"/>
      <c r="C41" s="15"/>
      <c r="D41" s="6"/>
      <c r="E41" s="1"/>
      <c r="F41" s="1"/>
      <c r="G41" s="1"/>
      <c r="H41" s="1"/>
      <c r="I41" s="9"/>
      <c r="J41" s="9"/>
      <c r="K41" s="9"/>
      <c r="L41" s="9">
        <f>Table2[[#This Row],[Invoice
(without VAT)]]-Table2[[#This Row],[O/S
(without VAT)]]-Table2[[#This Row],[ABS 
Actual Cost]]</f>
        <v>0</v>
      </c>
      <c r="M41" s="10"/>
      <c r="N41" s="180"/>
      <c r="O41" s="16"/>
      <c r="P41" s="185" t="e">
        <f>1-(Table2[[#This Row],[O/S
(without VAT)]]+Table2[[#This Row],[ABS 
Actual Cost]])/Table2[[#This Row],[Invoice
(without VAT)]]</f>
        <v>#DIV/0!</v>
      </c>
      <c r="Q41" s="64"/>
    </row>
    <row r="42" spans="2:17">
      <c r="B42" s="15"/>
      <c r="C42" s="15"/>
      <c r="D42" s="6"/>
      <c r="E42" s="1"/>
      <c r="F42" s="1"/>
      <c r="G42" s="1"/>
      <c r="H42" s="1"/>
      <c r="I42" s="9"/>
      <c r="J42" s="9"/>
      <c r="K42" s="9"/>
      <c r="L42" s="9">
        <f>Table2[[#This Row],[Invoice
(without VAT)]]-Table2[[#This Row],[O/S
(without VAT)]]-Table2[[#This Row],[ABS 
Actual Cost]]</f>
        <v>0</v>
      </c>
      <c r="M42" s="10"/>
      <c r="N42" s="180"/>
      <c r="O42" s="16"/>
      <c r="P42" s="185" t="e">
        <f>1-(Table2[[#This Row],[O/S
(without VAT)]]+Table2[[#This Row],[ABS 
Actual Cost]])/Table2[[#This Row],[Invoice
(without VAT)]]</f>
        <v>#DIV/0!</v>
      </c>
      <c r="Q42" s="64"/>
    </row>
    <row r="43" spans="2:17">
      <c r="B43" s="15"/>
      <c r="C43" s="15"/>
      <c r="D43" s="6"/>
      <c r="E43" s="1"/>
      <c r="F43" s="1"/>
      <c r="G43" s="1"/>
      <c r="H43" s="1"/>
      <c r="I43" s="9"/>
      <c r="J43" s="9"/>
      <c r="K43" s="9"/>
      <c r="L43" s="9">
        <f>Table2[[#This Row],[Invoice
(without VAT)]]-Table2[[#This Row],[O/S
(without VAT)]]-Table2[[#This Row],[ABS 
Actual Cost]]</f>
        <v>0</v>
      </c>
      <c r="M43" s="10"/>
      <c r="N43" s="180"/>
      <c r="O43" s="16"/>
      <c r="P43" s="185" t="e">
        <f>1-(Table2[[#This Row],[O/S
(without VAT)]]+Table2[[#This Row],[ABS 
Actual Cost]])/Table2[[#This Row],[Invoice
(without VAT)]]</f>
        <v>#DIV/0!</v>
      </c>
      <c r="Q43" s="64"/>
    </row>
    <row r="44" spans="2:17">
      <c r="B44" s="15"/>
      <c r="C44" s="15"/>
      <c r="D44" s="6"/>
      <c r="E44" s="1"/>
      <c r="F44" s="1"/>
      <c r="G44" s="1"/>
      <c r="H44" s="1"/>
      <c r="I44" s="9"/>
      <c r="J44" s="9"/>
      <c r="K44" s="9"/>
      <c r="L44" s="9">
        <f>Table2[[#This Row],[Invoice
(without VAT)]]-Table2[[#This Row],[O/S
(without VAT)]]-Table2[[#This Row],[ABS 
Actual Cost]]</f>
        <v>0</v>
      </c>
      <c r="M44" s="10"/>
      <c r="N44" s="180"/>
      <c r="O44" s="16"/>
      <c r="P44" s="185" t="e">
        <f>1-(Table2[[#This Row],[O/S
(without VAT)]]+Table2[[#This Row],[ABS 
Actual Cost]])/Table2[[#This Row],[Invoice
(without VAT)]]</f>
        <v>#DIV/0!</v>
      </c>
      <c r="Q44" s="64"/>
    </row>
    <row r="45" spans="2:17">
      <c r="B45" s="15"/>
      <c r="C45" s="15"/>
      <c r="D45" s="6"/>
      <c r="E45" s="1"/>
      <c r="F45" s="1"/>
      <c r="G45" s="1"/>
      <c r="H45" s="1"/>
      <c r="I45" s="9"/>
      <c r="J45" s="9"/>
      <c r="K45" s="9"/>
      <c r="L45" s="9">
        <f>Table2[[#This Row],[Invoice
(without VAT)]]-Table2[[#This Row],[O/S
(without VAT)]]-Table2[[#This Row],[ABS 
Actual Cost]]</f>
        <v>0</v>
      </c>
      <c r="M45" s="10"/>
      <c r="N45" s="180"/>
      <c r="O45" s="16"/>
      <c r="P45" s="185" t="e">
        <f>1-(Table2[[#This Row],[O/S
(without VAT)]]+Table2[[#This Row],[ABS 
Actual Cost]])/Table2[[#This Row],[Invoice
(without VAT)]]</f>
        <v>#DIV/0!</v>
      </c>
      <c r="Q45" s="64"/>
    </row>
    <row r="46" spans="2:17">
      <c r="B46" s="15"/>
      <c r="C46" s="15"/>
      <c r="D46" s="6"/>
      <c r="E46" s="1"/>
      <c r="F46" s="1"/>
      <c r="G46" s="1"/>
      <c r="H46" s="1"/>
      <c r="I46" s="9"/>
      <c r="J46" s="9"/>
      <c r="K46" s="9"/>
      <c r="L46" s="9">
        <f>Table2[[#This Row],[Invoice
(without VAT)]]-Table2[[#This Row],[O/S
(without VAT)]]-Table2[[#This Row],[ABS 
Actual Cost]]</f>
        <v>0</v>
      </c>
      <c r="M46" s="10"/>
      <c r="N46" s="180"/>
      <c r="O46" s="16"/>
      <c r="P46" s="185" t="e">
        <f>1-(Table2[[#This Row],[O/S
(without VAT)]]+Table2[[#This Row],[ABS 
Actual Cost]])/Table2[[#This Row],[Invoice
(without VAT)]]</f>
        <v>#DIV/0!</v>
      </c>
      <c r="Q46" s="64"/>
    </row>
    <row r="47" spans="2:17" ht="14.85" customHeight="1">
      <c r="B47" s="15"/>
      <c r="C47" s="15"/>
      <c r="D47" s="6"/>
      <c r="E47" s="1"/>
      <c r="F47" s="1"/>
      <c r="G47" s="1"/>
      <c r="H47" s="1"/>
      <c r="I47" s="9"/>
      <c r="J47" s="9"/>
      <c r="K47" s="9"/>
      <c r="L47" s="9">
        <f>Table2[[#This Row],[Invoice
(without VAT)]]-Table2[[#This Row],[O/S
(without VAT)]]-Table2[[#This Row],[ABS 
Actual Cost]]</f>
        <v>0</v>
      </c>
      <c r="M47" s="10"/>
      <c r="N47" s="180"/>
      <c r="O47" s="16"/>
      <c r="P47" s="185" t="e">
        <f>1-(Table2[[#This Row],[O/S
(without VAT)]]+Table2[[#This Row],[ABS 
Actual Cost]])/Table2[[#This Row],[Invoice
(without VAT)]]</f>
        <v>#DIV/0!</v>
      </c>
      <c r="Q47" s="64"/>
    </row>
    <row r="48" spans="2:17" ht="14.85" customHeight="1">
      <c r="B48" s="15"/>
      <c r="C48" s="15"/>
      <c r="D48" s="6"/>
      <c r="E48" s="1"/>
      <c r="F48" s="1"/>
      <c r="G48" s="1"/>
      <c r="H48" s="1"/>
      <c r="I48" s="9"/>
      <c r="J48" s="9"/>
      <c r="K48" s="9"/>
      <c r="L48" s="9">
        <f>Table2[[#This Row],[Invoice
(without VAT)]]-Table2[[#This Row],[O/S
(without VAT)]]-Table2[[#This Row],[ABS 
Actual Cost]]</f>
        <v>0</v>
      </c>
      <c r="M48" s="10"/>
      <c r="N48" s="180"/>
      <c r="O48" s="16"/>
      <c r="P48" s="185" t="e">
        <f>1-(Table2[[#This Row],[O/S
(without VAT)]]+Table2[[#This Row],[ABS 
Actual Cost]])/Table2[[#This Row],[Invoice
(without VAT)]]</f>
        <v>#DIV/0!</v>
      </c>
      <c r="Q48" s="64"/>
    </row>
    <row r="49" spans="2:17" ht="14.85" customHeight="1">
      <c r="B49" s="15"/>
      <c r="C49" s="15"/>
      <c r="D49" s="6"/>
      <c r="E49" s="1"/>
      <c r="F49" s="1"/>
      <c r="G49" s="1"/>
      <c r="H49" s="1"/>
      <c r="I49" s="9"/>
      <c r="J49" s="9"/>
      <c r="K49" s="9"/>
      <c r="L49" s="9">
        <f>Table2[[#This Row],[Invoice
(without VAT)]]-Table2[[#This Row],[O/S
(without VAT)]]-Table2[[#This Row],[ABS 
Actual Cost]]</f>
        <v>0</v>
      </c>
      <c r="M49" s="10"/>
      <c r="N49" s="180"/>
      <c r="O49" s="16"/>
      <c r="P49" s="185" t="e">
        <f>1-(Table2[[#This Row],[O/S
(without VAT)]]+Table2[[#This Row],[ABS 
Actual Cost]])/Table2[[#This Row],[Invoice
(without VAT)]]</f>
        <v>#DIV/0!</v>
      </c>
      <c r="Q49" s="64"/>
    </row>
    <row r="50" spans="2:17" ht="14.85" customHeight="1">
      <c r="B50" s="15"/>
      <c r="C50" s="15"/>
      <c r="D50" s="6"/>
      <c r="E50" s="1"/>
      <c r="F50" s="1"/>
      <c r="G50" s="1"/>
      <c r="H50" s="1"/>
      <c r="I50" s="9"/>
      <c r="J50" s="9"/>
      <c r="K50" s="9"/>
      <c r="L50" s="9">
        <f>Table2[[#This Row],[Invoice
(without VAT)]]-Table2[[#This Row],[O/S
(without VAT)]]-Table2[[#This Row],[ABS 
Actual Cost]]</f>
        <v>0</v>
      </c>
      <c r="M50" s="10"/>
      <c r="N50" s="180"/>
      <c r="O50" s="16"/>
      <c r="P50" s="185" t="e">
        <f>1-(Table2[[#This Row],[O/S
(without VAT)]]+Table2[[#This Row],[ABS 
Actual Cost]])/Table2[[#This Row],[Invoice
(without VAT)]]</f>
        <v>#DIV/0!</v>
      </c>
      <c r="Q50" s="64"/>
    </row>
    <row r="51" spans="2:17" ht="14.85" customHeight="1">
      <c r="B51" s="15"/>
      <c r="C51" s="15"/>
      <c r="D51" s="6"/>
      <c r="E51" s="1"/>
      <c r="F51" s="1"/>
      <c r="G51" s="1"/>
      <c r="H51" s="1"/>
      <c r="I51" s="9"/>
      <c r="J51" s="9"/>
      <c r="K51" s="9"/>
      <c r="L51" s="9">
        <f>Table2[[#This Row],[Invoice
(without VAT)]]-Table2[[#This Row],[O/S
(without VAT)]]-Table2[[#This Row],[ABS 
Actual Cost]]</f>
        <v>0</v>
      </c>
      <c r="M51" s="10"/>
      <c r="N51" s="180"/>
      <c r="O51" s="16"/>
      <c r="P51" s="185" t="e">
        <f>1-(Table2[[#This Row],[O/S
(without VAT)]]+Table2[[#This Row],[ABS 
Actual Cost]])/Table2[[#This Row],[Invoice
(without VAT)]]</f>
        <v>#DIV/0!</v>
      </c>
      <c r="Q51" s="64"/>
    </row>
    <row r="52" spans="2:17">
      <c r="B52" s="15"/>
      <c r="C52" s="15"/>
      <c r="D52" s="6"/>
      <c r="E52" s="1"/>
      <c r="F52" s="1"/>
      <c r="G52" s="1"/>
      <c r="H52" s="1"/>
      <c r="I52" s="9"/>
      <c r="J52" s="9"/>
      <c r="K52" s="9"/>
      <c r="L52" s="9">
        <f>Table2[[#This Row],[Invoice
(without VAT)]]-Table2[[#This Row],[O/S
(without VAT)]]-Table2[[#This Row],[ABS 
Actual Cost]]</f>
        <v>0</v>
      </c>
      <c r="M52" s="10"/>
      <c r="N52" s="180"/>
      <c r="O52" s="16"/>
      <c r="P52" s="185" t="e">
        <f>1-(Table2[[#This Row],[O/S
(without VAT)]]+Table2[[#This Row],[ABS 
Actual Cost]])/Table2[[#This Row],[Invoice
(without VAT)]]</f>
        <v>#DIV/0!</v>
      </c>
      <c r="Q52" s="64"/>
    </row>
    <row r="53" spans="2:17">
      <c r="B53" s="15"/>
      <c r="C53" s="15"/>
      <c r="D53" s="6"/>
      <c r="E53" s="1"/>
      <c r="F53" s="1"/>
      <c r="G53" s="1"/>
      <c r="H53" s="1"/>
      <c r="I53" s="9"/>
      <c r="J53" s="9"/>
      <c r="K53" s="9"/>
      <c r="L53" s="9">
        <f>Table2[[#This Row],[Invoice
(without VAT)]]-Table2[[#This Row],[O/S
(without VAT)]]-Table2[[#This Row],[ABS 
Actual Cost]]</f>
        <v>0</v>
      </c>
      <c r="M53" s="10"/>
      <c r="N53" s="180"/>
      <c r="O53" s="16"/>
      <c r="P53" s="185" t="e">
        <f>1-(Table2[[#This Row],[O/S
(without VAT)]]+Table2[[#This Row],[ABS 
Actual Cost]])/Table2[[#This Row],[Invoice
(without VAT)]]</f>
        <v>#DIV/0!</v>
      </c>
      <c r="Q53" s="64"/>
    </row>
    <row r="54" spans="2:17" ht="14.85" customHeight="1">
      <c r="B54" s="96"/>
      <c r="C54" s="96"/>
      <c r="D54" s="97"/>
      <c r="E54" s="98"/>
      <c r="F54" s="98"/>
      <c r="G54" s="1"/>
      <c r="H54" s="1"/>
      <c r="I54" s="9"/>
      <c r="J54" s="9"/>
      <c r="K54" s="9"/>
      <c r="L54" s="9">
        <f>Table2[[#This Row],[Invoice
(without VAT)]]-Table2[[#This Row],[O/S
(without VAT)]]-Table2[[#This Row],[ABS 
Actual Cost]]</f>
        <v>0</v>
      </c>
      <c r="M54" s="10"/>
      <c r="N54" s="180"/>
      <c r="O54" s="16"/>
      <c r="P54" s="185" t="e">
        <f>1-(Table2[[#This Row],[O/S
(without VAT)]]+Table2[[#This Row],[ABS 
Actual Cost]])/Table2[[#This Row],[Invoice
(without VAT)]]</f>
        <v>#DIV/0!</v>
      </c>
      <c r="Q54" s="64"/>
    </row>
    <row r="55" spans="2:17" ht="14.85" customHeight="1">
      <c r="B55" s="96"/>
      <c r="C55" s="96"/>
      <c r="D55" s="97"/>
      <c r="E55" s="98"/>
      <c r="F55" s="98"/>
      <c r="G55" s="1"/>
      <c r="H55" s="1"/>
      <c r="I55" s="9"/>
      <c r="J55" s="9"/>
      <c r="K55" s="9"/>
      <c r="L55" s="9">
        <f>Table2[[#This Row],[Invoice
(without VAT)]]-Table2[[#This Row],[O/S
(without VAT)]]-Table2[[#This Row],[ABS 
Actual Cost]]</f>
        <v>0</v>
      </c>
      <c r="M55" s="10"/>
      <c r="N55" s="180"/>
      <c r="O55" s="16"/>
      <c r="P55" s="185" t="e">
        <f>1-(Table2[[#This Row],[O/S
(without VAT)]]+Table2[[#This Row],[ABS 
Actual Cost]])/Table2[[#This Row],[Invoice
(without VAT)]]</f>
        <v>#DIV/0!</v>
      </c>
      <c r="Q55" s="64"/>
    </row>
    <row r="56" spans="2:17">
      <c r="B56" s="15"/>
      <c r="C56" s="15"/>
      <c r="D56" s="6"/>
      <c r="E56" s="1"/>
      <c r="F56" s="1"/>
      <c r="G56" s="1"/>
      <c r="H56" s="1"/>
      <c r="I56" s="9"/>
      <c r="J56" s="9"/>
      <c r="K56" s="9"/>
      <c r="L56" s="9">
        <f>Table2[[#This Row],[Invoice
(without VAT)]]-Table2[[#This Row],[O/S
(without VAT)]]-Table2[[#This Row],[ABS 
Actual Cost]]</f>
        <v>0</v>
      </c>
      <c r="M56" s="10"/>
      <c r="N56" s="180"/>
      <c r="O56" s="16"/>
      <c r="P56" s="185" t="e">
        <f>1-(Table2[[#This Row],[O/S
(without VAT)]]+Table2[[#This Row],[ABS 
Actual Cost]])/Table2[[#This Row],[Invoice
(without VAT)]]</f>
        <v>#DIV/0!</v>
      </c>
      <c r="Q56" s="64"/>
    </row>
    <row r="57" spans="2:17">
      <c r="B57" s="15"/>
      <c r="C57" s="15"/>
      <c r="D57" s="6"/>
      <c r="E57" s="1"/>
      <c r="F57" s="1"/>
      <c r="G57" s="1"/>
      <c r="H57" s="1"/>
      <c r="I57" s="9"/>
      <c r="J57" s="9"/>
      <c r="K57" s="9"/>
      <c r="L57" s="9">
        <f>Table2[[#This Row],[Invoice
(without VAT)]]-Table2[[#This Row],[O/S
(without VAT)]]-Table2[[#This Row],[ABS 
Actual Cost]]</f>
        <v>0</v>
      </c>
      <c r="M57" s="10"/>
      <c r="N57" s="180"/>
      <c r="O57" s="16"/>
      <c r="P57" s="185" t="e">
        <f>1-(Table2[[#This Row],[O/S
(without VAT)]]+Table2[[#This Row],[ABS 
Actual Cost]])/Table2[[#This Row],[Invoice
(without VAT)]]</f>
        <v>#DIV/0!</v>
      </c>
      <c r="Q57" s="64"/>
    </row>
    <row r="58" spans="2:17">
      <c r="B58" s="15"/>
      <c r="C58" s="15"/>
      <c r="D58" s="6"/>
      <c r="E58" s="1"/>
      <c r="F58" s="1"/>
      <c r="G58" s="1"/>
      <c r="H58" s="1"/>
      <c r="I58" s="9"/>
      <c r="J58" s="9"/>
      <c r="K58" s="9"/>
      <c r="L58" s="9">
        <f>Table2[[#This Row],[Invoice
(without VAT)]]-Table2[[#This Row],[O/S
(without VAT)]]-Table2[[#This Row],[ABS 
Actual Cost]]</f>
        <v>0</v>
      </c>
      <c r="M58" s="10"/>
      <c r="N58" s="180"/>
      <c r="O58" s="16"/>
      <c r="P58" s="185" t="e">
        <f>1-(Table2[[#This Row],[O/S
(without VAT)]]+Table2[[#This Row],[ABS 
Actual Cost]])/Table2[[#This Row],[Invoice
(without VAT)]]</f>
        <v>#DIV/0!</v>
      </c>
      <c r="Q58" s="64"/>
    </row>
    <row r="59" spans="2:17">
      <c r="B59" s="15"/>
      <c r="C59" s="15"/>
      <c r="D59" s="6"/>
      <c r="E59" s="1"/>
      <c r="F59" s="1"/>
      <c r="G59" s="1"/>
      <c r="H59" s="1"/>
      <c r="I59" s="9"/>
      <c r="J59" s="9"/>
      <c r="K59" s="9"/>
      <c r="L59" s="9">
        <f>Table2[[#This Row],[Invoice
(without VAT)]]-Table2[[#This Row],[O/S
(without VAT)]]-Table2[[#This Row],[ABS 
Actual Cost]]</f>
        <v>0</v>
      </c>
      <c r="M59" s="10"/>
      <c r="N59" s="180"/>
      <c r="O59" s="16"/>
      <c r="P59" s="185" t="e">
        <f>1-(Table2[[#This Row],[O/S
(without VAT)]]+Table2[[#This Row],[ABS 
Actual Cost]])/Table2[[#This Row],[Invoice
(without VAT)]]</f>
        <v>#DIV/0!</v>
      </c>
      <c r="Q59" s="64"/>
    </row>
    <row r="60" spans="2:17">
      <c r="B60" s="15"/>
      <c r="C60" s="15"/>
      <c r="D60" s="6"/>
      <c r="E60" s="1"/>
      <c r="F60" s="1"/>
      <c r="G60" s="1"/>
      <c r="H60" s="1"/>
      <c r="I60" s="1"/>
      <c r="J60" s="9"/>
      <c r="K60" s="9"/>
      <c r="L60" s="9">
        <f>Table2[[#This Row],[Invoice
(without VAT)]]-Table2[[#This Row],[O/S
(without VAT)]]-Table2[[#This Row],[ABS 
Actual Cost]]</f>
        <v>0</v>
      </c>
      <c r="M60" s="10"/>
      <c r="N60" s="180"/>
      <c r="O60" s="16"/>
      <c r="P60" s="185" t="e">
        <f>1-(Table2[[#This Row],[O/S
(without VAT)]]+Table2[[#This Row],[ABS 
Actual Cost]])/Table2[[#This Row],[Invoice
(without VAT)]]</f>
        <v>#DIV/0!</v>
      </c>
      <c r="Q60" s="64"/>
    </row>
    <row r="61" spans="2:17" ht="14.85" customHeight="1">
      <c r="B61" s="15"/>
      <c r="C61" s="15"/>
      <c r="D61" s="6"/>
      <c r="E61" s="1"/>
      <c r="F61" s="1"/>
      <c r="G61" s="1"/>
      <c r="H61" s="1"/>
      <c r="I61" s="9"/>
      <c r="J61" s="9"/>
      <c r="K61" s="9"/>
      <c r="L61" s="9">
        <f>Table2[[#This Row],[Invoice
(without VAT)]]-Table2[[#This Row],[O/S
(without VAT)]]-Table2[[#This Row],[ABS 
Actual Cost]]</f>
        <v>0</v>
      </c>
      <c r="M61" s="10"/>
      <c r="N61" s="180"/>
      <c r="O61" s="16"/>
      <c r="P61" s="185" t="e">
        <f>1-(Table2[[#This Row],[O/S
(without VAT)]]+Table2[[#This Row],[ABS 
Actual Cost]])/Table2[[#This Row],[Invoice
(without VAT)]]</f>
        <v>#DIV/0!</v>
      </c>
      <c r="Q61" s="64"/>
    </row>
    <row r="62" spans="2:17" ht="14.85" customHeight="1">
      <c r="B62" s="96"/>
      <c r="C62" s="15"/>
      <c r="D62" s="6"/>
      <c r="E62" s="1"/>
      <c r="F62" s="1"/>
      <c r="G62" s="1"/>
      <c r="H62" s="1"/>
      <c r="I62" s="9"/>
      <c r="J62" s="9"/>
      <c r="K62" s="9"/>
      <c r="L62" s="9">
        <f>Table2[[#This Row],[Invoice
(without VAT)]]-Table2[[#This Row],[O/S
(without VAT)]]-Table2[[#This Row],[ABS 
Actual Cost]]</f>
        <v>0</v>
      </c>
      <c r="M62" s="10"/>
      <c r="N62" s="180"/>
      <c r="O62" s="16"/>
      <c r="P62" s="185" t="e">
        <f>1-(Table2[[#This Row],[O/S
(without VAT)]]+Table2[[#This Row],[ABS 
Actual Cost]])/Table2[[#This Row],[Invoice
(without VAT)]]</f>
        <v>#DIV/0!</v>
      </c>
      <c r="Q62" s="64"/>
    </row>
    <row r="63" spans="2:17" ht="14.85" customHeight="1">
      <c r="B63" s="15"/>
      <c r="C63" s="15"/>
      <c r="D63" s="6"/>
      <c r="E63" s="1"/>
      <c r="F63" s="1"/>
      <c r="G63" s="1"/>
      <c r="H63" s="1"/>
      <c r="I63" s="9"/>
      <c r="J63" s="9"/>
      <c r="K63" s="9"/>
      <c r="L63" s="9">
        <f>Table2[[#This Row],[Invoice
(without VAT)]]-Table2[[#This Row],[O/S
(without VAT)]]-Table2[[#This Row],[ABS 
Actual Cost]]</f>
        <v>0</v>
      </c>
      <c r="M63" s="10"/>
      <c r="N63" s="180"/>
      <c r="O63" s="16"/>
      <c r="P63" s="185" t="e">
        <f>1-(Table2[[#This Row],[O/S
(without VAT)]]+Table2[[#This Row],[ABS 
Actual Cost]])/Table2[[#This Row],[Invoice
(without VAT)]]</f>
        <v>#DIV/0!</v>
      </c>
      <c r="Q63" s="64"/>
    </row>
    <row r="64" spans="2:17" ht="14.85" customHeight="1">
      <c r="B64" s="15"/>
      <c r="C64" s="15"/>
      <c r="D64" s="6"/>
      <c r="E64" s="1"/>
      <c r="F64" s="1"/>
      <c r="G64" s="1"/>
      <c r="H64" s="1"/>
      <c r="I64" s="9"/>
      <c r="J64" s="9"/>
      <c r="K64" s="9"/>
      <c r="L64" s="9">
        <f>Table2[[#This Row],[Invoice
(without VAT)]]-Table2[[#This Row],[O/S
(without VAT)]]-Table2[[#This Row],[ABS 
Actual Cost]]</f>
        <v>0</v>
      </c>
      <c r="M64" s="10"/>
      <c r="N64" s="180"/>
      <c r="O64" s="16"/>
      <c r="P64" s="185" t="e">
        <f>1-(Table2[[#This Row],[O/S
(without VAT)]]+Table2[[#This Row],[ABS 
Actual Cost]])/Table2[[#This Row],[Invoice
(without VAT)]]</f>
        <v>#DIV/0!</v>
      </c>
      <c r="Q64" s="64"/>
    </row>
    <row r="65" spans="2:17" ht="14.85" customHeight="1">
      <c r="B65" s="15"/>
      <c r="C65" s="15"/>
      <c r="D65" s="6"/>
      <c r="E65" s="1"/>
      <c r="F65" s="1"/>
      <c r="G65" s="1"/>
      <c r="H65" s="1"/>
      <c r="I65" s="9"/>
      <c r="J65" s="9"/>
      <c r="K65" s="9"/>
      <c r="L65" s="9">
        <f>Table2[[#This Row],[Invoice
(without VAT)]]-Table2[[#This Row],[O/S
(without VAT)]]-Table2[[#This Row],[ABS 
Actual Cost]]</f>
        <v>0</v>
      </c>
      <c r="M65" s="10"/>
      <c r="N65" s="180"/>
      <c r="O65" s="16"/>
      <c r="P65" s="185" t="e">
        <f>1-(Table2[[#This Row],[O/S
(without VAT)]]+Table2[[#This Row],[ABS 
Actual Cost]])/Table2[[#This Row],[Invoice
(without VAT)]]</f>
        <v>#DIV/0!</v>
      </c>
      <c r="Q65" s="64"/>
    </row>
    <row r="66" spans="2:17" ht="14.85" customHeight="1">
      <c r="B66" s="15"/>
      <c r="C66" s="15"/>
      <c r="D66" s="6"/>
      <c r="E66" s="1"/>
      <c r="F66" s="1"/>
      <c r="G66" s="1"/>
      <c r="H66" s="1"/>
      <c r="I66" s="9"/>
      <c r="J66" s="9"/>
      <c r="K66" s="9"/>
      <c r="L66" s="9">
        <f>Table2[[#This Row],[Invoice
(without VAT)]]-Table2[[#This Row],[O/S
(without VAT)]]-Table2[[#This Row],[ABS 
Actual Cost]]</f>
        <v>0</v>
      </c>
      <c r="M66" s="10"/>
      <c r="N66" s="180"/>
      <c r="O66" s="16"/>
      <c r="P66" s="185" t="e">
        <f>1-(Table2[[#This Row],[O/S
(without VAT)]]+Table2[[#This Row],[ABS 
Actual Cost]])/Table2[[#This Row],[Invoice
(without VAT)]]</f>
        <v>#DIV/0!</v>
      </c>
      <c r="Q66" s="64"/>
    </row>
    <row r="67" spans="2:17" ht="14.85" customHeight="1">
      <c r="B67" s="145"/>
      <c r="C67" s="145"/>
      <c r="D67" s="146"/>
      <c r="E67" s="143"/>
      <c r="F67" s="147"/>
      <c r="G67" s="143"/>
      <c r="H67" s="143"/>
      <c r="I67" s="148"/>
      <c r="J67" s="148"/>
      <c r="K67" s="148"/>
      <c r="L67" s="9">
        <f>Table2[[#This Row],[Invoice
(without VAT)]]-Table2[[#This Row],[O/S
(without VAT)]]-Table2[[#This Row],[ABS 
Actual Cost]]</f>
        <v>0</v>
      </c>
      <c r="M67" s="144"/>
      <c r="N67" s="181"/>
      <c r="O67" s="150"/>
      <c r="P67" s="186" t="e">
        <f>1-(Table2[[#This Row],[O/S
(without VAT)]]+Table2[[#This Row],[ABS 
Actual Cost]])/Table2[[#This Row],[Invoice
(without VAT)]]</f>
        <v>#DIV/0!</v>
      </c>
      <c r="Q67" s="64"/>
    </row>
    <row r="68" spans="2:17" ht="14.85" customHeight="1">
      <c r="B68" s="15"/>
      <c r="C68" s="15"/>
      <c r="D68" s="6"/>
      <c r="E68" s="1"/>
      <c r="F68" s="1"/>
      <c r="G68" s="1"/>
      <c r="H68" s="1"/>
      <c r="I68" s="9"/>
      <c r="J68" s="9"/>
      <c r="K68" s="9"/>
      <c r="L68" s="9">
        <f>Table2[[#This Row],[Invoice
(without VAT)]]-Table2[[#This Row],[O/S
(without VAT)]]-Table2[[#This Row],[ABS 
Actual Cost]]</f>
        <v>0</v>
      </c>
      <c r="M68" s="10"/>
      <c r="N68" s="180"/>
      <c r="O68" s="16"/>
      <c r="P68" s="185" t="e">
        <f>1-(Table2[[#This Row],[O/S
(without VAT)]]+Table2[[#This Row],[ABS 
Actual Cost]])/Table2[[#This Row],[Invoice
(without VAT)]]</f>
        <v>#DIV/0!</v>
      </c>
      <c r="Q68" s="64"/>
    </row>
    <row r="69" spans="2:17" ht="14.85" customHeight="1">
      <c r="B69" s="15"/>
      <c r="C69" s="15"/>
      <c r="D69" s="6"/>
      <c r="E69" s="1"/>
      <c r="F69" s="1"/>
      <c r="G69" s="1"/>
      <c r="H69" s="1"/>
      <c r="I69" s="9"/>
      <c r="J69" s="9"/>
      <c r="K69" s="9"/>
      <c r="L69" s="9">
        <f>Table2[[#This Row],[Invoice
(without VAT)]]-Table2[[#This Row],[O/S
(without VAT)]]-Table2[[#This Row],[ABS 
Actual Cost]]</f>
        <v>0</v>
      </c>
      <c r="M69" s="10"/>
      <c r="N69" s="180"/>
      <c r="O69" s="16"/>
      <c r="P69" s="185" t="e">
        <f>1-(Table2[[#This Row],[O/S
(without VAT)]]+Table2[[#This Row],[ABS 
Actual Cost]])/Table2[[#This Row],[Invoice
(without VAT)]]</f>
        <v>#DIV/0!</v>
      </c>
      <c r="Q69" s="64"/>
    </row>
    <row r="70" spans="2:17" ht="14.85" customHeight="1">
      <c r="B70" s="15"/>
      <c r="C70" s="15"/>
      <c r="D70" s="6"/>
      <c r="E70" s="1"/>
      <c r="F70" s="1"/>
      <c r="G70" s="1"/>
      <c r="H70" s="1"/>
      <c r="I70" s="9"/>
      <c r="J70" s="9"/>
      <c r="K70" s="9"/>
      <c r="L70" s="9">
        <f>Table2[[#This Row],[Invoice
(without VAT)]]-Table2[[#This Row],[O/S
(without VAT)]]-Table2[[#This Row],[ABS 
Actual Cost]]</f>
        <v>0</v>
      </c>
      <c r="M70" s="10"/>
      <c r="N70" s="180"/>
      <c r="O70" s="16"/>
      <c r="P70" s="185" t="e">
        <f>1-(Table2[[#This Row],[O/S
(without VAT)]]+Table2[[#This Row],[ABS 
Actual Cost]])/Table2[[#This Row],[Invoice
(without VAT)]]</f>
        <v>#DIV/0!</v>
      </c>
      <c r="Q70" s="64"/>
    </row>
    <row r="71" spans="2:17" ht="14.85" customHeight="1">
      <c r="B71" s="15"/>
      <c r="C71" s="15"/>
      <c r="D71" s="6"/>
      <c r="E71" s="1"/>
      <c r="F71" s="1"/>
      <c r="G71" s="1"/>
      <c r="H71" s="1"/>
      <c r="I71" s="9"/>
      <c r="J71" s="9"/>
      <c r="K71" s="9"/>
      <c r="L71" s="9">
        <f>Table2[[#This Row],[Invoice
(without VAT)]]-Table2[[#This Row],[O/S
(without VAT)]]-Table2[[#This Row],[ABS 
Actual Cost]]</f>
        <v>0</v>
      </c>
      <c r="M71" s="10"/>
      <c r="N71" s="180"/>
      <c r="O71" s="16"/>
      <c r="P71" s="185" t="e">
        <f>1-(Table2[[#This Row],[O/S
(without VAT)]]+Table2[[#This Row],[ABS 
Actual Cost]])/Table2[[#This Row],[Invoice
(without VAT)]]</f>
        <v>#DIV/0!</v>
      </c>
      <c r="Q71" s="64"/>
    </row>
    <row r="72" spans="2:17" ht="14.85" customHeight="1">
      <c r="B72" s="15"/>
      <c r="C72" s="15"/>
      <c r="D72" s="6"/>
      <c r="E72" s="1"/>
      <c r="F72" s="1"/>
      <c r="G72" s="1"/>
      <c r="H72" s="1"/>
      <c r="I72" s="9"/>
      <c r="J72" s="9"/>
      <c r="K72" s="9"/>
      <c r="L72" s="9">
        <f>Table2[[#This Row],[Invoice
(without VAT)]]-Table2[[#This Row],[O/S
(without VAT)]]-Table2[[#This Row],[ABS 
Actual Cost]]</f>
        <v>0</v>
      </c>
      <c r="M72" s="10"/>
      <c r="N72" s="180"/>
      <c r="O72" s="16"/>
      <c r="P72" s="185" t="e">
        <f>1-(Table2[[#This Row],[O/S
(without VAT)]]+Table2[[#This Row],[ABS 
Actual Cost]])/Table2[[#This Row],[Invoice
(without VAT)]]</f>
        <v>#DIV/0!</v>
      </c>
      <c r="Q72" s="64"/>
    </row>
    <row r="73" spans="2:17" ht="14.85" customHeight="1">
      <c r="B73" s="15"/>
      <c r="C73" s="15"/>
      <c r="D73" s="6"/>
      <c r="E73" s="1"/>
      <c r="F73" s="1"/>
      <c r="G73" s="1"/>
      <c r="H73" s="1"/>
      <c r="I73" s="9"/>
      <c r="J73" s="9"/>
      <c r="K73" s="9"/>
      <c r="L73" s="9">
        <f>Table2[[#This Row],[Invoice
(without VAT)]]-Table2[[#This Row],[O/S
(without VAT)]]-Table2[[#This Row],[ABS 
Actual Cost]]</f>
        <v>0</v>
      </c>
      <c r="M73" s="10"/>
      <c r="N73" s="180"/>
      <c r="O73" s="16"/>
      <c r="P73" s="185" t="e">
        <f>1-(Table2[[#This Row],[O/S
(without VAT)]]+Table2[[#This Row],[ABS 
Actual Cost]])/Table2[[#This Row],[Invoice
(without VAT)]]</f>
        <v>#DIV/0!</v>
      </c>
      <c r="Q73" s="64"/>
    </row>
    <row r="74" spans="2:17" ht="14.85" customHeight="1">
      <c r="B74" s="15"/>
      <c r="C74" s="15"/>
      <c r="D74" s="6"/>
      <c r="E74" s="1"/>
      <c r="F74" s="1"/>
      <c r="G74" s="1"/>
      <c r="H74" s="1"/>
      <c r="I74" s="9"/>
      <c r="J74" s="9"/>
      <c r="K74" s="9"/>
      <c r="L74" s="9">
        <f>Table2[[#This Row],[Invoice
(without VAT)]]-Table2[[#This Row],[O/S
(without VAT)]]-Table2[[#This Row],[ABS 
Actual Cost]]</f>
        <v>0</v>
      </c>
      <c r="M74" s="10"/>
      <c r="N74" s="180"/>
      <c r="O74" s="16"/>
      <c r="P74" s="185" t="e">
        <f>1-(Table2[[#This Row],[O/S
(without VAT)]]+Table2[[#This Row],[ABS 
Actual Cost]])/Table2[[#This Row],[Invoice
(without VAT)]]</f>
        <v>#DIV/0!</v>
      </c>
      <c r="Q74" s="64"/>
    </row>
    <row r="75" spans="2:17" ht="14.85" customHeight="1">
      <c r="B75" s="15"/>
      <c r="C75" s="15"/>
      <c r="D75" s="6"/>
      <c r="E75" s="1"/>
      <c r="F75" s="1"/>
      <c r="G75" s="1"/>
      <c r="H75" s="1"/>
      <c r="I75" s="9"/>
      <c r="J75" s="9"/>
      <c r="K75" s="9"/>
      <c r="L75" s="9">
        <f>Table2[[#This Row],[Invoice
(without VAT)]]-Table2[[#This Row],[O/S
(without VAT)]]-Table2[[#This Row],[ABS 
Actual Cost]]</f>
        <v>0</v>
      </c>
      <c r="M75" s="10"/>
      <c r="N75" s="180"/>
      <c r="O75" s="16"/>
      <c r="P75" s="185" t="e">
        <f>1-(Table2[[#This Row],[O/S
(without VAT)]]+Table2[[#This Row],[ABS 
Actual Cost]])/Table2[[#This Row],[Invoice
(without VAT)]]</f>
        <v>#DIV/0!</v>
      </c>
      <c r="Q75" s="64"/>
    </row>
    <row r="76" spans="2:17" ht="14.85" customHeight="1">
      <c r="B76" s="15"/>
      <c r="C76" s="15"/>
      <c r="D76" s="6"/>
      <c r="E76" s="1"/>
      <c r="F76" s="1"/>
      <c r="G76" s="1"/>
      <c r="H76" s="1"/>
      <c r="I76" s="9"/>
      <c r="J76" s="9"/>
      <c r="K76" s="9"/>
      <c r="L76" s="9">
        <f>Table2[[#This Row],[Invoice
(without VAT)]]-Table2[[#This Row],[O/S
(without VAT)]]-Table2[[#This Row],[ABS 
Actual Cost]]</f>
        <v>0</v>
      </c>
      <c r="M76" s="10"/>
      <c r="N76" s="180"/>
      <c r="O76" s="16"/>
      <c r="P76" s="185" t="e">
        <f>1-(Table2[[#This Row],[O/S
(without VAT)]]+Table2[[#This Row],[ABS 
Actual Cost]])/Table2[[#This Row],[Invoice
(without VAT)]]</f>
        <v>#DIV/0!</v>
      </c>
      <c r="Q76" s="64"/>
    </row>
    <row r="77" spans="2:17" ht="14.85" customHeight="1">
      <c r="B77" s="15"/>
      <c r="C77" s="15"/>
      <c r="D77" s="12"/>
      <c r="E77" s="1"/>
      <c r="F77" s="13"/>
      <c r="G77" s="1"/>
      <c r="H77" s="1"/>
      <c r="I77" s="4"/>
      <c r="J77" s="9"/>
      <c r="K77" s="9"/>
      <c r="L77" s="9">
        <f>Table2[[#This Row],[Invoice
(without VAT)]]-Table2[[#This Row],[O/S
(without VAT)]]-Table2[[#This Row],[ABS 
Actual Cost]]</f>
        <v>0</v>
      </c>
      <c r="M77" s="10"/>
      <c r="N77" s="180"/>
      <c r="O77" s="16"/>
      <c r="P77" s="185" t="e">
        <f>1-(Table2[[#This Row],[O/S
(without VAT)]]+Table2[[#This Row],[ABS 
Actual Cost]])/Table2[[#This Row],[Invoice
(without VAT)]]</f>
        <v>#DIV/0!</v>
      </c>
      <c r="Q77" s="64"/>
    </row>
    <row r="78" spans="2:17" ht="14.85" customHeight="1">
      <c r="B78" s="15"/>
      <c r="C78" s="29"/>
      <c r="D78" s="14"/>
      <c r="E78" s="1"/>
      <c r="F78" s="13"/>
      <c r="G78" s="1"/>
      <c r="H78" s="1"/>
      <c r="I78" s="4"/>
      <c r="J78" s="9"/>
      <c r="K78" s="9"/>
      <c r="L78" s="9">
        <f>Table2[[#This Row],[Invoice
(without VAT)]]-Table2[[#This Row],[O/S
(without VAT)]]-Table2[[#This Row],[ABS 
Actual Cost]]</f>
        <v>0</v>
      </c>
      <c r="M78" s="10"/>
      <c r="N78" s="180"/>
      <c r="O78" s="16"/>
      <c r="P78" s="185" t="e">
        <f>1-(Table2[[#This Row],[O/S
(without VAT)]]+Table2[[#This Row],[ABS 
Actual Cost]])/Table2[[#This Row],[Invoice
(without VAT)]]</f>
        <v>#DIV/0!</v>
      </c>
      <c r="Q78" s="64"/>
    </row>
    <row r="79" spans="2:17" ht="14.85" customHeight="1">
      <c r="B79" s="15"/>
      <c r="C79" s="15"/>
      <c r="D79" s="6"/>
      <c r="E79" s="1"/>
      <c r="F79" s="1"/>
      <c r="G79" s="1"/>
      <c r="H79" s="1"/>
      <c r="I79" s="4"/>
      <c r="J79" s="4"/>
      <c r="K79" s="4"/>
      <c r="L79" s="9">
        <f>Table2[[#This Row],[Invoice
(without VAT)]]-Table2[[#This Row],[O/S
(without VAT)]]-Table2[[#This Row],[ABS 
Actual Cost]]</f>
        <v>0</v>
      </c>
      <c r="M79" s="10"/>
      <c r="N79" s="180"/>
      <c r="O79" s="16"/>
      <c r="P79" s="185" t="e">
        <f>1-(Table2[[#This Row],[O/S
(without VAT)]]+Table2[[#This Row],[ABS 
Actual Cost]])/Table2[[#This Row],[Invoice
(without VAT)]]</f>
        <v>#DIV/0!</v>
      </c>
      <c r="Q79" s="64"/>
    </row>
    <row r="80" spans="2:17" ht="15" customHeight="1">
      <c r="B80" s="15"/>
      <c r="C80" s="15"/>
      <c r="D80" s="6"/>
      <c r="E80" s="1"/>
      <c r="F80" s="1"/>
      <c r="G80" s="1"/>
      <c r="H80" s="1"/>
      <c r="I80" s="4"/>
      <c r="J80" s="4"/>
      <c r="K80" s="4"/>
      <c r="L80" s="9">
        <f>Table2[[#This Row],[Invoice
(without VAT)]]-Table2[[#This Row],[O/S
(without VAT)]]-Table2[[#This Row],[ABS 
Actual Cost]]</f>
        <v>0</v>
      </c>
      <c r="M80" s="10"/>
      <c r="N80" s="180"/>
      <c r="O80" s="16"/>
      <c r="P80" s="185" t="e">
        <f>1-(Table2[[#This Row],[O/S
(without VAT)]]+Table2[[#This Row],[ABS 
Actual Cost]])/Table2[[#This Row],[Invoice
(without VAT)]]</f>
        <v>#DIV/0!</v>
      </c>
      <c r="Q80" s="64"/>
    </row>
    <row r="81" spans="2:17" ht="14.85" customHeight="1">
      <c r="B81" s="15"/>
      <c r="C81" s="15"/>
      <c r="D81" s="6"/>
      <c r="E81" s="1"/>
      <c r="F81" s="1"/>
      <c r="G81" s="1"/>
      <c r="H81" s="1"/>
      <c r="I81" s="4"/>
      <c r="J81" s="4"/>
      <c r="K81" s="4"/>
      <c r="L81" s="9">
        <f>Table2[[#This Row],[Invoice
(without VAT)]]-Table2[[#This Row],[O/S
(without VAT)]]-Table2[[#This Row],[ABS 
Actual Cost]]</f>
        <v>0</v>
      </c>
      <c r="M81" s="10"/>
      <c r="N81" s="180"/>
      <c r="O81" s="16"/>
      <c r="P81" s="185" t="e">
        <f>1-(Table2[[#This Row],[O/S
(without VAT)]]+Table2[[#This Row],[ABS 
Actual Cost]])/Table2[[#This Row],[Invoice
(without VAT)]]</f>
        <v>#DIV/0!</v>
      </c>
      <c r="Q81" s="64"/>
    </row>
    <row r="82" spans="2:17" ht="14.85" customHeight="1">
      <c r="B82" s="15"/>
      <c r="C82" s="15"/>
      <c r="D82" s="6"/>
      <c r="E82" s="1"/>
      <c r="F82" s="1"/>
      <c r="G82" s="1"/>
      <c r="H82" s="1"/>
      <c r="I82" s="4"/>
      <c r="J82" s="4"/>
      <c r="K82" s="4"/>
      <c r="L82" s="9">
        <f>Table2[[#This Row],[Invoice
(without VAT)]]-Table2[[#This Row],[O/S
(without VAT)]]-Table2[[#This Row],[ABS 
Actual Cost]]</f>
        <v>0</v>
      </c>
      <c r="M82" s="10"/>
      <c r="N82" s="180"/>
      <c r="O82" s="16"/>
      <c r="P82" s="185" t="e">
        <f>1-(Table2[[#This Row],[O/S
(without VAT)]]+Table2[[#This Row],[ABS 
Actual Cost]])/Table2[[#This Row],[Invoice
(without VAT)]]</f>
        <v>#DIV/0!</v>
      </c>
      <c r="Q82" s="64"/>
    </row>
    <row r="83" spans="2:17" ht="14.85" customHeight="1">
      <c r="B83" s="15"/>
      <c r="C83" s="15"/>
      <c r="D83" s="6"/>
      <c r="E83" s="1"/>
      <c r="F83" s="1"/>
      <c r="G83" s="1"/>
      <c r="H83" s="1"/>
      <c r="I83" s="4"/>
      <c r="J83" s="4"/>
      <c r="K83" s="4"/>
      <c r="L83" s="9">
        <f>Table2[[#This Row],[Invoice
(without VAT)]]-Table2[[#This Row],[O/S
(without VAT)]]-Table2[[#This Row],[ABS 
Actual Cost]]</f>
        <v>0</v>
      </c>
      <c r="M83" s="10"/>
      <c r="N83" s="180"/>
      <c r="O83" s="16"/>
      <c r="P83" s="185" t="e">
        <f>1-(Table2[[#This Row],[O/S
(without VAT)]]+Table2[[#This Row],[ABS 
Actual Cost]])/Table2[[#This Row],[Invoice
(without VAT)]]</f>
        <v>#DIV/0!</v>
      </c>
      <c r="Q83" s="64"/>
    </row>
    <row r="84" spans="2:17" ht="14.85" customHeight="1">
      <c r="B84" s="15"/>
      <c r="C84" s="15"/>
      <c r="D84" s="6"/>
      <c r="E84" s="1"/>
      <c r="F84" s="1"/>
      <c r="G84" s="1"/>
      <c r="H84" s="1"/>
      <c r="I84" s="4"/>
      <c r="J84" s="4"/>
      <c r="K84" s="4"/>
      <c r="L84" s="9">
        <f>Table2[[#This Row],[Invoice
(without VAT)]]-Table2[[#This Row],[O/S
(without VAT)]]-Table2[[#This Row],[ABS 
Actual Cost]]</f>
        <v>0</v>
      </c>
      <c r="M84" s="10"/>
      <c r="N84" s="180"/>
      <c r="O84" s="16"/>
      <c r="P84" s="185" t="e">
        <f>1-(Table2[[#This Row],[O/S
(without VAT)]]+Table2[[#This Row],[ABS 
Actual Cost]])/Table2[[#This Row],[Invoice
(without VAT)]]</f>
        <v>#DIV/0!</v>
      </c>
      <c r="Q84" s="64"/>
    </row>
    <row r="85" spans="2:17" ht="14.85" customHeight="1">
      <c r="B85" s="15"/>
      <c r="D85" s="173"/>
      <c r="E85" s="1"/>
      <c r="F85" s="1"/>
      <c r="G85" s="1"/>
      <c r="H85" s="1"/>
      <c r="I85" s="4"/>
      <c r="J85" s="4"/>
      <c r="K85" s="4"/>
      <c r="L85" s="9">
        <f>Table2[[#This Row],[Invoice
(without VAT)]]-Table2[[#This Row],[O/S
(without VAT)]]-Table2[[#This Row],[ABS 
Actual Cost]]</f>
        <v>0</v>
      </c>
      <c r="M85" s="10"/>
      <c r="N85" s="180"/>
      <c r="O85" s="16"/>
      <c r="P85" s="185" t="e">
        <f>1-(Table2[[#This Row],[O/S
(without VAT)]]+Table2[[#This Row],[ABS 
Actual Cost]])/Table2[[#This Row],[Invoice
(without VAT)]]</f>
        <v>#DIV/0!</v>
      </c>
      <c r="Q85" s="64"/>
    </row>
    <row r="86" spans="2:17" ht="14.85" customHeight="1">
      <c r="B86" s="15"/>
      <c r="D86" s="172"/>
      <c r="E86" s="1"/>
      <c r="F86" s="1"/>
      <c r="G86" s="1"/>
      <c r="H86" s="1"/>
      <c r="I86" s="4"/>
      <c r="J86" s="4"/>
      <c r="K86" s="4"/>
      <c r="L86" s="9">
        <f>Table2[[#This Row],[Invoice
(without VAT)]]-Table2[[#This Row],[O/S
(without VAT)]]-Table2[[#This Row],[ABS 
Actual Cost]]</f>
        <v>0</v>
      </c>
      <c r="M86" s="10"/>
      <c r="N86" s="180"/>
      <c r="O86" s="16"/>
      <c r="P86" s="185" t="e">
        <f>1-(Table2[[#This Row],[O/S
(without VAT)]]+Table2[[#This Row],[ABS 
Actual Cost]])/Table2[[#This Row],[Invoice
(without VAT)]]</f>
        <v>#DIV/0!</v>
      </c>
      <c r="Q86" s="64"/>
    </row>
    <row r="87" spans="2:17" ht="14.85" customHeight="1">
      <c r="B87" s="15"/>
      <c r="D87" s="172"/>
      <c r="E87" s="1"/>
      <c r="F87" s="1"/>
      <c r="G87" s="1"/>
      <c r="H87" s="1"/>
      <c r="I87" s="4"/>
      <c r="J87" s="4"/>
      <c r="K87" s="4"/>
      <c r="L87" s="9">
        <f>Table2[[#This Row],[Invoice
(without VAT)]]-Table2[[#This Row],[O/S
(without VAT)]]-Table2[[#This Row],[ABS 
Actual Cost]]</f>
        <v>0</v>
      </c>
      <c r="M87" s="10"/>
      <c r="N87" s="180"/>
      <c r="O87" s="16"/>
      <c r="P87" s="185" t="e">
        <f>1-(Table2[[#This Row],[O/S
(without VAT)]]+Table2[[#This Row],[ABS 
Actual Cost]])/Table2[[#This Row],[Invoice
(without VAT)]]</f>
        <v>#DIV/0!</v>
      </c>
      <c r="Q87" s="64"/>
    </row>
    <row r="88" spans="2:17" ht="14.85" customHeight="1">
      <c r="B88" s="15"/>
      <c r="D88" s="172"/>
      <c r="E88" s="1"/>
      <c r="F88" s="1"/>
      <c r="G88" s="1"/>
      <c r="H88" s="1"/>
      <c r="I88" s="4"/>
      <c r="J88" s="4"/>
      <c r="K88" s="4"/>
      <c r="L88" s="9">
        <f>Table2[[#This Row],[Invoice
(without VAT)]]-Table2[[#This Row],[O/S
(without VAT)]]-Table2[[#This Row],[ABS 
Actual Cost]]</f>
        <v>0</v>
      </c>
      <c r="M88" s="10"/>
      <c r="N88" s="180"/>
      <c r="O88" s="16"/>
      <c r="P88" s="185" t="e">
        <f>1-(Table2[[#This Row],[O/S
(without VAT)]]+Table2[[#This Row],[ABS 
Actual Cost]])/Table2[[#This Row],[Invoice
(without VAT)]]</f>
        <v>#DIV/0!</v>
      </c>
      <c r="Q88" s="64"/>
    </row>
    <row r="89" spans="2:17" ht="14.85" customHeight="1">
      <c r="B89" s="15"/>
      <c r="D89" s="172"/>
      <c r="E89" s="1"/>
      <c r="F89" s="1"/>
      <c r="G89" s="1"/>
      <c r="H89" s="1"/>
      <c r="I89" s="4"/>
      <c r="J89" s="4"/>
      <c r="K89" s="4"/>
      <c r="L89" s="9">
        <f>Table2[[#This Row],[Invoice
(without VAT)]]-Table2[[#This Row],[O/S
(without VAT)]]-Table2[[#This Row],[ABS 
Actual Cost]]</f>
        <v>0</v>
      </c>
      <c r="M89" s="10"/>
      <c r="N89" s="180"/>
      <c r="O89" s="16"/>
      <c r="P89" s="185" t="e">
        <f>1-(Table2[[#This Row],[O/S
(without VAT)]]+Table2[[#This Row],[ABS 
Actual Cost]])/Table2[[#This Row],[Invoice
(without VAT)]]</f>
        <v>#DIV/0!</v>
      </c>
      <c r="Q89" s="64"/>
    </row>
    <row r="90" spans="2:17" ht="14.85" customHeight="1">
      <c r="B90" s="15"/>
      <c r="C90" s="15"/>
      <c r="D90" s="6"/>
      <c r="E90" s="1"/>
      <c r="F90" s="1"/>
      <c r="G90" s="1"/>
      <c r="H90" s="1"/>
      <c r="I90" s="4"/>
      <c r="J90" s="4"/>
      <c r="K90" s="4"/>
      <c r="L90" s="9">
        <f>Table2[[#This Row],[Invoice
(without VAT)]]-Table2[[#This Row],[O/S
(without VAT)]]-Table2[[#This Row],[ABS 
Actual Cost]]</f>
        <v>0</v>
      </c>
      <c r="M90" s="10"/>
      <c r="N90" s="180"/>
      <c r="O90" s="16"/>
      <c r="P90" s="185" t="e">
        <f>1-(Table2[[#This Row],[O/S
(without VAT)]]+Table2[[#This Row],[ABS 
Actual Cost]])/Table2[[#This Row],[Invoice
(without VAT)]]</f>
        <v>#DIV/0!</v>
      </c>
      <c r="Q90" s="64"/>
    </row>
    <row r="91" spans="2:17" ht="14.85" customHeight="1">
      <c r="B91" s="15"/>
      <c r="C91" s="15"/>
      <c r="D91" s="6"/>
      <c r="E91" s="1"/>
      <c r="F91" s="1"/>
      <c r="G91" s="1"/>
      <c r="H91" s="1"/>
      <c r="I91" s="4"/>
      <c r="J91" s="4"/>
      <c r="K91" s="4"/>
      <c r="L91" s="9">
        <f>Table2[[#This Row],[Invoice
(without VAT)]]-Table2[[#This Row],[O/S
(without VAT)]]-Table2[[#This Row],[ABS 
Actual Cost]]</f>
        <v>0</v>
      </c>
      <c r="M91" s="10"/>
      <c r="N91" s="180"/>
      <c r="O91" s="16"/>
      <c r="P91" s="185" t="e">
        <f>1-(Table2[[#This Row],[O/S
(without VAT)]]+Table2[[#This Row],[ABS 
Actual Cost]])/Table2[[#This Row],[Invoice
(without VAT)]]</f>
        <v>#DIV/0!</v>
      </c>
      <c r="Q91" s="64"/>
    </row>
    <row r="92" spans="2:17" ht="14.85" customHeight="1">
      <c r="B92" s="15"/>
      <c r="C92" s="15"/>
      <c r="D92" s="6"/>
      <c r="E92" s="1"/>
      <c r="F92" s="1"/>
      <c r="G92" s="1"/>
      <c r="H92" s="1"/>
      <c r="I92" s="4"/>
      <c r="J92" s="4"/>
      <c r="K92" s="4"/>
      <c r="L92" s="9">
        <f>Table2[[#This Row],[Invoice
(without VAT)]]-Table2[[#This Row],[O/S
(without VAT)]]-Table2[[#This Row],[ABS 
Actual Cost]]</f>
        <v>0</v>
      </c>
      <c r="M92" s="10"/>
      <c r="N92" s="180"/>
      <c r="O92" s="16"/>
      <c r="P92" s="185" t="e">
        <f>1-(Table2[[#This Row],[O/S
(without VAT)]]+Table2[[#This Row],[ABS 
Actual Cost]])/Table2[[#This Row],[Invoice
(without VAT)]]</f>
        <v>#DIV/0!</v>
      </c>
      <c r="Q92" s="64"/>
    </row>
    <row r="93" spans="2:17" ht="14.85" customHeight="1">
      <c r="B93" s="15"/>
      <c r="C93" s="15"/>
      <c r="D93" s="6"/>
      <c r="E93" s="1"/>
      <c r="F93" s="1"/>
      <c r="G93" s="1"/>
      <c r="H93" s="1"/>
      <c r="I93" s="4"/>
      <c r="J93" s="4"/>
      <c r="K93" s="4"/>
      <c r="L93" s="9">
        <f>Table2[[#This Row],[Invoice
(without VAT)]]-Table2[[#This Row],[O/S
(without VAT)]]-Table2[[#This Row],[ABS 
Actual Cost]]</f>
        <v>0</v>
      </c>
      <c r="M93" s="10"/>
      <c r="N93" s="180"/>
      <c r="O93" s="16"/>
      <c r="P93" s="185" t="e">
        <f>1-(Table2[[#This Row],[O/S
(without VAT)]]+Table2[[#This Row],[ABS 
Actual Cost]])/Table2[[#This Row],[Invoice
(without VAT)]]</f>
        <v>#DIV/0!</v>
      </c>
      <c r="Q93" s="64"/>
    </row>
    <row r="94" spans="2:17" ht="14.85" customHeight="1">
      <c r="B94" s="15"/>
      <c r="C94" s="15"/>
      <c r="D94" s="17"/>
      <c r="E94" s="18"/>
      <c r="F94" s="18"/>
      <c r="G94" s="1"/>
      <c r="H94" s="18"/>
      <c r="I94" s="19"/>
      <c r="J94" s="19"/>
      <c r="K94" s="19"/>
      <c r="L94" s="9">
        <f>Table2[[#This Row],[Invoice
(without VAT)]]-Table2[[#This Row],[O/S
(without VAT)]]-Table2[[#This Row],[ABS 
Actual Cost]]</f>
        <v>0</v>
      </c>
      <c r="M94" s="10"/>
      <c r="N94" s="180"/>
      <c r="O94" s="16"/>
      <c r="P94" s="185" t="e">
        <f>1-(Table2[[#This Row],[O/S
(without VAT)]]+Table2[[#This Row],[ABS 
Actual Cost]])/Table2[[#This Row],[Invoice
(without VAT)]]</f>
        <v>#DIV/0!</v>
      </c>
      <c r="Q94" s="64"/>
    </row>
    <row r="95" spans="2:17" ht="14.85" customHeight="1">
      <c r="B95" s="15"/>
      <c r="E95" s="18"/>
      <c r="G95" s="1"/>
      <c r="I95" s="26"/>
      <c r="J95" s="26"/>
      <c r="K95" s="26"/>
      <c r="L95" s="9">
        <f>Table2[[#This Row],[Invoice
(without VAT)]]-Table2[[#This Row],[O/S
(without VAT)]]-Table2[[#This Row],[ABS 
Actual Cost]]</f>
        <v>0</v>
      </c>
      <c r="M95" s="10"/>
      <c r="N95" s="180"/>
      <c r="O95" s="16"/>
      <c r="P95" s="185" t="e">
        <f>1-(Table2[[#This Row],[O/S
(without VAT)]]+Table2[[#This Row],[ABS 
Actual Cost]])/Table2[[#This Row],[Invoice
(without VAT)]]</f>
        <v>#DIV/0!</v>
      </c>
      <c r="Q95" s="64"/>
    </row>
    <row r="96" spans="2:17" ht="14.85" customHeight="1">
      <c r="B96" s="15"/>
      <c r="C96" s="30"/>
      <c r="D96" s="17"/>
      <c r="E96" s="18"/>
      <c r="F96" s="18"/>
      <c r="G96" s="1"/>
      <c r="H96" s="18"/>
      <c r="I96" s="19"/>
      <c r="J96" s="19"/>
      <c r="K96" s="19"/>
      <c r="L96" s="9">
        <f>Table2[[#This Row],[Invoice
(without VAT)]]-Table2[[#This Row],[O/S
(without VAT)]]-Table2[[#This Row],[ABS 
Actual Cost]]</f>
        <v>0</v>
      </c>
      <c r="M96" s="10"/>
      <c r="N96" s="180"/>
      <c r="O96" s="16"/>
      <c r="P96" s="185" t="e">
        <f>1-(Table2[[#This Row],[O/S
(without VAT)]]+Table2[[#This Row],[ABS 
Actual Cost]])/Table2[[#This Row],[Invoice
(without VAT)]]</f>
        <v>#DIV/0!</v>
      </c>
      <c r="Q96" s="64"/>
    </row>
    <row r="97" spans="2:17" ht="14.85" customHeight="1">
      <c r="B97" s="15"/>
      <c r="E97" s="18"/>
      <c r="G97" s="1"/>
      <c r="I97" s="26"/>
      <c r="J97" s="26"/>
      <c r="K97" s="19"/>
      <c r="L97" s="9">
        <f>Table2[[#This Row],[Invoice
(without VAT)]]-Table2[[#This Row],[O/S
(without VAT)]]-Table2[[#This Row],[ABS 
Actual Cost]]</f>
        <v>0</v>
      </c>
      <c r="M97" s="10"/>
      <c r="N97" s="180"/>
      <c r="O97" s="16"/>
      <c r="P97" s="185" t="e">
        <f>1-(Table2[[#This Row],[O/S
(without VAT)]]+Table2[[#This Row],[ABS 
Actual Cost]])/Table2[[#This Row],[Invoice
(without VAT)]]</f>
        <v>#DIV/0!</v>
      </c>
      <c r="Q97" s="64"/>
    </row>
    <row r="98" spans="2:17" ht="14.85" customHeight="1">
      <c r="B98" s="15"/>
      <c r="C98" s="30"/>
      <c r="D98" s="17"/>
      <c r="E98" s="18"/>
      <c r="F98" s="18"/>
      <c r="G98" s="1"/>
      <c r="H98" s="18"/>
      <c r="I98" s="19"/>
      <c r="J98" s="19"/>
      <c r="K98" s="19"/>
      <c r="L98" s="9">
        <f>Table2[[#This Row],[Invoice
(without VAT)]]-Table2[[#This Row],[O/S
(without VAT)]]-Table2[[#This Row],[ABS 
Actual Cost]]</f>
        <v>0</v>
      </c>
      <c r="M98" s="10"/>
      <c r="N98" s="180"/>
      <c r="O98" s="16"/>
      <c r="P98" s="185" t="e">
        <f>1-(Table2[[#This Row],[O/S
(without VAT)]]+Table2[[#This Row],[ABS 
Actual Cost]])/Table2[[#This Row],[Invoice
(without VAT)]]</f>
        <v>#DIV/0!</v>
      </c>
      <c r="Q98" s="64"/>
    </row>
    <row r="99" spans="2:17" ht="14.85" customHeight="1">
      <c r="B99" s="15"/>
      <c r="C99" s="30"/>
      <c r="D99" s="17"/>
      <c r="E99" s="18"/>
      <c r="G99" s="1"/>
      <c r="H99" s="18"/>
      <c r="I99" s="26"/>
      <c r="J99" s="26"/>
      <c r="K99" s="19"/>
      <c r="L99" s="9">
        <f>Table2[[#This Row],[Invoice
(without VAT)]]-Table2[[#This Row],[O/S
(without VAT)]]-Table2[[#This Row],[ABS 
Actual Cost]]</f>
        <v>0</v>
      </c>
      <c r="M99" s="10"/>
      <c r="N99" s="180"/>
      <c r="O99" s="16"/>
      <c r="P99" s="185" t="e">
        <f>1-(Table2[[#This Row],[O/S
(without VAT)]]+Table2[[#This Row],[ABS 
Actual Cost]])/Table2[[#This Row],[Invoice
(without VAT)]]</f>
        <v>#DIV/0!</v>
      </c>
      <c r="Q99" s="64"/>
    </row>
    <row r="100" spans="2:17" ht="14.85" customHeight="1">
      <c r="B100" s="15"/>
      <c r="C100" s="30"/>
      <c r="D100" s="17"/>
      <c r="E100" s="18"/>
      <c r="F100" s="18"/>
      <c r="G100" s="1"/>
      <c r="H100" s="18"/>
      <c r="I100" s="19"/>
      <c r="J100" s="19"/>
      <c r="K100" s="19"/>
      <c r="L100" s="9">
        <f>Table2[[#This Row],[Invoice
(without VAT)]]-Table2[[#This Row],[O/S
(without VAT)]]-Table2[[#This Row],[ABS 
Actual Cost]]</f>
        <v>0</v>
      </c>
      <c r="M100" s="10"/>
      <c r="N100" s="180"/>
      <c r="O100" s="16"/>
      <c r="P100" s="185" t="e">
        <f>1-(Table2[[#This Row],[O/S
(without VAT)]]+Table2[[#This Row],[ABS 
Actual Cost]])/Table2[[#This Row],[Invoice
(without VAT)]]</f>
        <v>#DIV/0!</v>
      </c>
      <c r="Q100" s="64"/>
    </row>
    <row r="101" spans="2:17" ht="14.85" customHeight="1">
      <c r="B101" s="15"/>
      <c r="C101" s="15"/>
      <c r="D101" s="12"/>
      <c r="E101" s="18"/>
      <c r="G101" s="1"/>
      <c r="I101" s="26"/>
      <c r="J101" s="19"/>
      <c r="K101" s="19"/>
      <c r="L101" s="9">
        <f>Table2[[#This Row],[Invoice
(without VAT)]]-Table2[[#This Row],[O/S
(without VAT)]]-Table2[[#This Row],[ABS 
Actual Cost]]</f>
        <v>0</v>
      </c>
      <c r="M101" s="10"/>
      <c r="N101" s="180"/>
      <c r="O101" s="16"/>
      <c r="P101" s="185" t="e">
        <f>1-(Table2[[#This Row],[O/S
(without VAT)]]+Table2[[#This Row],[ABS 
Actual Cost]])/Table2[[#This Row],[Invoice
(without VAT)]]</f>
        <v>#DIV/0!</v>
      </c>
      <c r="Q101" s="64"/>
    </row>
    <row r="102" spans="2:17" ht="14.85" customHeight="1">
      <c r="B102" s="15"/>
      <c r="C102" s="15"/>
      <c r="D102" s="12"/>
      <c r="E102" s="18"/>
      <c r="G102" s="1"/>
      <c r="I102" s="26"/>
      <c r="J102" s="19"/>
      <c r="K102" s="19"/>
      <c r="L102" s="9">
        <f>Table2[[#This Row],[Invoice
(without VAT)]]-Table2[[#This Row],[O/S
(without VAT)]]-Table2[[#This Row],[ABS 
Actual Cost]]</f>
        <v>0</v>
      </c>
      <c r="M102" s="10"/>
      <c r="N102" s="180"/>
      <c r="O102" s="16"/>
      <c r="P102" s="185" t="e">
        <f>1-(Table2[[#This Row],[O/S
(without VAT)]]+Table2[[#This Row],[ABS 
Actual Cost]])/Table2[[#This Row],[Invoice
(without VAT)]]</f>
        <v>#DIV/0!</v>
      </c>
      <c r="Q102" s="64"/>
    </row>
    <row r="103" spans="2:17" ht="14.85" customHeight="1">
      <c r="B103" s="15"/>
      <c r="C103" s="15"/>
      <c r="D103" s="12"/>
      <c r="E103" s="18"/>
      <c r="G103" s="1"/>
      <c r="I103" s="26"/>
      <c r="J103" s="19"/>
      <c r="K103" s="19"/>
      <c r="L103" s="9">
        <f>Table2[[#This Row],[Invoice
(without VAT)]]-Table2[[#This Row],[O/S
(without VAT)]]-Table2[[#This Row],[ABS 
Actual Cost]]</f>
        <v>0</v>
      </c>
      <c r="M103" s="10"/>
      <c r="N103" s="180"/>
      <c r="O103" s="16"/>
      <c r="P103" s="185" t="e">
        <f>1-(Table2[[#This Row],[O/S
(without VAT)]]+Table2[[#This Row],[ABS 
Actual Cost]])/Table2[[#This Row],[Invoice
(without VAT)]]</f>
        <v>#DIV/0!</v>
      </c>
      <c r="Q103" s="64"/>
    </row>
    <row r="104" spans="2:17" ht="14.85" customHeight="1">
      <c r="B104" s="15"/>
      <c r="C104" s="15"/>
      <c r="D104" s="12"/>
      <c r="E104" s="18"/>
      <c r="G104" s="1"/>
      <c r="I104" s="26"/>
      <c r="J104" s="19"/>
      <c r="K104" s="19"/>
      <c r="L104" s="9">
        <f>Table2[[#This Row],[Invoice
(without VAT)]]-Table2[[#This Row],[O/S
(without VAT)]]-Table2[[#This Row],[ABS 
Actual Cost]]</f>
        <v>0</v>
      </c>
      <c r="M104" s="10"/>
      <c r="N104" s="180"/>
      <c r="O104" s="16"/>
      <c r="P104" s="185" t="e">
        <f>1-(Table2[[#This Row],[O/S
(without VAT)]]+Table2[[#This Row],[ABS 
Actual Cost]])/Table2[[#This Row],[Invoice
(without VAT)]]</f>
        <v>#DIV/0!</v>
      </c>
      <c r="Q104" s="64"/>
    </row>
    <row r="105" spans="2:17" ht="14.85" customHeight="1">
      <c r="B105" s="15"/>
      <c r="C105" s="15"/>
      <c r="D105" s="12"/>
      <c r="E105" s="18"/>
      <c r="G105" s="1"/>
      <c r="I105" s="26"/>
      <c r="J105" s="19"/>
      <c r="K105" s="19"/>
      <c r="L105" s="9">
        <f>Table2[[#This Row],[Invoice
(without VAT)]]-Table2[[#This Row],[O/S
(without VAT)]]-Table2[[#This Row],[ABS 
Actual Cost]]</f>
        <v>0</v>
      </c>
      <c r="M105" s="10"/>
      <c r="N105" s="180"/>
      <c r="O105" s="16"/>
      <c r="P105" s="185" t="e">
        <f>1-(Table2[[#This Row],[O/S
(without VAT)]]+Table2[[#This Row],[ABS 
Actual Cost]])/Table2[[#This Row],[Invoice
(without VAT)]]</f>
        <v>#DIV/0!</v>
      </c>
      <c r="Q105" s="64"/>
    </row>
    <row r="106" spans="2:17" ht="14.85" customHeight="1">
      <c r="B106" s="15"/>
      <c r="C106" s="15"/>
      <c r="D106" s="12"/>
      <c r="E106" s="18"/>
      <c r="G106" s="1"/>
      <c r="I106" s="26"/>
      <c r="J106" s="19"/>
      <c r="K106" s="19"/>
      <c r="L106" s="9">
        <f>Table2[[#This Row],[Invoice
(without VAT)]]-Table2[[#This Row],[O/S
(without VAT)]]-Table2[[#This Row],[ABS 
Actual Cost]]</f>
        <v>0</v>
      </c>
      <c r="M106" s="10"/>
      <c r="N106" s="180"/>
      <c r="O106" s="16"/>
      <c r="P106" s="185" t="e">
        <f>1-(Table2[[#This Row],[O/S
(without VAT)]]+Table2[[#This Row],[ABS 
Actual Cost]])/Table2[[#This Row],[Invoice
(without VAT)]]</f>
        <v>#DIV/0!</v>
      </c>
      <c r="Q106" s="64"/>
    </row>
    <row r="107" spans="2:17" ht="14.85" customHeight="1">
      <c r="B107" s="15"/>
      <c r="C107" s="15"/>
      <c r="D107" s="12"/>
      <c r="E107" s="18"/>
      <c r="G107" s="1"/>
      <c r="I107" s="26"/>
      <c r="J107" s="19"/>
      <c r="K107" s="19"/>
      <c r="L107" s="9">
        <f>Table2[[#This Row],[Invoice
(without VAT)]]-Table2[[#This Row],[O/S
(without VAT)]]-Table2[[#This Row],[ABS 
Actual Cost]]</f>
        <v>0</v>
      </c>
      <c r="M107" s="10"/>
      <c r="N107" s="180"/>
      <c r="O107" s="16"/>
      <c r="P107" s="185" t="e">
        <f>1-(Table2[[#This Row],[O/S
(without VAT)]]+Table2[[#This Row],[ABS 
Actual Cost]])/Table2[[#This Row],[Invoice
(without VAT)]]</f>
        <v>#DIV/0!</v>
      </c>
      <c r="Q107" s="64"/>
    </row>
    <row r="108" spans="2:17" ht="14.85" customHeight="1">
      <c r="B108" s="15"/>
      <c r="C108" s="15"/>
      <c r="D108" s="12"/>
      <c r="E108" s="18"/>
      <c r="G108" s="1"/>
      <c r="I108" s="26"/>
      <c r="J108" s="19"/>
      <c r="K108" s="19"/>
      <c r="L108" s="9">
        <f>Table2[[#This Row],[Invoice
(without VAT)]]-Table2[[#This Row],[O/S
(without VAT)]]-Table2[[#This Row],[ABS 
Actual Cost]]</f>
        <v>0</v>
      </c>
      <c r="M108" s="10"/>
      <c r="N108" s="180"/>
      <c r="O108" s="16"/>
      <c r="P108" s="185" t="e">
        <f>1-(Table2[[#This Row],[O/S
(without VAT)]]+Table2[[#This Row],[ABS 
Actual Cost]])/Table2[[#This Row],[Invoice
(without VAT)]]</f>
        <v>#DIV/0!</v>
      </c>
      <c r="Q108" s="64"/>
    </row>
    <row r="109" spans="2:17" ht="14.85" customHeight="1">
      <c r="B109" s="15"/>
      <c r="C109" s="15"/>
      <c r="D109" s="12"/>
      <c r="E109" s="18"/>
      <c r="G109" s="1"/>
      <c r="I109" s="26"/>
      <c r="J109" s="19"/>
      <c r="K109" s="19"/>
      <c r="L109" s="9">
        <f>Table2[[#This Row],[Invoice
(without VAT)]]-Table2[[#This Row],[O/S
(without VAT)]]-Table2[[#This Row],[ABS 
Actual Cost]]</f>
        <v>0</v>
      </c>
      <c r="M109" s="10"/>
      <c r="N109" s="180"/>
      <c r="O109" s="16"/>
      <c r="P109" s="185" t="e">
        <f>1-(Table2[[#This Row],[O/S
(without VAT)]]+Table2[[#This Row],[ABS 
Actual Cost]])/Table2[[#This Row],[Invoice
(without VAT)]]</f>
        <v>#DIV/0!</v>
      </c>
      <c r="Q109" s="64"/>
    </row>
    <row r="110" spans="2:17" ht="14.85" customHeight="1">
      <c r="B110" s="15"/>
      <c r="C110" s="15"/>
      <c r="D110" s="12"/>
      <c r="E110" s="18"/>
      <c r="G110" s="1"/>
      <c r="I110" s="26"/>
      <c r="J110" s="19"/>
      <c r="K110" s="19"/>
      <c r="L110" s="9">
        <f>Table2[[#This Row],[Invoice
(without VAT)]]-Table2[[#This Row],[O/S
(without VAT)]]-Table2[[#This Row],[ABS 
Actual Cost]]</f>
        <v>0</v>
      </c>
      <c r="M110" s="10"/>
      <c r="N110" s="180"/>
      <c r="O110" s="16"/>
      <c r="P110" s="185" t="e">
        <f>1-(Table2[[#This Row],[O/S
(without VAT)]]+Table2[[#This Row],[ABS 
Actual Cost]])/Table2[[#This Row],[Invoice
(without VAT)]]</f>
        <v>#DIV/0!</v>
      </c>
      <c r="Q110" s="64"/>
    </row>
    <row r="111" spans="2:17" ht="14.85" customHeight="1">
      <c r="B111" s="15"/>
      <c r="C111" s="15"/>
      <c r="D111" s="12"/>
      <c r="E111" s="18"/>
      <c r="G111" s="1"/>
      <c r="I111" s="26"/>
      <c r="J111" s="19"/>
      <c r="K111" s="19"/>
      <c r="L111" s="9">
        <f>Table2[[#This Row],[Invoice
(without VAT)]]-Table2[[#This Row],[O/S
(without VAT)]]-Table2[[#This Row],[ABS 
Actual Cost]]</f>
        <v>0</v>
      </c>
      <c r="M111" s="10"/>
      <c r="N111" s="180"/>
      <c r="O111" s="16"/>
      <c r="P111" s="185" t="e">
        <f>1-(Table2[[#This Row],[O/S
(without VAT)]]+Table2[[#This Row],[ABS 
Actual Cost]])/Table2[[#This Row],[Invoice
(without VAT)]]</f>
        <v>#DIV/0!</v>
      </c>
      <c r="Q111" s="64"/>
    </row>
    <row r="112" spans="2:17" ht="14.85" customHeight="1">
      <c r="B112" s="15"/>
      <c r="E112" s="18"/>
      <c r="G112" s="1"/>
      <c r="I112" s="26"/>
      <c r="J112" s="19"/>
      <c r="K112" s="19"/>
      <c r="L112" s="9">
        <f>Table2[[#This Row],[Invoice
(without VAT)]]-Table2[[#This Row],[O/S
(without VAT)]]-Table2[[#This Row],[ABS 
Actual Cost]]</f>
        <v>0</v>
      </c>
      <c r="M112" s="10"/>
      <c r="N112" s="108"/>
      <c r="P112" s="62" t="e">
        <f>1-(Table2[[#This Row],[O/S
(without VAT)]]+Table2[[#This Row],[ABS 
Actual Cost]])/Table2[[#This Row],[Invoice
(without VAT)]]</f>
        <v>#DIV/0!</v>
      </c>
      <c r="Q112" s="64"/>
    </row>
    <row r="113" spans="2:17" ht="14.85" customHeight="1">
      <c r="B113" s="15"/>
      <c r="E113" s="18"/>
      <c r="G113" s="1"/>
      <c r="I113" s="26"/>
      <c r="J113" s="19"/>
      <c r="K113" s="19"/>
      <c r="L113" s="9">
        <f>Table2[[#This Row],[Invoice
(without VAT)]]-Table2[[#This Row],[O/S
(without VAT)]]-Table2[[#This Row],[ABS 
Actual Cost]]</f>
        <v>0</v>
      </c>
      <c r="M113" s="10"/>
      <c r="N113" s="108"/>
      <c r="P113" s="62" t="e">
        <f>1-(Table2[[#This Row],[O/S
(without VAT)]]+Table2[[#This Row],[ABS 
Actual Cost]])/Table2[[#This Row],[Invoice
(without VAT)]]</f>
        <v>#DIV/0!</v>
      </c>
      <c r="Q113" s="64"/>
    </row>
    <row r="114" spans="2:17" ht="14.85" customHeight="1">
      <c r="B114" s="15"/>
      <c r="E114" s="18"/>
      <c r="G114" s="1"/>
      <c r="I114" s="26"/>
      <c r="J114" s="19"/>
      <c r="K114" s="19"/>
      <c r="L114" s="9">
        <f>Table2[[#This Row],[Invoice
(without VAT)]]-Table2[[#This Row],[O/S
(without VAT)]]-Table2[[#This Row],[ABS 
Actual Cost]]</f>
        <v>0</v>
      </c>
      <c r="M114" s="10"/>
      <c r="N114" s="108"/>
      <c r="P114" s="62" t="e">
        <f>1-(Table2[[#This Row],[O/S
(without VAT)]]+Table2[[#This Row],[ABS 
Actual Cost]])/Table2[[#This Row],[Invoice
(without VAT)]]</f>
        <v>#DIV/0!</v>
      </c>
      <c r="Q114" s="64"/>
    </row>
    <row r="115" spans="2:17" ht="14.85" customHeight="1">
      <c r="B115" s="15"/>
      <c r="E115" s="18"/>
      <c r="G115" s="1"/>
      <c r="I115" s="26"/>
      <c r="J115" s="19"/>
      <c r="K115" s="19"/>
      <c r="L115" s="9">
        <f>Table2[[#This Row],[Invoice
(without VAT)]]-Table2[[#This Row],[O/S
(without VAT)]]-Table2[[#This Row],[ABS 
Actual Cost]]</f>
        <v>0</v>
      </c>
      <c r="M115" s="10"/>
      <c r="N115" s="108"/>
      <c r="P115" s="62" t="e">
        <f>1-(Table2[[#This Row],[O/S
(without VAT)]]+Table2[[#This Row],[ABS 
Actual Cost]])/Table2[[#This Row],[Invoice
(without VAT)]]</f>
        <v>#DIV/0!</v>
      </c>
      <c r="Q115" s="64"/>
    </row>
    <row r="116" spans="2:17" ht="14.85" customHeight="1">
      <c r="B116" s="15"/>
      <c r="E116" s="18"/>
      <c r="G116" s="1"/>
      <c r="I116" s="26"/>
      <c r="J116" s="19"/>
      <c r="K116" s="19"/>
      <c r="L116" s="9">
        <f>Table2[[#This Row],[Invoice
(without VAT)]]-Table2[[#This Row],[O/S
(without VAT)]]-Table2[[#This Row],[ABS 
Actual Cost]]</f>
        <v>0</v>
      </c>
      <c r="M116" s="10"/>
      <c r="N116" s="108"/>
      <c r="P116" s="62" t="e">
        <f>1-(Table2[[#This Row],[O/S
(without VAT)]]+Table2[[#This Row],[ABS 
Actual Cost]])/Table2[[#This Row],[Invoice
(without VAT)]]</f>
        <v>#DIV/0!</v>
      </c>
      <c r="Q116" s="64"/>
    </row>
    <row r="117" spans="2:17" ht="14.85" customHeight="1">
      <c r="B117" s="15"/>
      <c r="E117" s="18"/>
      <c r="G117" s="1"/>
      <c r="I117" s="26"/>
      <c r="J117" s="19"/>
      <c r="K117" s="19"/>
      <c r="L117" s="9">
        <f>Table2[[#This Row],[Invoice
(without VAT)]]-Table2[[#This Row],[O/S
(without VAT)]]-Table2[[#This Row],[ABS 
Actual Cost]]</f>
        <v>0</v>
      </c>
      <c r="M117" s="10"/>
      <c r="N117" s="108"/>
      <c r="P117" s="62" t="e">
        <f>1-(Table2[[#This Row],[O/S
(without VAT)]]+Table2[[#This Row],[ABS 
Actual Cost]])/Table2[[#This Row],[Invoice
(without VAT)]]</f>
        <v>#DIV/0!</v>
      </c>
      <c r="Q117" s="64"/>
    </row>
    <row r="118" spans="2:17" ht="14.85" customHeight="1">
      <c r="B118" s="15"/>
      <c r="E118" s="18"/>
      <c r="G118" s="1"/>
      <c r="I118" s="26"/>
      <c r="J118" s="19"/>
      <c r="K118" s="19"/>
      <c r="L118" s="9">
        <f>Table2[[#This Row],[Invoice
(without VAT)]]-Table2[[#This Row],[O/S
(without VAT)]]-Table2[[#This Row],[ABS 
Actual Cost]]</f>
        <v>0</v>
      </c>
      <c r="M118" s="10"/>
      <c r="N118" s="108"/>
      <c r="P118" s="62" t="e">
        <f>1-(Table2[[#This Row],[O/S
(without VAT)]]+Table2[[#This Row],[ABS 
Actual Cost]])/Table2[[#This Row],[Invoice
(without VAT)]]</f>
        <v>#DIV/0!</v>
      </c>
      <c r="Q118" s="64"/>
    </row>
    <row r="119" spans="2:17" ht="14.85" customHeight="1">
      <c r="B119" s="15"/>
      <c r="E119" s="18"/>
      <c r="G119" s="1"/>
      <c r="I119" s="26"/>
      <c r="J119" s="19"/>
      <c r="K119" s="19"/>
      <c r="L119" s="9">
        <f>Table2[[#This Row],[Invoice
(without VAT)]]-Table2[[#This Row],[O/S
(without VAT)]]-Table2[[#This Row],[ABS 
Actual Cost]]</f>
        <v>0</v>
      </c>
      <c r="M119" s="10"/>
      <c r="N119" s="108"/>
      <c r="P119" s="62" t="e">
        <f>1-(Table2[[#This Row],[O/S
(without VAT)]]+Table2[[#This Row],[ABS 
Actual Cost]])/Table2[[#This Row],[Invoice
(without VAT)]]</f>
        <v>#DIV/0!</v>
      </c>
      <c r="Q119" s="64"/>
    </row>
    <row r="120" spans="2:17" ht="14.85" customHeight="1">
      <c r="B120" s="15"/>
      <c r="E120" s="18"/>
      <c r="G120" s="1"/>
      <c r="I120" s="26"/>
      <c r="J120" s="19"/>
      <c r="K120" s="19"/>
      <c r="L120" s="9">
        <f>Table2[[#This Row],[Invoice
(without VAT)]]-Table2[[#This Row],[O/S
(without VAT)]]-Table2[[#This Row],[ABS 
Actual Cost]]</f>
        <v>0</v>
      </c>
      <c r="M120" s="10"/>
      <c r="N120" s="108"/>
      <c r="P120" s="62" t="e">
        <f>1-(Table2[[#This Row],[O/S
(without VAT)]]+Table2[[#This Row],[ABS 
Actual Cost]])/Table2[[#This Row],[Invoice
(without VAT)]]</f>
        <v>#DIV/0!</v>
      </c>
      <c r="Q120" s="64"/>
    </row>
    <row r="121" spans="2:17" ht="14.85" customHeight="1">
      <c r="B121" s="15"/>
      <c r="E121" s="18"/>
      <c r="G121" s="1"/>
      <c r="I121" s="26"/>
      <c r="J121" s="19"/>
      <c r="K121" s="19"/>
      <c r="L121" s="9">
        <f>Table2[[#This Row],[Invoice
(without VAT)]]-Table2[[#This Row],[O/S
(without VAT)]]-Table2[[#This Row],[ABS 
Actual Cost]]</f>
        <v>0</v>
      </c>
      <c r="M121" s="10"/>
      <c r="N121" s="108"/>
      <c r="P121" s="62" t="e">
        <f>1-(Table2[[#This Row],[O/S
(without VAT)]]+Table2[[#This Row],[ABS 
Actual Cost]])/Table2[[#This Row],[Invoice
(without VAT)]]</f>
        <v>#DIV/0!</v>
      </c>
      <c r="Q121" s="64"/>
    </row>
    <row r="122" spans="2:17" ht="14.85" customHeight="1">
      <c r="B122" s="15"/>
      <c r="E122" s="18"/>
      <c r="G122" s="1"/>
      <c r="I122" s="26"/>
      <c r="J122" s="19"/>
      <c r="K122" s="19"/>
      <c r="L122" s="9">
        <f>Table2[[#This Row],[Invoice
(without VAT)]]-Table2[[#This Row],[O/S
(without VAT)]]-Table2[[#This Row],[ABS 
Actual Cost]]</f>
        <v>0</v>
      </c>
      <c r="M122" s="10"/>
      <c r="N122" s="108"/>
      <c r="P122" s="62" t="e">
        <f>1-(Table2[[#This Row],[O/S
(without VAT)]]+Table2[[#This Row],[ABS 
Actual Cost]])/Table2[[#This Row],[Invoice
(without VAT)]]</f>
        <v>#DIV/0!</v>
      </c>
      <c r="Q122" s="183" t="s">
        <v>287</v>
      </c>
    </row>
    <row r="123" spans="2:17">
      <c r="B123" s="30"/>
      <c r="D123" s="17"/>
      <c r="E123" s="18"/>
      <c r="F123" s="18"/>
      <c r="G123" s="18"/>
      <c r="H123" s="1"/>
      <c r="I123" s="149"/>
      <c r="J123" s="149"/>
      <c r="K123" s="149"/>
      <c r="L123" s="9">
        <f>Table2[[#This Row],[Invoice
(without VAT)]]-Table2[[#This Row],[O/S
(without VAT)]]-Table2[[#This Row],[ABS 
Actual Cost]]</f>
        <v>0</v>
      </c>
      <c r="M123" s="10"/>
      <c r="N123" s="182"/>
      <c r="O123" s="142"/>
      <c r="P123" s="185" t="e">
        <f>1-(Table2[[#This Row],[O/S
(without VAT)]]+Table2[[#This Row],[ABS 
Actual Cost]])/Table2[[#This Row],[Invoice
(without VAT)]]</f>
        <v>#DIV/0!</v>
      </c>
      <c r="Q123" s="64"/>
    </row>
    <row r="124" spans="2:17">
      <c r="I124" s="26"/>
      <c r="J124" s="26"/>
      <c r="K124" s="26"/>
      <c r="L124" s="26"/>
    </row>
    <row r="125" spans="2:17">
      <c r="I125" s="26">
        <f>SUBTOTAL(9,I4:I124)</f>
        <v>1342034</v>
      </c>
      <c r="J125" s="26">
        <f>SUBTOTAL(9,J4:J124)</f>
        <v>554234</v>
      </c>
      <c r="K125" s="26">
        <f>SUBTOTAL(9,K4:K124)</f>
        <v>148785</v>
      </c>
      <c r="L125" s="26">
        <f>SUBTOTAL(9,L4:L124)</f>
        <v>639015</v>
      </c>
      <c r="Q125" s="167">
        <f>1-(J125+K125)/I125</f>
        <v>0.47615410637882494</v>
      </c>
    </row>
    <row r="126" spans="2:17">
      <c r="I126" s="26"/>
      <c r="J126" s="26"/>
      <c r="K126" s="26"/>
      <c r="L126" s="171">
        <f>1-(J125+K125)/I125</f>
        <v>0.47615410637882494</v>
      </c>
    </row>
    <row r="127" spans="2:17">
      <c r="I127" s="26">
        <f>I71+I69+I68+I66</f>
        <v>0</v>
      </c>
      <c r="J127" s="26"/>
      <c r="K127" s="26"/>
      <c r="L127" s="26"/>
    </row>
    <row r="128" spans="2:17">
      <c r="I128" s="26"/>
      <c r="J128" s="26"/>
      <c r="K128" s="26"/>
      <c r="L128" s="26"/>
    </row>
    <row r="129" spans="9:12">
      <c r="I129" s="26"/>
      <c r="J129" s="26"/>
      <c r="K129" s="26"/>
      <c r="L129" s="26"/>
    </row>
    <row r="130" spans="9:12">
      <c r="I130" s="26"/>
      <c r="J130" s="26"/>
      <c r="K130" s="26"/>
      <c r="L130" s="26"/>
    </row>
    <row r="131" spans="9:12">
      <c r="I131" s="26"/>
      <c r="J131" s="26"/>
      <c r="K131" s="26"/>
      <c r="L131" s="26"/>
    </row>
    <row r="132" spans="9:12">
      <c r="I132" s="26"/>
      <c r="J132" s="26"/>
      <c r="K132" s="26"/>
      <c r="L132" s="26"/>
    </row>
    <row r="133" spans="9:12">
      <c r="I133" s="26"/>
      <c r="J133" s="26"/>
      <c r="K133" s="26"/>
      <c r="L133" s="26"/>
    </row>
    <row r="134" spans="9:12">
      <c r="I134" s="26"/>
      <c r="J134" s="26"/>
      <c r="K134" s="26"/>
      <c r="L134" s="26"/>
    </row>
    <row r="135" spans="9:12">
      <c r="I135" s="26"/>
      <c r="J135" s="26"/>
      <c r="K135" s="26"/>
      <c r="L135" s="26"/>
    </row>
    <row r="136" spans="9:12">
      <c r="I136" s="26"/>
      <c r="J136" s="26"/>
      <c r="K136" s="26"/>
      <c r="L136" s="26"/>
    </row>
    <row r="137" spans="9:12">
      <c r="I137" s="26"/>
      <c r="J137" s="26"/>
      <c r="K137" s="26"/>
      <c r="L137" s="26"/>
    </row>
    <row r="138" spans="9:12">
      <c r="I138" s="26"/>
      <c r="J138" s="26"/>
      <c r="K138" s="26"/>
      <c r="L138" s="26"/>
    </row>
    <row r="139" spans="9:12">
      <c r="I139" s="26"/>
      <c r="J139" s="26"/>
      <c r="K139" s="26"/>
      <c r="L139" s="26"/>
    </row>
    <row r="140" spans="9:12">
      <c r="I140" s="26"/>
      <c r="J140" s="26"/>
      <c r="K140" s="26"/>
      <c r="L140" s="26"/>
    </row>
    <row r="141" spans="9:12">
      <c r="I141" s="26"/>
      <c r="J141" s="26"/>
      <c r="K141" s="26"/>
      <c r="L141" s="26"/>
    </row>
    <row r="142" spans="9:12">
      <c r="I142" s="26"/>
      <c r="J142" s="26"/>
      <c r="K142" s="26"/>
      <c r="L142" s="26"/>
    </row>
    <row r="143" spans="9:12">
      <c r="I143" s="26"/>
      <c r="J143" s="26"/>
      <c r="K143" s="26"/>
      <c r="L143" s="26"/>
    </row>
    <row r="144" spans="9:12">
      <c r="I144" s="26"/>
      <c r="J144" s="26"/>
      <c r="K144" s="26"/>
      <c r="L144" s="26"/>
    </row>
    <row r="145" spans="9:12">
      <c r="I145" s="26"/>
      <c r="J145" s="26"/>
      <c r="K145" s="26"/>
      <c r="L145" s="26"/>
    </row>
    <row r="146" spans="9:12">
      <c r="I146" s="26"/>
      <c r="J146" s="26"/>
      <c r="K146" s="26"/>
      <c r="L146" s="26"/>
    </row>
    <row r="147" spans="9:12">
      <c r="I147" s="26"/>
      <c r="J147" s="26"/>
      <c r="K147" s="26"/>
      <c r="L147" s="26"/>
    </row>
    <row r="148" spans="9:12">
      <c r="I148" s="26"/>
      <c r="J148" s="26"/>
      <c r="K148" s="26"/>
      <c r="L148" s="26"/>
    </row>
    <row r="149" spans="9:12">
      <c r="I149" s="26"/>
      <c r="J149" s="26"/>
      <c r="K149" s="26"/>
      <c r="L149" s="26"/>
    </row>
    <row r="150" spans="9:12">
      <c r="I150" s="26"/>
      <c r="J150" s="26"/>
      <c r="K150" s="26"/>
      <c r="L150" s="26"/>
    </row>
    <row r="151" spans="9:12">
      <c r="I151" s="26"/>
      <c r="J151" s="26"/>
      <c r="K151" s="26"/>
      <c r="L151" s="26"/>
    </row>
    <row r="152" spans="9:12">
      <c r="I152" s="26"/>
      <c r="J152" s="26"/>
      <c r="K152" s="26"/>
      <c r="L152" s="26"/>
    </row>
    <row r="153" spans="9:12">
      <c r="I153" s="26"/>
      <c r="J153" s="26"/>
      <c r="K153" s="26"/>
      <c r="L153" s="26"/>
    </row>
    <row r="154" spans="9:12">
      <c r="I154" s="26"/>
      <c r="J154" s="26"/>
      <c r="K154" s="26"/>
      <c r="L154" s="26"/>
    </row>
    <row r="155" spans="9:12">
      <c r="I155" s="26"/>
      <c r="J155" s="26"/>
      <c r="K155" s="26"/>
      <c r="L155" s="26"/>
    </row>
    <row r="156" spans="9:12">
      <c r="I156" s="26"/>
      <c r="J156" s="26"/>
      <c r="K156" s="26"/>
      <c r="L156" s="26"/>
    </row>
    <row r="157" spans="9:12">
      <c r="I157" s="26"/>
      <c r="J157" s="26"/>
      <c r="K157" s="26"/>
      <c r="L157" s="26"/>
    </row>
    <row r="158" spans="9:12">
      <c r="I158" s="26"/>
      <c r="J158" s="26"/>
      <c r="K158" s="26"/>
      <c r="L158" s="26"/>
    </row>
    <row r="159" spans="9:12">
      <c r="I159" s="26"/>
      <c r="J159" s="26"/>
      <c r="K159" s="26"/>
      <c r="L159" s="26"/>
    </row>
    <row r="160" spans="9:12">
      <c r="I160" s="26"/>
      <c r="J160" s="26"/>
      <c r="K160" s="26"/>
      <c r="L160" s="26"/>
    </row>
    <row r="161" spans="9:12">
      <c r="I161" s="26"/>
      <c r="J161" s="26"/>
      <c r="K161" s="26"/>
      <c r="L161" s="26"/>
    </row>
    <row r="162" spans="9:12">
      <c r="I162" s="26"/>
      <c r="J162" s="26"/>
      <c r="K162" s="26"/>
      <c r="L162" s="26"/>
    </row>
    <row r="163" spans="9:12">
      <c r="I163" s="26"/>
      <c r="J163" s="26"/>
      <c r="K163" s="26"/>
      <c r="L163" s="26"/>
    </row>
    <row r="164" spans="9:12">
      <c r="I164" s="26"/>
      <c r="J164" s="26"/>
      <c r="K164" s="26"/>
      <c r="L164" s="26"/>
    </row>
    <row r="165" spans="9:12">
      <c r="I165" s="26"/>
      <c r="J165" s="26"/>
      <c r="K165" s="26"/>
      <c r="L165" s="26"/>
    </row>
    <row r="166" spans="9:12">
      <c r="I166" s="26"/>
      <c r="J166" s="26"/>
      <c r="K166" s="26"/>
      <c r="L166" s="26"/>
    </row>
    <row r="167" spans="9:12">
      <c r="I167" s="26"/>
      <c r="J167" s="26"/>
      <c r="K167" s="26"/>
      <c r="L167" s="26"/>
    </row>
    <row r="168" spans="9:12">
      <c r="I168" s="26"/>
      <c r="J168" s="26"/>
      <c r="K168" s="26"/>
      <c r="L168" s="26"/>
    </row>
    <row r="169" spans="9:12">
      <c r="I169" s="26"/>
      <c r="J169" s="26"/>
      <c r="K169" s="26"/>
      <c r="L169" s="26"/>
    </row>
    <row r="170" spans="9:12">
      <c r="I170" s="26"/>
      <c r="J170" s="26"/>
      <c r="K170" s="26"/>
      <c r="L170" s="26"/>
    </row>
    <row r="171" spans="9:12">
      <c r="I171" s="26"/>
      <c r="J171" s="26"/>
      <c r="K171" s="26"/>
      <c r="L171" s="26"/>
    </row>
    <row r="172" spans="9:12">
      <c r="I172" s="26"/>
      <c r="J172" s="26"/>
      <c r="K172" s="26"/>
      <c r="L172" s="26"/>
    </row>
    <row r="173" spans="9:12">
      <c r="I173" s="26"/>
      <c r="J173" s="26"/>
      <c r="K173" s="26"/>
      <c r="L173" s="26"/>
    </row>
    <row r="174" spans="9:12">
      <c r="I174" s="26"/>
      <c r="J174" s="26"/>
      <c r="K174" s="26"/>
      <c r="L174" s="26"/>
    </row>
    <row r="175" spans="9:12">
      <c r="I175" s="26"/>
      <c r="J175" s="26"/>
      <c r="K175" s="26"/>
      <c r="L175" s="26"/>
    </row>
    <row r="176" spans="9:12">
      <c r="I176" s="26"/>
      <c r="J176" s="26"/>
      <c r="K176" s="26"/>
      <c r="L176" s="26"/>
    </row>
    <row r="177" spans="9:12">
      <c r="I177" s="26"/>
      <c r="J177" s="26"/>
      <c r="K177" s="26"/>
      <c r="L177" s="26"/>
    </row>
    <row r="178" spans="9:12">
      <c r="I178" s="26"/>
      <c r="J178" s="26"/>
      <c r="K178" s="26"/>
      <c r="L178" s="26"/>
    </row>
    <row r="179" spans="9:12">
      <c r="I179" s="26"/>
      <c r="J179" s="26"/>
      <c r="K179" s="26"/>
      <c r="L179" s="26"/>
    </row>
    <row r="180" spans="9:12">
      <c r="I180" s="26"/>
      <c r="J180" s="26"/>
      <c r="K180" s="26"/>
      <c r="L180" s="26"/>
    </row>
    <row r="181" spans="9:12">
      <c r="I181" s="26"/>
      <c r="J181" s="26"/>
      <c r="K181" s="26"/>
      <c r="L181" s="26"/>
    </row>
    <row r="182" spans="9:12">
      <c r="I182" s="26"/>
      <c r="J182" s="26"/>
      <c r="K182" s="26"/>
      <c r="L182" s="26"/>
    </row>
    <row r="183" spans="9:12">
      <c r="I183" s="26"/>
      <c r="J183" s="26"/>
      <c r="K183" s="26"/>
      <c r="L183" s="26"/>
    </row>
    <row r="184" spans="9:12">
      <c r="I184" s="26"/>
      <c r="J184" s="26"/>
      <c r="K184" s="26"/>
      <c r="L184" s="26"/>
    </row>
    <row r="185" spans="9:12">
      <c r="I185" s="26"/>
      <c r="J185" s="26"/>
      <c r="K185" s="26"/>
      <c r="L185" s="26"/>
    </row>
    <row r="186" spans="9:12">
      <c r="I186" s="26"/>
      <c r="J186" s="26"/>
      <c r="K186" s="26"/>
      <c r="L186" s="26"/>
    </row>
    <row r="187" spans="9:12">
      <c r="I187" s="26"/>
      <c r="J187" s="26"/>
      <c r="K187" s="26"/>
      <c r="L187" s="26"/>
    </row>
    <row r="188" spans="9:12">
      <c r="I188" s="26"/>
      <c r="J188" s="26"/>
      <c r="K188" s="26"/>
      <c r="L188" s="26"/>
    </row>
    <row r="189" spans="9:12">
      <c r="I189" s="26"/>
      <c r="J189" s="26"/>
      <c r="K189" s="26"/>
      <c r="L189" s="26"/>
    </row>
    <row r="190" spans="9:12">
      <c r="I190" s="26"/>
      <c r="J190" s="26"/>
      <c r="K190" s="26"/>
      <c r="L190" s="26"/>
    </row>
    <row r="191" spans="9:12">
      <c r="I191" s="26"/>
      <c r="J191" s="26"/>
      <c r="K191" s="26"/>
      <c r="L191" s="26"/>
    </row>
    <row r="192" spans="9:12">
      <c r="I192" s="26"/>
      <c r="J192" s="26"/>
      <c r="K192" s="26"/>
      <c r="L192" s="26"/>
    </row>
    <row r="193" spans="9:12">
      <c r="I193" s="26"/>
      <c r="J193" s="26"/>
      <c r="K193" s="26"/>
      <c r="L193" s="26"/>
    </row>
    <row r="194" spans="9:12">
      <c r="I194" s="26"/>
      <c r="J194" s="26"/>
      <c r="K194" s="26"/>
      <c r="L194" s="26"/>
    </row>
    <row r="195" spans="9:12">
      <c r="I195" s="26"/>
      <c r="J195" s="26"/>
      <c r="K195" s="26"/>
      <c r="L195" s="26"/>
    </row>
    <row r="196" spans="9:12">
      <c r="I196" s="26"/>
      <c r="J196" s="26"/>
      <c r="K196" s="26"/>
      <c r="L196" s="26"/>
    </row>
    <row r="197" spans="9:12">
      <c r="I197" s="26"/>
      <c r="J197" s="26"/>
      <c r="K197" s="26"/>
      <c r="L197" s="26"/>
    </row>
    <row r="198" spans="9:12">
      <c r="I198" s="26"/>
      <c r="J198" s="26"/>
      <c r="K198" s="26"/>
      <c r="L198" s="26"/>
    </row>
    <row r="199" spans="9:12">
      <c r="I199" s="26"/>
      <c r="J199" s="26"/>
      <c r="K199" s="26"/>
      <c r="L199" s="26"/>
    </row>
    <row r="200" spans="9:12">
      <c r="I200" s="26"/>
      <c r="J200" s="26"/>
      <c r="K200" s="26"/>
      <c r="L200" s="26"/>
    </row>
    <row r="201" spans="9:12">
      <c r="I201" s="26"/>
      <c r="J201" s="26"/>
      <c r="K201" s="26"/>
      <c r="L201" s="26"/>
    </row>
    <row r="202" spans="9:12">
      <c r="I202" s="26"/>
      <c r="J202" s="26"/>
      <c r="K202" s="26"/>
      <c r="L202" s="26"/>
    </row>
    <row r="203" spans="9:12">
      <c r="I203" s="26"/>
      <c r="J203" s="26"/>
      <c r="K203" s="26"/>
      <c r="L203" s="26"/>
    </row>
    <row r="204" spans="9:12">
      <c r="I204" s="26"/>
      <c r="J204" s="26"/>
      <c r="K204" s="26"/>
      <c r="L204" s="26"/>
    </row>
    <row r="205" spans="9:12">
      <c r="I205" s="26"/>
      <c r="J205" s="26"/>
      <c r="K205" s="26"/>
      <c r="L205" s="26"/>
    </row>
    <row r="206" spans="9:12">
      <c r="I206" s="26"/>
      <c r="J206" s="26"/>
      <c r="K206" s="26"/>
      <c r="L206" s="26"/>
    </row>
    <row r="207" spans="9:12">
      <c r="I207" s="26"/>
      <c r="J207" s="26"/>
      <c r="K207" s="26"/>
      <c r="L207" s="26"/>
    </row>
    <row r="208" spans="9:12">
      <c r="I208" s="26"/>
      <c r="J208" s="26"/>
      <c r="K208" s="26"/>
      <c r="L208" s="26"/>
    </row>
    <row r="209" spans="9:12">
      <c r="I209" s="26"/>
      <c r="J209" s="26"/>
      <c r="K209" s="26"/>
      <c r="L209" s="26"/>
    </row>
    <row r="210" spans="9:12">
      <c r="I210" s="26"/>
      <c r="J210" s="26"/>
      <c r="K210" s="26"/>
      <c r="L210" s="26"/>
    </row>
    <row r="211" spans="9:12">
      <c r="I211" s="26"/>
      <c r="J211" s="26"/>
      <c r="K211" s="26"/>
      <c r="L211" s="26"/>
    </row>
    <row r="212" spans="9:12">
      <c r="I212" s="26"/>
      <c r="J212" s="26"/>
      <c r="K212" s="26"/>
      <c r="L212" s="26"/>
    </row>
    <row r="213" spans="9:12">
      <c r="I213" s="26"/>
      <c r="J213" s="26"/>
      <c r="K213" s="26"/>
      <c r="L213" s="26"/>
    </row>
    <row r="214" spans="9:12">
      <c r="I214" s="26"/>
      <c r="J214" s="26"/>
      <c r="K214" s="26"/>
      <c r="L214" s="26"/>
    </row>
    <row r="215" spans="9:12">
      <c r="I215" s="26"/>
      <c r="J215" s="26"/>
      <c r="K215" s="26"/>
      <c r="L215" s="26"/>
    </row>
    <row r="216" spans="9:12">
      <c r="I216" s="26"/>
      <c r="J216" s="26"/>
      <c r="K216" s="26"/>
      <c r="L216" s="26"/>
    </row>
    <row r="217" spans="9:12">
      <c r="I217" s="26"/>
      <c r="J217" s="26"/>
      <c r="K217" s="26"/>
      <c r="L217" s="26"/>
    </row>
    <row r="218" spans="9:12">
      <c r="I218" s="26"/>
      <c r="J218" s="26"/>
      <c r="K218" s="26"/>
      <c r="L218" s="26"/>
    </row>
    <row r="219" spans="9:12">
      <c r="I219" s="26"/>
      <c r="J219" s="26"/>
      <c r="K219" s="26"/>
      <c r="L219" s="26"/>
    </row>
    <row r="220" spans="9:12">
      <c r="I220" s="26"/>
      <c r="J220" s="26"/>
      <c r="K220" s="26"/>
      <c r="L220" s="26"/>
    </row>
    <row r="221" spans="9:12">
      <c r="I221" s="26"/>
      <c r="J221" s="26"/>
      <c r="K221" s="26"/>
      <c r="L221" s="26"/>
    </row>
    <row r="222" spans="9:12">
      <c r="I222" s="26"/>
      <c r="J222" s="26"/>
      <c r="K222" s="26"/>
      <c r="L222" s="26"/>
    </row>
    <row r="223" spans="9:12">
      <c r="I223" s="26"/>
      <c r="J223" s="26"/>
      <c r="K223" s="26"/>
      <c r="L223" s="26"/>
    </row>
    <row r="224" spans="9:12">
      <c r="I224" s="26"/>
      <c r="J224" s="26"/>
      <c r="K224" s="26"/>
      <c r="L224" s="26"/>
    </row>
    <row r="225" spans="9:12">
      <c r="I225" s="26"/>
      <c r="J225" s="26"/>
      <c r="K225" s="26"/>
      <c r="L225" s="26"/>
    </row>
    <row r="226" spans="9:12">
      <c r="I226" s="26"/>
      <c r="J226" s="26"/>
      <c r="K226" s="26"/>
      <c r="L226" s="26"/>
    </row>
    <row r="227" spans="9:12">
      <c r="I227" s="26"/>
      <c r="J227" s="26"/>
      <c r="K227" s="26"/>
      <c r="L227" s="26"/>
    </row>
    <row r="228" spans="9:12">
      <c r="I228" s="26"/>
      <c r="J228" s="26"/>
      <c r="K228" s="26"/>
      <c r="L228" s="26"/>
    </row>
    <row r="229" spans="9:12">
      <c r="I229" s="26"/>
      <c r="J229" s="26"/>
      <c r="K229" s="26"/>
      <c r="L229" s="26"/>
    </row>
    <row r="230" spans="9:12">
      <c r="I230" s="26"/>
      <c r="J230" s="26"/>
      <c r="K230" s="26"/>
      <c r="L230" s="26"/>
    </row>
    <row r="231" spans="9:12">
      <c r="I231" s="26"/>
      <c r="J231" s="26"/>
      <c r="K231" s="26"/>
      <c r="L231" s="26"/>
    </row>
    <row r="232" spans="9:12">
      <c r="I232" s="26"/>
      <c r="J232" s="26"/>
      <c r="K232" s="26"/>
      <c r="L232" s="26"/>
    </row>
    <row r="233" spans="9:12">
      <c r="I233" s="26"/>
      <c r="J233" s="26"/>
      <c r="K233" s="26"/>
      <c r="L233" s="26"/>
    </row>
    <row r="234" spans="9:12">
      <c r="I234" s="26"/>
      <c r="J234" s="26"/>
      <c r="K234" s="26"/>
      <c r="L234" s="26"/>
    </row>
    <row r="235" spans="9:12">
      <c r="I235" s="26"/>
      <c r="J235" s="26"/>
      <c r="K235" s="26"/>
      <c r="L235" s="26"/>
    </row>
    <row r="236" spans="9:12">
      <c r="I236" s="26"/>
      <c r="J236" s="26"/>
      <c r="K236" s="26"/>
      <c r="L236" s="26"/>
    </row>
    <row r="237" spans="9:12">
      <c r="I237" s="26"/>
      <c r="J237" s="26"/>
      <c r="K237" s="26"/>
      <c r="L237" s="26"/>
    </row>
    <row r="238" spans="9:12">
      <c r="I238" s="26"/>
      <c r="J238" s="26"/>
      <c r="K238" s="26"/>
      <c r="L238" s="26"/>
    </row>
    <row r="239" spans="9:12">
      <c r="I239" s="26"/>
      <c r="J239" s="26"/>
      <c r="K239" s="26"/>
      <c r="L239" s="26"/>
    </row>
    <row r="240" spans="9:12">
      <c r="I240" s="26"/>
      <c r="J240" s="26"/>
      <c r="K240" s="26"/>
      <c r="L240" s="26"/>
    </row>
    <row r="241" spans="9:12">
      <c r="I241" s="26"/>
      <c r="J241" s="26"/>
      <c r="K241" s="26"/>
      <c r="L241" s="26"/>
    </row>
    <row r="242" spans="9:12">
      <c r="I242" s="26"/>
      <c r="J242" s="26"/>
      <c r="K242" s="26"/>
      <c r="L242" s="26"/>
    </row>
    <row r="243" spans="9:12">
      <c r="I243" s="26"/>
      <c r="J243" s="26"/>
      <c r="K243" s="26"/>
      <c r="L243" s="26"/>
    </row>
    <row r="244" spans="9:12">
      <c r="I244" s="26"/>
      <c r="J244" s="26"/>
      <c r="K244" s="26"/>
      <c r="L244" s="26"/>
    </row>
    <row r="245" spans="9:12">
      <c r="I245" s="26"/>
      <c r="J245" s="26"/>
      <c r="K245" s="26"/>
      <c r="L245" s="26"/>
    </row>
    <row r="246" spans="9:12">
      <c r="I246" s="26"/>
      <c r="J246" s="26"/>
      <c r="K246" s="26"/>
      <c r="L246" s="26"/>
    </row>
    <row r="247" spans="9:12">
      <c r="I247" s="26"/>
      <c r="J247" s="26"/>
      <c r="K247" s="26"/>
      <c r="L247" s="26"/>
    </row>
    <row r="248" spans="9:12">
      <c r="I248" s="26"/>
      <c r="J248" s="26"/>
      <c r="K248" s="26"/>
      <c r="L248" s="26"/>
    </row>
    <row r="249" spans="9:12">
      <c r="I249" s="26"/>
      <c r="J249" s="26"/>
      <c r="K249" s="26"/>
      <c r="L249" s="26"/>
    </row>
    <row r="250" spans="9:12">
      <c r="I250" s="26"/>
      <c r="J250" s="26"/>
      <c r="K250" s="26"/>
      <c r="L250" s="26"/>
    </row>
    <row r="251" spans="9:12">
      <c r="I251" s="26"/>
      <c r="J251" s="26"/>
      <c r="K251" s="26"/>
      <c r="L251" s="26"/>
    </row>
    <row r="252" spans="9:12">
      <c r="I252" s="26"/>
      <c r="J252" s="26"/>
      <c r="K252" s="26"/>
      <c r="L252" s="26"/>
    </row>
    <row r="253" spans="9:12">
      <c r="I253" s="26"/>
      <c r="J253" s="26"/>
      <c r="K253" s="26"/>
      <c r="L253" s="26"/>
    </row>
    <row r="254" spans="9:12">
      <c r="I254" s="26"/>
      <c r="J254" s="26"/>
      <c r="K254" s="26"/>
      <c r="L254" s="26"/>
    </row>
    <row r="255" spans="9:12">
      <c r="I255" s="26"/>
      <c r="J255" s="26"/>
      <c r="K255" s="26"/>
      <c r="L255" s="26"/>
    </row>
    <row r="256" spans="9:12">
      <c r="I256" s="26"/>
      <c r="J256" s="26"/>
      <c r="K256" s="26"/>
      <c r="L256" s="26"/>
    </row>
    <row r="257" spans="9:12">
      <c r="I257" s="26"/>
      <c r="J257" s="26"/>
      <c r="K257" s="26"/>
      <c r="L257" s="26"/>
    </row>
    <row r="258" spans="9:12">
      <c r="I258" s="26"/>
      <c r="J258" s="26"/>
      <c r="K258" s="26"/>
      <c r="L258" s="26"/>
    </row>
    <row r="259" spans="9:12">
      <c r="I259" s="26"/>
      <c r="J259" s="26"/>
      <c r="K259" s="26"/>
      <c r="L259" s="26"/>
    </row>
    <row r="260" spans="9:12">
      <c r="I260" s="26"/>
      <c r="J260" s="26"/>
      <c r="K260" s="26"/>
      <c r="L260" s="26"/>
    </row>
    <row r="261" spans="9:12">
      <c r="I261" s="26"/>
      <c r="J261" s="26"/>
      <c r="K261" s="26"/>
      <c r="L261" s="26"/>
    </row>
    <row r="262" spans="9:12">
      <c r="I262" s="26"/>
      <c r="J262" s="26"/>
      <c r="K262" s="26"/>
      <c r="L262" s="26"/>
    </row>
    <row r="263" spans="9:12">
      <c r="I263" s="26"/>
      <c r="J263" s="26"/>
      <c r="K263" s="26"/>
      <c r="L263" s="26"/>
    </row>
    <row r="264" spans="9:12">
      <c r="I264" s="26"/>
      <c r="J264" s="26"/>
      <c r="K264" s="26"/>
      <c r="L264" s="26"/>
    </row>
    <row r="265" spans="9:12">
      <c r="I265" s="26"/>
      <c r="J265" s="26"/>
      <c r="K265" s="26"/>
      <c r="L265" s="26"/>
    </row>
    <row r="266" spans="9:12">
      <c r="I266" s="26"/>
      <c r="J266" s="26"/>
      <c r="K266" s="26"/>
      <c r="L266" s="26"/>
    </row>
    <row r="267" spans="9:12">
      <c r="I267" s="26"/>
      <c r="J267" s="26"/>
      <c r="K267" s="26"/>
      <c r="L267" s="26"/>
    </row>
    <row r="268" spans="9:12">
      <c r="I268" s="26"/>
      <c r="J268" s="26"/>
      <c r="K268" s="26"/>
      <c r="L268" s="26"/>
    </row>
    <row r="269" spans="9:12">
      <c r="I269" s="26"/>
      <c r="J269" s="26"/>
      <c r="K269" s="26"/>
      <c r="L269" s="26"/>
    </row>
    <row r="270" spans="9:12">
      <c r="I270" s="26"/>
      <c r="J270" s="26"/>
      <c r="K270" s="26"/>
      <c r="L270" s="26"/>
    </row>
    <row r="271" spans="9:12">
      <c r="I271" s="26"/>
      <c r="J271" s="26"/>
      <c r="K271" s="26"/>
      <c r="L271" s="26"/>
    </row>
    <row r="272" spans="9:12">
      <c r="I272" s="26"/>
      <c r="J272" s="26"/>
      <c r="K272" s="26"/>
      <c r="L272" s="26"/>
    </row>
    <row r="273" spans="9:12">
      <c r="I273" s="26"/>
      <c r="J273" s="26"/>
      <c r="K273" s="26"/>
      <c r="L273" s="26"/>
    </row>
    <row r="274" spans="9:12">
      <c r="I274" s="26"/>
      <c r="J274" s="26"/>
      <c r="K274" s="26"/>
      <c r="L274" s="26"/>
    </row>
    <row r="275" spans="9:12">
      <c r="I275" s="26"/>
      <c r="J275" s="26"/>
      <c r="K275" s="26"/>
      <c r="L275" s="26"/>
    </row>
    <row r="276" spans="9:12">
      <c r="I276" s="26"/>
      <c r="J276" s="26"/>
      <c r="K276" s="26"/>
      <c r="L276" s="26"/>
    </row>
    <row r="277" spans="9:12">
      <c r="I277" s="26"/>
      <c r="J277" s="26"/>
      <c r="K277" s="26"/>
      <c r="L277" s="26"/>
    </row>
    <row r="278" spans="9:12">
      <c r="I278" s="26"/>
      <c r="J278" s="26"/>
      <c r="K278" s="26"/>
      <c r="L278" s="26"/>
    </row>
    <row r="279" spans="9:12">
      <c r="I279" s="26"/>
      <c r="J279" s="26"/>
      <c r="K279" s="26"/>
      <c r="L279" s="26"/>
    </row>
    <row r="280" spans="9:12">
      <c r="I280" s="26"/>
      <c r="J280" s="26"/>
      <c r="K280" s="26"/>
      <c r="L280" s="26"/>
    </row>
    <row r="281" spans="9:12">
      <c r="I281" s="26"/>
      <c r="J281" s="26"/>
      <c r="K281" s="26"/>
      <c r="L281" s="26"/>
    </row>
    <row r="282" spans="9:12">
      <c r="I282" s="26"/>
      <c r="J282" s="26"/>
      <c r="K282" s="26"/>
      <c r="L282" s="26"/>
    </row>
    <row r="283" spans="9:12">
      <c r="I283" s="26"/>
      <c r="J283" s="26"/>
      <c r="K283" s="26"/>
      <c r="L283" s="26"/>
    </row>
    <row r="284" spans="9:12">
      <c r="I284" s="26"/>
      <c r="J284" s="26"/>
      <c r="K284" s="26"/>
      <c r="L284" s="26"/>
    </row>
    <row r="285" spans="9:12">
      <c r="I285" s="26"/>
      <c r="J285" s="26"/>
      <c r="K285" s="26"/>
      <c r="L285" s="26"/>
    </row>
    <row r="286" spans="9:12">
      <c r="I286" s="26"/>
      <c r="J286" s="26"/>
      <c r="K286" s="26"/>
      <c r="L286" s="26"/>
    </row>
    <row r="287" spans="9:12">
      <c r="I287" s="26"/>
      <c r="J287" s="26"/>
      <c r="K287" s="26"/>
      <c r="L287" s="26"/>
    </row>
    <row r="288" spans="9:12">
      <c r="I288" s="26"/>
      <c r="J288" s="26"/>
      <c r="K288" s="26"/>
      <c r="L288" s="26"/>
    </row>
    <row r="289" spans="9:12">
      <c r="I289" s="26"/>
      <c r="J289" s="26"/>
      <c r="K289" s="26"/>
      <c r="L289" s="26"/>
    </row>
    <row r="290" spans="9:12">
      <c r="I290" s="26"/>
      <c r="J290" s="26"/>
      <c r="K290" s="26"/>
      <c r="L290" s="26"/>
    </row>
    <row r="291" spans="9:12">
      <c r="I291" s="26"/>
      <c r="J291" s="26"/>
      <c r="K291" s="26"/>
      <c r="L291" s="26"/>
    </row>
    <row r="292" spans="9:12">
      <c r="I292" s="26"/>
      <c r="J292" s="26"/>
      <c r="K292" s="26"/>
      <c r="L292" s="26"/>
    </row>
    <row r="293" spans="9:12">
      <c r="I293" s="26"/>
      <c r="J293" s="26"/>
      <c r="K293" s="26"/>
      <c r="L293" s="26"/>
    </row>
    <row r="294" spans="9:12">
      <c r="I294" s="26"/>
      <c r="J294" s="26"/>
      <c r="K294" s="26"/>
      <c r="L294" s="26"/>
    </row>
    <row r="295" spans="9:12">
      <c r="I295" s="26"/>
      <c r="J295" s="26"/>
      <c r="K295" s="26"/>
      <c r="L295" s="26"/>
    </row>
    <row r="296" spans="9:12">
      <c r="I296" s="26"/>
      <c r="J296" s="26"/>
      <c r="K296" s="26"/>
      <c r="L296" s="26"/>
    </row>
    <row r="297" spans="9:12">
      <c r="I297" s="26"/>
      <c r="J297" s="26"/>
      <c r="K297" s="26"/>
      <c r="L297" s="26"/>
    </row>
    <row r="298" spans="9:12">
      <c r="I298" s="26"/>
      <c r="J298" s="26"/>
      <c r="K298" s="26"/>
      <c r="L298" s="26"/>
    </row>
    <row r="299" spans="9:12">
      <c r="I299" s="26"/>
      <c r="J299" s="26"/>
      <c r="K299" s="26"/>
      <c r="L299" s="26"/>
    </row>
    <row r="300" spans="9:12">
      <c r="I300" s="26"/>
      <c r="J300" s="26"/>
      <c r="K300" s="26"/>
      <c r="L300" s="26"/>
    </row>
    <row r="301" spans="9:12">
      <c r="I301" s="26"/>
      <c r="J301" s="26"/>
      <c r="K301" s="26"/>
      <c r="L301" s="26"/>
    </row>
    <row r="302" spans="9:12">
      <c r="I302" s="26"/>
      <c r="J302" s="26"/>
      <c r="K302" s="26"/>
      <c r="L302" s="26"/>
    </row>
    <row r="303" spans="9:12">
      <c r="I303" s="26"/>
      <c r="J303" s="26"/>
      <c r="K303" s="26"/>
      <c r="L303" s="26"/>
    </row>
    <row r="304" spans="9:12">
      <c r="I304" s="26"/>
      <c r="J304" s="26"/>
      <c r="K304" s="26"/>
      <c r="L304" s="26"/>
    </row>
    <row r="305" spans="9:12">
      <c r="I305" s="26"/>
      <c r="J305" s="26"/>
      <c r="K305" s="26"/>
      <c r="L305" s="26"/>
    </row>
    <row r="306" spans="9:12">
      <c r="I306" s="26"/>
      <c r="J306" s="26"/>
      <c r="K306" s="26"/>
      <c r="L306" s="26"/>
    </row>
    <row r="307" spans="9:12">
      <c r="I307" s="26"/>
      <c r="J307" s="26"/>
      <c r="K307" s="26"/>
      <c r="L307" s="26"/>
    </row>
    <row r="308" spans="9:12">
      <c r="I308" s="26"/>
      <c r="J308" s="26"/>
      <c r="K308" s="26"/>
      <c r="L308" s="26"/>
    </row>
    <row r="309" spans="9:12">
      <c r="I309" s="26"/>
      <c r="J309" s="26"/>
      <c r="K309" s="26"/>
      <c r="L309" s="26"/>
    </row>
    <row r="310" spans="9:12">
      <c r="I310" s="26"/>
      <c r="J310" s="26"/>
      <c r="K310" s="26"/>
      <c r="L310" s="26"/>
    </row>
    <row r="311" spans="9:12">
      <c r="I311" s="26"/>
      <c r="J311" s="26"/>
      <c r="K311" s="26"/>
      <c r="L311" s="26"/>
    </row>
    <row r="312" spans="9:12">
      <c r="I312" s="26"/>
      <c r="J312" s="26"/>
      <c r="K312" s="26"/>
      <c r="L312" s="26"/>
    </row>
    <row r="313" spans="9:12">
      <c r="I313" s="26"/>
      <c r="J313" s="26"/>
      <c r="K313" s="26"/>
      <c r="L313" s="26"/>
    </row>
    <row r="314" spans="9:12">
      <c r="I314" s="26"/>
      <c r="J314" s="26"/>
      <c r="K314" s="26"/>
      <c r="L314" s="26"/>
    </row>
    <row r="315" spans="9:12">
      <c r="I315" s="26"/>
      <c r="J315" s="26"/>
      <c r="K315" s="26"/>
      <c r="L315" s="26"/>
    </row>
    <row r="316" spans="9:12">
      <c r="I316" s="26"/>
      <c r="J316" s="26"/>
      <c r="K316" s="26"/>
      <c r="L316" s="26"/>
    </row>
    <row r="317" spans="9:12">
      <c r="I317" s="26"/>
      <c r="J317" s="26"/>
      <c r="K317" s="26"/>
      <c r="L317" s="26"/>
    </row>
    <row r="318" spans="9:12">
      <c r="I318" s="26"/>
      <c r="J318" s="26"/>
      <c r="K318" s="26"/>
      <c r="L318" s="26"/>
    </row>
    <row r="319" spans="9:12">
      <c r="I319" s="26"/>
      <c r="J319" s="26"/>
      <c r="K319" s="26"/>
      <c r="L319" s="26"/>
    </row>
    <row r="320" spans="9:12">
      <c r="I320" s="26"/>
      <c r="J320" s="26"/>
      <c r="K320" s="26"/>
      <c r="L320" s="26"/>
    </row>
    <row r="321" spans="9:12">
      <c r="I321" s="26"/>
      <c r="J321" s="26"/>
      <c r="K321" s="26"/>
      <c r="L321" s="26"/>
    </row>
    <row r="322" spans="9:12">
      <c r="I322" s="26"/>
      <c r="J322" s="26"/>
      <c r="K322" s="26"/>
      <c r="L322" s="26"/>
    </row>
    <row r="323" spans="9:12">
      <c r="I323" s="26"/>
      <c r="J323" s="26"/>
      <c r="K323" s="26"/>
      <c r="L323" s="26"/>
    </row>
    <row r="324" spans="9:12">
      <c r="I324" s="26"/>
      <c r="J324" s="26"/>
      <c r="K324" s="26"/>
      <c r="L324" s="26"/>
    </row>
    <row r="325" spans="9:12">
      <c r="I325" s="26"/>
      <c r="J325" s="26"/>
      <c r="K325" s="26"/>
      <c r="L325" s="26"/>
    </row>
    <row r="326" spans="9:12">
      <c r="I326" s="26"/>
      <c r="J326" s="26"/>
      <c r="K326" s="26"/>
      <c r="L326" s="26"/>
    </row>
    <row r="327" spans="9:12">
      <c r="I327" s="26"/>
      <c r="J327" s="26"/>
      <c r="K327" s="26"/>
      <c r="L327" s="26"/>
    </row>
    <row r="328" spans="9:12">
      <c r="I328" s="26"/>
      <c r="J328" s="26"/>
      <c r="K328" s="26"/>
      <c r="L328" s="26"/>
    </row>
    <row r="329" spans="9:12">
      <c r="I329" s="26"/>
      <c r="J329" s="26"/>
      <c r="K329" s="26"/>
      <c r="L329" s="26"/>
    </row>
    <row r="330" spans="9:12">
      <c r="I330" s="26"/>
      <c r="J330" s="26"/>
      <c r="K330" s="26"/>
      <c r="L330" s="26"/>
    </row>
    <row r="331" spans="9:12">
      <c r="I331" s="26"/>
      <c r="J331" s="26"/>
      <c r="K331" s="26"/>
      <c r="L331" s="26"/>
    </row>
    <row r="332" spans="9:12">
      <c r="I332" s="26"/>
      <c r="J332" s="26"/>
      <c r="K332" s="26"/>
      <c r="L332" s="26"/>
    </row>
    <row r="333" spans="9:12">
      <c r="I333" s="26"/>
      <c r="J333" s="26"/>
      <c r="K333" s="26"/>
      <c r="L333" s="26"/>
    </row>
    <row r="334" spans="9:12">
      <c r="I334" s="26"/>
      <c r="J334" s="26"/>
      <c r="K334" s="26"/>
      <c r="L334" s="26"/>
    </row>
    <row r="335" spans="9:12">
      <c r="I335" s="26"/>
      <c r="J335" s="26"/>
      <c r="K335" s="26"/>
      <c r="L335" s="26"/>
    </row>
    <row r="336" spans="9:12">
      <c r="I336" s="26"/>
      <c r="J336" s="26"/>
      <c r="K336" s="26"/>
      <c r="L336" s="26"/>
    </row>
    <row r="337" spans="9:12">
      <c r="I337" s="26"/>
      <c r="J337" s="26"/>
      <c r="K337" s="26"/>
      <c r="L337" s="26"/>
    </row>
    <row r="338" spans="9:12">
      <c r="I338" s="26"/>
      <c r="J338" s="26"/>
      <c r="K338" s="26"/>
      <c r="L338" s="26"/>
    </row>
    <row r="339" spans="9:12">
      <c r="I339" s="26"/>
      <c r="J339" s="26"/>
      <c r="K339" s="26"/>
      <c r="L339" s="26"/>
    </row>
    <row r="340" spans="9:12">
      <c r="I340" s="26"/>
      <c r="J340" s="26"/>
      <c r="K340" s="26"/>
      <c r="L340" s="26"/>
    </row>
    <row r="341" spans="9:12">
      <c r="I341" s="26"/>
      <c r="J341" s="26"/>
      <c r="K341" s="26"/>
      <c r="L341" s="26"/>
    </row>
    <row r="342" spans="9:12">
      <c r="I342" s="26"/>
      <c r="J342" s="26"/>
      <c r="K342" s="26"/>
      <c r="L342" s="26"/>
    </row>
    <row r="343" spans="9:12">
      <c r="I343" s="26"/>
      <c r="J343" s="26"/>
      <c r="K343" s="26"/>
      <c r="L343" s="26"/>
    </row>
    <row r="344" spans="9:12">
      <c r="I344" s="26"/>
      <c r="J344" s="26"/>
      <c r="K344" s="26"/>
      <c r="L344" s="26"/>
    </row>
    <row r="345" spans="9:12">
      <c r="I345" s="26"/>
      <c r="J345" s="26"/>
      <c r="K345" s="26"/>
      <c r="L345" s="26"/>
    </row>
    <row r="346" spans="9:12">
      <c r="I346" s="26"/>
      <c r="J346" s="26"/>
      <c r="K346" s="26"/>
      <c r="L346" s="26"/>
    </row>
    <row r="347" spans="9:12">
      <c r="I347" s="26"/>
      <c r="J347" s="26"/>
      <c r="K347" s="26"/>
      <c r="L347" s="26"/>
    </row>
    <row r="348" spans="9:12">
      <c r="I348" s="26"/>
      <c r="J348" s="26"/>
      <c r="K348" s="26"/>
      <c r="L348" s="26"/>
    </row>
    <row r="349" spans="9:12">
      <c r="I349" s="26"/>
      <c r="J349" s="26"/>
      <c r="K349" s="26"/>
      <c r="L349" s="26"/>
    </row>
    <row r="350" spans="9:12">
      <c r="I350" s="26"/>
      <c r="J350" s="26"/>
      <c r="K350" s="26"/>
      <c r="L350" s="26"/>
    </row>
    <row r="351" spans="9:12">
      <c r="I351" s="26"/>
      <c r="J351" s="26"/>
      <c r="K351" s="26"/>
      <c r="L351" s="26"/>
    </row>
    <row r="352" spans="9:12">
      <c r="I352" s="26"/>
      <c r="J352" s="26"/>
      <c r="K352" s="26"/>
      <c r="L352" s="26"/>
    </row>
    <row r="353" spans="9:12">
      <c r="I353" s="26"/>
      <c r="J353" s="26"/>
      <c r="K353" s="26"/>
      <c r="L353" s="26"/>
    </row>
    <row r="354" spans="9:12">
      <c r="I354" s="26"/>
      <c r="J354" s="26"/>
      <c r="K354" s="26"/>
      <c r="L354" s="26"/>
    </row>
    <row r="355" spans="9:12">
      <c r="I355" s="26"/>
      <c r="J355" s="26"/>
      <c r="K355" s="26"/>
      <c r="L355" s="26"/>
    </row>
    <row r="356" spans="9:12">
      <c r="I356" s="26"/>
      <c r="J356" s="26"/>
      <c r="K356" s="26"/>
      <c r="L356" s="26"/>
    </row>
    <row r="357" spans="9:12">
      <c r="I357" s="26"/>
      <c r="J357" s="26"/>
      <c r="K357" s="26"/>
      <c r="L357" s="26"/>
    </row>
    <row r="358" spans="9:12">
      <c r="I358" s="26"/>
      <c r="J358" s="26"/>
      <c r="K358" s="26"/>
      <c r="L358" s="26"/>
    </row>
    <row r="359" spans="9:12">
      <c r="I359" s="26"/>
      <c r="J359" s="26"/>
      <c r="K359" s="26"/>
      <c r="L359" s="26"/>
    </row>
    <row r="360" spans="9:12">
      <c r="I360" s="26"/>
      <c r="J360" s="26"/>
      <c r="K360" s="26"/>
      <c r="L360" s="26"/>
    </row>
    <row r="361" spans="9:12">
      <c r="I361" s="26"/>
      <c r="J361" s="26"/>
      <c r="K361" s="26"/>
      <c r="L361" s="26"/>
    </row>
    <row r="362" spans="9:12">
      <c r="I362" s="26"/>
      <c r="J362" s="26"/>
      <c r="K362" s="26"/>
      <c r="L362" s="26"/>
    </row>
    <row r="363" spans="9:12">
      <c r="I363" s="26"/>
      <c r="J363" s="26"/>
      <c r="K363" s="26"/>
      <c r="L363" s="26"/>
    </row>
    <row r="364" spans="9:12">
      <c r="I364" s="26"/>
      <c r="J364" s="26"/>
      <c r="K364" s="26"/>
      <c r="L364" s="26"/>
    </row>
    <row r="365" spans="9:12">
      <c r="I365" s="26"/>
      <c r="J365" s="26"/>
      <c r="K365" s="26"/>
      <c r="L365" s="26"/>
    </row>
    <row r="366" spans="9:12">
      <c r="I366" s="26"/>
      <c r="J366" s="26"/>
      <c r="K366" s="26"/>
      <c r="L366" s="26"/>
    </row>
    <row r="367" spans="9:12">
      <c r="I367" s="26"/>
      <c r="J367" s="26"/>
      <c r="K367" s="26"/>
      <c r="L367" s="26"/>
    </row>
    <row r="368" spans="9:12">
      <c r="I368" s="26"/>
      <c r="J368" s="26"/>
      <c r="K368" s="26"/>
      <c r="L368" s="26"/>
    </row>
    <row r="369" spans="9:12">
      <c r="I369" s="26"/>
      <c r="J369" s="26"/>
      <c r="K369" s="26"/>
      <c r="L369" s="26"/>
    </row>
    <row r="370" spans="9:12">
      <c r="I370" s="26"/>
      <c r="J370" s="26"/>
      <c r="K370" s="26"/>
      <c r="L370" s="26"/>
    </row>
    <row r="371" spans="9:12">
      <c r="I371" s="26"/>
      <c r="J371" s="26"/>
      <c r="K371" s="26"/>
      <c r="L371" s="26"/>
    </row>
    <row r="372" spans="9:12">
      <c r="I372" s="26"/>
      <c r="J372" s="26"/>
      <c r="K372" s="26"/>
      <c r="L372" s="26"/>
    </row>
    <row r="373" spans="9:12">
      <c r="I373" s="26"/>
      <c r="J373" s="26"/>
      <c r="K373" s="26"/>
      <c r="L373" s="26"/>
    </row>
    <row r="374" spans="9:12">
      <c r="I374" s="26"/>
      <c r="J374" s="26"/>
      <c r="K374" s="26"/>
      <c r="L374" s="26"/>
    </row>
    <row r="375" spans="9:12">
      <c r="I375" s="26"/>
      <c r="J375" s="26"/>
      <c r="K375" s="26"/>
      <c r="L375" s="26"/>
    </row>
    <row r="376" spans="9:12">
      <c r="I376" s="26"/>
      <c r="J376" s="26"/>
      <c r="K376" s="26"/>
      <c r="L376" s="26"/>
    </row>
    <row r="377" spans="9:12">
      <c r="I377" s="26"/>
      <c r="J377" s="26"/>
      <c r="K377" s="26"/>
      <c r="L377" s="26"/>
    </row>
    <row r="378" spans="9:12">
      <c r="I378" s="26"/>
      <c r="J378" s="26"/>
      <c r="K378" s="26"/>
      <c r="L378" s="26"/>
    </row>
    <row r="379" spans="9:12">
      <c r="I379" s="26"/>
      <c r="J379" s="26"/>
      <c r="K379" s="26"/>
      <c r="L379" s="26"/>
    </row>
    <row r="380" spans="9:12">
      <c r="I380" s="26"/>
      <c r="J380" s="26"/>
      <c r="K380" s="26"/>
      <c r="L380" s="26"/>
    </row>
    <row r="381" spans="9:12">
      <c r="I381" s="26"/>
      <c r="J381" s="26"/>
      <c r="K381" s="26"/>
      <c r="L381" s="26"/>
    </row>
    <row r="382" spans="9:12">
      <c r="I382" s="26"/>
      <c r="J382" s="26"/>
      <c r="K382" s="26"/>
      <c r="L382" s="26"/>
    </row>
    <row r="383" spans="9:12">
      <c r="I383" s="26"/>
      <c r="J383" s="26"/>
      <c r="K383" s="26"/>
      <c r="L383" s="26"/>
    </row>
    <row r="384" spans="9:12">
      <c r="I384" s="26"/>
      <c r="J384" s="26"/>
      <c r="K384" s="26"/>
      <c r="L384" s="26"/>
    </row>
    <row r="385" spans="9:12">
      <c r="I385" s="26"/>
      <c r="J385" s="26"/>
      <c r="K385" s="26"/>
      <c r="L385" s="26"/>
    </row>
  </sheetData>
  <mergeCells count="4">
    <mergeCell ref="S8:S9"/>
    <mergeCell ref="S6:S7"/>
    <mergeCell ref="S5:T5"/>
    <mergeCell ref="S10:S11"/>
  </mergeCells>
  <phoneticPr fontId="9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7"/>
  <sheetViews>
    <sheetView workbookViewId="0">
      <selection activeCell="F10" sqref="F10"/>
    </sheetView>
  </sheetViews>
  <sheetFormatPr defaultRowHeight="14.4"/>
  <cols>
    <col min="1" max="1" width="11.44140625" customWidth="1"/>
    <col min="2" max="2" width="11.6640625" style="57" customWidth="1"/>
    <col min="3" max="3" width="31.6640625" customWidth="1"/>
    <col min="4" max="4" width="14.44140625" style="57" customWidth="1"/>
    <col min="5" max="5" width="31.6640625" customWidth="1"/>
    <col min="6" max="6" width="13.5546875" style="57" customWidth="1"/>
    <col min="7" max="7" width="31.5546875" customWidth="1"/>
  </cols>
  <sheetData>
    <row r="3" spans="1:7" ht="57" customHeight="1">
      <c r="C3" s="47" t="s">
        <v>39</v>
      </c>
      <c r="D3" s="58"/>
      <c r="E3" s="48" t="s">
        <v>33</v>
      </c>
      <c r="F3" s="58"/>
      <c r="G3" s="49" t="s">
        <v>38</v>
      </c>
    </row>
    <row r="4" spans="1:7" ht="59.1" customHeight="1">
      <c r="A4" s="50" t="s">
        <v>44</v>
      </c>
      <c r="B4" s="53" t="s">
        <v>40</v>
      </c>
      <c r="C4" s="46" t="s">
        <v>43</v>
      </c>
      <c r="D4" s="54" t="s">
        <v>41</v>
      </c>
      <c r="E4" s="59" t="s">
        <v>43</v>
      </c>
      <c r="F4" s="55" t="s">
        <v>42</v>
      </c>
      <c r="G4" s="60" t="s">
        <v>43</v>
      </c>
    </row>
    <row r="6" spans="1:7" ht="43.2">
      <c r="A6" s="237" t="s">
        <v>45</v>
      </c>
      <c r="B6" s="53" t="s">
        <v>40</v>
      </c>
      <c r="C6" s="46" t="s">
        <v>43</v>
      </c>
      <c r="D6" s="54" t="s">
        <v>41</v>
      </c>
      <c r="E6" s="59" t="s">
        <v>43</v>
      </c>
      <c r="F6" s="55" t="s">
        <v>42</v>
      </c>
      <c r="G6" s="60" t="s">
        <v>43</v>
      </c>
    </row>
    <row r="7" spans="1:7" ht="84" customHeight="1">
      <c r="A7" s="238"/>
      <c r="B7" s="56" t="s">
        <v>46</v>
      </c>
      <c r="C7" s="51"/>
      <c r="E7" s="51"/>
      <c r="G7" s="51"/>
    </row>
    <row r="8" spans="1:7" ht="23.1" customHeight="1">
      <c r="A8" s="239"/>
      <c r="B8" s="52" t="s">
        <v>49</v>
      </c>
      <c r="C8" s="1" t="s">
        <v>43</v>
      </c>
      <c r="D8" s="58"/>
      <c r="E8" s="1" t="s">
        <v>43</v>
      </c>
      <c r="F8" s="58"/>
      <c r="G8" s="1" t="s">
        <v>43</v>
      </c>
    </row>
    <row r="9" spans="1:7" ht="43.5" customHeight="1">
      <c r="A9" s="240" t="s">
        <v>47</v>
      </c>
      <c r="B9" s="53" t="s">
        <v>40</v>
      </c>
      <c r="C9" s="46" t="s">
        <v>43</v>
      </c>
      <c r="D9" s="54" t="s">
        <v>41</v>
      </c>
      <c r="E9" s="59" t="s">
        <v>43</v>
      </c>
      <c r="F9" s="55" t="s">
        <v>42</v>
      </c>
      <c r="G9" s="60" t="s">
        <v>43</v>
      </c>
    </row>
    <row r="10" spans="1:7" ht="84" customHeight="1">
      <c r="A10" s="241"/>
      <c r="B10" s="56" t="s">
        <v>46</v>
      </c>
      <c r="C10" s="51"/>
      <c r="E10" s="151"/>
      <c r="G10" s="51"/>
    </row>
    <row r="11" spans="1:7" ht="23.1" customHeight="1">
      <c r="A11" s="242"/>
      <c r="B11" s="52" t="s">
        <v>49</v>
      </c>
      <c r="C11" s="1" t="s">
        <v>43</v>
      </c>
      <c r="D11" s="58"/>
      <c r="E11" s="1" t="s">
        <v>43</v>
      </c>
      <c r="F11" s="58"/>
      <c r="G11" s="1" t="s">
        <v>43</v>
      </c>
    </row>
    <row r="12" spans="1:7" ht="44.1" customHeight="1">
      <c r="A12" s="243" t="s">
        <v>48</v>
      </c>
      <c r="B12" s="53" t="s">
        <v>40</v>
      </c>
      <c r="C12" s="46" t="s">
        <v>43</v>
      </c>
      <c r="D12" s="54" t="s">
        <v>41</v>
      </c>
      <c r="E12" s="59" t="s">
        <v>160</v>
      </c>
      <c r="F12" s="55" t="s">
        <v>42</v>
      </c>
      <c r="G12" s="60" t="s">
        <v>43</v>
      </c>
    </row>
    <row r="13" spans="1:7" ht="84" customHeight="1">
      <c r="A13" s="244"/>
      <c r="B13" s="56" t="s">
        <v>46</v>
      </c>
      <c r="C13" s="51"/>
      <c r="E13" s="151"/>
      <c r="G13" s="51"/>
    </row>
    <row r="14" spans="1:7" ht="23.1" customHeight="1">
      <c r="A14" s="245"/>
      <c r="B14" s="52" t="s">
        <v>49</v>
      </c>
      <c r="C14" s="1" t="s">
        <v>43</v>
      </c>
      <c r="D14" s="58"/>
      <c r="E14" s="1" t="s">
        <v>43</v>
      </c>
      <c r="F14" s="58"/>
      <c r="G14" s="1" t="s">
        <v>43</v>
      </c>
    </row>
    <row r="15" spans="1:7" ht="44.1" customHeight="1">
      <c r="A15" s="246" t="s">
        <v>50</v>
      </c>
      <c r="B15" s="53" t="s">
        <v>40</v>
      </c>
      <c r="C15" s="46" t="s">
        <v>43</v>
      </c>
      <c r="D15" s="54" t="s">
        <v>41</v>
      </c>
      <c r="E15" s="59" t="s">
        <v>43</v>
      </c>
      <c r="F15" s="55" t="s">
        <v>42</v>
      </c>
      <c r="G15" s="60" t="s">
        <v>43</v>
      </c>
    </row>
    <row r="16" spans="1:7" ht="84" customHeight="1">
      <c r="A16" s="247"/>
      <c r="B16" s="56" t="s">
        <v>46</v>
      </c>
      <c r="C16" s="51"/>
      <c r="E16" s="51"/>
      <c r="G16" s="51"/>
    </row>
    <row r="17" spans="1:7" ht="23.1" customHeight="1">
      <c r="A17" s="247"/>
      <c r="B17" s="52" t="s">
        <v>49</v>
      </c>
      <c r="C17" s="1" t="s">
        <v>43</v>
      </c>
      <c r="D17" s="61"/>
      <c r="E17" s="1" t="s">
        <v>43</v>
      </c>
      <c r="F17" s="61"/>
      <c r="G17" s="1" t="s">
        <v>43</v>
      </c>
    </row>
  </sheetData>
  <mergeCells count="4">
    <mergeCell ref="A6:A8"/>
    <mergeCell ref="A9:A11"/>
    <mergeCell ref="A12:A14"/>
    <mergeCell ref="A15:A17"/>
  </mergeCells>
  <phoneticPr fontId="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Lead</vt:lpstr>
      <vt:lpstr>2024 Div5 Quotation Record</vt:lpstr>
      <vt:lpstr>2024 Div5 OS Record</vt:lpstr>
      <vt:lpstr>2024 Div5 Sales Record</vt:lpstr>
      <vt:lpstr>2024 Div5 QCD Record</vt:lpstr>
      <vt:lpstr>'Sales Lead'!Criteria</vt:lpstr>
      <vt:lpstr>'Sales Lead'!Print_Area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 伸弘</dc:creator>
  <cp:lastModifiedBy>josef</cp:lastModifiedBy>
  <cp:lastPrinted>2023-03-27T05:33:37Z</cp:lastPrinted>
  <dcterms:created xsi:type="dcterms:W3CDTF">2021-03-02T02:03:06Z</dcterms:created>
  <dcterms:modified xsi:type="dcterms:W3CDTF">2024-01-22T06:47:58Z</dcterms:modified>
</cp:coreProperties>
</file>